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57"/>
  </bookViews>
  <sheets>
    <sheet name="length_weight_v15_calc_age" sheetId="19" r:id="rId1"/>
    <sheet name="length_weight_v15_data_update" sheetId="1" r:id="rId2"/>
    <sheet name="length_weight_v15_calc_updated" sheetId="2" r:id="rId3"/>
    <sheet name="length_weight_v15_data" sheetId="3" r:id="rId4"/>
    <sheet name="Recruit_weights" sheetId="4" r:id="rId5"/>
    <sheet name="scrap" sheetId="5" r:id="rId6"/>
    <sheet name="length_weight_v15_calc_doc" sheetId="6" r:id="rId7"/>
    <sheet name="age" sheetId="7" r:id="rId8"/>
    <sheet name="order" sheetId="8" r:id="rId9"/>
    <sheet name="weight_grams" sheetId="9" r:id="rId10"/>
    <sheet name="vert_biomass_mgC_individual" sheetId="10" r:id="rId11"/>
    <sheet name="mum_20180730" sheetId="11" r:id="rId12"/>
    <sheet name="inverts" sheetId="12" r:id="rId13"/>
    <sheet name="C_20180730" sheetId="13" r:id="rId14"/>
    <sheet name="RN" sheetId="14" r:id="rId15"/>
    <sheet name="SN" sheetId="15" r:id="rId16"/>
    <sheet name="sumRN_SN" sheetId="16" r:id="rId17"/>
    <sheet name="FuncResp" sheetId="17" r:id="rId18"/>
    <sheet name="ws" sheetId="18" r:id="rId1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J30" i="19" s="1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J50" i="19" s="1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J71" i="19" s="1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J333" i="19" s="1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L375" i="19" s="1"/>
  <c r="K376" i="19"/>
  <c r="K377" i="19"/>
  <c r="K378" i="19"/>
  <c r="K379" i="19"/>
  <c r="K380" i="19"/>
  <c r="K381" i="19"/>
  <c r="K382" i="19"/>
  <c r="K383" i="19"/>
  <c r="K384" i="19"/>
  <c r="K385" i="19"/>
  <c r="K386" i="19"/>
  <c r="L386" i="19" s="1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L530" i="19" s="1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2" i="19"/>
  <c r="L5" i="19"/>
  <c r="I5" i="19" s="1"/>
  <c r="J176" i="19"/>
  <c r="L292" i="19"/>
  <c r="J340" i="19"/>
  <c r="J476" i="19"/>
  <c r="J515" i="19"/>
  <c r="J536" i="19"/>
  <c r="J587" i="19"/>
  <c r="J245" i="19"/>
  <c r="J294" i="19"/>
  <c r="L381" i="19"/>
  <c r="M381" i="19" s="1"/>
  <c r="N381" i="19" s="1"/>
  <c r="J382" i="19"/>
  <c r="E591" i="19"/>
  <c r="E590" i="19"/>
  <c r="E589" i="19"/>
  <c r="E588" i="19"/>
  <c r="E587" i="19"/>
  <c r="E586" i="19"/>
  <c r="E585" i="19"/>
  <c r="E584" i="19"/>
  <c r="L584" i="19" s="1"/>
  <c r="E583" i="19"/>
  <c r="E582" i="19"/>
  <c r="E581" i="19"/>
  <c r="E580" i="19"/>
  <c r="E579" i="19"/>
  <c r="L579" i="19" s="1"/>
  <c r="I579" i="19" s="1"/>
  <c r="E578" i="19"/>
  <c r="E577" i="19"/>
  <c r="E576" i="19"/>
  <c r="E575" i="19"/>
  <c r="E574" i="19"/>
  <c r="E573" i="19"/>
  <c r="E572" i="19"/>
  <c r="E571" i="19"/>
  <c r="E570" i="19"/>
  <c r="E569" i="19"/>
  <c r="E568" i="19"/>
  <c r="L568" i="19" s="1"/>
  <c r="E567" i="19"/>
  <c r="E566" i="19"/>
  <c r="E565" i="19"/>
  <c r="E564" i="19"/>
  <c r="E563" i="19"/>
  <c r="E562" i="19"/>
  <c r="E561" i="19"/>
  <c r="E560" i="19"/>
  <c r="E559" i="19"/>
  <c r="J559" i="19" s="1"/>
  <c r="E558" i="19"/>
  <c r="E557" i="19"/>
  <c r="E556" i="19"/>
  <c r="E555" i="19"/>
  <c r="E554" i="19"/>
  <c r="E553" i="19"/>
  <c r="E552" i="19"/>
  <c r="E551" i="19"/>
  <c r="E550" i="19"/>
  <c r="E549" i="19"/>
  <c r="E548" i="19"/>
  <c r="E547" i="19"/>
  <c r="L547" i="19" s="1"/>
  <c r="I547" i="19" s="1"/>
  <c r="E546" i="19"/>
  <c r="E545" i="19"/>
  <c r="E544" i="19"/>
  <c r="E543" i="19"/>
  <c r="E542" i="19"/>
  <c r="J542" i="19" s="1"/>
  <c r="E541" i="19"/>
  <c r="E540" i="19"/>
  <c r="E539" i="19"/>
  <c r="J539" i="19" s="1"/>
  <c r="E538" i="19"/>
  <c r="E537" i="19"/>
  <c r="E536" i="19"/>
  <c r="E535" i="19"/>
  <c r="E534" i="19"/>
  <c r="E533" i="19"/>
  <c r="E532" i="19"/>
  <c r="E531" i="19"/>
  <c r="E530" i="19"/>
  <c r="E529" i="19"/>
  <c r="E528" i="19"/>
  <c r="J528" i="19" s="1"/>
  <c r="E527" i="19"/>
  <c r="E526" i="19"/>
  <c r="E525" i="19"/>
  <c r="E524" i="19"/>
  <c r="E523" i="19"/>
  <c r="E522" i="19"/>
  <c r="E521" i="19"/>
  <c r="E520" i="19"/>
  <c r="E519" i="19"/>
  <c r="E518" i="19"/>
  <c r="E517" i="19"/>
  <c r="E516" i="19"/>
  <c r="L515" i="19"/>
  <c r="I515" i="19" s="1"/>
  <c r="E515" i="19"/>
  <c r="E514" i="19"/>
  <c r="E513" i="19"/>
  <c r="E512" i="19"/>
  <c r="L512" i="19" s="1"/>
  <c r="E511" i="19"/>
  <c r="E510" i="19"/>
  <c r="E509" i="19"/>
  <c r="E508" i="19"/>
  <c r="E507" i="19"/>
  <c r="U506" i="19"/>
  <c r="S506" i="19"/>
  <c r="E506" i="19"/>
  <c r="E505" i="19"/>
  <c r="U504" i="19"/>
  <c r="E504" i="19"/>
  <c r="U503" i="19"/>
  <c r="W503" i="19" s="1"/>
  <c r="E503" i="19"/>
  <c r="U502" i="19"/>
  <c r="S502" i="19"/>
  <c r="E502" i="19"/>
  <c r="E501" i="19"/>
  <c r="E500" i="19"/>
  <c r="E499" i="19"/>
  <c r="E498" i="19"/>
  <c r="E497" i="19"/>
  <c r="E496" i="19"/>
  <c r="AB495" i="19"/>
  <c r="E495" i="19"/>
  <c r="AB494" i="19"/>
  <c r="E494" i="19"/>
  <c r="AB493" i="19"/>
  <c r="E493" i="19"/>
  <c r="E492" i="19"/>
  <c r="E491" i="19"/>
  <c r="E490" i="19"/>
  <c r="E489" i="19"/>
  <c r="J489" i="19" s="1"/>
  <c r="E488" i="19"/>
  <c r="J488" i="19" s="1"/>
  <c r="E487" i="19"/>
  <c r="E486" i="19"/>
  <c r="E485" i="19"/>
  <c r="L485" i="19" s="1"/>
  <c r="E484" i="19"/>
  <c r="E483" i="19"/>
  <c r="J483" i="19" s="1"/>
  <c r="E482" i="19"/>
  <c r="U481" i="19"/>
  <c r="O481" i="19"/>
  <c r="E481" i="19"/>
  <c r="O480" i="19"/>
  <c r="E480" i="19"/>
  <c r="O479" i="19"/>
  <c r="E479" i="19"/>
  <c r="O478" i="19"/>
  <c r="E478" i="19"/>
  <c r="O477" i="19"/>
  <c r="E477" i="19"/>
  <c r="U476" i="19"/>
  <c r="T476" i="19"/>
  <c r="O476" i="19"/>
  <c r="E476" i="19"/>
  <c r="U475" i="19"/>
  <c r="O475" i="19"/>
  <c r="E475" i="19"/>
  <c r="O474" i="19"/>
  <c r="E474" i="19"/>
  <c r="U473" i="19"/>
  <c r="T473" i="19"/>
  <c r="S473" i="19"/>
  <c r="O473" i="19"/>
  <c r="E473" i="19"/>
  <c r="U472" i="19"/>
  <c r="T472" i="19"/>
  <c r="S472" i="19"/>
  <c r="O472" i="19"/>
  <c r="E472" i="19"/>
  <c r="E471" i="19"/>
  <c r="L471" i="19" s="1"/>
  <c r="E470" i="19"/>
  <c r="E469" i="19"/>
  <c r="E468" i="19"/>
  <c r="E467" i="19"/>
  <c r="E466" i="19"/>
  <c r="E465" i="19"/>
  <c r="E464" i="19"/>
  <c r="E463" i="19"/>
  <c r="E462" i="19"/>
  <c r="E461" i="19"/>
  <c r="L461" i="19" s="1"/>
  <c r="E460" i="19"/>
  <c r="E459" i="19"/>
  <c r="E458" i="19"/>
  <c r="E457" i="19"/>
  <c r="E456" i="19"/>
  <c r="E455" i="19"/>
  <c r="L455" i="19" s="1"/>
  <c r="E454" i="19"/>
  <c r="E453" i="19"/>
  <c r="E452" i="19"/>
  <c r="E451" i="19"/>
  <c r="E450" i="19"/>
  <c r="E449" i="19"/>
  <c r="E448" i="19"/>
  <c r="E447" i="19"/>
  <c r="E446" i="19"/>
  <c r="E445" i="19"/>
  <c r="E444" i="19"/>
  <c r="E443" i="19"/>
  <c r="E442" i="19"/>
  <c r="E441" i="19"/>
  <c r="E440" i="19"/>
  <c r="E439" i="19"/>
  <c r="J439" i="19" s="1"/>
  <c r="J438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AB426" i="19"/>
  <c r="E426" i="19"/>
  <c r="AB425" i="19"/>
  <c r="E425" i="19"/>
  <c r="AB424" i="19"/>
  <c r="E424" i="19"/>
  <c r="AB423" i="19"/>
  <c r="E423" i="19"/>
  <c r="E422" i="19"/>
  <c r="E421" i="19"/>
  <c r="E420" i="19"/>
  <c r="E419" i="19"/>
  <c r="E418" i="19"/>
  <c r="E417" i="19"/>
  <c r="E416" i="19"/>
  <c r="E415" i="19"/>
  <c r="E414" i="19"/>
  <c r="E413" i="19"/>
  <c r="L413" i="19" s="1"/>
  <c r="E412" i="19"/>
  <c r="E411" i="19"/>
  <c r="E410" i="19"/>
  <c r="P409" i="19"/>
  <c r="E409" i="19"/>
  <c r="E408" i="19"/>
  <c r="P407" i="19"/>
  <c r="E407" i="19"/>
  <c r="E406" i="19"/>
  <c r="AB405" i="19"/>
  <c r="P405" i="19"/>
  <c r="E405" i="19"/>
  <c r="AB404" i="19"/>
  <c r="O403" i="19" s="1"/>
  <c r="E404" i="19"/>
  <c r="AB403" i="19"/>
  <c r="E403" i="19"/>
  <c r="E402" i="19"/>
  <c r="E401" i="19"/>
  <c r="E400" i="19"/>
  <c r="E399" i="19"/>
  <c r="J399" i="19" s="1"/>
  <c r="E398" i="19"/>
  <c r="E397" i="19"/>
  <c r="E396" i="19"/>
  <c r="L396" i="19" s="1"/>
  <c r="E395" i="19"/>
  <c r="E394" i="19"/>
  <c r="E393" i="19"/>
  <c r="E392" i="19"/>
  <c r="L392" i="19" s="1"/>
  <c r="E391" i="19"/>
  <c r="E390" i="19"/>
  <c r="E389" i="19"/>
  <c r="E388" i="19"/>
  <c r="S387" i="19"/>
  <c r="E387" i="19"/>
  <c r="E386" i="19"/>
  <c r="E385" i="19"/>
  <c r="E384" i="19"/>
  <c r="E383" i="19"/>
  <c r="Y382" i="19"/>
  <c r="Y386" i="19" s="1"/>
  <c r="X382" i="19"/>
  <c r="X386" i="19" s="1"/>
  <c r="W382" i="19"/>
  <c r="W386" i="19" s="1"/>
  <c r="V382" i="19"/>
  <c r="V386" i="19" s="1"/>
  <c r="U382" i="19"/>
  <c r="U386" i="19" s="1"/>
  <c r="T382" i="19"/>
  <c r="E382" i="19"/>
  <c r="E381" i="19"/>
  <c r="AB380" i="19"/>
  <c r="E380" i="19"/>
  <c r="E379" i="19"/>
  <c r="L379" i="19" s="1"/>
  <c r="E378" i="19"/>
  <c r="E377" i="19"/>
  <c r="E376" i="19"/>
  <c r="E375" i="19"/>
  <c r="E374" i="19"/>
  <c r="E373" i="19"/>
  <c r="E372" i="19"/>
  <c r="L372" i="19" s="1"/>
  <c r="E371" i="19"/>
  <c r="E370" i="19"/>
  <c r="E369" i="19"/>
  <c r="E368" i="19"/>
  <c r="S367" i="19"/>
  <c r="E367" i="19"/>
  <c r="S366" i="19"/>
  <c r="E366" i="19"/>
  <c r="S365" i="19"/>
  <c r="E365" i="19"/>
  <c r="E364" i="19"/>
  <c r="S363" i="19"/>
  <c r="E363" i="19"/>
  <c r="S362" i="19"/>
  <c r="T362" i="19" s="1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O348" i="19"/>
  <c r="E348" i="19"/>
  <c r="E347" i="19"/>
  <c r="E346" i="19"/>
  <c r="E345" i="19"/>
  <c r="W344" i="19"/>
  <c r="V344" i="19"/>
  <c r="U344" i="19"/>
  <c r="T344" i="19"/>
  <c r="S344" i="19"/>
  <c r="E344" i="19"/>
  <c r="W343" i="19"/>
  <c r="V343" i="19"/>
  <c r="Y343" i="19" s="1"/>
  <c r="U343" i="19"/>
  <c r="T343" i="19"/>
  <c r="S343" i="19"/>
  <c r="E343" i="19"/>
  <c r="E342" i="19"/>
  <c r="E341" i="19"/>
  <c r="E340" i="19"/>
  <c r="E339" i="19"/>
  <c r="E338" i="19"/>
  <c r="E337" i="19"/>
  <c r="E336" i="19"/>
  <c r="E335" i="19"/>
  <c r="L335" i="19" s="1"/>
  <c r="E334" i="19"/>
  <c r="E333" i="19"/>
  <c r="E332" i="19"/>
  <c r="E331" i="19"/>
  <c r="E330" i="19"/>
  <c r="O329" i="19"/>
  <c r="E329" i="19"/>
  <c r="E328" i="19"/>
  <c r="E327" i="19"/>
  <c r="E326" i="19"/>
  <c r="AE325" i="19"/>
  <c r="E325" i="19"/>
  <c r="AE324" i="19"/>
  <c r="E324" i="19"/>
  <c r="AE323" i="19"/>
  <c r="E323" i="19"/>
  <c r="E322" i="19"/>
  <c r="E321" i="19"/>
  <c r="E320" i="19"/>
  <c r="E319" i="19"/>
  <c r="E318" i="19"/>
  <c r="L318" i="19" s="1"/>
  <c r="E317" i="19"/>
  <c r="L317" i="19" s="1"/>
  <c r="E316" i="19"/>
  <c r="E315" i="19"/>
  <c r="E314" i="19"/>
  <c r="E313" i="19"/>
  <c r="E312" i="19"/>
  <c r="E311" i="19"/>
  <c r="E310" i="19"/>
  <c r="E309" i="19"/>
  <c r="J309" i="19" s="1"/>
  <c r="E308" i="19"/>
  <c r="E307" i="19"/>
  <c r="J307" i="19" s="1"/>
  <c r="E306" i="19"/>
  <c r="E305" i="19"/>
  <c r="E304" i="19"/>
  <c r="E303" i="19"/>
  <c r="E302" i="19"/>
  <c r="E301" i="19"/>
  <c r="E300" i="19"/>
  <c r="E299" i="19"/>
  <c r="L299" i="19" s="1"/>
  <c r="M299" i="19" s="1"/>
  <c r="N299" i="19" s="1"/>
  <c r="E298" i="19"/>
  <c r="E297" i="19"/>
  <c r="E296" i="19"/>
  <c r="E295" i="19"/>
  <c r="E294" i="19"/>
  <c r="L294" i="19" s="1"/>
  <c r="E293" i="19"/>
  <c r="E292" i="19"/>
  <c r="T291" i="19"/>
  <c r="S291" i="19"/>
  <c r="E291" i="19"/>
  <c r="E290" i="19"/>
  <c r="E289" i="19"/>
  <c r="E288" i="19"/>
  <c r="E287" i="19"/>
  <c r="E286" i="19"/>
  <c r="T285" i="19"/>
  <c r="S285" i="19"/>
  <c r="E285" i="19"/>
  <c r="E284" i="19"/>
  <c r="V283" i="19"/>
  <c r="U283" i="19"/>
  <c r="T283" i="19"/>
  <c r="S283" i="19"/>
  <c r="E283" i="19"/>
  <c r="V282" i="19"/>
  <c r="U282" i="19"/>
  <c r="T282" i="19"/>
  <c r="S282" i="19"/>
  <c r="E282" i="19"/>
  <c r="E281" i="19"/>
  <c r="E280" i="19"/>
  <c r="E279" i="19"/>
  <c r="E278" i="19"/>
  <c r="E277" i="19"/>
  <c r="E276" i="19"/>
  <c r="E275" i="19"/>
  <c r="L275" i="19" s="1"/>
  <c r="E274" i="19"/>
  <c r="E273" i="19"/>
  <c r="E272" i="19"/>
  <c r="L272" i="19" s="1"/>
  <c r="E271" i="19"/>
  <c r="E270" i="19"/>
  <c r="E269" i="19"/>
  <c r="E268" i="19"/>
  <c r="E267" i="19"/>
  <c r="E266" i="19"/>
  <c r="E265" i="19"/>
  <c r="E264" i="19"/>
  <c r="E263" i="19"/>
  <c r="E262" i="19"/>
  <c r="P261" i="19"/>
  <c r="O261" i="19"/>
  <c r="E261" i="19"/>
  <c r="P260" i="19"/>
  <c r="O260" i="19"/>
  <c r="E260" i="19"/>
  <c r="P259" i="19"/>
  <c r="O259" i="19"/>
  <c r="E259" i="19"/>
  <c r="P258" i="19"/>
  <c r="O258" i="19"/>
  <c r="E258" i="19"/>
  <c r="P257" i="19"/>
  <c r="O257" i="19"/>
  <c r="E257" i="19"/>
  <c r="P256" i="19"/>
  <c r="O256" i="19"/>
  <c r="E256" i="19"/>
  <c r="P255" i="19"/>
  <c r="O255" i="19"/>
  <c r="E255" i="19"/>
  <c r="P254" i="19"/>
  <c r="O254" i="19"/>
  <c r="E254" i="19"/>
  <c r="P253" i="19"/>
  <c r="O253" i="19"/>
  <c r="E253" i="19"/>
  <c r="P252" i="19"/>
  <c r="O252" i="19"/>
  <c r="E252" i="19"/>
  <c r="E251" i="19"/>
  <c r="E250" i="19"/>
  <c r="E249" i="19"/>
  <c r="E248" i="19"/>
  <c r="E247" i="19"/>
  <c r="E246" i="19"/>
  <c r="E245" i="19"/>
  <c r="E244" i="19"/>
  <c r="L244" i="19" s="1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J229" i="19" s="1"/>
  <c r="E228" i="19"/>
  <c r="E227" i="19"/>
  <c r="E226" i="19"/>
  <c r="E225" i="19"/>
  <c r="E224" i="19"/>
  <c r="E223" i="19"/>
  <c r="E222" i="19"/>
  <c r="E221" i="19"/>
  <c r="E220" i="19"/>
  <c r="L220" i="19" s="1"/>
  <c r="E219" i="19"/>
  <c r="E218" i="19"/>
  <c r="E217" i="19"/>
  <c r="E216" i="19"/>
  <c r="E215" i="19"/>
  <c r="E214" i="19"/>
  <c r="L214" i="19" s="1"/>
  <c r="E213" i="19"/>
  <c r="E212" i="19"/>
  <c r="E211" i="19"/>
  <c r="E210" i="19"/>
  <c r="E209" i="19"/>
  <c r="E208" i="19"/>
  <c r="E207" i="19"/>
  <c r="E206" i="19"/>
  <c r="E205" i="19"/>
  <c r="L205" i="19" s="1"/>
  <c r="E204" i="19"/>
  <c r="E203" i="19"/>
  <c r="E202" i="19"/>
  <c r="E201" i="19"/>
  <c r="E200" i="19"/>
  <c r="E199" i="19"/>
  <c r="E198" i="19"/>
  <c r="E197" i="19"/>
  <c r="E196" i="19"/>
  <c r="L196" i="19" s="1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J181" i="19" s="1"/>
  <c r="E180" i="19"/>
  <c r="L180" i="19" s="1"/>
  <c r="E179" i="19"/>
  <c r="E178" i="19"/>
  <c r="E177" i="19"/>
  <c r="E176" i="19"/>
  <c r="E175" i="19"/>
  <c r="E174" i="19"/>
  <c r="L174" i="19" s="1"/>
  <c r="E173" i="19"/>
  <c r="E172" i="19"/>
  <c r="L172" i="19" s="1"/>
  <c r="E171" i="19"/>
  <c r="E170" i="19"/>
  <c r="E169" i="19"/>
  <c r="E168" i="19"/>
  <c r="E167" i="19"/>
  <c r="E166" i="19"/>
  <c r="L165" i="19"/>
  <c r="I165" i="19" s="1"/>
  <c r="E165" i="19"/>
  <c r="J165" i="19" s="1"/>
  <c r="E164" i="19"/>
  <c r="E163" i="19"/>
  <c r="E162" i="19"/>
  <c r="Q161" i="19"/>
  <c r="P161" i="19"/>
  <c r="O161" i="19"/>
  <c r="E161" i="19"/>
  <c r="Q160" i="19"/>
  <c r="P160" i="19"/>
  <c r="O160" i="19"/>
  <c r="E160" i="19"/>
  <c r="Q159" i="19"/>
  <c r="P159" i="19"/>
  <c r="O159" i="19"/>
  <c r="E159" i="19"/>
  <c r="Q158" i="19"/>
  <c r="P158" i="19"/>
  <c r="O158" i="19"/>
  <c r="E158" i="19"/>
  <c r="Q157" i="19"/>
  <c r="P157" i="19"/>
  <c r="O157" i="19"/>
  <c r="E157" i="19"/>
  <c r="Q156" i="19"/>
  <c r="P156" i="19"/>
  <c r="O156" i="19"/>
  <c r="E156" i="19"/>
  <c r="Q155" i="19"/>
  <c r="P155" i="19"/>
  <c r="O155" i="19"/>
  <c r="E155" i="19"/>
  <c r="Q154" i="19"/>
  <c r="P154" i="19"/>
  <c r="O154" i="19"/>
  <c r="E154" i="19"/>
  <c r="Q153" i="19"/>
  <c r="P153" i="19"/>
  <c r="O153" i="19"/>
  <c r="E153" i="19"/>
  <c r="Q152" i="19"/>
  <c r="P152" i="19"/>
  <c r="O152" i="19"/>
  <c r="E152" i="19"/>
  <c r="P151" i="19"/>
  <c r="O151" i="19"/>
  <c r="E151" i="19"/>
  <c r="P150" i="19"/>
  <c r="O150" i="19"/>
  <c r="E150" i="19"/>
  <c r="P149" i="19"/>
  <c r="O149" i="19"/>
  <c r="E149" i="19"/>
  <c r="P148" i="19"/>
  <c r="O148" i="19"/>
  <c r="E148" i="19"/>
  <c r="P147" i="19"/>
  <c r="O147" i="19"/>
  <c r="E147" i="19"/>
  <c r="P146" i="19"/>
  <c r="O146" i="19"/>
  <c r="E146" i="19"/>
  <c r="P145" i="19"/>
  <c r="O145" i="19"/>
  <c r="E145" i="19"/>
  <c r="P144" i="19"/>
  <c r="O144" i="19"/>
  <c r="E144" i="19"/>
  <c r="P143" i="19"/>
  <c r="O143" i="19"/>
  <c r="E143" i="19"/>
  <c r="P142" i="19"/>
  <c r="O142" i="19"/>
  <c r="E142" i="19"/>
  <c r="E141" i="19"/>
  <c r="E140" i="19"/>
  <c r="E139" i="19"/>
  <c r="E138" i="19"/>
  <c r="O137" i="19"/>
  <c r="E137" i="19"/>
  <c r="E136" i="19"/>
  <c r="AB135" i="19"/>
  <c r="E135" i="19"/>
  <c r="AB134" i="19"/>
  <c r="O134" i="19"/>
  <c r="E134" i="19"/>
  <c r="AB133" i="19"/>
  <c r="E133" i="19"/>
  <c r="E132" i="19"/>
  <c r="E131" i="19"/>
  <c r="E130" i="19"/>
  <c r="E129" i="19"/>
  <c r="E128" i="19"/>
  <c r="E127" i="19"/>
  <c r="E126" i="19"/>
  <c r="AG125" i="19"/>
  <c r="E125" i="19"/>
  <c r="AG124" i="19"/>
  <c r="E124" i="19"/>
  <c r="AG123" i="19"/>
  <c r="E123" i="19"/>
  <c r="O122" i="19"/>
  <c r="E122" i="19"/>
  <c r="E121" i="19"/>
  <c r="E120" i="19"/>
  <c r="E119" i="19"/>
  <c r="E118" i="19"/>
  <c r="E117" i="19"/>
  <c r="E116" i="19"/>
  <c r="W115" i="19"/>
  <c r="E115" i="19"/>
  <c r="W114" i="19"/>
  <c r="O115" i="19" s="1"/>
  <c r="E114" i="19"/>
  <c r="W113" i="19"/>
  <c r="E113" i="19"/>
  <c r="E112" i="19"/>
  <c r="E111" i="19"/>
  <c r="E110" i="19"/>
  <c r="E109" i="19"/>
  <c r="E108" i="19"/>
  <c r="J108" i="19" s="1"/>
  <c r="E107" i="19"/>
  <c r="L107" i="19" s="1"/>
  <c r="E106" i="19"/>
  <c r="L106" i="19" s="1"/>
  <c r="M106" i="19" s="1"/>
  <c r="N106" i="19" s="1"/>
  <c r="E105" i="19"/>
  <c r="E104" i="19"/>
  <c r="E103" i="19"/>
  <c r="E102" i="19"/>
  <c r="L102" i="19" s="1"/>
  <c r="E101" i="19"/>
  <c r="E100" i="19"/>
  <c r="L100" i="19" s="1"/>
  <c r="E99" i="19"/>
  <c r="E98" i="19"/>
  <c r="J98" i="19" s="1"/>
  <c r="E97" i="19"/>
  <c r="E96" i="19"/>
  <c r="E95" i="19"/>
  <c r="E94" i="19"/>
  <c r="L94" i="19" s="1"/>
  <c r="I94" i="19" s="1"/>
  <c r="E93" i="19"/>
  <c r="E92" i="19"/>
  <c r="X91" i="19"/>
  <c r="E91" i="19"/>
  <c r="X90" i="19"/>
  <c r="E90" i="19"/>
  <c r="X89" i="19"/>
  <c r="E89" i="19"/>
  <c r="X88" i="19"/>
  <c r="E88" i="19"/>
  <c r="V87" i="19"/>
  <c r="S87" i="19"/>
  <c r="X87" i="19" s="1"/>
  <c r="E87" i="19"/>
  <c r="V86" i="19"/>
  <c r="U86" i="19"/>
  <c r="S86" i="19"/>
  <c r="E86" i="19"/>
  <c r="V85" i="19"/>
  <c r="U85" i="19"/>
  <c r="S85" i="19"/>
  <c r="X85" i="19" s="1"/>
  <c r="E85" i="19"/>
  <c r="X84" i="19"/>
  <c r="E84" i="19"/>
  <c r="W83" i="19"/>
  <c r="V83" i="19"/>
  <c r="U83" i="19"/>
  <c r="S83" i="19"/>
  <c r="X83" i="19" s="1"/>
  <c r="O89" i="19" s="1"/>
  <c r="E83" i="19"/>
  <c r="W82" i="19"/>
  <c r="V82" i="19"/>
  <c r="U82" i="19"/>
  <c r="T82" i="19"/>
  <c r="S82" i="19"/>
  <c r="E82" i="19"/>
  <c r="E81" i="19"/>
  <c r="E80" i="19"/>
  <c r="E79" i="19"/>
  <c r="E78" i="19"/>
  <c r="E77" i="19"/>
  <c r="E76" i="19"/>
  <c r="E75" i="19"/>
  <c r="J75" i="19" s="1"/>
  <c r="E74" i="19"/>
  <c r="E73" i="19"/>
  <c r="E72" i="19"/>
  <c r="J72" i="19" s="1"/>
  <c r="E71" i="19"/>
  <c r="E70" i="19"/>
  <c r="E69" i="19"/>
  <c r="E68" i="19"/>
  <c r="E67" i="19"/>
  <c r="J67" i="19" s="1"/>
  <c r="E66" i="19"/>
  <c r="E65" i="19"/>
  <c r="E64" i="19"/>
  <c r="E63" i="19"/>
  <c r="E62" i="19"/>
  <c r="E61" i="19"/>
  <c r="E60" i="19"/>
  <c r="P59" i="19"/>
  <c r="E59" i="19"/>
  <c r="E58" i="19"/>
  <c r="E57" i="19"/>
  <c r="AL56" i="19"/>
  <c r="E56" i="19"/>
  <c r="AL55" i="19"/>
  <c r="E55" i="19"/>
  <c r="AL54" i="19"/>
  <c r="E54" i="19"/>
  <c r="AL53" i="19"/>
  <c r="P53" i="19"/>
  <c r="E53" i="19"/>
  <c r="E51" i="19"/>
  <c r="E50" i="19"/>
  <c r="E49" i="19"/>
  <c r="E48" i="19"/>
  <c r="E47" i="19"/>
  <c r="L47" i="19" s="1"/>
  <c r="I47" i="19" s="1"/>
  <c r="E46" i="19"/>
  <c r="J46" i="19" s="1"/>
  <c r="E45" i="19"/>
  <c r="E44" i="19"/>
  <c r="J44" i="19" s="1"/>
  <c r="E43" i="19"/>
  <c r="E42" i="19"/>
  <c r="E41" i="19"/>
  <c r="E40" i="19"/>
  <c r="E39" i="19"/>
  <c r="J39" i="19" s="1"/>
  <c r="E38" i="19"/>
  <c r="J38" i="19" s="1"/>
  <c r="E37" i="19"/>
  <c r="E36" i="19"/>
  <c r="E35" i="19"/>
  <c r="E34" i="19"/>
  <c r="E33" i="19"/>
  <c r="E32" i="19"/>
  <c r="E31" i="19"/>
  <c r="E30" i="19"/>
  <c r="E29" i="19"/>
  <c r="E28" i="19"/>
  <c r="J28" i="19" s="1"/>
  <c r="E27" i="19"/>
  <c r="E26" i="19"/>
  <c r="E25" i="19"/>
  <c r="E24" i="19"/>
  <c r="E23" i="19"/>
  <c r="E22" i="19"/>
  <c r="J22" i="19" s="1"/>
  <c r="E21" i="19"/>
  <c r="E20" i="19"/>
  <c r="L20" i="19" s="1"/>
  <c r="E19" i="19"/>
  <c r="E18" i="19"/>
  <c r="E17" i="19"/>
  <c r="E16" i="19"/>
  <c r="J15" i="19"/>
  <c r="E15" i="19"/>
  <c r="L15" i="19" s="1"/>
  <c r="I15" i="19" s="1"/>
  <c r="E14" i="19"/>
  <c r="E13" i="19"/>
  <c r="E12" i="19"/>
  <c r="L12" i="19" s="1"/>
  <c r="M12" i="19" s="1"/>
  <c r="N12" i="19" s="1"/>
  <c r="E11" i="19"/>
  <c r="E10" i="19"/>
  <c r="E9" i="19"/>
  <c r="E8" i="19"/>
  <c r="E7" i="19"/>
  <c r="E6" i="19"/>
  <c r="E5" i="19"/>
  <c r="E4" i="19"/>
  <c r="E3" i="19"/>
  <c r="E2" i="19"/>
  <c r="J585" i="19" l="1"/>
  <c r="L111" i="19"/>
  <c r="I111" i="19" s="1"/>
  <c r="L320" i="19"/>
  <c r="L337" i="19"/>
  <c r="L377" i="19"/>
  <c r="I377" i="19" s="1"/>
  <c r="J10" i="19"/>
  <c r="L17" i="19"/>
  <c r="M17" i="19" s="1"/>
  <c r="N17" i="19" s="1"/>
  <c r="J25" i="19"/>
  <c r="J33" i="19"/>
  <c r="L266" i="19"/>
  <c r="L274" i="19"/>
  <c r="L338" i="19"/>
  <c r="M338" i="19" s="1"/>
  <c r="N338" i="19" s="1"/>
  <c r="L394" i="19"/>
  <c r="M394" i="19" s="1"/>
  <c r="N394" i="19" s="1"/>
  <c r="J432" i="19"/>
  <c r="J537" i="19"/>
  <c r="J18" i="19"/>
  <c r="J42" i="19"/>
  <c r="L175" i="19"/>
  <c r="L191" i="19"/>
  <c r="M191" i="19" s="1"/>
  <c r="N191" i="19" s="1"/>
  <c r="J239" i="19"/>
  <c r="J464" i="19"/>
  <c r="L586" i="19"/>
  <c r="M586" i="19" s="1"/>
  <c r="N586" i="19" s="1"/>
  <c r="J62" i="19"/>
  <c r="L248" i="19"/>
  <c r="I248" i="19" s="1"/>
  <c r="L312" i="19"/>
  <c r="L449" i="19"/>
  <c r="M449" i="19" s="1"/>
  <c r="N449" i="19" s="1"/>
  <c r="L13" i="19"/>
  <c r="I13" i="19" s="1"/>
  <c r="L63" i="19"/>
  <c r="M63" i="19" s="1"/>
  <c r="N63" i="19" s="1"/>
  <c r="L71" i="19"/>
  <c r="M71" i="19" s="1"/>
  <c r="N71" i="19" s="1"/>
  <c r="L78" i="19"/>
  <c r="M78" i="19" s="1"/>
  <c r="N78" i="19" s="1"/>
  <c r="L269" i="19"/>
  <c r="M269" i="19" s="1"/>
  <c r="N269" i="19" s="1"/>
  <c r="J354" i="19"/>
  <c r="L486" i="19"/>
  <c r="J6" i="19"/>
  <c r="J14" i="19"/>
  <c r="L37" i="19"/>
  <c r="I37" i="19" s="1"/>
  <c r="L45" i="19"/>
  <c r="I45" i="19" s="1"/>
  <c r="L97" i="19"/>
  <c r="I97" i="19" s="1"/>
  <c r="L170" i="19"/>
  <c r="J194" i="19"/>
  <c r="L226" i="19"/>
  <c r="J234" i="19"/>
  <c r="J242" i="19"/>
  <c r="J250" i="19"/>
  <c r="L262" i="19"/>
  <c r="J270" i="19"/>
  <c r="L298" i="19"/>
  <c r="J381" i="19"/>
  <c r="J436" i="19"/>
  <c r="J487" i="19"/>
  <c r="L525" i="19"/>
  <c r="L557" i="19"/>
  <c r="L573" i="19"/>
  <c r="M573" i="19" s="1"/>
  <c r="N573" i="19" s="1"/>
  <c r="L589" i="19"/>
  <c r="M589" i="19" s="1"/>
  <c r="N589" i="19" s="1"/>
  <c r="L315" i="19"/>
  <c r="J315" i="19"/>
  <c r="J414" i="19"/>
  <c r="L414" i="19"/>
  <c r="P424" i="19"/>
  <c r="P430" i="19"/>
  <c r="L143" i="19"/>
  <c r="L151" i="19"/>
  <c r="L181" i="19"/>
  <c r="O347" i="19"/>
  <c r="J347" i="19" s="1"/>
  <c r="O351" i="19"/>
  <c r="O346" i="19"/>
  <c r="O350" i="19"/>
  <c r="O344" i="19"/>
  <c r="O343" i="19"/>
  <c r="O349" i="19"/>
  <c r="P431" i="19"/>
  <c r="J547" i="19"/>
  <c r="J555" i="19"/>
  <c r="L555" i="19"/>
  <c r="J571" i="19"/>
  <c r="L571" i="19"/>
  <c r="I571" i="19" s="1"/>
  <c r="P112" i="19"/>
  <c r="P118" i="19"/>
  <c r="P113" i="19"/>
  <c r="L157" i="19"/>
  <c r="I157" i="19" s="1"/>
  <c r="P422" i="19"/>
  <c r="L539" i="19"/>
  <c r="J175" i="19"/>
  <c r="L307" i="19"/>
  <c r="I307" i="19" s="1"/>
  <c r="J47" i="19"/>
  <c r="O130" i="19"/>
  <c r="O124" i="19"/>
  <c r="O129" i="19"/>
  <c r="O139" i="19"/>
  <c r="O133" i="19"/>
  <c r="J133" i="19" s="1"/>
  <c r="O141" i="19"/>
  <c r="O135" i="19"/>
  <c r="O132" i="19"/>
  <c r="J149" i="19"/>
  <c r="L215" i="19"/>
  <c r="M215" i="19" s="1"/>
  <c r="N215" i="19" s="1"/>
  <c r="J215" i="19"/>
  <c r="O345" i="19"/>
  <c r="J345" i="19" s="1"/>
  <c r="P427" i="19"/>
  <c r="L473" i="19"/>
  <c r="L99" i="19"/>
  <c r="I99" i="19" s="1"/>
  <c r="J99" i="19"/>
  <c r="L192" i="19"/>
  <c r="M192" i="19" s="1"/>
  <c r="N192" i="19" s="1"/>
  <c r="J192" i="19"/>
  <c r="W282" i="19"/>
  <c r="O342" i="19"/>
  <c r="L342" i="19" s="1"/>
  <c r="O424" i="19"/>
  <c r="O426" i="19"/>
  <c r="O429" i="19"/>
  <c r="J471" i="19"/>
  <c r="J544" i="19"/>
  <c r="L544" i="19"/>
  <c r="M544" i="19" s="1"/>
  <c r="N544" i="19" s="1"/>
  <c r="O125" i="19"/>
  <c r="AA386" i="19"/>
  <c r="S388" i="19" s="1"/>
  <c r="S389" i="19" s="1"/>
  <c r="S390" i="19" s="1"/>
  <c r="P428" i="19"/>
  <c r="L484" i="19"/>
  <c r="J484" i="19"/>
  <c r="J372" i="19"/>
  <c r="P425" i="19"/>
  <c r="L587" i="19"/>
  <c r="J152" i="19"/>
  <c r="L536" i="19"/>
  <c r="I536" i="19" s="1"/>
  <c r="Y344" i="19"/>
  <c r="W283" i="19"/>
  <c r="O286" i="19" s="1"/>
  <c r="P139" i="19"/>
  <c r="P135" i="19"/>
  <c r="P140" i="19"/>
  <c r="P133" i="19"/>
  <c r="P136" i="19"/>
  <c r="P132" i="19"/>
  <c r="P134" i="19"/>
  <c r="L167" i="19"/>
  <c r="J167" i="19"/>
  <c r="J189" i="19"/>
  <c r="L189" i="19"/>
  <c r="I189" i="19" s="1"/>
  <c r="L240" i="19"/>
  <c r="L440" i="19"/>
  <c r="I440" i="19" s="1"/>
  <c r="J440" i="19"/>
  <c r="L221" i="19"/>
  <c r="I221" i="19" s="1"/>
  <c r="J221" i="19"/>
  <c r="L309" i="19"/>
  <c r="M309" i="19" s="1"/>
  <c r="N309" i="19" s="1"/>
  <c r="J205" i="19"/>
  <c r="L213" i="19"/>
  <c r="J213" i="19"/>
  <c r="L268" i="19"/>
  <c r="J268" i="19"/>
  <c r="L4" i="19"/>
  <c r="M4" i="19" s="1"/>
  <c r="N4" i="19" s="1"/>
  <c r="J4" i="19"/>
  <c r="J125" i="19"/>
  <c r="L280" i="19"/>
  <c r="I280" i="19" s="1"/>
  <c r="J280" i="19"/>
  <c r="L563" i="19"/>
  <c r="I563" i="19" s="1"/>
  <c r="J563" i="19"/>
  <c r="L267" i="19"/>
  <c r="M267" i="19" s="1"/>
  <c r="N267" i="19" s="1"/>
  <c r="J267" i="19"/>
  <c r="L79" i="19"/>
  <c r="M79" i="19" s="1"/>
  <c r="N79" i="19" s="1"/>
  <c r="J79" i="19"/>
  <c r="P125" i="19"/>
  <c r="P126" i="19"/>
  <c r="P128" i="19"/>
  <c r="P124" i="19"/>
  <c r="L124" i="19" s="1"/>
  <c r="M124" i="19" s="1"/>
  <c r="N124" i="19" s="1"/>
  <c r="P131" i="19"/>
  <c r="P129" i="19"/>
  <c r="L77" i="19"/>
  <c r="M77" i="19" s="1"/>
  <c r="N77" i="19" s="1"/>
  <c r="J77" i="19"/>
  <c r="J69" i="19"/>
  <c r="L69" i="19"/>
  <c r="M69" i="19" s="1"/>
  <c r="N69" i="19" s="1"/>
  <c r="L92" i="19"/>
  <c r="I92" i="19" s="1"/>
  <c r="J92" i="19"/>
  <c r="P123" i="19"/>
  <c r="L293" i="19"/>
  <c r="J293" i="19"/>
  <c r="J20" i="19"/>
  <c r="J352" i="19"/>
  <c r="L352" i="19"/>
  <c r="M352" i="19" s="1"/>
  <c r="N352" i="19" s="1"/>
  <c r="L360" i="19"/>
  <c r="M360" i="19" s="1"/>
  <c r="N360" i="19" s="1"/>
  <c r="J360" i="19"/>
  <c r="L28" i="19"/>
  <c r="M28" i="19" s="1"/>
  <c r="N28" i="19" s="1"/>
  <c r="J36" i="19"/>
  <c r="L36" i="19"/>
  <c r="M36" i="19" s="1"/>
  <c r="N36" i="19" s="1"/>
  <c r="L89" i="19"/>
  <c r="L247" i="19"/>
  <c r="M247" i="19" s="1"/>
  <c r="N247" i="19" s="1"/>
  <c r="J247" i="19"/>
  <c r="J560" i="19"/>
  <c r="L560" i="19"/>
  <c r="M560" i="19" s="1"/>
  <c r="N560" i="19" s="1"/>
  <c r="L41" i="19"/>
  <c r="M41" i="19" s="1"/>
  <c r="N41" i="19" s="1"/>
  <c r="J41" i="19"/>
  <c r="L380" i="19"/>
  <c r="I380" i="19" s="1"/>
  <c r="J380" i="19"/>
  <c r="L439" i="19"/>
  <c r="I439" i="19" s="1"/>
  <c r="L480" i="19"/>
  <c r="J480" i="19"/>
  <c r="L197" i="19"/>
  <c r="M197" i="19" s="1"/>
  <c r="N197" i="19" s="1"/>
  <c r="J197" i="19"/>
  <c r="J200" i="19"/>
  <c r="L207" i="19"/>
  <c r="M207" i="19" s="1"/>
  <c r="N207" i="19" s="1"/>
  <c r="J207" i="19"/>
  <c r="O325" i="19"/>
  <c r="O328" i="19"/>
  <c r="O323" i="19"/>
  <c r="J552" i="19"/>
  <c r="L552" i="19"/>
  <c r="M552" i="19" s="1"/>
  <c r="N552" i="19" s="1"/>
  <c r="J110" i="19"/>
  <c r="J275" i="19"/>
  <c r="O368" i="19"/>
  <c r="L368" i="19" s="1"/>
  <c r="O371" i="19"/>
  <c r="O366" i="19"/>
  <c r="J366" i="19" s="1"/>
  <c r="O369" i="19"/>
  <c r="J583" i="19"/>
  <c r="O83" i="19"/>
  <c r="J83" i="19" s="1"/>
  <c r="O86" i="19"/>
  <c r="J86" i="19" s="1"/>
  <c r="O85" i="19"/>
  <c r="L85" i="19" s="1"/>
  <c r="AA85" i="19" s="1"/>
  <c r="O82" i="19"/>
  <c r="J82" i="19" s="1"/>
  <c r="L159" i="19"/>
  <c r="J222" i="19"/>
  <c r="L229" i="19"/>
  <c r="I229" i="19" s="1"/>
  <c r="J237" i="19"/>
  <c r="L237" i="19"/>
  <c r="M237" i="19" s="1"/>
  <c r="N237" i="19" s="1"/>
  <c r="J269" i="19"/>
  <c r="L359" i="19"/>
  <c r="I359" i="19" s="1"/>
  <c r="O499" i="19"/>
  <c r="O495" i="19"/>
  <c r="O497" i="19"/>
  <c r="O493" i="19"/>
  <c r="O496" i="19"/>
  <c r="O492" i="19"/>
  <c r="J568" i="19"/>
  <c r="J576" i="19"/>
  <c r="L463" i="19"/>
  <c r="I463" i="19" s="1"/>
  <c r="J463" i="19"/>
  <c r="L173" i="19"/>
  <c r="M173" i="19" s="1"/>
  <c r="N173" i="19" s="1"/>
  <c r="J173" i="19"/>
  <c r="J111" i="19"/>
  <c r="J142" i="19"/>
  <c r="J216" i="19"/>
  <c r="L216" i="19"/>
  <c r="J264" i="19"/>
  <c r="L264" i="19"/>
  <c r="M264" i="19" s="1"/>
  <c r="N264" i="19" s="1"/>
  <c r="L348" i="19"/>
  <c r="W473" i="19"/>
  <c r="L541" i="19"/>
  <c r="M541" i="19" s="1"/>
  <c r="N541" i="19" s="1"/>
  <c r="J351" i="19"/>
  <c r="L231" i="19"/>
  <c r="M231" i="19" s="1"/>
  <c r="N231" i="19" s="1"/>
  <c r="J231" i="19"/>
  <c r="L531" i="19"/>
  <c r="I531" i="19" s="1"/>
  <c r="J531" i="19"/>
  <c r="L67" i="19"/>
  <c r="I67" i="19" s="1"/>
  <c r="J154" i="19"/>
  <c r="L236" i="19"/>
  <c r="M236" i="19" s="1"/>
  <c r="N236" i="19" s="1"/>
  <c r="J346" i="19"/>
  <c r="O428" i="19"/>
  <c r="O423" i="19"/>
  <c r="L487" i="19"/>
  <c r="I487" i="19" s="1"/>
  <c r="L31" i="19"/>
  <c r="I31" i="19" s="1"/>
  <c r="L44" i="19"/>
  <c r="M44" i="19" s="1"/>
  <c r="N44" i="19" s="1"/>
  <c r="J107" i="19"/>
  <c r="L176" i="19"/>
  <c r="I176" i="19" s="1"/>
  <c r="J299" i="19"/>
  <c r="J375" i="19"/>
  <c r="L400" i="19"/>
  <c r="I400" i="19" s="1"/>
  <c r="L415" i="19"/>
  <c r="I415" i="19" s="1"/>
  <c r="J455" i="19"/>
  <c r="J519" i="19"/>
  <c r="J584" i="19"/>
  <c r="L39" i="19"/>
  <c r="I39" i="19" s="1"/>
  <c r="L72" i="19"/>
  <c r="I72" i="19" s="1"/>
  <c r="O112" i="19"/>
  <c r="J300" i="19"/>
  <c r="J579" i="19"/>
  <c r="L23" i="19"/>
  <c r="L2" i="19"/>
  <c r="L6" i="19"/>
  <c r="M6" i="19" s="1"/>
  <c r="N6" i="19" s="1"/>
  <c r="J12" i="19"/>
  <c r="J63" i="19"/>
  <c r="J102" i="19"/>
  <c r="P121" i="19"/>
  <c r="J145" i="19"/>
  <c r="L158" i="19"/>
  <c r="J191" i="19"/>
  <c r="J208" i="19"/>
  <c r="L255" i="19"/>
  <c r="L259" i="19"/>
  <c r="M259" i="19" s="1"/>
  <c r="N259" i="19" s="1"/>
  <c r="J317" i="19"/>
  <c r="J335" i="19"/>
  <c r="P406" i="19"/>
  <c r="P411" i="19"/>
  <c r="O410" i="19"/>
  <c r="L483" i="19"/>
  <c r="M483" i="19" s="1"/>
  <c r="N483" i="19" s="1"/>
  <c r="J520" i="19"/>
  <c r="L520" i="19"/>
  <c r="M520" i="19" s="1"/>
  <c r="N520" i="19" s="1"/>
  <c r="L559" i="19"/>
  <c r="M559" i="19" s="1"/>
  <c r="N559" i="19" s="1"/>
  <c r="J527" i="19"/>
  <c r="L357" i="19"/>
  <c r="I357" i="19" s="1"/>
  <c r="J357" i="19"/>
  <c r="J259" i="19"/>
  <c r="J7" i="19"/>
  <c r="L46" i="19"/>
  <c r="M46" i="19" s="1"/>
  <c r="N46" i="19" s="1"/>
  <c r="O113" i="19"/>
  <c r="L113" i="19" s="1"/>
  <c r="P116" i="19"/>
  <c r="P402" i="19"/>
  <c r="L528" i="19"/>
  <c r="M528" i="19" s="1"/>
  <c r="N528" i="19" s="1"/>
  <c r="L567" i="19"/>
  <c r="M567" i="19" s="1"/>
  <c r="N567" i="19" s="1"/>
  <c r="J551" i="19"/>
  <c r="J224" i="19"/>
  <c r="L64" i="19"/>
  <c r="I64" i="19" s="1"/>
  <c r="L75" i="19"/>
  <c r="I75" i="19" s="1"/>
  <c r="J220" i="19"/>
  <c r="J232" i="19"/>
  <c r="J379" i="19"/>
  <c r="J557" i="19"/>
  <c r="W502" i="19"/>
  <c r="X502" i="19" s="1"/>
  <c r="J162" i="19"/>
  <c r="J490" i="19"/>
  <c r="L490" i="19"/>
  <c r="I490" i="19" s="1"/>
  <c r="L474" i="19"/>
  <c r="M474" i="19" s="1"/>
  <c r="N474" i="19" s="1"/>
  <c r="J474" i="19"/>
  <c r="M386" i="19"/>
  <c r="N386" i="19" s="1"/>
  <c r="I386" i="19"/>
  <c r="L210" i="19"/>
  <c r="I210" i="19" s="1"/>
  <c r="J210" i="19"/>
  <c r="M102" i="19"/>
  <c r="N102" i="19" s="1"/>
  <c r="I102" i="19"/>
  <c r="J106" i="19"/>
  <c r="M486" i="19"/>
  <c r="N486" i="19" s="1"/>
  <c r="I486" i="19"/>
  <c r="L25" i="19"/>
  <c r="M25" i="19" s="1"/>
  <c r="N25" i="19" s="1"/>
  <c r="L242" i="19"/>
  <c r="I242" i="19" s="1"/>
  <c r="J248" i="19"/>
  <c r="J318" i="19"/>
  <c r="J396" i="19"/>
  <c r="L438" i="19"/>
  <c r="M438" i="19" s="1"/>
  <c r="N438" i="19" s="1"/>
  <c r="J449" i="19"/>
  <c r="L542" i="19"/>
  <c r="M542" i="19" s="1"/>
  <c r="N542" i="19" s="1"/>
  <c r="J174" i="19"/>
  <c r="J377" i="19"/>
  <c r="J17" i="19"/>
  <c r="L245" i="19"/>
  <c r="M245" i="19" s="1"/>
  <c r="N245" i="19" s="1"/>
  <c r="J320" i="19"/>
  <c r="J392" i="19"/>
  <c r="L445" i="19"/>
  <c r="M445" i="19" s="1"/>
  <c r="N445" i="19" s="1"/>
  <c r="J512" i="19"/>
  <c r="L14" i="19"/>
  <c r="J109" i="19"/>
  <c r="J172" i="19"/>
  <c r="J180" i="19"/>
  <c r="J196" i="19"/>
  <c r="J312" i="19"/>
  <c r="I381" i="19"/>
  <c r="L464" i="19"/>
  <c r="M568" i="19"/>
  <c r="N568" i="19" s="1"/>
  <c r="I568" i="19"/>
  <c r="M165" i="19"/>
  <c r="N165" i="19" s="1"/>
  <c r="I245" i="19"/>
  <c r="L578" i="19"/>
  <c r="I578" i="19" s="1"/>
  <c r="J578" i="19"/>
  <c r="L562" i="19"/>
  <c r="I562" i="19" s="1"/>
  <c r="J562" i="19"/>
  <c r="L546" i="19"/>
  <c r="I546" i="19" s="1"/>
  <c r="J546" i="19"/>
  <c r="L514" i="19"/>
  <c r="I514" i="19" s="1"/>
  <c r="J514" i="19"/>
  <c r="L466" i="19"/>
  <c r="I466" i="19" s="1"/>
  <c r="J466" i="19"/>
  <c r="L458" i="19"/>
  <c r="J458" i="19"/>
  <c r="M298" i="19"/>
  <c r="N298" i="19" s="1"/>
  <c r="I298" i="19"/>
  <c r="M274" i="19"/>
  <c r="N274" i="19" s="1"/>
  <c r="I274" i="19"/>
  <c r="L186" i="19"/>
  <c r="I186" i="19" s="1"/>
  <c r="J186" i="19"/>
  <c r="J74" i="19"/>
  <c r="L74" i="19"/>
  <c r="L66" i="19"/>
  <c r="J66" i="19"/>
  <c r="J202" i="19"/>
  <c r="J586" i="19"/>
  <c r="L481" i="19"/>
  <c r="M481" i="19" s="1"/>
  <c r="N481" i="19" s="1"/>
  <c r="J481" i="19"/>
  <c r="L457" i="19"/>
  <c r="I457" i="19" s="1"/>
  <c r="J457" i="19"/>
  <c r="L361" i="19"/>
  <c r="I361" i="19" s="1"/>
  <c r="J361" i="19"/>
  <c r="M337" i="19"/>
  <c r="N337" i="19" s="1"/>
  <c r="I337" i="19"/>
  <c r="L49" i="19"/>
  <c r="J49" i="19"/>
  <c r="L9" i="19"/>
  <c r="M9" i="19" s="1"/>
  <c r="N9" i="19" s="1"/>
  <c r="J9" i="19"/>
  <c r="L18" i="19"/>
  <c r="L33" i="19"/>
  <c r="M33" i="19" s="1"/>
  <c r="N33" i="19" s="1"/>
  <c r="M75" i="19"/>
  <c r="N75" i="19" s="1"/>
  <c r="M94" i="19"/>
  <c r="N94" i="19" s="1"/>
  <c r="J394" i="19"/>
  <c r="M413" i="19"/>
  <c r="N413" i="19" s="1"/>
  <c r="I413" i="19"/>
  <c r="J530" i="19"/>
  <c r="L489" i="19"/>
  <c r="M489" i="19" s="1"/>
  <c r="N489" i="19" s="1"/>
  <c r="I520" i="19"/>
  <c r="I542" i="19"/>
  <c r="I205" i="19"/>
  <c r="M205" i="19"/>
  <c r="N205" i="19" s="1"/>
  <c r="J170" i="19"/>
  <c r="J338" i="19"/>
  <c r="M512" i="19"/>
  <c r="N512" i="19" s="1"/>
  <c r="I512" i="19"/>
  <c r="I17" i="19"/>
  <c r="M20" i="19"/>
  <c r="N20" i="19" s="1"/>
  <c r="I20" i="19"/>
  <c r="L50" i="19"/>
  <c r="J89" i="19"/>
  <c r="J97" i="19"/>
  <c r="I106" i="19"/>
  <c r="L345" i="19"/>
  <c r="M345" i="19" s="1"/>
  <c r="N345" i="19" s="1"/>
  <c r="L558" i="19"/>
  <c r="J266" i="19"/>
  <c r="J298" i="19"/>
  <c r="L537" i="19"/>
  <c r="L390" i="19"/>
  <c r="M390" i="19" s="1"/>
  <c r="N390" i="19" s="1"/>
  <c r="J390" i="19"/>
  <c r="L34" i="19"/>
  <c r="I34" i="19" s="1"/>
  <c r="L86" i="19"/>
  <c r="I86" i="19" s="1"/>
  <c r="L238" i="19"/>
  <c r="M238" i="19" s="1"/>
  <c r="N238" i="19" s="1"/>
  <c r="J274" i="19"/>
  <c r="J337" i="19"/>
  <c r="L62" i="19"/>
  <c r="I62" i="19" s="1"/>
  <c r="M180" i="19"/>
  <c r="N180" i="19" s="1"/>
  <c r="I180" i="19"/>
  <c r="L382" i="19"/>
  <c r="M382" i="19" s="1"/>
  <c r="N382" i="19" s="1"/>
  <c r="J573" i="19"/>
  <c r="L38" i="19"/>
  <c r="J78" i="19"/>
  <c r="J100" i="19"/>
  <c r="J157" i="19"/>
  <c r="L234" i="19"/>
  <c r="I234" i="19" s="1"/>
  <c r="L270" i="19"/>
  <c r="L333" i="19"/>
  <c r="L436" i="19"/>
  <c r="J446" i="19"/>
  <c r="J485" i="19"/>
  <c r="J525" i="19"/>
  <c r="J589" i="19"/>
  <c r="J262" i="19"/>
  <c r="J413" i="19"/>
  <c r="L585" i="19"/>
  <c r="I585" i="19" s="1"/>
  <c r="L10" i="19"/>
  <c r="L26" i="19"/>
  <c r="L42" i="19"/>
  <c r="I42" i="19" s="1"/>
  <c r="L80" i="19"/>
  <c r="M80" i="19" s="1"/>
  <c r="N80" i="19" s="1"/>
  <c r="J94" i="19"/>
  <c r="L108" i="19"/>
  <c r="I108" i="19" s="1"/>
  <c r="L149" i="19"/>
  <c r="I149" i="19" s="1"/>
  <c r="L194" i="19"/>
  <c r="I194" i="19" s="1"/>
  <c r="L198" i="19"/>
  <c r="I198" i="19" s="1"/>
  <c r="J204" i="19"/>
  <c r="J212" i="19"/>
  <c r="L250" i="19"/>
  <c r="I250" i="19" s="1"/>
  <c r="J272" i="19"/>
  <c r="J486" i="19"/>
  <c r="M579" i="19"/>
  <c r="N579" i="19" s="1"/>
  <c r="J168" i="19"/>
  <c r="J226" i="19"/>
  <c r="J244" i="19"/>
  <c r="J278" i="19"/>
  <c r="J386" i="19"/>
  <c r="L432" i="19"/>
  <c r="I432" i="19" s="1"/>
  <c r="L476" i="19"/>
  <c r="M476" i="19" s="1"/>
  <c r="N476" i="19" s="1"/>
  <c r="L553" i="19"/>
  <c r="L582" i="19"/>
  <c r="L21" i="19"/>
  <c r="J21" i="19"/>
  <c r="J48" i="19"/>
  <c r="L48" i="19"/>
  <c r="L70" i="19"/>
  <c r="J70" i="19"/>
  <c r="J73" i="19"/>
  <c r="L73" i="19"/>
  <c r="L43" i="19"/>
  <c r="J43" i="19"/>
  <c r="J16" i="19"/>
  <c r="L16" i="19"/>
  <c r="L29" i="19"/>
  <c r="J29" i="19"/>
  <c r="J8" i="19"/>
  <c r="L8" i="19"/>
  <c r="L11" i="19"/>
  <c r="J11" i="19"/>
  <c r="L35" i="19"/>
  <c r="J35" i="19"/>
  <c r="L27" i="19"/>
  <c r="J27" i="19"/>
  <c r="J40" i="19"/>
  <c r="L40" i="19"/>
  <c r="L68" i="19"/>
  <c r="J68" i="19"/>
  <c r="L93" i="19"/>
  <c r="J93" i="19"/>
  <c r="L3" i="19"/>
  <c r="J3" i="19"/>
  <c r="L30" i="19"/>
  <c r="J24" i="19"/>
  <c r="L24" i="19"/>
  <c r="I28" i="19"/>
  <c r="I41" i="19"/>
  <c r="O56" i="19"/>
  <c r="O61" i="19"/>
  <c r="O57" i="19"/>
  <c r="O58" i="19"/>
  <c r="O52" i="19"/>
  <c r="O54" i="19"/>
  <c r="P61" i="19"/>
  <c r="P57" i="19"/>
  <c r="P60" i="19"/>
  <c r="P55" i="19"/>
  <c r="P56" i="19"/>
  <c r="I77" i="19"/>
  <c r="I79" i="19"/>
  <c r="J81" i="19"/>
  <c r="L81" i="19"/>
  <c r="L103" i="19"/>
  <c r="J103" i="19"/>
  <c r="M414" i="19"/>
  <c r="N414" i="19" s="1"/>
  <c r="I414" i="19"/>
  <c r="M485" i="19"/>
  <c r="N485" i="19" s="1"/>
  <c r="I485" i="19"/>
  <c r="M5" i="19"/>
  <c r="N5" i="19" s="1"/>
  <c r="J13" i="19"/>
  <c r="L22" i="19"/>
  <c r="J26" i="19"/>
  <c r="J45" i="19"/>
  <c r="P58" i="19"/>
  <c r="O59" i="19"/>
  <c r="O60" i="19"/>
  <c r="X86" i="19"/>
  <c r="J453" i="19"/>
  <c r="L453" i="19"/>
  <c r="J32" i="19"/>
  <c r="L32" i="19"/>
  <c r="L373" i="19"/>
  <c r="J373" i="19"/>
  <c r="M13" i="19"/>
  <c r="N13" i="19" s="1"/>
  <c r="J34" i="19"/>
  <c r="L51" i="19"/>
  <c r="J51" i="19"/>
  <c r="J64" i="19"/>
  <c r="M99" i="19"/>
  <c r="N99" i="19" s="1"/>
  <c r="J104" i="19"/>
  <c r="L104" i="19"/>
  <c r="L109" i="19"/>
  <c r="J187" i="19"/>
  <c r="L187" i="19"/>
  <c r="L218" i="19"/>
  <c r="J218" i="19"/>
  <c r="I272" i="19"/>
  <c r="M272" i="19"/>
  <c r="N272" i="19" s="1"/>
  <c r="L444" i="19"/>
  <c r="J444" i="19"/>
  <c r="I12" i="19"/>
  <c r="M15" i="19"/>
  <c r="N15" i="19" s="1"/>
  <c r="J23" i="19"/>
  <c r="M47" i="19"/>
  <c r="N47" i="19" s="1"/>
  <c r="P52" i="19"/>
  <c r="O53" i="19"/>
  <c r="L76" i="19"/>
  <c r="J76" i="19"/>
  <c r="J80" i="19"/>
  <c r="L96" i="19"/>
  <c r="J96" i="19"/>
  <c r="J150" i="19"/>
  <c r="L150" i="19"/>
  <c r="I226" i="19"/>
  <c r="M226" i="19"/>
  <c r="N226" i="19" s="1"/>
  <c r="J156" i="19"/>
  <c r="L156" i="19"/>
  <c r="I100" i="19"/>
  <c r="M100" i="19"/>
  <c r="N100" i="19" s="1"/>
  <c r="L105" i="19"/>
  <c r="J105" i="19"/>
  <c r="L230" i="19"/>
  <c r="J230" i="19"/>
  <c r="J385" i="19"/>
  <c r="L385" i="19"/>
  <c r="J31" i="19"/>
  <c r="O91" i="19"/>
  <c r="O90" i="19"/>
  <c r="O87" i="19"/>
  <c r="O88" i="19"/>
  <c r="O84" i="19"/>
  <c r="L98" i="19"/>
  <c r="M107" i="19"/>
  <c r="N107" i="19" s="1"/>
  <c r="I107" i="19"/>
  <c r="L155" i="19"/>
  <c r="J155" i="19"/>
  <c r="J223" i="19"/>
  <c r="L223" i="19"/>
  <c r="L95" i="19"/>
  <c r="J95" i="19"/>
  <c r="J341" i="19"/>
  <c r="L341" i="19"/>
  <c r="L19" i="19"/>
  <c r="J19" i="19"/>
  <c r="L246" i="19"/>
  <c r="J246" i="19"/>
  <c r="J306" i="19"/>
  <c r="L306" i="19"/>
  <c r="J5" i="19"/>
  <c r="J37" i="19"/>
  <c r="P54" i="19"/>
  <c r="O55" i="19"/>
  <c r="J65" i="19"/>
  <c r="L65" i="19"/>
  <c r="X82" i="19"/>
  <c r="Z82" i="19" s="1"/>
  <c r="J101" i="19"/>
  <c r="L101" i="19"/>
  <c r="J144" i="19"/>
  <c r="L144" i="19"/>
  <c r="M172" i="19"/>
  <c r="N172" i="19" s="1"/>
  <c r="I172" i="19"/>
  <c r="J199" i="19"/>
  <c r="L199" i="19"/>
  <c r="M220" i="19"/>
  <c r="N220" i="19" s="1"/>
  <c r="I220" i="19"/>
  <c r="L302" i="19"/>
  <c r="J302" i="19"/>
  <c r="L529" i="19"/>
  <c r="J529" i="19"/>
  <c r="L166" i="19"/>
  <c r="J166" i="19"/>
  <c r="L185" i="19"/>
  <c r="J185" i="19"/>
  <c r="M214" i="19"/>
  <c r="N214" i="19" s="1"/>
  <c r="I214" i="19"/>
  <c r="J254" i="19"/>
  <c r="L254" i="19"/>
  <c r="J258" i="19"/>
  <c r="L258" i="19"/>
  <c r="J355" i="19"/>
  <c r="L355" i="19"/>
  <c r="L369" i="19"/>
  <c r="J369" i="19"/>
  <c r="L376" i="19"/>
  <c r="J376" i="19"/>
  <c r="L401" i="19"/>
  <c r="J401" i="19"/>
  <c r="L418" i="19"/>
  <c r="J418" i="19"/>
  <c r="J482" i="19"/>
  <c r="L482" i="19"/>
  <c r="L575" i="19"/>
  <c r="J575" i="19"/>
  <c r="P120" i="19"/>
  <c r="P114" i="19"/>
  <c r="P119" i="19"/>
  <c r="P117" i="19"/>
  <c r="P115" i="19"/>
  <c r="O126" i="19"/>
  <c r="O131" i="19"/>
  <c r="O128" i="19"/>
  <c r="O123" i="19"/>
  <c r="O127" i="19"/>
  <c r="J160" i="19"/>
  <c r="L160" i="19"/>
  <c r="L177" i="19"/>
  <c r="J177" i="19"/>
  <c r="I191" i="19"/>
  <c r="M196" i="19"/>
  <c r="N196" i="19" s="1"/>
  <c r="I196" i="19"/>
  <c r="L202" i="19"/>
  <c r="L239" i="19"/>
  <c r="L278" i="19"/>
  <c r="J305" i="19"/>
  <c r="L305" i="19"/>
  <c r="M317" i="19"/>
  <c r="N317" i="19" s="1"/>
  <c r="I317" i="19"/>
  <c r="J388" i="19"/>
  <c r="L388" i="19"/>
  <c r="J391" i="19"/>
  <c r="L391" i="19"/>
  <c r="J491" i="19"/>
  <c r="L491" i="19"/>
  <c r="O121" i="19"/>
  <c r="O120" i="19"/>
  <c r="O114" i="19"/>
  <c r="O118" i="19"/>
  <c r="O117" i="19"/>
  <c r="J146" i="19"/>
  <c r="L146" i="19"/>
  <c r="J148" i="19"/>
  <c r="L148" i="19"/>
  <c r="L178" i="19"/>
  <c r="J178" i="19"/>
  <c r="J183" i="19"/>
  <c r="L183" i="19"/>
  <c r="I240" i="19"/>
  <c r="M240" i="19"/>
  <c r="N240" i="19" s="1"/>
  <c r="J243" i="19"/>
  <c r="L243" i="19"/>
  <c r="J252" i="19"/>
  <c r="L252" i="19"/>
  <c r="I299" i="19"/>
  <c r="J321" i="19"/>
  <c r="L321" i="19"/>
  <c r="J389" i="19"/>
  <c r="L389" i="19"/>
  <c r="I392" i="19"/>
  <c r="M392" i="19"/>
  <c r="N392" i="19" s="1"/>
  <c r="M111" i="19"/>
  <c r="N111" i="19" s="1"/>
  <c r="L162" i="19"/>
  <c r="L184" i="19"/>
  <c r="J184" i="19"/>
  <c r="J203" i="19"/>
  <c r="L203" i="19"/>
  <c r="L208" i="19"/>
  <c r="J227" i="19"/>
  <c r="L227" i="19"/>
  <c r="L232" i="19"/>
  <c r="J235" i="19"/>
  <c r="L235" i="19"/>
  <c r="J260" i="19"/>
  <c r="L260" i="19"/>
  <c r="J265" i="19"/>
  <c r="L265" i="19"/>
  <c r="I335" i="19"/>
  <c r="M335" i="19"/>
  <c r="N335" i="19" s="1"/>
  <c r="J374" i="19"/>
  <c r="L374" i="19"/>
  <c r="J384" i="19"/>
  <c r="L384" i="19"/>
  <c r="L433" i="19"/>
  <c r="J433" i="19"/>
  <c r="J454" i="19"/>
  <c r="L454" i="19"/>
  <c r="I489" i="19"/>
  <c r="L513" i="19"/>
  <c r="J513" i="19"/>
  <c r="O116" i="19"/>
  <c r="O119" i="19"/>
  <c r="M175" i="19"/>
  <c r="N175" i="19" s="1"/>
  <c r="I175" i="19"/>
  <c r="J228" i="19"/>
  <c r="L228" i="19"/>
  <c r="I262" i="19"/>
  <c r="M262" i="19"/>
  <c r="N262" i="19" s="1"/>
  <c r="L276" i="19"/>
  <c r="J276" i="19"/>
  <c r="J313" i="19"/>
  <c r="L313" i="19"/>
  <c r="L569" i="19"/>
  <c r="J569" i="19"/>
  <c r="I159" i="19"/>
  <c r="M159" i="19"/>
  <c r="N159" i="19" s="1"/>
  <c r="J163" i="19"/>
  <c r="L163" i="19"/>
  <c r="L168" i="19"/>
  <c r="J179" i="19"/>
  <c r="L179" i="19"/>
  <c r="M181" i="19"/>
  <c r="N181" i="19" s="1"/>
  <c r="I181" i="19"/>
  <c r="J195" i="19"/>
  <c r="L195" i="19"/>
  <c r="I216" i="19"/>
  <c r="M216" i="19"/>
  <c r="N216" i="19" s="1"/>
  <c r="J238" i="19"/>
  <c r="M266" i="19"/>
  <c r="N266" i="19" s="1"/>
  <c r="I266" i="19"/>
  <c r="J297" i="19"/>
  <c r="L297" i="19"/>
  <c r="J314" i="19"/>
  <c r="L314" i="19"/>
  <c r="L316" i="19"/>
  <c r="J316" i="19"/>
  <c r="J336" i="19"/>
  <c r="L336" i="19"/>
  <c r="I375" i="19"/>
  <c r="M375" i="19"/>
  <c r="N375" i="19" s="1"/>
  <c r="L451" i="19"/>
  <c r="J451" i="19"/>
  <c r="L206" i="19"/>
  <c r="J206" i="19"/>
  <c r="J211" i="19"/>
  <c r="L211" i="19"/>
  <c r="M244" i="19"/>
  <c r="N244" i="19" s="1"/>
  <c r="I244" i="19"/>
  <c r="L253" i="19"/>
  <c r="J253" i="19"/>
  <c r="M293" i="19"/>
  <c r="N293" i="19" s="1"/>
  <c r="I293" i="19"/>
  <c r="L296" i="19"/>
  <c r="J296" i="19"/>
  <c r="L303" i="19"/>
  <c r="J303" i="19"/>
  <c r="L393" i="19"/>
  <c r="J393" i="19"/>
  <c r="J164" i="19"/>
  <c r="L164" i="19"/>
  <c r="J171" i="19"/>
  <c r="L171" i="19"/>
  <c r="L182" i="19"/>
  <c r="J182" i="19"/>
  <c r="J188" i="19"/>
  <c r="L188" i="19"/>
  <c r="L190" i="19"/>
  <c r="J190" i="19"/>
  <c r="J198" i="19"/>
  <c r="L201" i="19"/>
  <c r="J201" i="19"/>
  <c r="L212" i="19"/>
  <c r="J214" i="19"/>
  <c r="L225" i="19"/>
  <c r="J225" i="19"/>
  <c r="M248" i="19"/>
  <c r="N248" i="19" s="1"/>
  <c r="J251" i="19"/>
  <c r="L251" i="19"/>
  <c r="P330" i="19"/>
  <c r="P324" i="19"/>
  <c r="P329" i="19"/>
  <c r="P326" i="19"/>
  <c r="P325" i="19"/>
  <c r="P323" i="19"/>
  <c r="P327" i="19"/>
  <c r="P328" i="19"/>
  <c r="P331" i="19"/>
  <c r="P322" i="19"/>
  <c r="L339" i="19"/>
  <c r="J339" i="19"/>
  <c r="J358" i="19"/>
  <c r="L358" i="19"/>
  <c r="M379" i="19"/>
  <c r="N379" i="19" s="1"/>
  <c r="I379" i="19"/>
  <c r="L397" i="19"/>
  <c r="J397" i="19"/>
  <c r="J517" i="19"/>
  <c r="L517" i="19"/>
  <c r="P122" i="19"/>
  <c r="P127" i="19"/>
  <c r="O136" i="19"/>
  <c r="O138" i="19"/>
  <c r="O140" i="19"/>
  <c r="L169" i="19"/>
  <c r="J169" i="19"/>
  <c r="L204" i="19"/>
  <c r="L233" i="19"/>
  <c r="J233" i="19"/>
  <c r="M242" i="19"/>
  <c r="N242" i="19" s="1"/>
  <c r="L261" i="19"/>
  <c r="J261" i="19"/>
  <c r="J277" i="19"/>
  <c r="L277" i="19"/>
  <c r="J301" i="19"/>
  <c r="L301" i="19"/>
  <c r="L308" i="19"/>
  <c r="J308" i="19"/>
  <c r="L319" i="19"/>
  <c r="J319" i="19"/>
  <c r="L452" i="19"/>
  <c r="J452" i="19"/>
  <c r="J470" i="19"/>
  <c r="L470" i="19"/>
  <c r="P130" i="19"/>
  <c r="L147" i="19"/>
  <c r="J147" i="19"/>
  <c r="L193" i="19"/>
  <c r="J193" i="19"/>
  <c r="L249" i="19"/>
  <c r="J249" i="19"/>
  <c r="J273" i="19"/>
  <c r="L273" i="19"/>
  <c r="I275" i="19"/>
  <c r="M275" i="19"/>
  <c r="N275" i="19" s="1"/>
  <c r="J281" i="19"/>
  <c r="L281" i="19"/>
  <c r="O290" i="19"/>
  <c r="O289" i="19"/>
  <c r="O288" i="19"/>
  <c r="O287" i="19"/>
  <c r="O284" i="19"/>
  <c r="J387" i="19"/>
  <c r="L387" i="19"/>
  <c r="J395" i="19"/>
  <c r="L395" i="19"/>
  <c r="L398" i="19"/>
  <c r="J398" i="19"/>
  <c r="J412" i="19"/>
  <c r="L412" i="19"/>
  <c r="J420" i="19"/>
  <c r="L420" i="19"/>
  <c r="L467" i="19"/>
  <c r="J467" i="19"/>
  <c r="L477" i="19"/>
  <c r="J477" i="19"/>
  <c r="P500" i="19"/>
  <c r="P494" i="19"/>
  <c r="P499" i="19"/>
  <c r="P501" i="19"/>
  <c r="P497" i="19"/>
  <c r="P493" i="19"/>
  <c r="P495" i="19"/>
  <c r="P492" i="19"/>
  <c r="P498" i="19"/>
  <c r="J572" i="19"/>
  <c r="L572" i="19"/>
  <c r="L590" i="19"/>
  <c r="J590" i="19"/>
  <c r="I170" i="19"/>
  <c r="M170" i="19"/>
  <c r="N170" i="19" s="1"/>
  <c r="M174" i="19"/>
  <c r="N174" i="19" s="1"/>
  <c r="I174" i="19"/>
  <c r="L209" i="19"/>
  <c r="J209" i="19"/>
  <c r="L257" i="19"/>
  <c r="J257" i="19"/>
  <c r="L279" i="19"/>
  <c r="J279" i="19"/>
  <c r="J292" i="19"/>
  <c r="I294" i="19"/>
  <c r="M294" i="19"/>
  <c r="N294" i="19" s="1"/>
  <c r="L334" i="19"/>
  <c r="J334" i="19"/>
  <c r="L350" i="19"/>
  <c r="J350" i="19"/>
  <c r="I372" i="19"/>
  <c r="M372" i="19"/>
  <c r="N372" i="19" s="1"/>
  <c r="J378" i="19"/>
  <c r="L378" i="19"/>
  <c r="O407" i="19"/>
  <c r="O402" i="19"/>
  <c r="O406" i="19"/>
  <c r="O411" i="19"/>
  <c r="O409" i="19"/>
  <c r="O405" i="19"/>
  <c r="O404" i="19"/>
  <c r="O408" i="19"/>
  <c r="L417" i="19"/>
  <c r="J417" i="19"/>
  <c r="J441" i="19"/>
  <c r="L441" i="19"/>
  <c r="L447" i="19"/>
  <c r="J447" i="19"/>
  <c r="J549" i="19"/>
  <c r="L549" i="19"/>
  <c r="L217" i="19"/>
  <c r="J217" i="19"/>
  <c r="J219" i="19"/>
  <c r="L219" i="19"/>
  <c r="L241" i="19"/>
  <c r="J241" i="19"/>
  <c r="M292" i="19"/>
  <c r="N292" i="19" s="1"/>
  <c r="I292" i="19"/>
  <c r="L304" i="19"/>
  <c r="J304" i="19"/>
  <c r="L310" i="19"/>
  <c r="J310" i="19"/>
  <c r="I312" i="19"/>
  <c r="M312" i="19"/>
  <c r="N312" i="19" s="1"/>
  <c r="I318" i="19"/>
  <c r="M318" i="19"/>
  <c r="N318" i="19" s="1"/>
  <c r="J332" i="19"/>
  <c r="L332" i="19"/>
  <c r="L353" i="19"/>
  <c r="J353" i="19"/>
  <c r="M359" i="19"/>
  <c r="N359" i="19" s="1"/>
  <c r="O365" i="19"/>
  <c r="O363" i="19"/>
  <c r="O367" i="19"/>
  <c r="O370" i="19"/>
  <c r="O364" i="19"/>
  <c r="O362" i="19"/>
  <c r="L383" i="19"/>
  <c r="J383" i="19"/>
  <c r="M396" i="19"/>
  <c r="N396" i="19" s="1"/>
  <c r="I396" i="19"/>
  <c r="L399" i="19"/>
  <c r="L448" i="19"/>
  <c r="J448" i="19"/>
  <c r="I484" i="19"/>
  <c r="M484" i="19"/>
  <c r="N484" i="19" s="1"/>
  <c r="P496" i="19"/>
  <c r="P138" i="19"/>
  <c r="L295" i="19"/>
  <c r="J295" i="19"/>
  <c r="I320" i="19"/>
  <c r="M320" i="19"/>
  <c r="N320" i="19" s="1"/>
  <c r="O326" i="19"/>
  <c r="J348" i="19"/>
  <c r="J416" i="19"/>
  <c r="L416" i="19"/>
  <c r="L442" i="19"/>
  <c r="J442" i="19"/>
  <c r="M455" i="19"/>
  <c r="N455" i="19" s="1"/>
  <c r="I455" i="19"/>
  <c r="L460" i="19"/>
  <c r="J460" i="19"/>
  <c r="P137" i="19"/>
  <c r="P141" i="19"/>
  <c r="M268" i="19"/>
  <c r="N268" i="19" s="1"/>
  <c r="I268" i="19"/>
  <c r="L311" i="19"/>
  <c r="J311" i="19"/>
  <c r="J421" i="19"/>
  <c r="L421" i="19"/>
  <c r="J443" i="19"/>
  <c r="L443" i="19"/>
  <c r="L456" i="19"/>
  <c r="J456" i="19"/>
  <c r="L472" i="19"/>
  <c r="J472" i="19"/>
  <c r="L534" i="19"/>
  <c r="J534" i="19"/>
  <c r="L263" i="19"/>
  <c r="J263" i="19"/>
  <c r="O331" i="19"/>
  <c r="O330" i="19"/>
  <c r="O324" i="19"/>
  <c r="O327" i="19"/>
  <c r="O322" i="19"/>
  <c r="L356" i="19"/>
  <c r="J356" i="19"/>
  <c r="M415" i="19"/>
  <c r="N415" i="19" s="1"/>
  <c r="J434" i="19"/>
  <c r="L434" i="19"/>
  <c r="M440" i="19"/>
  <c r="N440" i="19" s="1"/>
  <c r="L468" i="19"/>
  <c r="J468" i="19"/>
  <c r="J475" i="19"/>
  <c r="L475" i="19"/>
  <c r="L523" i="19"/>
  <c r="J523" i="19"/>
  <c r="M557" i="19"/>
  <c r="N557" i="19" s="1"/>
  <c r="I557" i="19"/>
  <c r="L271" i="19"/>
  <c r="J271" i="19"/>
  <c r="L340" i="19"/>
  <c r="L354" i="19"/>
  <c r="J415" i="19"/>
  <c r="L419" i="19"/>
  <c r="J419" i="19"/>
  <c r="J435" i="19"/>
  <c r="L435" i="19"/>
  <c r="J445" i="19"/>
  <c r="I449" i="19"/>
  <c r="J465" i="19"/>
  <c r="L465" i="19"/>
  <c r="J554" i="19"/>
  <c r="L554" i="19"/>
  <c r="L574" i="19"/>
  <c r="J574" i="19"/>
  <c r="L437" i="19"/>
  <c r="J437" i="19"/>
  <c r="L446" i="19"/>
  <c r="J462" i="19"/>
  <c r="L462" i="19"/>
  <c r="I464" i="19"/>
  <c r="M464" i="19"/>
  <c r="N464" i="19" s="1"/>
  <c r="I471" i="19"/>
  <c r="M471" i="19"/>
  <c r="N471" i="19" s="1"/>
  <c r="J522" i="19"/>
  <c r="L522" i="19"/>
  <c r="J548" i="19"/>
  <c r="L548" i="19"/>
  <c r="I552" i="19"/>
  <c r="P429" i="19"/>
  <c r="P423" i="19"/>
  <c r="P426" i="19"/>
  <c r="J516" i="19"/>
  <c r="L516" i="19"/>
  <c r="L526" i="19"/>
  <c r="J526" i="19"/>
  <c r="L550" i="19"/>
  <c r="J550" i="19"/>
  <c r="L577" i="19"/>
  <c r="J577" i="19"/>
  <c r="J450" i="19"/>
  <c r="L450" i="19"/>
  <c r="J461" i="19"/>
  <c r="O508" i="19"/>
  <c r="O507" i="19"/>
  <c r="O509" i="19"/>
  <c r="O503" i="19"/>
  <c r="O504" i="19"/>
  <c r="O506" i="19"/>
  <c r="O511" i="19"/>
  <c r="O510" i="19"/>
  <c r="O505" i="19"/>
  <c r="O502" i="19"/>
  <c r="L521" i="19"/>
  <c r="J521" i="19"/>
  <c r="L535" i="19"/>
  <c r="J535" i="19"/>
  <c r="L543" i="19"/>
  <c r="J543" i="19"/>
  <c r="M461" i="19"/>
  <c r="N461" i="19" s="1"/>
  <c r="I461" i="19"/>
  <c r="L469" i="19"/>
  <c r="J469" i="19"/>
  <c r="J540" i="19"/>
  <c r="L540" i="19"/>
  <c r="L561" i="19"/>
  <c r="J561" i="19"/>
  <c r="J580" i="19"/>
  <c r="L580" i="19"/>
  <c r="P403" i="19"/>
  <c r="P408" i="19"/>
  <c r="O427" i="19"/>
  <c r="O431" i="19"/>
  <c r="I530" i="19"/>
  <c r="M530" i="19"/>
  <c r="N530" i="19" s="1"/>
  <c r="J532" i="19"/>
  <c r="L532" i="19"/>
  <c r="J556" i="19"/>
  <c r="L556" i="19"/>
  <c r="J565" i="19"/>
  <c r="L565" i="19"/>
  <c r="J570" i="19"/>
  <c r="L570" i="19"/>
  <c r="J588" i="19"/>
  <c r="L588" i="19"/>
  <c r="P404" i="19"/>
  <c r="P410" i="19"/>
  <c r="O425" i="19"/>
  <c r="O430" i="19"/>
  <c r="L459" i="19"/>
  <c r="J459" i="19"/>
  <c r="W472" i="19"/>
  <c r="J524" i="19"/>
  <c r="L524" i="19"/>
  <c r="J533" i="19"/>
  <c r="L533" i="19"/>
  <c r="J538" i="19"/>
  <c r="L538" i="19"/>
  <c r="L545" i="19"/>
  <c r="J545" i="19"/>
  <c r="L566" i="19"/>
  <c r="J566" i="19"/>
  <c r="M584" i="19"/>
  <c r="N584" i="19" s="1"/>
  <c r="I584" i="19"/>
  <c r="L518" i="19"/>
  <c r="J518" i="19"/>
  <c r="I555" i="19"/>
  <c r="M555" i="19"/>
  <c r="N555" i="19" s="1"/>
  <c r="O422" i="19"/>
  <c r="L488" i="19"/>
  <c r="M525" i="19"/>
  <c r="N525" i="19" s="1"/>
  <c r="I525" i="19"/>
  <c r="I539" i="19"/>
  <c r="M539" i="19"/>
  <c r="N539" i="19" s="1"/>
  <c r="J553" i="19"/>
  <c r="J558" i="19"/>
  <c r="J564" i="19"/>
  <c r="L564" i="19"/>
  <c r="J567" i="19"/>
  <c r="J581" i="19"/>
  <c r="L581" i="19"/>
  <c r="O501" i="19"/>
  <c r="O500" i="19"/>
  <c r="O494" i="19"/>
  <c r="O498" i="19"/>
  <c r="M515" i="19"/>
  <c r="N515" i="19" s="1"/>
  <c r="M531" i="19"/>
  <c r="N531" i="19" s="1"/>
  <c r="M547" i="19"/>
  <c r="N547" i="19" s="1"/>
  <c r="L591" i="19"/>
  <c r="J591" i="19"/>
  <c r="J582" i="19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68" i="4"/>
  <c r="R8" i="5"/>
  <c r="R9" i="5"/>
  <c r="R10" i="5"/>
  <c r="R11" i="5"/>
  <c r="S11" i="5" s="1"/>
  <c r="T11" i="5" s="1"/>
  <c r="U11" i="5" s="1"/>
  <c r="R12" i="5"/>
  <c r="S12" i="5" s="1"/>
  <c r="T12" i="5" s="1"/>
  <c r="U12" i="5" s="1"/>
  <c r="R13" i="5"/>
  <c r="R14" i="5"/>
  <c r="R15" i="5"/>
  <c r="S15" i="5" s="1"/>
  <c r="T15" i="5" s="1"/>
  <c r="U15" i="5" s="1"/>
  <c r="R16" i="5"/>
  <c r="R17" i="5"/>
  <c r="R18" i="5"/>
  <c r="R19" i="5"/>
  <c r="S19" i="5" s="1"/>
  <c r="T19" i="5" s="1"/>
  <c r="U19" i="5" s="1"/>
  <c r="R20" i="5"/>
  <c r="S20" i="5" s="1"/>
  <c r="T20" i="5" s="1"/>
  <c r="U20" i="5" s="1"/>
  <c r="R21" i="5"/>
  <c r="R22" i="5"/>
  <c r="R23" i="5"/>
  <c r="S23" i="5" s="1"/>
  <c r="T23" i="5" s="1"/>
  <c r="U23" i="5" s="1"/>
  <c r="R24" i="5"/>
  <c r="R25" i="5"/>
  <c r="R26" i="5"/>
  <c r="R27" i="5"/>
  <c r="S27" i="5" s="1"/>
  <c r="T27" i="5" s="1"/>
  <c r="U27" i="5" s="1"/>
  <c r="R28" i="5"/>
  <c r="S28" i="5" s="1"/>
  <c r="T28" i="5" s="1"/>
  <c r="U28" i="5" s="1"/>
  <c r="R29" i="5"/>
  <c r="R30" i="5"/>
  <c r="R31" i="5"/>
  <c r="S31" i="5" s="1"/>
  <c r="T31" i="5" s="1"/>
  <c r="U31" i="5" s="1"/>
  <c r="R32" i="5"/>
  <c r="R33" i="5"/>
  <c r="R34" i="5"/>
  <c r="R35" i="5"/>
  <c r="S35" i="5" s="1"/>
  <c r="T35" i="5" s="1"/>
  <c r="U35" i="5" s="1"/>
  <c r="R36" i="5"/>
  <c r="S36" i="5" s="1"/>
  <c r="T36" i="5" s="1"/>
  <c r="U36" i="5" s="1"/>
  <c r="R37" i="5"/>
  <c r="R38" i="5"/>
  <c r="R39" i="5"/>
  <c r="S39" i="5" s="1"/>
  <c r="T39" i="5" s="1"/>
  <c r="U39" i="5" s="1"/>
  <c r="R40" i="5"/>
  <c r="R41" i="5"/>
  <c r="R42" i="5"/>
  <c r="R43" i="5"/>
  <c r="S43" i="5" s="1"/>
  <c r="T43" i="5" s="1"/>
  <c r="U43" i="5" s="1"/>
  <c r="R44" i="5"/>
  <c r="S44" i="5" s="1"/>
  <c r="T44" i="5" s="1"/>
  <c r="U44" i="5" s="1"/>
  <c r="R45" i="5"/>
  <c r="R46" i="5"/>
  <c r="R47" i="5"/>
  <c r="S47" i="5" s="1"/>
  <c r="T47" i="5" s="1"/>
  <c r="U47" i="5" s="1"/>
  <c r="R48" i="5"/>
  <c r="R49" i="5"/>
  <c r="R50" i="5"/>
  <c r="R51" i="5"/>
  <c r="S51" i="5" s="1"/>
  <c r="T51" i="5" s="1"/>
  <c r="U51" i="5" s="1"/>
  <c r="R52" i="5"/>
  <c r="S52" i="5" s="1"/>
  <c r="T52" i="5" s="1"/>
  <c r="U52" i="5" s="1"/>
  <c r="R53" i="5"/>
  <c r="R54" i="5"/>
  <c r="R55" i="5"/>
  <c r="S55" i="5" s="1"/>
  <c r="T55" i="5" s="1"/>
  <c r="U55" i="5" s="1"/>
  <c r="R56" i="5"/>
  <c r="R57" i="5"/>
  <c r="R58" i="5"/>
  <c r="R59" i="5"/>
  <c r="S59" i="5" s="1"/>
  <c r="T59" i="5" s="1"/>
  <c r="U59" i="5" s="1"/>
  <c r="R60" i="5"/>
  <c r="S60" i="5" s="1"/>
  <c r="T60" i="5" s="1"/>
  <c r="U60" i="5" s="1"/>
  <c r="R61" i="5"/>
  <c r="R62" i="5"/>
  <c r="S62" i="5" s="1"/>
  <c r="T62" i="5" s="1"/>
  <c r="U62" i="5" s="1"/>
  <c r="R63" i="5"/>
  <c r="S63" i="5" s="1"/>
  <c r="T63" i="5" s="1"/>
  <c r="U63" i="5" s="1"/>
  <c r="R64" i="5"/>
  <c r="R65" i="5"/>
  <c r="R7" i="5"/>
  <c r="S65" i="5"/>
  <c r="T65" i="5" s="1"/>
  <c r="U65" i="5" s="1"/>
  <c r="S64" i="5"/>
  <c r="T64" i="5" s="1"/>
  <c r="U64" i="5" s="1"/>
  <c r="S61" i="5"/>
  <c r="T61" i="5" s="1"/>
  <c r="U61" i="5" s="1"/>
  <c r="S58" i="5"/>
  <c r="T58" i="5" s="1"/>
  <c r="U58" i="5" s="1"/>
  <c r="S57" i="5"/>
  <c r="T57" i="5" s="1"/>
  <c r="U57" i="5" s="1"/>
  <c r="S56" i="5"/>
  <c r="T56" i="5" s="1"/>
  <c r="U56" i="5" s="1"/>
  <c r="S54" i="5"/>
  <c r="T54" i="5" s="1"/>
  <c r="U54" i="5" s="1"/>
  <c r="S53" i="5"/>
  <c r="T53" i="5" s="1"/>
  <c r="U53" i="5" s="1"/>
  <c r="S50" i="5"/>
  <c r="T50" i="5" s="1"/>
  <c r="U50" i="5" s="1"/>
  <c r="S49" i="5"/>
  <c r="T49" i="5" s="1"/>
  <c r="U49" i="5" s="1"/>
  <c r="S48" i="5"/>
  <c r="T48" i="5" s="1"/>
  <c r="U48" i="5" s="1"/>
  <c r="S46" i="5"/>
  <c r="T46" i="5" s="1"/>
  <c r="U46" i="5" s="1"/>
  <c r="S45" i="5"/>
  <c r="T45" i="5" s="1"/>
  <c r="U45" i="5" s="1"/>
  <c r="S42" i="5"/>
  <c r="T42" i="5" s="1"/>
  <c r="U42" i="5" s="1"/>
  <c r="S41" i="5"/>
  <c r="T41" i="5" s="1"/>
  <c r="U41" i="5" s="1"/>
  <c r="S40" i="5"/>
  <c r="T40" i="5" s="1"/>
  <c r="U40" i="5" s="1"/>
  <c r="S38" i="5"/>
  <c r="T38" i="5" s="1"/>
  <c r="U38" i="5" s="1"/>
  <c r="S37" i="5"/>
  <c r="T37" i="5" s="1"/>
  <c r="U37" i="5" s="1"/>
  <c r="S34" i="5"/>
  <c r="T34" i="5" s="1"/>
  <c r="U34" i="5" s="1"/>
  <c r="S33" i="5"/>
  <c r="T33" i="5" s="1"/>
  <c r="U33" i="5" s="1"/>
  <c r="S32" i="5"/>
  <c r="T32" i="5" s="1"/>
  <c r="U32" i="5" s="1"/>
  <c r="S30" i="5"/>
  <c r="T30" i="5" s="1"/>
  <c r="U30" i="5" s="1"/>
  <c r="S29" i="5"/>
  <c r="T29" i="5" s="1"/>
  <c r="U29" i="5" s="1"/>
  <c r="S26" i="5"/>
  <c r="T26" i="5" s="1"/>
  <c r="U26" i="5" s="1"/>
  <c r="S25" i="5"/>
  <c r="T25" i="5" s="1"/>
  <c r="U25" i="5" s="1"/>
  <c r="S24" i="5"/>
  <c r="T24" i="5" s="1"/>
  <c r="U24" i="5" s="1"/>
  <c r="S22" i="5"/>
  <c r="T22" i="5" s="1"/>
  <c r="U22" i="5" s="1"/>
  <c r="S21" i="5"/>
  <c r="T21" i="5" s="1"/>
  <c r="U21" i="5" s="1"/>
  <c r="S18" i="5"/>
  <c r="T18" i="5" s="1"/>
  <c r="U18" i="5" s="1"/>
  <c r="S17" i="5"/>
  <c r="T17" i="5" s="1"/>
  <c r="U17" i="5" s="1"/>
  <c r="S16" i="5"/>
  <c r="T16" i="5" s="1"/>
  <c r="U16" i="5" s="1"/>
  <c r="S14" i="5"/>
  <c r="T14" i="5" s="1"/>
  <c r="U14" i="5" s="1"/>
  <c r="S13" i="5"/>
  <c r="T13" i="5" s="1"/>
  <c r="U13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I394" i="19" l="1"/>
  <c r="I586" i="19"/>
  <c r="I192" i="19"/>
  <c r="I269" i="19"/>
  <c r="M97" i="19"/>
  <c r="N97" i="19" s="1"/>
  <c r="I78" i="19"/>
  <c r="M64" i="19"/>
  <c r="N64" i="19" s="1"/>
  <c r="I264" i="19"/>
  <c r="I197" i="19"/>
  <c r="I71" i="19"/>
  <c r="I338" i="19"/>
  <c r="I567" i="19"/>
  <c r="I573" i="19"/>
  <c r="M487" i="19"/>
  <c r="N487" i="19" s="1"/>
  <c r="M377" i="19"/>
  <c r="N377" i="19" s="1"/>
  <c r="I63" i="19"/>
  <c r="M37" i="19"/>
  <c r="N37" i="19" s="1"/>
  <c r="I589" i="19"/>
  <c r="M198" i="19"/>
  <c r="N198" i="19" s="1"/>
  <c r="M45" i="19"/>
  <c r="N45" i="19" s="1"/>
  <c r="M463" i="19"/>
  <c r="N463" i="19" s="1"/>
  <c r="I528" i="19"/>
  <c r="J424" i="19"/>
  <c r="L424" i="19"/>
  <c r="M424" i="19" s="1"/>
  <c r="N424" i="19" s="1"/>
  <c r="L349" i="19"/>
  <c r="J349" i="19"/>
  <c r="J344" i="19"/>
  <c r="L344" i="19"/>
  <c r="M344" i="19" s="1"/>
  <c r="N344" i="19" s="1"/>
  <c r="L343" i="19"/>
  <c r="I343" i="19" s="1"/>
  <c r="J343" i="19"/>
  <c r="I541" i="19"/>
  <c r="J473" i="19"/>
  <c r="J342" i="19"/>
  <c r="L142" i="19"/>
  <c r="M142" i="19" s="1"/>
  <c r="N142" i="19" s="1"/>
  <c r="J143" i="19"/>
  <c r="L152" i="19"/>
  <c r="M152" i="19" s="1"/>
  <c r="N152" i="19" s="1"/>
  <c r="I309" i="19"/>
  <c r="M536" i="19"/>
  <c r="N536" i="19" s="1"/>
  <c r="I587" i="19"/>
  <c r="M587" i="19"/>
  <c r="N587" i="19" s="1"/>
  <c r="M571" i="19"/>
  <c r="N571" i="19" s="1"/>
  <c r="L141" i="19"/>
  <c r="O285" i="19"/>
  <c r="J285" i="19" s="1"/>
  <c r="O291" i="19"/>
  <c r="L291" i="19" s="1"/>
  <c r="J368" i="19"/>
  <c r="M176" i="19"/>
  <c r="N176" i="19" s="1"/>
  <c r="M585" i="19"/>
  <c r="N585" i="19" s="1"/>
  <c r="M307" i="19"/>
  <c r="N307" i="19" s="1"/>
  <c r="I544" i="19"/>
  <c r="L110" i="19"/>
  <c r="M110" i="19" s="1"/>
  <c r="N110" i="19" s="1"/>
  <c r="L500" i="19"/>
  <c r="J430" i="19"/>
  <c r="O283" i="19"/>
  <c r="I247" i="19"/>
  <c r="I124" i="19"/>
  <c r="I237" i="19"/>
  <c r="J61" i="19"/>
  <c r="L83" i="19"/>
  <c r="I83" i="19" s="1"/>
  <c r="M39" i="19"/>
  <c r="N39" i="19" s="1"/>
  <c r="L346" i="19"/>
  <c r="M346" i="19" s="1"/>
  <c r="N346" i="19" s="1"/>
  <c r="M189" i="19"/>
  <c r="N189" i="19" s="1"/>
  <c r="L300" i="19"/>
  <c r="J501" i="19"/>
  <c r="M562" i="19"/>
  <c r="N562" i="19" s="1"/>
  <c r="J422" i="19"/>
  <c r="J425" i="19"/>
  <c r="L431" i="19"/>
  <c r="M361" i="19"/>
  <c r="N361" i="19" s="1"/>
  <c r="J255" i="19"/>
  <c r="O282" i="19"/>
  <c r="M157" i="19"/>
  <c r="N157" i="19" s="1"/>
  <c r="I215" i="19"/>
  <c r="J151" i="19"/>
  <c r="L56" i="19"/>
  <c r="I36" i="19"/>
  <c r="J499" i="19"/>
  <c r="I445" i="19"/>
  <c r="I360" i="19"/>
  <c r="M563" i="19"/>
  <c r="N563" i="19" s="1"/>
  <c r="I559" i="19"/>
  <c r="L427" i="19"/>
  <c r="I438" i="19"/>
  <c r="J2" i="19"/>
  <c r="M439" i="19"/>
  <c r="N439" i="19" s="1"/>
  <c r="J85" i="19"/>
  <c r="L428" i="19"/>
  <c r="L478" i="19"/>
  <c r="J478" i="19"/>
  <c r="M315" i="19"/>
  <c r="N315" i="19" s="1"/>
  <c r="I315" i="19"/>
  <c r="I23" i="19"/>
  <c r="M23" i="19"/>
  <c r="N23" i="19" s="1"/>
  <c r="I348" i="19"/>
  <c r="M348" i="19"/>
  <c r="N348" i="19" s="1"/>
  <c r="J132" i="19"/>
  <c r="L132" i="19"/>
  <c r="L129" i="19"/>
  <c r="J129" i="19"/>
  <c r="I2" i="19"/>
  <c r="M2" i="19"/>
  <c r="N2" i="19" s="1"/>
  <c r="M167" i="19"/>
  <c r="N167" i="19" s="1"/>
  <c r="I167" i="19"/>
  <c r="M357" i="19"/>
  <c r="N357" i="19" s="1"/>
  <c r="I560" i="19"/>
  <c r="I173" i="19"/>
  <c r="J236" i="19"/>
  <c r="J371" i="19"/>
  <c r="M213" i="19"/>
  <c r="N213" i="19" s="1"/>
  <c r="I213" i="19"/>
  <c r="J331" i="19"/>
  <c r="L406" i="19"/>
  <c r="M250" i="19"/>
  <c r="N250" i="19" s="1"/>
  <c r="M280" i="19"/>
  <c r="N280" i="19" s="1"/>
  <c r="J158" i="19"/>
  <c r="L347" i="19"/>
  <c r="M85" i="19"/>
  <c r="N85" i="19" s="1"/>
  <c r="I231" i="19"/>
  <c r="M31" i="19"/>
  <c r="N31" i="19" s="1"/>
  <c r="I352" i="19"/>
  <c r="I267" i="19"/>
  <c r="M72" i="19"/>
  <c r="N72" i="19" s="1"/>
  <c r="L133" i="19"/>
  <c r="L222" i="19"/>
  <c r="L351" i="19"/>
  <c r="M86" i="19"/>
  <c r="N86" i="19" s="1"/>
  <c r="M92" i="19"/>
  <c r="N92" i="19" s="1"/>
  <c r="I390" i="19"/>
  <c r="J116" i="19"/>
  <c r="M42" i="19"/>
  <c r="N42" i="19" s="1"/>
  <c r="J113" i="19"/>
  <c r="I80" i="19"/>
  <c r="L154" i="19"/>
  <c r="M154" i="19" s="1"/>
  <c r="N154" i="19" s="1"/>
  <c r="I6" i="19"/>
  <c r="M380" i="19"/>
  <c r="N380" i="19" s="1"/>
  <c r="L7" i="19"/>
  <c r="L551" i="19"/>
  <c r="J359" i="19"/>
  <c r="I476" i="19"/>
  <c r="I483" i="19"/>
  <c r="I382" i="19"/>
  <c r="M400" i="19"/>
  <c r="N400" i="19" s="1"/>
  <c r="I259" i="19"/>
  <c r="I236" i="19"/>
  <c r="M221" i="19"/>
  <c r="N221" i="19" s="1"/>
  <c r="I69" i="19"/>
  <c r="I4" i="19"/>
  <c r="M229" i="19"/>
  <c r="N229" i="19" s="1"/>
  <c r="I46" i="19"/>
  <c r="I474" i="19"/>
  <c r="J410" i="19"/>
  <c r="L527" i="19"/>
  <c r="L224" i="19"/>
  <c r="L492" i="19"/>
  <c r="L366" i="19"/>
  <c r="M366" i="19" s="1"/>
  <c r="N366" i="19" s="1"/>
  <c r="L131" i="19"/>
  <c r="I207" i="19"/>
  <c r="L495" i="19"/>
  <c r="L200" i="19"/>
  <c r="L125" i="19"/>
  <c r="J402" i="19"/>
  <c r="J400" i="19"/>
  <c r="I85" i="19"/>
  <c r="L135" i="19"/>
  <c r="J135" i="19"/>
  <c r="J541" i="19"/>
  <c r="L576" i="19"/>
  <c r="J240" i="19"/>
  <c r="X474" i="19"/>
  <c r="M67" i="19"/>
  <c r="N67" i="19" s="1"/>
  <c r="J52" i="19"/>
  <c r="J124" i="19"/>
  <c r="J159" i="19"/>
  <c r="L583" i="19"/>
  <c r="L328" i="19"/>
  <c r="X476" i="19"/>
  <c r="L140" i="19"/>
  <c r="I345" i="19"/>
  <c r="L82" i="19"/>
  <c r="I82" i="19" s="1"/>
  <c r="I44" i="19"/>
  <c r="L145" i="19"/>
  <c r="M145" i="19" s="1"/>
  <c r="N145" i="19" s="1"/>
  <c r="M490" i="19"/>
  <c r="N490" i="19" s="1"/>
  <c r="L519" i="19"/>
  <c r="L496" i="19"/>
  <c r="M480" i="19"/>
  <c r="N480" i="19" s="1"/>
  <c r="I480" i="19"/>
  <c r="L479" i="19"/>
  <c r="J479" i="19"/>
  <c r="M14" i="19"/>
  <c r="N14" i="19" s="1"/>
  <c r="I14" i="19"/>
  <c r="I481" i="19"/>
  <c r="M432" i="19"/>
  <c r="N432" i="19" s="1"/>
  <c r="M108" i="19"/>
  <c r="N108" i="19" s="1"/>
  <c r="I238" i="19"/>
  <c r="M210" i="19"/>
  <c r="N210" i="19" s="1"/>
  <c r="M514" i="19"/>
  <c r="N514" i="19" s="1"/>
  <c r="M62" i="19"/>
  <c r="N62" i="19" s="1"/>
  <c r="I25" i="19"/>
  <c r="M186" i="19"/>
  <c r="N186" i="19" s="1"/>
  <c r="I50" i="19"/>
  <c r="M50" i="19"/>
  <c r="N50" i="19" s="1"/>
  <c r="M66" i="19"/>
  <c r="N66" i="19" s="1"/>
  <c r="I66" i="19"/>
  <c r="M466" i="19"/>
  <c r="N466" i="19" s="1"/>
  <c r="M194" i="19"/>
  <c r="N194" i="19" s="1"/>
  <c r="M149" i="19"/>
  <c r="N149" i="19" s="1"/>
  <c r="M582" i="19"/>
  <c r="N582" i="19" s="1"/>
  <c r="I582" i="19"/>
  <c r="M74" i="19"/>
  <c r="N74" i="19" s="1"/>
  <c r="I74" i="19"/>
  <c r="M546" i="19"/>
  <c r="N546" i="19" s="1"/>
  <c r="M457" i="19"/>
  <c r="N457" i="19" s="1"/>
  <c r="I33" i="19"/>
  <c r="M34" i="19"/>
  <c r="N34" i="19" s="1"/>
  <c r="I553" i="19"/>
  <c r="M553" i="19"/>
  <c r="N553" i="19" s="1"/>
  <c r="I18" i="19"/>
  <c r="M18" i="19"/>
  <c r="N18" i="19" s="1"/>
  <c r="M458" i="19"/>
  <c r="N458" i="19" s="1"/>
  <c r="I458" i="19"/>
  <c r="I26" i="19"/>
  <c r="M26" i="19"/>
  <c r="N26" i="19" s="1"/>
  <c r="I436" i="19"/>
  <c r="M436" i="19"/>
  <c r="N436" i="19" s="1"/>
  <c r="I10" i="19"/>
  <c r="M10" i="19"/>
  <c r="N10" i="19" s="1"/>
  <c r="I537" i="19"/>
  <c r="M537" i="19"/>
  <c r="N537" i="19" s="1"/>
  <c r="M578" i="19"/>
  <c r="N578" i="19" s="1"/>
  <c r="M234" i="19"/>
  <c r="N234" i="19" s="1"/>
  <c r="I333" i="19"/>
  <c r="M333" i="19"/>
  <c r="N333" i="19" s="1"/>
  <c r="M49" i="19"/>
  <c r="N49" i="19" s="1"/>
  <c r="I49" i="19"/>
  <c r="AA86" i="19"/>
  <c r="I9" i="19"/>
  <c r="I270" i="19"/>
  <c r="M270" i="19"/>
  <c r="N270" i="19" s="1"/>
  <c r="M38" i="19"/>
  <c r="N38" i="19" s="1"/>
  <c r="I38" i="19"/>
  <c r="I558" i="19"/>
  <c r="M558" i="19"/>
  <c r="N558" i="19" s="1"/>
  <c r="L329" i="19"/>
  <c r="J329" i="19"/>
  <c r="L137" i="19"/>
  <c r="J137" i="19"/>
  <c r="J130" i="19"/>
  <c r="L130" i="19"/>
  <c r="J497" i="19"/>
  <c r="L497" i="19"/>
  <c r="J423" i="19"/>
  <c r="L423" i="19"/>
  <c r="L122" i="19"/>
  <c r="J122" i="19"/>
  <c r="J510" i="19"/>
  <c r="L510" i="19"/>
  <c r="I456" i="19"/>
  <c r="M456" i="19"/>
  <c r="N456" i="19" s="1"/>
  <c r="M416" i="19"/>
  <c r="N416" i="19" s="1"/>
  <c r="I416" i="19"/>
  <c r="M353" i="19"/>
  <c r="N353" i="19" s="1"/>
  <c r="I353" i="19"/>
  <c r="M447" i="19"/>
  <c r="N447" i="19" s="1"/>
  <c r="I447" i="19"/>
  <c r="I179" i="19"/>
  <c r="M179" i="19"/>
  <c r="N179" i="19" s="1"/>
  <c r="M104" i="19"/>
  <c r="N104" i="19" s="1"/>
  <c r="I104" i="19"/>
  <c r="M469" i="19"/>
  <c r="N469" i="19" s="1"/>
  <c r="I469" i="19"/>
  <c r="L502" i="19"/>
  <c r="J502" i="19"/>
  <c r="L507" i="19"/>
  <c r="J507" i="19"/>
  <c r="M446" i="19"/>
  <c r="N446" i="19" s="1"/>
  <c r="I446" i="19"/>
  <c r="I574" i="19"/>
  <c r="M574" i="19"/>
  <c r="N574" i="19" s="1"/>
  <c r="I419" i="19"/>
  <c r="M419" i="19"/>
  <c r="N419" i="19" s="1"/>
  <c r="M383" i="19"/>
  <c r="N383" i="19" s="1"/>
  <c r="I383" i="19"/>
  <c r="I241" i="19"/>
  <c r="M241" i="19"/>
  <c r="N241" i="19" s="1"/>
  <c r="J408" i="19"/>
  <c r="L408" i="19"/>
  <c r="M467" i="19"/>
  <c r="N467" i="19" s="1"/>
  <c r="I467" i="19"/>
  <c r="I319" i="19"/>
  <c r="M319" i="19"/>
  <c r="N319" i="19" s="1"/>
  <c r="I233" i="19"/>
  <c r="M233" i="19"/>
  <c r="N233" i="19" s="1"/>
  <c r="M212" i="19"/>
  <c r="N212" i="19" s="1"/>
  <c r="I212" i="19"/>
  <c r="M206" i="19"/>
  <c r="N206" i="19" s="1"/>
  <c r="I206" i="19"/>
  <c r="M368" i="19"/>
  <c r="N368" i="19" s="1"/>
  <c r="I368" i="19"/>
  <c r="L134" i="19"/>
  <c r="J134" i="19"/>
  <c r="I313" i="19"/>
  <c r="M313" i="19"/>
  <c r="N313" i="19" s="1"/>
  <c r="J403" i="19"/>
  <c r="L403" i="19"/>
  <c r="I265" i="19"/>
  <c r="M265" i="19"/>
  <c r="N265" i="19" s="1"/>
  <c r="I143" i="19"/>
  <c r="M143" i="19"/>
  <c r="N143" i="19" s="1"/>
  <c r="J114" i="19"/>
  <c r="L114" i="19"/>
  <c r="I369" i="19"/>
  <c r="M369" i="19"/>
  <c r="N369" i="19" s="1"/>
  <c r="M166" i="19"/>
  <c r="N166" i="19" s="1"/>
  <c r="I166" i="19"/>
  <c r="M19" i="19"/>
  <c r="N19" i="19" s="1"/>
  <c r="I19" i="19"/>
  <c r="M155" i="19"/>
  <c r="N155" i="19" s="1"/>
  <c r="I155" i="19"/>
  <c r="L84" i="19"/>
  <c r="J84" i="19"/>
  <c r="I105" i="19"/>
  <c r="M105" i="19"/>
  <c r="N105" i="19" s="1"/>
  <c r="M76" i="19"/>
  <c r="N76" i="19" s="1"/>
  <c r="I76" i="19"/>
  <c r="I444" i="19"/>
  <c r="M444" i="19"/>
  <c r="N444" i="19" s="1"/>
  <c r="I129" i="19"/>
  <c r="M129" i="19"/>
  <c r="N129" i="19" s="1"/>
  <c r="I32" i="19"/>
  <c r="M32" i="19"/>
  <c r="N32" i="19" s="1"/>
  <c r="I103" i="19"/>
  <c r="M103" i="19"/>
  <c r="N103" i="19" s="1"/>
  <c r="I73" i="19"/>
  <c r="M73" i="19"/>
  <c r="N73" i="19" s="1"/>
  <c r="I566" i="19"/>
  <c r="M566" i="19"/>
  <c r="N566" i="19" s="1"/>
  <c r="L505" i="19"/>
  <c r="J505" i="19"/>
  <c r="J508" i="19"/>
  <c r="L508" i="19"/>
  <c r="M554" i="19"/>
  <c r="N554" i="19" s="1"/>
  <c r="I554" i="19"/>
  <c r="J493" i="19"/>
  <c r="L493" i="19"/>
  <c r="M356" i="19"/>
  <c r="N356" i="19" s="1"/>
  <c r="I356" i="19"/>
  <c r="I448" i="19"/>
  <c r="M448" i="19"/>
  <c r="N448" i="19" s="1"/>
  <c r="J362" i="19"/>
  <c r="L362" i="19"/>
  <c r="I219" i="19"/>
  <c r="M219" i="19"/>
  <c r="N219" i="19" s="1"/>
  <c r="M334" i="19"/>
  <c r="N334" i="19" s="1"/>
  <c r="I334" i="19"/>
  <c r="I279" i="19"/>
  <c r="M279" i="19"/>
  <c r="N279" i="19" s="1"/>
  <c r="M209" i="19"/>
  <c r="N209" i="19" s="1"/>
  <c r="I209" i="19"/>
  <c r="I590" i="19"/>
  <c r="M590" i="19"/>
  <c r="N590" i="19" s="1"/>
  <c r="I420" i="19"/>
  <c r="M420" i="19"/>
  <c r="N420" i="19" s="1"/>
  <c r="M387" i="19"/>
  <c r="N387" i="19" s="1"/>
  <c r="I387" i="19"/>
  <c r="J283" i="19"/>
  <c r="L283" i="19"/>
  <c r="I281" i="19"/>
  <c r="M281" i="19"/>
  <c r="N281" i="19" s="1"/>
  <c r="M147" i="19"/>
  <c r="N147" i="19" s="1"/>
  <c r="I147" i="19"/>
  <c r="M204" i="19"/>
  <c r="N204" i="19" s="1"/>
  <c r="I204" i="19"/>
  <c r="I517" i="19"/>
  <c r="M517" i="19"/>
  <c r="N517" i="19" s="1"/>
  <c r="I358" i="19"/>
  <c r="M358" i="19"/>
  <c r="N358" i="19" s="1"/>
  <c r="J323" i="19"/>
  <c r="L323" i="19"/>
  <c r="M182" i="19"/>
  <c r="N182" i="19" s="1"/>
  <c r="I182" i="19"/>
  <c r="I336" i="19"/>
  <c r="M336" i="19"/>
  <c r="N336" i="19" s="1"/>
  <c r="M513" i="19"/>
  <c r="N513" i="19" s="1"/>
  <c r="I513" i="19"/>
  <c r="I384" i="19"/>
  <c r="M384" i="19"/>
  <c r="N384" i="19" s="1"/>
  <c r="M252" i="19"/>
  <c r="N252" i="19" s="1"/>
  <c r="I252" i="19"/>
  <c r="I158" i="19"/>
  <c r="M158" i="19"/>
  <c r="N158" i="19" s="1"/>
  <c r="I278" i="19"/>
  <c r="M278" i="19"/>
  <c r="N278" i="19" s="1"/>
  <c r="I177" i="19"/>
  <c r="M177" i="19"/>
  <c r="N177" i="19" s="1"/>
  <c r="M418" i="19"/>
  <c r="N418" i="19" s="1"/>
  <c r="I418" i="19"/>
  <c r="I355" i="19"/>
  <c r="M355" i="19"/>
  <c r="N355" i="19" s="1"/>
  <c r="I254" i="19"/>
  <c r="M254" i="19"/>
  <c r="N254" i="19" s="1"/>
  <c r="J161" i="19"/>
  <c r="L161" i="19"/>
  <c r="M199" i="19"/>
  <c r="N199" i="19" s="1"/>
  <c r="I199" i="19"/>
  <c r="I65" i="19"/>
  <c r="M65" i="19"/>
  <c r="N65" i="19" s="1"/>
  <c r="I341" i="19"/>
  <c r="M341" i="19"/>
  <c r="N341" i="19" s="1"/>
  <c r="L88" i="19"/>
  <c r="J88" i="19"/>
  <c r="M150" i="19"/>
  <c r="N150" i="19" s="1"/>
  <c r="I150" i="19"/>
  <c r="I109" i="19"/>
  <c r="M109" i="19"/>
  <c r="N109" i="19" s="1"/>
  <c r="I89" i="19"/>
  <c r="AA89" i="19"/>
  <c r="M89" i="19"/>
  <c r="N89" i="19" s="1"/>
  <c r="M68" i="19"/>
  <c r="N68" i="19" s="1"/>
  <c r="I68" i="19"/>
  <c r="M27" i="19"/>
  <c r="N27" i="19" s="1"/>
  <c r="I27" i="19"/>
  <c r="I29" i="19"/>
  <c r="M29" i="19"/>
  <c r="N29" i="19" s="1"/>
  <c r="M488" i="19"/>
  <c r="N488" i="19" s="1"/>
  <c r="I488" i="19"/>
  <c r="I550" i="19"/>
  <c r="M550" i="19"/>
  <c r="N550" i="19" s="1"/>
  <c r="M354" i="19"/>
  <c r="N354" i="19" s="1"/>
  <c r="I354" i="19"/>
  <c r="M460" i="19"/>
  <c r="N460" i="19" s="1"/>
  <c r="I460" i="19"/>
  <c r="I310" i="19"/>
  <c r="M310" i="19"/>
  <c r="N310" i="19" s="1"/>
  <c r="I378" i="19"/>
  <c r="M378" i="19"/>
  <c r="N378" i="19" s="1"/>
  <c r="I261" i="19"/>
  <c r="M261" i="19"/>
  <c r="N261" i="19" s="1"/>
  <c r="I393" i="19"/>
  <c r="M393" i="19"/>
  <c r="N393" i="19" s="1"/>
  <c r="M260" i="19"/>
  <c r="N260" i="19" s="1"/>
  <c r="I260" i="19"/>
  <c r="I184" i="19"/>
  <c r="M184" i="19"/>
  <c r="N184" i="19" s="1"/>
  <c r="M239" i="19"/>
  <c r="N239" i="19" s="1"/>
  <c r="I239" i="19"/>
  <c r="M151" i="19"/>
  <c r="N151" i="19" s="1"/>
  <c r="I151" i="19"/>
  <c r="I581" i="19"/>
  <c r="M581" i="19"/>
  <c r="N581" i="19" s="1"/>
  <c r="I540" i="19"/>
  <c r="M540" i="19"/>
  <c r="N540" i="19" s="1"/>
  <c r="J511" i="19"/>
  <c r="L511" i="19"/>
  <c r="I450" i="19"/>
  <c r="M450" i="19"/>
  <c r="N450" i="19" s="1"/>
  <c r="M465" i="19"/>
  <c r="N465" i="19" s="1"/>
  <c r="I465" i="19"/>
  <c r="I435" i="19"/>
  <c r="M435" i="19"/>
  <c r="N435" i="19" s="1"/>
  <c r="X475" i="19"/>
  <c r="I475" i="19"/>
  <c r="M475" i="19"/>
  <c r="N475" i="19" s="1"/>
  <c r="M434" i="19"/>
  <c r="N434" i="19" s="1"/>
  <c r="I434" i="19"/>
  <c r="M342" i="19"/>
  <c r="N342" i="19" s="1"/>
  <c r="I342" i="19"/>
  <c r="M443" i="19"/>
  <c r="N443" i="19" s="1"/>
  <c r="I443" i="19"/>
  <c r="M295" i="19"/>
  <c r="N295" i="19" s="1"/>
  <c r="I295" i="19"/>
  <c r="L370" i="19"/>
  <c r="J370" i="19"/>
  <c r="M332" i="19"/>
  <c r="N332" i="19" s="1"/>
  <c r="I332" i="19"/>
  <c r="I441" i="19"/>
  <c r="M441" i="19"/>
  <c r="N441" i="19" s="1"/>
  <c r="L409" i="19"/>
  <c r="J409" i="19"/>
  <c r="I257" i="19"/>
  <c r="M257" i="19"/>
  <c r="N257" i="19" s="1"/>
  <c r="I412" i="19"/>
  <c r="M412" i="19"/>
  <c r="N412" i="19" s="1"/>
  <c r="L286" i="19"/>
  <c r="J286" i="19"/>
  <c r="M301" i="19"/>
  <c r="N301" i="19" s="1"/>
  <c r="I301" i="19"/>
  <c r="I169" i="19"/>
  <c r="M169" i="19"/>
  <c r="N169" i="19" s="1"/>
  <c r="M276" i="19"/>
  <c r="N276" i="19" s="1"/>
  <c r="I276" i="19"/>
  <c r="M374" i="19"/>
  <c r="N374" i="19" s="1"/>
  <c r="I374" i="19"/>
  <c r="I162" i="19"/>
  <c r="M162" i="19"/>
  <c r="N162" i="19" s="1"/>
  <c r="I243" i="19"/>
  <c r="M243" i="19"/>
  <c r="N243" i="19" s="1"/>
  <c r="I491" i="19"/>
  <c r="M491" i="19"/>
  <c r="N491" i="19" s="1"/>
  <c r="L128" i="19"/>
  <c r="J128" i="19"/>
  <c r="M101" i="19"/>
  <c r="N101" i="19" s="1"/>
  <c r="I101" i="19"/>
  <c r="L55" i="19"/>
  <c r="J55" i="19"/>
  <c r="J90" i="19"/>
  <c r="L90" i="19"/>
  <c r="I385" i="19"/>
  <c r="M385" i="19"/>
  <c r="N385" i="19" s="1"/>
  <c r="M156" i="19"/>
  <c r="N156" i="19" s="1"/>
  <c r="I156" i="19"/>
  <c r="M373" i="19"/>
  <c r="N373" i="19" s="1"/>
  <c r="I373" i="19"/>
  <c r="M3" i="19"/>
  <c r="N3" i="19" s="1"/>
  <c r="I3" i="19"/>
  <c r="M35" i="19"/>
  <c r="N35" i="19" s="1"/>
  <c r="I35" i="19"/>
  <c r="I70" i="19"/>
  <c r="M70" i="19"/>
  <c r="N70" i="19" s="1"/>
  <c r="I518" i="19"/>
  <c r="M518" i="19"/>
  <c r="N518" i="19" s="1"/>
  <c r="M538" i="19"/>
  <c r="N538" i="19" s="1"/>
  <c r="I538" i="19"/>
  <c r="J506" i="19"/>
  <c r="L506" i="19"/>
  <c r="I548" i="19"/>
  <c r="M548" i="19"/>
  <c r="N548" i="19" s="1"/>
  <c r="M340" i="19"/>
  <c r="N340" i="19" s="1"/>
  <c r="I340" i="19"/>
  <c r="I534" i="19"/>
  <c r="M534" i="19"/>
  <c r="N534" i="19" s="1"/>
  <c r="M399" i="19"/>
  <c r="N399" i="19" s="1"/>
  <c r="I399" i="19"/>
  <c r="L367" i="19"/>
  <c r="J367" i="19"/>
  <c r="I304" i="19"/>
  <c r="M304" i="19"/>
  <c r="N304" i="19" s="1"/>
  <c r="I217" i="19"/>
  <c r="M217" i="19"/>
  <c r="N217" i="19" s="1"/>
  <c r="J411" i="19"/>
  <c r="L411" i="19"/>
  <c r="L287" i="19"/>
  <c r="J287" i="19"/>
  <c r="J140" i="19"/>
  <c r="I397" i="19"/>
  <c r="M397" i="19"/>
  <c r="N397" i="19" s="1"/>
  <c r="M339" i="19"/>
  <c r="N339" i="19" s="1"/>
  <c r="I339" i="19"/>
  <c r="M164" i="19"/>
  <c r="N164" i="19" s="1"/>
  <c r="I164" i="19"/>
  <c r="M303" i="19"/>
  <c r="N303" i="19" s="1"/>
  <c r="I303" i="19"/>
  <c r="M451" i="19"/>
  <c r="N451" i="19" s="1"/>
  <c r="I451" i="19"/>
  <c r="M316" i="19"/>
  <c r="N316" i="19" s="1"/>
  <c r="I316" i="19"/>
  <c r="I195" i="19"/>
  <c r="M195" i="19"/>
  <c r="N195" i="19" s="1"/>
  <c r="I569" i="19"/>
  <c r="M569" i="19"/>
  <c r="N569" i="19" s="1"/>
  <c r="M454" i="19"/>
  <c r="N454" i="19" s="1"/>
  <c r="I454" i="19"/>
  <c r="I235" i="19"/>
  <c r="M235" i="19"/>
  <c r="N235" i="19" s="1"/>
  <c r="I208" i="19"/>
  <c r="M208" i="19"/>
  <c r="N208" i="19" s="1"/>
  <c r="M183" i="19"/>
  <c r="N183" i="19" s="1"/>
  <c r="I183" i="19"/>
  <c r="I148" i="19"/>
  <c r="M148" i="19"/>
  <c r="N148" i="19" s="1"/>
  <c r="I202" i="19"/>
  <c r="M202" i="19"/>
  <c r="N202" i="19" s="1"/>
  <c r="J131" i="19"/>
  <c r="I401" i="19"/>
  <c r="M401" i="19"/>
  <c r="N401" i="19" s="1"/>
  <c r="I529" i="19"/>
  <c r="M529" i="19"/>
  <c r="N529" i="19" s="1"/>
  <c r="I95" i="19"/>
  <c r="M95" i="19"/>
  <c r="N95" i="19" s="1"/>
  <c r="L91" i="19"/>
  <c r="J91" i="19"/>
  <c r="M96" i="19"/>
  <c r="N96" i="19" s="1"/>
  <c r="I96" i="19"/>
  <c r="I218" i="19"/>
  <c r="M218" i="19"/>
  <c r="N218" i="19" s="1"/>
  <c r="M22" i="19"/>
  <c r="N22" i="19" s="1"/>
  <c r="I22" i="19"/>
  <c r="I24" i="19"/>
  <c r="M24" i="19"/>
  <c r="N24" i="19" s="1"/>
  <c r="I8" i="19"/>
  <c r="M8" i="19"/>
  <c r="N8" i="19" s="1"/>
  <c r="I48" i="19"/>
  <c r="M48" i="19"/>
  <c r="N48" i="19" s="1"/>
  <c r="I524" i="19"/>
  <c r="M524" i="19"/>
  <c r="N524" i="19" s="1"/>
  <c r="M437" i="19"/>
  <c r="N437" i="19" s="1"/>
  <c r="I437" i="19"/>
  <c r="I424" i="19"/>
  <c r="J405" i="19"/>
  <c r="L405" i="19"/>
  <c r="I572" i="19"/>
  <c r="M572" i="19"/>
  <c r="N572" i="19" s="1"/>
  <c r="M452" i="19"/>
  <c r="N452" i="19" s="1"/>
  <c r="I452" i="19"/>
  <c r="I171" i="19"/>
  <c r="M171" i="19"/>
  <c r="N171" i="19" s="1"/>
  <c r="L121" i="19"/>
  <c r="J121" i="19"/>
  <c r="I160" i="19"/>
  <c r="M160" i="19"/>
  <c r="N160" i="19" s="1"/>
  <c r="L115" i="19"/>
  <c r="J115" i="19"/>
  <c r="L87" i="19"/>
  <c r="J87" i="19"/>
  <c r="I453" i="19"/>
  <c r="M453" i="19"/>
  <c r="N453" i="19" s="1"/>
  <c r="I81" i="19"/>
  <c r="M81" i="19"/>
  <c r="N81" i="19" s="1"/>
  <c r="I40" i="19"/>
  <c r="M40" i="19"/>
  <c r="N40" i="19" s="1"/>
  <c r="I16" i="19"/>
  <c r="M16" i="19"/>
  <c r="N16" i="19" s="1"/>
  <c r="I588" i="19"/>
  <c r="M588" i="19"/>
  <c r="N588" i="19" s="1"/>
  <c r="M543" i="19"/>
  <c r="N543" i="19" s="1"/>
  <c r="I543" i="19"/>
  <c r="J498" i="19"/>
  <c r="L498" i="19"/>
  <c r="I532" i="19"/>
  <c r="M532" i="19"/>
  <c r="N532" i="19" s="1"/>
  <c r="L504" i="19"/>
  <c r="J504" i="19"/>
  <c r="M255" i="19"/>
  <c r="N255" i="19" s="1"/>
  <c r="I255" i="19"/>
  <c r="L288" i="19"/>
  <c r="J288" i="19"/>
  <c r="I249" i="19"/>
  <c r="M249" i="19"/>
  <c r="N249" i="19" s="1"/>
  <c r="J138" i="19"/>
  <c r="L138" i="19"/>
  <c r="I211" i="19"/>
  <c r="M211" i="19"/>
  <c r="N211" i="19" s="1"/>
  <c r="M314" i="19"/>
  <c r="N314" i="19" s="1"/>
  <c r="I314" i="19"/>
  <c r="I203" i="19"/>
  <c r="M203" i="19"/>
  <c r="N203" i="19" s="1"/>
  <c r="J328" i="19"/>
  <c r="M391" i="19"/>
  <c r="N391" i="19" s="1"/>
  <c r="I391" i="19"/>
  <c r="L126" i="19"/>
  <c r="J126" i="19"/>
  <c r="I258" i="19"/>
  <c r="M258" i="19"/>
  <c r="N258" i="19" s="1"/>
  <c r="M223" i="19"/>
  <c r="N223" i="19" s="1"/>
  <c r="I223" i="19"/>
  <c r="M93" i="19"/>
  <c r="N93" i="19" s="1"/>
  <c r="I93" i="19"/>
  <c r="M11" i="19"/>
  <c r="N11" i="19" s="1"/>
  <c r="I11" i="19"/>
  <c r="I564" i="19"/>
  <c r="M564" i="19"/>
  <c r="N564" i="19" s="1"/>
  <c r="I533" i="19"/>
  <c r="M533" i="19"/>
  <c r="N533" i="19" s="1"/>
  <c r="M459" i="19"/>
  <c r="N459" i="19" s="1"/>
  <c r="I459" i="19"/>
  <c r="J503" i="19"/>
  <c r="L503" i="19"/>
  <c r="I577" i="19"/>
  <c r="M577" i="19"/>
  <c r="N577" i="19" s="1"/>
  <c r="I526" i="19"/>
  <c r="M526" i="19"/>
  <c r="N526" i="19" s="1"/>
  <c r="X473" i="19"/>
  <c r="M473" i="19"/>
  <c r="N473" i="19" s="1"/>
  <c r="I473" i="19"/>
  <c r="M522" i="19"/>
  <c r="N522" i="19" s="1"/>
  <c r="I522" i="19"/>
  <c r="I462" i="19"/>
  <c r="M462" i="19"/>
  <c r="N462" i="19" s="1"/>
  <c r="I271" i="19"/>
  <c r="M271" i="19"/>
  <c r="N271" i="19" s="1"/>
  <c r="M468" i="19"/>
  <c r="N468" i="19" s="1"/>
  <c r="I468" i="19"/>
  <c r="I472" i="19"/>
  <c r="X472" i="19"/>
  <c r="M472" i="19"/>
  <c r="N472" i="19" s="1"/>
  <c r="M311" i="19"/>
  <c r="N311" i="19" s="1"/>
  <c r="I311" i="19"/>
  <c r="I442" i="19"/>
  <c r="M442" i="19"/>
  <c r="N442" i="19" s="1"/>
  <c r="L365" i="19"/>
  <c r="J365" i="19"/>
  <c r="I477" i="19"/>
  <c r="X477" i="19"/>
  <c r="M477" i="19"/>
  <c r="N477" i="19" s="1"/>
  <c r="M398" i="19"/>
  <c r="N398" i="19" s="1"/>
  <c r="I398" i="19"/>
  <c r="L289" i="19"/>
  <c r="J289" i="19"/>
  <c r="J136" i="19"/>
  <c r="L136" i="19"/>
  <c r="I225" i="19"/>
  <c r="M225" i="19"/>
  <c r="N225" i="19" s="1"/>
  <c r="M188" i="19"/>
  <c r="N188" i="19" s="1"/>
  <c r="I188" i="19"/>
  <c r="I296" i="19"/>
  <c r="M296" i="19"/>
  <c r="N296" i="19" s="1"/>
  <c r="I168" i="19"/>
  <c r="M168" i="19"/>
  <c r="N168" i="19" s="1"/>
  <c r="L116" i="19"/>
  <c r="I232" i="19"/>
  <c r="M232" i="19"/>
  <c r="N232" i="19" s="1"/>
  <c r="I321" i="19"/>
  <c r="M321" i="19"/>
  <c r="N321" i="19" s="1"/>
  <c r="M146" i="19"/>
  <c r="N146" i="19" s="1"/>
  <c r="I146" i="19"/>
  <c r="J117" i="19"/>
  <c r="L117" i="19"/>
  <c r="M482" i="19"/>
  <c r="N482" i="19" s="1"/>
  <c r="I482" i="19"/>
  <c r="I376" i="19"/>
  <c r="M376" i="19"/>
  <c r="N376" i="19" s="1"/>
  <c r="M185" i="19"/>
  <c r="N185" i="19" s="1"/>
  <c r="I185" i="19"/>
  <c r="L139" i="19"/>
  <c r="J139" i="19"/>
  <c r="I302" i="19"/>
  <c r="M302" i="19"/>
  <c r="N302" i="19" s="1"/>
  <c r="M98" i="19"/>
  <c r="N98" i="19" s="1"/>
  <c r="I98" i="19"/>
  <c r="M230" i="19"/>
  <c r="N230" i="19" s="1"/>
  <c r="I230" i="19"/>
  <c r="I113" i="19"/>
  <c r="M113" i="19"/>
  <c r="N113" i="19" s="1"/>
  <c r="M561" i="19"/>
  <c r="N561" i="19" s="1"/>
  <c r="I561" i="19"/>
  <c r="J492" i="19"/>
  <c r="M263" i="19"/>
  <c r="N263" i="19" s="1"/>
  <c r="I263" i="19"/>
  <c r="J364" i="19"/>
  <c r="L364" i="19"/>
  <c r="J325" i="19"/>
  <c r="L325" i="19"/>
  <c r="J282" i="19"/>
  <c r="L282" i="19"/>
  <c r="M308" i="19"/>
  <c r="N308" i="19" s="1"/>
  <c r="I308" i="19"/>
  <c r="M201" i="19"/>
  <c r="N201" i="19" s="1"/>
  <c r="I201" i="19"/>
  <c r="M253" i="19"/>
  <c r="N253" i="19" s="1"/>
  <c r="I253" i="19"/>
  <c r="M228" i="19"/>
  <c r="N228" i="19" s="1"/>
  <c r="I228" i="19"/>
  <c r="M349" i="19"/>
  <c r="N349" i="19" s="1"/>
  <c r="I349" i="19"/>
  <c r="L123" i="19"/>
  <c r="J123" i="19"/>
  <c r="M246" i="19"/>
  <c r="N246" i="19" s="1"/>
  <c r="I246" i="19"/>
  <c r="M545" i="19"/>
  <c r="N545" i="19" s="1"/>
  <c r="I545" i="19"/>
  <c r="I556" i="19"/>
  <c r="M556" i="19"/>
  <c r="N556" i="19" s="1"/>
  <c r="M570" i="19"/>
  <c r="N570" i="19" s="1"/>
  <c r="I570" i="19"/>
  <c r="M535" i="19"/>
  <c r="N535" i="19" s="1"/>
  <c r="I535" i="19"/>
  <c r="L426" i="19"/>
  <c r="J426" i="19"/>
  <c r="J363" i="19"/>
  <c r="L363" i="19"/>
  <c r="J153" i="19"/>
  <c r="L153" i="19"/>
  <c r="L429" i="19"/>
  <c r="J429" i="19"/>
  <c r="I273" i="19"/>
  <c r="M273" i="19"/>
  <c r="N273" i="19" s="1"/>
  <c r="M277" i="19"/>
  <c r="N277" i="19" s="1"/>
  <c r="I277" i="19"/>
  <c r="M190" i="19"/>
  <c r="N190" i="19" s="1"/>
  <c r="I190" i="19"/>
  <c r="M575" i="19"/>
  <c r="N575" i="19" s="1"/>
  <c r="I575" i="19"/>
  <c r="L53" i="19"/>
  <c r="J53" i="19"/>
  <c r="I187" i="19"/>
  <c r="M187" i="19"/>
  <c r="N187" i="19" s="1"/>
  <c r="M51" i="19"/>
  <c r="N51" i="19" s="1"/>
  <c r="I51" i="19"/>
  <c r="M43" i="19"/>
  <c r="N43" i="19" s="1"/>
  <c r="I43" i="19"/>
  <c r="M591" i="19"/>
  <c r="N591" i="19" s="1"/>
  <c r="I591" i="19"/>
  <c r="I565" i="19"/>
  <c r="M565" i="19"/>
  <c r="N565" i="19" s="1"/>
  <c r="I580" i="19"/>
  <c r="M580" i="19"/>
  <c r="N580" i="19" s="1"/>
  <c r="I521" i="19"/>
  <c r="M521" i="19"/>
  <c r="N521" i="19" s="1"/>
  <c r="L509" i="19"/>
  <c r="J509" i="19"/>
  <c r="I516" i="19"/>
  <c r="M516" i="19"/>
  <c r="N516" i="19" s="1"/>
  <c r="I523" i="19"/>
  <c r="M523" i="19"/>
  <c r="N523" i="19" s="1"/>
  <c r="L330" i="19"/>
  <c r="J330" i="19"/>
  <c r="M421" i="19"/>
  <c r="N421" i="19" s="1"/>
  <c r="I421" i="19"/>
  <c r="I549" i="19"/>
  <c r="M549" i="19"/>
  <c r="N549" i="19" s="1"/>
  <c r="I417" i="19"/>
  <c r="M417" i="19"/>
  <c r="N417" i="19" s="1"/>
  <c r="L407" i="19"/>
  <c r="J407" i="19"/>
  <c r="I350" i="19"/>
  <c r="M350" i="19"/>
  <c r="N350" i="19" s="1"/>
  <c r="I395" i="19"/>
  <c r="M395" i="19"/>
  <c r="N395" i="19" s="1"/>
  <c r="L284" i="19"/>
  <c r="J284" i="19"/>
  <c r="L290" i="19"/>
  <c r="J290" i="19"/>
  <c r="J256" i="19"/>
  <c r="L256" i="19"/>
  <c r="I193" i="19"/>
  <c r="M193" i="19"/>
  <c r="N193" i="19" s="1"/>
  <c r="M470" i="19"/>
  <c r="N470" i="19" s="1"/>
  <c r="I470" i="19"/>
  <c r="I251" i="19"/>
  <c r="M251" i="19"/>
  <c r="N251" i="19" s="1"/>
  <c r="I297" i="19"/>
  <c r="M297" i="19"/>
  <c r="N297" i="19" s="1"/>
  <c r="I163" i="19"/>
  <c r="M163" i="19"/>
  <c r="N163" i="19" s="1"/>
  <c r="M433" i="19"/>
  <c r="N433" i="19" s="1"/>
  <c r="I433" i="19"/>
  <c r="I227" i="19"/>
  <c r="M227" i="19"/>
  <c r="N227" i="19" s="1"/>
  <c r="M389" i="19"/>
  <c r="N389" i="19" s="1"/>
  <c r="I389" i="19"/>
  <c r="I178" i="19"/>
  <c r="M178" i="19"/>
  <c r="N178" i="19" s="1"/>
  <c r="J118" i="19"/>
  <c r="L118" i="19"/>
  <c r="M388" i="19"/>
  <c r="N388" i="19" s="1"/>
  <c r="I388" i="19"/>
  <c r="I305" i="19"/>
  <c r="M305" i="19"/>
  <c r="N305" i="19" s="1"/>
  <c r="I144" i="19"/>
  <c r="M144" i="19"/>
  <c r="N144" i="19" s="1"/>
  <c r="M306" i="19"/>
  <c r="N306" i="19" s="1"/>
  <c r="I306" i="19"/>
  <c r="L59" i="19"/>
  <c r="J59" i="19"/>
  <c r="M30" i="19"/>
  <c r="N30" i="19" s="1"/>
  <c r="I30" i="19"/>
  <c r="I21" i="19"/>
  <c r="M21" i="19"/>
  <c r="N21" i="19" s="1"/>
  <c r="AA121" i="18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Q126" i="4"/>
  <c r="R126" i="4" s="1"/>
  <c r="S126" i="4" s="1"/>
  <c r="T126" i="4" s="1"/>
  <c r="Q125" i="4"/>
  <c r="R125" i="4" s="1"/>
  <c r="S125" i="4" s="1"/>
  <c r="T125" i="4" s="1"/>
  <c r="Q124" i="4"/>
  <c r="R124" i="4" s="1"/>
  <c r="S124" i="4" s="1"/>
  <c r="T124" i="4" s="1"/>
  <c r="Q123" i="4"/>
  <c r="R123" i="4" s="1"/>
  <c r="S123" i="4" s="1"/>
  <c r="T123" i="4" s="1"/>
  <c r="Q122" i="4"/>
  <c r="R122" i="4" s="1"/>
  <c r="S122" i="4" s="1"/>
  <c r="T122" i="4" s="1"/>
  <c r="Q121" i="4"/>
  <c r="R121" i="4" s="1"/>
  <c r="S121" i="4" s="1"/>
  <c r="T121" i="4" s="1"/>
  <c r="Q120" i="4"/>
  <c r="R120" i="4" s="1"/>
  <c r="S120" i="4" s="1"/>
  <c r="T120" i="4" s="1"/>
  <c r="Q119" i="4"/>
  <c r="R119" i="4" s="1"/>
  <c r="S119" i="4" s="1"/>
  <c r="T119" i="4" s="1"/>
  <c r="Q118" i="4"/>
  <c r="R118" i="4" s="1"/>
  <c r="S118" i="4" s="1"/>
  <c r="T118" i="4" s="1"/>
  <c r="Q117" i="4"/>
  <c r="R117" i="4" s="1"/>
  <c r="S117" i="4" s="1"/>
  <c r="T117" i="4" s="1"/>
  <c r="Q116" i="4"/>
  <c r="R116" i="4" s="1"/>
  <c r="S116" i="4" s="1"/>
  <c r="T116" i="4" s="1"/>
  <c r="Q115" i="4"/>
  <c r="R115" i="4" s="1"/>
  <c r="S115" i="4" s="1"/>
  <c r="T115" i="4" s="1"/>
  <c r="Q114" i="4"/>
  <c r="R114" i="4" s="1"/>
  <c r="S114" i="4" s="1"/>
  <c r="T114" i="4" s="1"/>
  <c r="S113" i="4"/>
  <c r="T113" i="4" s="1"/>
  <c r="R113" i="4"/>
  <c r="Q113" i="4"/>
  <c r="Q112" i="4"/>
  <c r="R112" i="4" s="1"/>
  <c r="S112" i="4" s="1"/>
  <c r="T112" i="4" s="1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Q106" i="4"/>
  <c r="R106" i="4" s="1"/>
  <c r="S106" i="4" s="1"/>
  <c r="T106" i="4" s="1"/>
  <c r="Q105" i="4"/>
  <c r="R105" i="4" s="1"/>
  <c r="S105" i="4" s="1"/>
  <c r="T105" i="4" s="1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Q99" i="4"/>
  <c r="R99" i="4" s="1"/>
  <c r="S99" i="4" s="1"/>
  <c r="T99" i="4" s="1"/>
  <c r="Q98" i="4"/>
  <c r="R98" i="4" s="1"/>
  <c r="S98" i="4" s="1"/>
  <c r="T98" i="4" s="1"/>
  <c r="Q97" i="4"/>
  <c r="R97" i="4" s="1"/>
  <c r="S97" i="4" s="1"/>
  <c r="T97" i="4" s="1"/>
  <c r="Q96" i="4"/>
  <c r="R96" i="4" s="1"/>
  <c r="S96" i="4" s="1"/>
  <c r="T96" i="4" s="1"/>
  <c r="Q95" i="4"/>
  <c r="R95" i="4" s="1"/>
  <c r="S95" i="4" s="1"/>
  <c r="T95" i="4" s="1"/>
  <c r="R94" i="4"/>
  <c r="S94" i="4" s="1"/>
  <c r="T94" i="4" s="1"/>
  <c r="Q94" i="4"/>
  <c r="Q93" i="4"/>
  <c r="R93" i="4" s="1"/>
  <c r="S93" i="4" s="1"/>
  <c r="T93" i="4" s="1"/>
  <c r="Q92" i="4"/>
  <c r="R92" i="4" s="1"/>
  <c r="S92" i="4" s="1"/>
  <c r="T92" i="4" s="1"/>
  <c r="Q91" i="4"/>
  <c r="R91" i="4" s="1"/>
  <c r="S91" i="4" s="1"/>
  <c r="T91" i="4" s="1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Q87" i="4"/>
  <c r="R87" i="4" s="1"/>
  <c r="S87" i="4" s="1"/>
  <c r="T87" i="4" s="1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Q80" i="4"/>
  <c r="R80" i="4" s="1"/>
  <c r="S80" i="4" s="1"/>
  <c r="T80" i="4" s="1"/>
  <c r="Q79" i="4"/>
  <c r="R79" i="4" s="1"/>
  <c r="S79" i="4" s="1"/>
  <c r="T79" i="4" s="1"/>
  <c r="Q78" i="4"/>
  <c r="R78" i="4" s="1"/>
  <c r="S78" i="4" s="1"/>
  <c r="T78" i="4" s="1"/>
  <c r="Q77" i="4"/>
  <c r="R77" i="4" s="1"/>
  <c r="S77" i="4" s="1"/>
  <c r="T77" i="4" s="1"/>
  <c r="Q76" i="4"/>
  <c r="R76" i="4" s="1"/>
  <c r="S76" i="4" s="1"/>
  <c r="T76" i="4" s="1"/>
  <c r="Q75" i="4"/>
  <c r="R75" i="4" s="1"/>
  <c r="S75" i="4" s="1"/>
  <c r="T75" i="4" s="1"/>
  <c r="Q74" i="4"/>
  <c r="R74" i="4" s="1"/>
  <c r="S74" i="4" s="1"/>
  <c r="T74" i="4" s="1"/>
  <c r="Q73" i="4"/>
  <c r="R73" i="4" s="1"/>
  <c r="S73" i="4" s="1"/>
  <c r="T73" i="4" s="1"/>
  <c r="Q72" i="4"/>
  <c r="R72" i="4" s="1"/>
  <c r="S72" i="4" s="1"/>
  <c r="T72" i="4" s="1"/>
  <c r="Q71" i="4"/>
  <c r="R71" i="4" s="1"/>
  <c r="S71" i="4" s="1"/>
  <c r="T71" i="4" s="1"/>
  <c r="Q70" i="4"/>
  <c r="R70" i="4" s="1"/>
  <c r="S70" i="4" s="1"/>
  <c r="T70" i="4" s="1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I344" i="19" l="1"/>
  <c r="I346" i="19"/>
  <c r="AA82" i="19"/>
  <c r="M478" i="19"/>
  <c r="N478" i="19" s="1"/>
  <c r="I478" i="19"/>
  <c r="M82" i="19"/>
  <c r="N82" i="19" s="1"/>
  <c r="J56" i="19"/>
  <c r="L430" i="19"/>
  <c r="M430" i="19" s="1"/>
  <c r="N430" i="19" s="1"/>
  <c r="I142" i="19"/>
  <c r="M343" i="19"/>
  <c r="N343" i="19" s="1"/>
  <c r="L422" i="19"/>
  <c r="M422" i="19" s="1"/>
  <c r="N422" i="19" s="1"/>
  <c r="J428" i="19"/>
  <c r="J495" i="19"/>
  <c r="J291" i="19"/>
  <c r="L425" i="19"/>
  <c r="M425" i="19" s="1"/>
  <c r="N425" i="19" s="1"/>
  <c r="I366" i="19"/>
  <c r="J500" i="19"/>
  <c r="AA83" i="19"/>
  <c r="I152" i="19"/>
  <c r="J427" i="19"/>
  <c r="L410" i="19"/>
  <c r="I410" i="19" s="1"/>
  <c r="L61" i="19"/>
  <c r="M61" i="19" s="1"/>
  <c r="N61" i="19" s="1"/>
  <c r="L285" i="19"/>
  <c r="I285" i="19" s="1"/>
  <c r="L501" i="19"/>
  <c r="M501" i="19" s="1"/>
  <c r="N501" i="19" s="1"/>
  <c r="L499" i="19"/>
  <c r="I499" i="19" s="1"/>
  <c r="J141" i="19"/>
  <c r="J496" i="19"/>
  <c r="I300" i="19"/>
  <c r="M300" i="19"/>
  <c r="N300" i="19" s="1"/>
  <c r="M83" i="19"/>
  <c r="N83" i="19" s="1"/>
  <c r="L52" i="19"/>
  <c r="M52" i="19" s="1"/>
  <c r="N52" i="19" s="1"/>
  <c r="J431" i="19"/>
  <c r="I110" i="19"/>
  <c r="J112" i="19"/>
  <c r="L112" i="19"/>
  <c r="I222" i="19"/>
  <c r="M222" i="19"/>
  <c r="N222" i="19" s="1"/>
  <c r="L331" i="19"/>
  <c r="I331" i="19" s="1"/>
  <c r="I154" i="19"/>
  <c r="M135" i="19"/>
  <c r="N135" i="19" s="1"/>
  <c r="I135" i="19"/>
  <c r="I133" i="19"/>
  <c r="M133" i="19"/>
  <c r="N133" i="19" s="1"/>
  <c r="I347" i="19"/>
  <c r="M347" i="19"/>
  <c r="N347" i="19" s="1"/>
  <c r="M519" i="19"/>
  <c r="N519" i="19" s="1"/>
  <c r="I519" i="19"/>
  <c r="M551" i="19"/>
  <c r="N551" i="19" s="1"/>
  <c r="I551" i="19"/>
  <c r="L371" i="19"/>
  <c r="L402" i="19"/>
  <c r="I402" i="19" s="1"/>
  <c r="M479" i="19"/>
  <c r="N479" i="19" s="1"/>
  <c r="I479" i="19"/>
  <c r="M576" i="19"/>
  <c r="N576" i="19" s="1"/>
  <c r="I576" i="19"/>
  <c r="I125" i="19"/>
  <c r="M125" i="19"/>
  <c r="N125" i="19" s="1"/>
  <c r="I224" i="19"/>
  <c r="M224" i="19"/>
  <c r="N224" i="19" s="1"/>
  <c r="M583" i="19"/>
  <c r="N583" i="19" s="1"/>
  <c r="I583" i="19"/>
  <c r="M200" i="19"/>
  <c r="N200" i="19" s="1"/>
  <c r="I200" i="19"/>
  <c r="M527" i="19"/>
  <c r="N527" i="19" s="1"/>
  <c r="I527" i="19"/>
  <c r="M351" i="19"/>
  <c r="N351" i="19" s="1"/>
  <c r="I351" i="19"/>
  <c r="I132" i="19"/>
  <c r="M132" i="19"/>
  <c r="N132" i="19" s="1"/>
  <c r="J406" i="19"/>
  <c r="I145" i="19"/>
  <c r="I7" i="19"/>
  <c r="M7" i="19"/>
  <c r="N7" i="19" s="1"/>
  <c r="J57" i="19"/>
  <c r="L57" i="19"/>
  <c r="I290" i="19"/>
  <c r="M290" i="19"/>
  <c r="N290" i="19" s="1"/>
  <c r="I407" i="19"/>
  <c r="M407" i="19"/>
  <c r="N407" i="19" s="1"/>
  <c r="M426" i="19"/>
  <c r="N426" i="19" s="1"/>
  <c r="I426" i="19"/>
  <c r="M123" i="19"/>
  <c r="N123" i="19" s="1"/>
  <c r="I123" i="19"/>
  <c r="I136" i="19"/>
  <c r="M136" i="19"/>
  <c r="N136" i="19" s="1"/>
  <c r="L324" i="19"/>
  <c r="J324" i="19"/>
  <c r="I503" i="19"/>
  <c r="M503" i="19"/>
  <c r="N503" i="19" s="1"/>
  <c r="Y503" i="19"/>
  <c r="J494" i="19"/>
  <c r="L494" i="19"/>
  <c r="M504" i="19"/>
  <c r="N504" i="19" s="1"/>
  <c r="I504" i="19"/>
  <c r="Y504" i="19"/>
  <c r="I121" i="19"/>
  <c r="M121" i="19"/>
  <c r="N121" i="19" s="1"/>
  <c r="J322" i="19"/>
  <c r="L322" i="19"/>
  <c r="M427" i="19"/>
  <c r="N427" i="19" s="1"/>
  <c r="I427" i="19"/>
  <c r="M55" i="19"/>
  <c r="N55" i="19" s="1"/>
  <c r="I55" i="19"/>
  <c r="M370" i="19"/>
  <c r="N370" i="19" s="1"/>
  <c r="I370" i="19"/>
  <c r="M88" i="19"/>
  <c r="N88" i="19" s="1"/>
  <c r="AA88" i="19"/>
  <c r="I88" i="19"/>
  <c r="M362" i="19"/>
  <c r="N362" i="19" s="1"/>
  <c r="U362" i="19"/>
  <c r="I362" i="19"/>
  <c r="I493" i="19"/>
  <c r="M493" i="19"/>
  <c r="N493" i="19" s="1"/>
  <c r="I403" i="19"/>
  <c r="M403" i="19"/>
  <c r="N403" i="19" s="1"/>
  <c r="M130" i="19"/>
  <c r="N130" i="19" s="1"/>
  <c r="I130" i="19"/>
  <c r="I330" i="19"/>
  <c r="M330" i="19"/>
  <c r="N330" i="19" s="1"/>
  <c r="M500" i="19"/>
  <c r="N500" i="19" s="1"/>
  <c r="I500" i="19"/>
  <c r="I126" i="19"/>
  <c r="M126" i="19"/>
  <c r="N126" i="19" s="1"/>
  <c r="I288" i="19"/>
  <c r="M288" i="19"/>
  <c r="N288" i="19" s="1"/>
  <c r="I287" i="19"/>
  <c r="M287" i="19"/>
  <c r="N287" i="19" s="1"/>
  <c r="M367" i="19"/>
  <c r="N367" i="19" s="1"/>
  <c r="I367" i="19"/>
  <c r="M431" i="19"/>
  <c r="N431" i="19" s="1"/>
  <c r="I431" i="19"/>
  <c r="M410" i="19"/>
  <c r="N410" i="19" s="1"/>
  <c r="M505" i="19"/>
  <c r="N505" i="19" s="1"/>
  <c r="Y505" i="19"/>
  <c r="I505" i="19"/>
  <c r="I291" i="19"/>
  <c r="M291" i="19"/>
  <c r="N291" i="19" s="1"/>
  <c r="M502" i="19"/>
  <c r="N502" i="19" s="1"/>
  <c r="Y502" i="19"/>
  <c r="I502" i="19"/>
  <c r="M122" i="19"/>
  <c r="N122" i="19" s="1"/>
  <c r="I122" i="19"/>
  <c r="J58" i="19"/>
  <c r="L58" i="19"/>
  <c r="M411" i="19"/>
  <c r="N411" i="19" s="1"/>
  <c r="I411" i="19"/>
  <c r="I423" i="19"/>
  <c r="M423" i="19"/>
  <c r="N423" i="19" s="1"/>
  <c r="I53" i="19"/>
  <c r="M53" i="19"/>
  <c r="N53" i="19" s="1"/>
  <c r="M153" i="19"/>
  <c r="N153" i="19" s="1"/>
  <c r="I153" i="19"/>
  <c r="M282" i="19"/>
  <c r="N282" i="19" s="1"/>
  <c r="I282" i="19"/>
  <c r="M492" i="19"/>
  <c r="N492" i="19" s="1"/>
  <c r="I492" i="19"/>
  <c r="I289" i="19"/>
  <c r="M289" i="19"/>
  <c r="N289" i="19" s="1"/>
  <c r="I498" i="19"/>
  <c r="M498" i="19"/>
  <c r="N498" i="19" s="1"/>
  <c r="I323" i="19"/>
  <c r="M323" i="19"/>
  <c r="N323" i="19" s="1"/>
  <c r="I137" i="19"/>
  <c r="M137" i="19"/>
  <c r="N137" i="19" s="1"/>
  <c r="I328" i="19"/>
  <c r="M328" i="19"/>
  <c r="N328" i="19" s="1"/>
  <c r="M138" i="19"/>
  <c r="N138" i="19" s="1"/>
  <c r="I138" i="19"/>
  <c r="M115" i="19"/>
  <c r="N115" i="19" s="1"/>
  <c r="I115" i="19"/>
  <c r="I131" i="19"/>
  <c r="M131" i="19"/>
  <c r="N131" i="19" s="1"/>
  <c r="I286" i="19"/>
  <c r="M286" i="19"/>
  <c r="N286" i="19" s="1"/>
  <c r="M511" i="19"/>
  <c r="N511" i="19" s="1"/>
  <c r="I511" i="19"/>
  <c r="J120" i="19"/>
  <c r="L120" i="19"/>
  <c r="M510" i="19"/>
  <c r="N510" i="19" s="1"/>
  <c r="I510" i="19"/>
  <c r="M497" i="19"/>
  <c r="N497" i="19" s="1"/>
  <c r="I497" i="19"/>
  <c r="I429" i="19"/>
  <c r="M429" i="19"/>
  <c r="N429" i="19" s="1"/>
  <c r="I87" i="19"/>
  <c r="AA87" i="19"/>
  <c r="M87" i="19"/>
  <c r="N87" i="19" s="1"/>
  <c r="M409" i="19"/>
  <c r="N409" i="19" s="1"/>
  <c r="I409" i="19"/>
  <c r="I114" i="19"/>
  <c r="M114" i="19"/>
  <c r="N114" i="19" s="1"/>
  <c r="J60" i="19"/>
  <c r="L60" i="19"/>
  <c r="L54" i="19"/>
  <c r="J54" i="19"/>
  <c r="Y506" i="19"/>
  <c r="I506" i="19"/>
  <c r="M506" i="19"/>
  <c r="N506" i="19" s="1"/>
  <c r="I428" i="19"/>
  <c r="M428" i="19"/>
  <c r="N428" i="19" s="1"/>
  <c r="M134" i="19"/>
  <c r="N134" i="19" s="1"/>
  <c r="I134" i="19"/>
  <c r="I329" i="19"/>
  <c r="M329" i="19"/>
  <c r="N329" i="19" s="1"/>
  <c r="L119" i="19"/>
  <c r="J119" i="19"/>
  <c r="M117" i="19"/>
  <c r="N117" i="19" s="1"/>
  <c r="I117" i="19"/>
  <c r="U365" i="19"/>
  <c r="I365" i="19"/>
  <c r="M365" i="19"/>
  <c r="N365" i="19" s="1"/>
  <c r="J327" i="19"/>
  <c r="L327" i="19"/>
  <c r="I140" i="19"/>
  <c r="M140" i="19"/>
  <c r="N140" i="19" s="1"/>
  <c r="M128" i="19"/>
  <c r="N128" i="19" s="1"/>
  <c r="I128" i="19"/>
  <c r="M508" i="19"/>
  <c r="N508" i="19" s="1"/>
  <c r="Y508" i="19"/>
  <c r="I508" i="19"/>
  <c r="M408" i="19"/>
  <c r="N408" i="19" s="1"/>
  <c r="I408" i="19"/>
  <c r="I59" i="19"/>
  <c r="M59" i="19"/>
  <c r="N59" i="19" s="1"/>
  <c r="I284" i="19"/>
  <c r="M284" i="19"/>
  <c r="N284" i="19" s="1"/>
  <c r="M256" i="19"/>
  <c r="N256" i="19" s="1"/>
  <c r="I256" i="19"/>
  <c r="L326" i="19"/>
  <c r="J326" i="19"/>
  <c r="M363" i="19"/>
  <c r="N363" i="19" s="1"/>
  <c r="U363" i="19"/>
  <c r="I363" i="19"/>
  <c r="M325" i="19"/>
  <c r="N325" i="19" s="1"/>
  <c r="I325" i="19"/>
  <c r="I406" i="19"/>
  <c r="M406" i="19"/>
  <c r="N406" i="19" s="1"/>
  <c r="M91" i="19"/>
  <c r="N91" i="19" s="1"/>
  <c r="I91" i="19"/>
  <c r="AA90" i="19"/>
  <c r="I90" i="19"/>
  <c r="M90" i="19"/>
  <c r="N90" i="19" s="1"/>
  <c r="L404" i="19"/>
  <c r="J404" i="19"/>
  <c r="M495" i="19"/>
  <c r="N495" i="19" s="1"/>
  <c r="I495" i="19"/>
  <c r="I118" i="19"/>
  <c r="M118" i="19"/>
  <c r="N118" i="19" s="1"/>
  <c r="M509" i="19"/>
  <c r="N509" i="19" s="1"/>
  <c r="I509" i="19"/>
  <c r="I364" i="19"/>
  <c r="U364" i="19"/>
  <c r="M364" i="19"/>
  <c r="N364" i="19" s="1"/>
  <c r="I139" i="19"/>
  <c r="M139" i="19"/>
  <c r="N139" i="19" s="1"/>
  <c r="I116" i="19"/>
  <c r="M116" i="19"/>
  <c r="N116" i="19" s="1"/>
  <c r="M405" i="19"/>
  <c r="N405" i="19" s="1"/>
  <c r="I405" i="19"/>
  <c r="I56" i="19"/>
  <c r="M56" i="19"/>
  <c r="N56" i="19" s="1"/>
  <c r="M161" i="19"/>
  <c r="N161" i="19" s="1"/>
  <c r="I161" i="19"/>
  <c r="J127" i="19"/>
  <c r="L127" i="19"/>
  <c r="M283" i="19"/>
  <c r="N283" i="19" s="1"/>
  <c r="I283" i="19"/>
  <c r="M84" i="19"/>
  <c r="N84" i="19" s="1"/>
  <c r="AA84" i="19"/>
  <c r="I84" i="19"/>
  <c r="Y507" i="19"/>
  <c r="I507" i="19"/>
  <c r="M507" i="19"/>
  <c r="N507" i="19" s="1"/>
  <c r="I141" i="19"/>
  <c r="M141" i="19"/>
  <c r="N141" i="19" s="1"/>
  <c r="I496" i="19"/>
  <c r="M496" i="19"/>
  <c r="N496" i="19" s="1"/>
  <c r="P478" i="2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I61" i="19" l="1"/>
  <c r="I501" i="19"/>
  <c r="I425" i="19"/>
  <c r="M331" i="19"/>
  <c r="N331" i="19" s="1"/>
  <c r="I52" i="19"/>
  <c r="I112" i="19"/>
  <c r="M112" i="19"/>
  <c r="N112" i="19" s="1"/>
  <c r="I422" i="19"/>
  <c r="M285" i="19"/>
  <c r="N285" i="19" s="1"/>
  <c r="M499" i="19"/>
  <c r="N499" i="19" s="1"/>
  <c r="I430" i="19"/>
  <c r="M371" i="19"/>
  <c r="N371" i="19" s="1"/>
  <c r="I371" i="19"/>
  <c r="M402" i="19"/>
  <c r="N402" i="19" s="1"/>
  <c r="I58" i="19"/>
  <c r="M58" i="19"/>
  <c r="N58" i="19" s="1"/>
  <c r="M404" i="19"/>
  <c r="N404" i="19" s="1"/>
  <c r="I404" i="19"/>
  <c r="M327" i="19"/>
  <c r="N327" i="19" s="1"/>
  <c r="I327" i="19"/>
  <c r="I119" i="19"/>
  <c r="M119" i="19"/>
  <c r="N119" i="19" s="1"/>
  <c r="M127" i="19"/>
  <c r="N127" i="19" s="1"/>
  <c r="I127" i="19"/>
  <c r="I326" i="19"/>
  <c r="M326" i="19"/>
  <c r="N326" i="19" s="1"/>
  <c r="M324" i="19"/>
  <c r="N324" i="19" s="1"/>
  <c r="I324" i="19"/>
  <c r="M120" i="19"/>
  <c r="N120" i="19" s="1"/>
  <c r="I120" i="19"/>
  <c r="M54" i="19"/>
  <c r="N54" i="19" s="1"/>
  <c r="I54" i="19"/>
  <c r="M322" i="19"/>
  <c r="N322" i="19" s="1"/>
  <c r="I322" i="19"/>
  <c r="M57" i="19"/>
  <c r="N57" i="19" s="1"/>
  <c r="I57" i="19"/>
  <c r="I494" i="19"/>
  <c r="M494" i="19"/>
  <c r="N494" i="19" s="1"/>
  <c r="M60" i="19"/>
  <c r="N60" i="19" s="1"/>
  <c r="I60" i="19"/>
  <c r="P405" i="6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<sst xmlns="http://schemas.openxmlformats.org/spreadsheetml/2006/main" count="10216" uniqueCount="1075">
  <si>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</si>
  <si>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</si>
  <si>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</si>
  <si>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</si>
  <si>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</si>
  <si>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</si>
  <si>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</si>
  <si>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</si>
  <si>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</si>
  <si>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</si>
  <si>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</si>
  <si>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</si>
  <si>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</si>
  <si>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</si>
  <si>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</si>
  <si>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</si>
  <si>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</si>
  <si>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</si>
  <si>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</si>
  <si>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</si>
  <si>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</si>
  <si>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</si>
  <si>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</si>
  <si>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</si>
  <si>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</si>
  <si>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</si>
  <si>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</si>
  <si>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</si>
  <si>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</si>
  <si>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</si>
  <si>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</si>
  <si>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</si>
  <si>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</si>
  <si>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</si>
  <si>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</si>
  <si>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</si>
  <si>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</si>
  <si>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</si>
  <si>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</si>
  <si>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</si>
  <si>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</si>
  <si>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</si>
  <si>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</si>
  <si>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</si>
  <si>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</si>
  <si>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</si>
  <si>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</si>
  <si>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</si>
  <si>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</si>
  <si>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</si>
  <si>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</si>
  <si>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</si>
  <si>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</si>
  <si>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</si>
  <si>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</si>
  <si>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</si>
  <si>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</si>
  <si>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</si>
  <si>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</si>
  <si>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</si>
  <si>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</si>
  <si>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</si>
  <si>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</si>
  <si>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</si>
  <si>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</si>
  <si>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</si>
  <si>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</si>
  <si>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</si>
  <si>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</si>
  <si>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</si>
  <si>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</si>
  <si>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</si>
  <si>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</si>
  <si>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</si>
  <si>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</si>
  <si>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</si>
  <si>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</si>
  <si>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</si>
  <si>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</si>
  <si>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</si>
  <si>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</si>
  <si>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</si>
  <si>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</si>
  <si>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</si>
  <si>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</si>
  <si>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</si>
  <si>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</si>
  <si>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</si>
  <si>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</si>
  <si>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</si>
  <si>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</si>
  <si>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</si>
  <si>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</si>
  <si>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</si>
  <si>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</si>
  <si>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</si>
  <si>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</si>
  <si>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</si>
  <si>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</si>
  <si>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</si>
  <si>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</si>
  <si>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</si>
  <si>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</si>
  <si>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</si>
  <si>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</si>
  <si>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</si>
  <si>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</si>
  <si>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</si>
  <si>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</si>
  <si>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</si>
  <si>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</si>
  <si>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</si>
  <si>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</si>
  <si>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</si>
  <si>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</si>
  <si>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</si>
  <si>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</si>
  <si>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</si>
  <si>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</si>
  <si>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</si>
  <si>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</si>
  <si>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</si>
  <si>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</si>
  <si>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</si>
  <si>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</si>
  <si>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</si>
  <si>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</si>
  <si>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</si>
  <si>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</si>
  <si>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</si>
  <si>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</si>
  <si>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</si>
  <si>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</si>
  <si>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</si>
  <si>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</si>
  <si>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</si>
  <si>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</si>
  <si>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</si>
  <si>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</si>
  <si>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</si>
  <si>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</si>
  <si>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</si>
  <si>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</si>
  <si>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</si>
  <si>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</si>
  <si>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</si>
  <si>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</si>
  <si>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</si>
  <si>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</si>
  <si>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</si>
  <si>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</si>
  <si>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</si>
  <si>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</si>
  <si>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</si>
  <si>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</si>
  <si>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</si>
  <si>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</si>
  <si>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</si>
  <si>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</si>
  <si>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</si>
  <si>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</si>
  <si>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</si>
  <si>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</si>
  <si>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</si>
  <si>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</si>
  <si>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</si>
  <si>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</si>
  <si>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</si>
  <si>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</si>
  <si>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</si>
  <si>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</si>
  <si>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</si>
  <si>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</si>
  <si>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</si>
  <si>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</si>
  <si>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</si>
  <si>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</si>
  <si>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</si>
  <si>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</si>
  <si>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</si>
  <si>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</si>
  <si>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</si>
  <si>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</si>
  <si>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</si>
  <si>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</si>
  <si>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</si>
  <si>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</si>
  <si>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</si>
  <si>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</si>
  <si>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</si>
  <si>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</si>
  <si>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</si>
  <si>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</si>
  <si>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</si>
  <si>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</si>
  <si>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</si>
  <si>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</si>
  <si>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</si>
  <si>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</si>
  <si>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</si>
  <si>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</si>
  <si>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</si>
  <si>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</si>
  <si>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</si>
  <si>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</si>
  <si>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</si>
  <si>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</si>
  <si>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</si>
  <si>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</si>
  <si>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</si>
  <si>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</si>
  <si>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</si>
  <si>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</si>
  <si>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</si>
  <si>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</si>
  <si>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</si>
  <si>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</si>
  <si>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</si>
  <si>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</si>
  <si>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</si>
  <si>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</si>
  <si>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</si>
  <si>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</si>
  <si>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</si>
  <si>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</si>
  <si>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</si>
  <si>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</si>
  <si>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</si>
  <si>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</si>
  <si>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</si>
  <si>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</si>
  <si>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</si>
  <si>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</si>
  <si>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</si>
  <si>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</si>
  <si>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</si>
  <si>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</si>
  <si>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</si>
  <si>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</si>
  <si>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</si>
  <si>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</si>
  <si>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</si>
  <si>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</si>
  <si>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</si>
  <si>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</si>
  <si>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</si>
  <si>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</si>
  <si>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</si>
  <si>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</si>
  <si>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</si>
  <si>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</si>
  <si>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</si>
  <si>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</si>
  <si>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</si>
  <si>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</si>
  <si>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</si>
  <si>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</si>
  <si>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</si>
  <si>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</si>
  <si>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</si>
  <si>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</si>
  <si>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</si>
  <si>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</si>
  <si>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</si>
  <si>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</si>
  <si>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</si>
  <si>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</si>
  <si>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</si>
  <si>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</si>
  <si>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</si>
  <si>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</si>
  <si>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</si>
  <si>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</si>
  <si>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</si>
  <si>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</si>
  <si>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</si>
  <si>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</si>
  <si>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</si>
  <si>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</si>
  <si>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</si>
  <si>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</si>
  <si>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</si>
  <si>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</si>
  <si>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</si>
  <si>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</si>
  <si>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</si>
  <si>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</si>
  <si>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</si>
  <si>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</si>
  <si>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</si>
  <si>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</si>
  <si>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</si>
  <si>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</si>
  <si>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</si>
  <si>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</si>
  <si>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</si>
  <si>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</si>
  <si>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</si>
  <si>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</si>
  <si>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</si>
  <si>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</si>
  <si>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</si>
  <si>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</si>
  <si>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</si>
  <si>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</si>
  <si>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</si>
  <si>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</si>
  <si>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</si>
  <si>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</si>
  <si>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</si>
  <si>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</si>
  <si>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</si>
  <si>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</si>
  <si>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</si>
  <si>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</si>
  <si>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</si>
  <si>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</si>
  <si>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</si>
  <si>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</si>
  <si>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</si>
  <si>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</si>
  <si>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</si>
  <si>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</si>
  <si>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</si>
  <si>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</si>
  <si>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</si>
  <si>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</si>
  <si>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</si>
  <si>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</si>
  <si>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</si>
  <si>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</si>
  <si>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</si>
  <si>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</si>
  <si>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</si>
  <si>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</si>
  <si>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</si>
  <si>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</si>
  <si>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</si>
  <si>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</si>
  <si>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</si>
  <si>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</si>
  <si>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</si>
  <si>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</si>
  <si>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</si>
  <si>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</si>
  <si>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</si>
  <si>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</si>
  <si>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</si>
  <si>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</si>
  <si>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</si>
  <si>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</si>
  <si>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</si>
  <si>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</si>
  <si>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</si>
  <si>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</si>
  <si>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</si>
  <si>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</si>
  <si>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</si>
  <si>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</si>
  <si>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</si>
  <si>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</si>
  <si>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</si>
  <si>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</si>
  <si>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</si>
  <si>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</si>
  <si>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</si>
  <si>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</si>
  <si>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</si>
  <si>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</si>
  <si>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</si>
  <si>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</si>
  <si>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</si>
  <si>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</si>
  <si>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</si>
  <si>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</si>
  <si>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</si>
  <si>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</si>
  <si>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</si>
  <si>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</si>
  <si>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</si>
  <si>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</si>
  <si>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</si>
  <si>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</si>
  <si>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</si>
  <si>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</si>
  <si>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</si>
  <si>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</si>
  <si>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</si>
  <si>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</si>
  <si>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</si>
  <si>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</si>
  <si>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</si>
  <si>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</si>
  <si>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</si>
  <si>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</si>
  <si>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</si>
  <si>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</si>
  <si>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</si>
  <si>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</si>
  <si>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</si>
  <si>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</si>
  <si>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</si>
  <si>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</si>
  <si>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</si>
  <si>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</si>
  <si>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</si>
  <si>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</si>
  <si>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</si>
  <si>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</si>
  <si>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</si>
  <si>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</si>
  <si>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</si>
  <si>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</si>
  <si>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</si>
  <si>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</si>
  <si>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</si>
  <si>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</si>
  <si>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</si>
  <si>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</si>
  <si>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</si>
  <si>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</si>
  <si>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</si>
  <si>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</si>
  <si>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</si>
  <si>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</si>
  <si>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</si>
  <si>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</si>
  <si>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</si>
  <si>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</si>
  <si>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</si>
  <si>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</si>
  <si>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</si>
  <si>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</si>
  <si>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</si>
  <si>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</si>
  <si>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</si>
  <si>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</si>
  <si>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</si>
  <si>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</si>
  <si>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</si>
  <si>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</si>
  <si>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</si>
  <si>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</si>
  <si>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</si>
  <si>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</si>
  <si>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</si>
  <si>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</si>
  <si>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</si>
  <si>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</si>
  <si>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</si>
  <si>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</si>
  <si>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</si>
  <si>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</si>
  <si>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</si>
  <si>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</si>
  <si>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</si>
  <si>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</si>
  <si>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</si>
  <si>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</si>
  <si>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</si>
  <si>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</si>
  <si>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</si>
  <si>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</si>
  <si>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</si>
  <si>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</si>
  <si>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</si>
  <si>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</si>
  <si>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</si>
  <si>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</si>
  <si>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</si>
  <si>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</si>
  <si>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</si>
  <si>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</si>
  <si>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</si>
  <si>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</si>
  <si>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</si>
  <si>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</si>
  <si>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</si>
  <si>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</si>
  <si>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</si>
  <si>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</si>
  <si>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</si>
  <si>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</si>
  <si>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</si>
  <si>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</si>
  <si>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</si>
  <si>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</si>
  <si>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</si>
  <si>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</si>
  <si>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</si>
  <si>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</si>
  <si>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</si>
  <si>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</si>
  <si>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</si>
  <si>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</si>
  <si>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</si>
  <si>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</si>
  <si>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</si>
  <si>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</si>
  <si>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</si>
  <si>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</si>
  <si>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</si>
  <si>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</si>
  <si>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</si>
  <si>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</si>
  <si>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</si>
  <si>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</si>
  <si>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</si>
  <si>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</si>
  <si>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</si>
  <si>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</si>
  <si>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</si>
  <si>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</si>
  <si>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</si>
  <si>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</si>
  <si>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</si>
  <si>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</si>
  <si>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</si>
  <si>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</si>
  <si>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</si>
  <si>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</si>
  <si>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</si>
  <si>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</si>
  <si>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</si>
  <si>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</si>
  <si>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</si>
  <si>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</si>
  <si>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</si>
  <si>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</si>
  <si>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</si>
  <si>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</si>
  <si>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</si>
  <si>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</si>
  <si>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</si>
  <si>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</si>
  <si>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</si>
  <si>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</si>
  <si>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</si>
  <si>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</si>
  <si>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</si>
  <si>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</si>
  <si>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</si>
  <si>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</si>
  <si>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</si>
  <si>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</si>
  <si>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</si>
  <si>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</si>
  <si>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</si>
  <si>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</si>
  <si>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</si>
  <si>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</si>
  <si>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</si>
  <si>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</si>
  <si>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</si>
  <si>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</si>
  <si>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</si>
  <si>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</si>
  <si>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</si>
  <si>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</si>
  <si>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</si>
  <si>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</si>
  <si>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</si>
  <si>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</si>
  <si>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</si>
  <si>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</si>
  <si>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</si>
  <si>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</si>
  <si>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</si>
  <si>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</si>
  <si>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</si>
  <si>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</si>
  <si>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</si>
  <si>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</si>
  <si>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</si>
  <si>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</si>
  <si>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</si>
  <si>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</si>
  <si>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</si>
  <si>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</si>
  <si>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</si>
  <si>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</si>
  <si>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</si>
  <si>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</si>
  <si>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</si>
  <si>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</si>
  <si>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</si>
  <si>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</si>
  <si>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</si>
  <si>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</si>
  <si>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</si>
  <si>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</si>
  <si>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</si>
  <si>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</si>
  <si>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</si>
  <si>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</si>
  <si>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</si>
  <si>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</si>
  <si>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</si>
  <si>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</si>
  <si>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</si>
  <si>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</si>
  <si>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</si>
  <si>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</si>
  <si>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</si>
  <si>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</si>
  <si>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</si>
  <si>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</si>
  <si>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</si>
  <si>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</si>
  <si>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</si>
  <si>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</si>
  <si>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</si>
  <si>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</si>
  <si>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</si>
  <si>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</si>
  <si>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</si>
  <si>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</si>
  <si>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</si>
  <si>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</si>
  <si>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</si>
  <si>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</si>
  <si>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</si>
  <si>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</si>
  <si>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</si>
  <si>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</si>
  <si>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</si>
  <si>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</si>
  <si>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</si>
  <si>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</si>
  <si>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</si>
  <si>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</si>
  <si>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</si>
  <si>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</si>
  <si>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</si>
  <si>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</si>
  <si>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</si>
  <si>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</si>
  <si>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</si>
  <si>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</si>
  <si>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</si>
  <si>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</si>
  <si>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</si>
  <si>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</si>
  <si>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</si>
  <si>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</si>
  <si>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</si>
  <si>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</si>
  <si>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</si>
  <si>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</si>
  <si>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</si>
  <si>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</si>
  <si>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</si>
  <si>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</si>
  <si>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</si>
  <si>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</si>
  <si>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</si>
  <si>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</si>
  <si>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</si>
  <si>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</si>
  <si>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</si>
  <si>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</si>
  <si>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</si>
  <si>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</si>
  <si>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</si>
  <si>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</si>
  <si>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</si>
  <si>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</si>
  <si>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</si>
  <si>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</si>
  <si>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</si>
  <si>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</si>
  <si>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</si>
  <si>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</si>
  <si>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</si>
  <si>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</si>
  <si>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</si>
  <si>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</si>
  <si>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</si>
  <si>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</si>
  <si>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</si>
  <si>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</si>
  <si>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</si>
  <si>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</si>
  <si>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</si>
  <si>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</si>
  <si>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</si>
  <si>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</si>
  <si>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</si>
  <si>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</si>
  <si>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</si>
  <si>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</si>
  <si>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</si>
  <si>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</si>
  <si>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</si>
  <si>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</si>
  <si>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</si>
  <si>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</si>
  <si>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</si>
  <si>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</si>
  <si>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</si>
  <si>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</si>
  <si>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</si>
  <si>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</si>
  <si>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</si>
  <si>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</si>
  <si>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</si>
  <si>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</si>
  <si>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</si>
  <si>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</si>
  <si>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</si>
  <si>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</si>
  <si>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</si>
  <si>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</si>
  <si>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</si>
  <si>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</si>
  <si>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</si>
  <si>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</si>
  <si>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</si>
  <si>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</si>
  <si>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</si>
  <si>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</si>
  <si>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</si>
  <si>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</si>
  <si>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</si>
  <si>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</si>
  <si>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</si>
  <si>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</si>
  <si>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</si>
  <si>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</si>
  <si>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</si>
  <si>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</si>
  <si>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</si>
  <si>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</si>
  <si>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</si>
  <si>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</si>
  <si>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</si>
  <si>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</si>
  <si>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</si>
  <si>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</si>
  <si>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</si>
  <si>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</si>
  <si>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</si>
  <si>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</si>
  <si>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</si>
  <si>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</si>
  <si>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</si>
  <si>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</si>
  <si>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</si>
  <si>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</si>
  <si>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</si>
  <si>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</si>
  <si>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</si>
  <si>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</si>
  <si>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</si>
  <si>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</si>
  <si>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</si>
  <si>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</si>
  <si>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</si>
  <si>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</si>
  <si>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</si>
  <si>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</si>
  <si>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</si>
  <si>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</si>
  <si>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</si>
  <si>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</si>
  <si>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</si>
  <si>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</si>
  <si>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</si>
  <si>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</si>
  <si>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</si>
  <si>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</si>
  <si>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</si>
  <si>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</si>
  <si>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</si>
  <si>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</si>
  <si>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</si>
  <si>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</si>
  <si>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</si>
  <si>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</si>
  <si>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</si>
  <si>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</si>
  <si>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</si>
  <si>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</si>
  <si>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</si>
  <si>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</si>
  <si>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</si>
  <si>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</si>
  <si>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</si>
  <si>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</si>
  <si>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</si>
  <si>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</si>
  <si>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</si>
  <si>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</si>
  <si>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</si>
  <si>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</si>
  <si>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</si>
  <si>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</si>
  <si>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</si>
  <si>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</si>
  <si>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</si>
  <si>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</si>
  <si>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</si>
  <si>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</si>
  <si>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</si>
  <si>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</si>
  <si>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</si>
  <si>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</si>
  <si>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</si>
  <si>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</si>
  <si>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</si>
  <si>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</si>
  <si>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</si>
  <si>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</si>
  <si>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</si>
  <si>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</si>
  <si>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</si>
  <si>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</si>
  <si>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</si>
  <si>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</si>
  <si>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</si>
  <si>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</si>
  <si>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</si>
  <si>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</si>
  <si>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</si>
  <si>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</si>
  <si>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</si>
  <si>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</si>
  <si>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</si>
  <si>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</si>
  <si>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</si>
  <si>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</si>
  <si>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</si>
  <si>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</si>
  <si>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</si>
  <si>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</si>
  <si>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</si>
  <si>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</si>
  <si>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</si>
  <si>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</si>
  <si>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</si>
  <si>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</si>
  <si>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</si>
  <si>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</si>
  <si>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</si>
  <si>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</si>
  <si>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</si>
  <si>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</si>
  <si>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</si>
  <si>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</si>
  <si>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</si>
  <si>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</si>
  <si>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</si>
  <si>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</si>
  <si>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</si>
  <si>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</si>
  <si>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</si>
  <si>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</si>
  <si>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</si>
  <si>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</si>
  <si>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</si>
  <si>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</si>
  <si>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</si>
  <si>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</si>
  <si>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</si>
  <si>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</si>
  <si>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</si>
  <si>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</si>
  <si>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</si>
  <si>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</si>
  <si>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</si>
  <si>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</si>
  <si>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</si>
  <si>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</si>
  <si>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</si>
  <si>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</si>
  <si>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</si>
  <si>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</si>
  <si>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</si>
  <si>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</si>
  <si>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</si>
  <si>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</si>
  <si>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</si>
  <si>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</si>
  <si>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</si>
  <si>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</si>
  <si>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</si>
  <si>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</si>
  <si>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</si>
  <si>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</si>
  <si>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</si>
  <si>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</si>
  <si>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</si>
  <si>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</si>
  <si>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</si>
  <si>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</si>
  <si>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</si>
  <si>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</si>
  <si>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</si>
  <si>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</si>
  <si>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</si>
  <si>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</si>
  <si>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</si>
  <si>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</si>
  <si>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</si>
  <si>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</si>
  <si>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</si>
  <si>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</si>
  <si>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</si>
  <si>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</si>
  <si>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</si>
  <si>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</si>
  <si>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</si>
  <si>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</si>
  <si>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</si>
  <si>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</si>
  <si>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</si>
  <si>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</si>
  <si>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</si>
  <si>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</si>
  <si>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</si>
  <si>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</si>
  <si>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</si>
  <si>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</si>
  <si>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</si>
  <si>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</si>
  <si>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</si>
  <si>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</si>
  <si>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</si>
  <si>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</si>
  <si>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</si>
  <si>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</si>
  <si>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</si>
  <si>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</si>
  <si>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</si>
  <si>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</si>
  <si>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</si>
  <si>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</si>
  <si>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</si>
  <si>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</si>
  <si>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</si>
  <si>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</si>
  <si>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</si>
  <si>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</si>
  <si>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</si>
  <si>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</si>
  <si>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</si>
  <si>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</si>
  <si>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</si>
  <si>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</si>
  <si>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</si>
  <si>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</si>
  <si>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</si>
  <si>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</si>
  <si>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</si>
  <si>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</si>
  <si>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</si>
  <si>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</si>
  <si>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</si>
  <si>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</si>
  <si>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</si>
  <si>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</si>
  <si>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</si>
  <si>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</si>
  <si>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</si>
  <si>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</si>
  <si>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</si>
  <si>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</si>
  <si>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</si>
  <si>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</si>
  <si>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</si>
  <si>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</si>
  <si>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</si>
  <si>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</si>
  <si>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</si>
  <si>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</si>
  <si>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</si>
  <si>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</si>
  <si>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</si>
  <si>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</si>
  <si>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</si>
  <si>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</si>
  <si>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</si>
  <si>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</si>
  <si>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</si>
  <si>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</si>
  <si>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</si>
  <si>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</si>
  <si>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</si>
  <si>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</si>
  <si>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</si>
  <si>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</si>
  <si>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</si>
  <si>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</si>
  <si>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</si>
  <si>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</si>
  <si>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</si>
  <si>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</si>
  <si>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</si>
  <si>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</si>
  <si>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</si>
  <si>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</si>
  <si>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</si>
  <si>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</si>
  <si>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</si>
  <si>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</si>
  <si>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</si>
  <si>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</si>
  <si>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</si>
  <si>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</si>
  <si>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</si>
  <si>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</si>
  <si>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</si>
  <si>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</si>
  <si>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</si>
  <si>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</si>
  <si>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</si>
  <si>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</si>
  <si>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</si>
  <si>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</si>
  <si>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</si>
  <si>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</si>
  <si>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</si>
  <si>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</si>
  <si>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</si>
  <si>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</si>
  <si>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</si>
  <si>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</si>
  <si>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</si>
  <si>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</si>
  <si>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</si>
  <si>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</si>
  <si>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</si>
  <si>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</si>
  <si>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</si>
  <si>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</si>
  <si>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</si>
  <si>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</si>
  <si>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</si>
  <si>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</si>
  <si>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</si>
  <si>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</si>
  <si>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</si>
  <si>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</si>
  <si>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</si>
  <si>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</si>
  <si>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</si>
  <si>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</si>
  <si>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</si>
  <si>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</si>
  <si>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</si>
  <si>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</si>
  <si>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</si>
  <si>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</si>
  <si>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</si>
  <si>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</si>
  <si>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</si>
  <si>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</si>
  <si>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</si>
  <si>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</si>
  <si>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</si>
  <si>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</si>
  <si>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</si>
  <si>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</si>
  <si>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</si>
  <si>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</si>
  <si>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</si>
  <si>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</si>
  <si>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</si>
  <si>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</si>
  <si>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</si>
  <si>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</si>
  <si>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calculated with zero To 20190610</t>
  </si>
  <si>
    <t>values from column S for comparison</t>
  </si>
  <si>
    <t>updated 20190610</t>
  </si>
  <si>
    <t>cohortAGE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</si>
</sst>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  <xf numFmtId="0" fontId="0" fillId="6" borderId="0" xfId="0" applyFill="1"/>
    <xf numFmtId="2" fontId="0" fillId="6" borderId="0" xfId="0" applyNumberFormat="1" applyFill="1"/>
    <xf numFmtId="0" fontId="2" fillId="6" borderId="0" xfId="0" applyFon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91"/>
  <sheetViews>
    <sheetView tabSelected="1" zoomScaleNormal="100" workbookViewId="0">
      <pane xSplit="2" ySplit="1" topLeftCell="C2" activePane="bottomRight" state="frozen"/>
      <selection pane="topRight" activeCell="T1" sqref="T1"/>
      <selection pane="bottomLeft" activeCell="A317" sqref="A317"/>
      <selection pane="bottomRight" activeCell="N2" sqref="N2"/>
    </sheetView>
  </sheetViews>
  <sheetFormatPr defaultRowHeight="15" x14ac:dyDescent="0.25"/>
  <cols>
    <col min="1" max="5" width="9.140625" style="11"/>
    <col min="6" max="6" width="11" style="11" bestFit="1" customWidth="1"/>
    <col min="7" max="16384" width="9.140625" style="1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1074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9" x14ac:dyDescent="0.25">
      <c r="A2" s="11" t="s">
        <v>23</v>
      </c>
      <c r="B2" s="11" t="s">
        <v>24</v>
      </c>
      <c r="C2" s="11">
        <v>1</v>
      </c>
      <c r="D2" s="11">
        <v>1</v>
      </c>
      <c r="E2" s="11">
        <f t="shared" ref="E2:E51" si="0">C2*D2</f>
        <v>1</v>
      </c>
      <c r="F2" s="11">
        <f>(C2*D2)-(D2-1)</f>
        <v>1</v>
      </c>
      <c r="G2" s="11">
        <v>1.6E-2</v>
      </c>
      <c r="H2" s="11">
        <v>3</v>
      </c>
      <c r="I2" s="11">
        <f t="shared" ref="I2:I65" si="1">L2*0.00220462</f>
        <v>4.312265116177349E-3</v>
      </c>
      <c r="J2" s="11">
        <f t="shared" ref="J2:J65" si="2">K2/2.54</f>
        <v>1.953965355498311</v>
      </c>
      <c r="K2" s="11">
        <f>O2*(1-EXP(-P2*(F2-Q2)))</f>
        <v>4.9630720029657098</v>
      </c>
      <c r="L2" s="11">
        <f>G2*(K2^H2)</f>
        <v>1.9560128803047006</v>
      </c>
      <c r="M2" s="11">
        <f t="shared" ref="M2:M65" si="3">L2/20/5.7/3.65*1000</f>
        <v>4.7008240334167279</v>
      </c>
      <c r="N2" s="11">
        <f t="shared" ref="N2:N65" si="4">M2*2.65</f>
        <v>12.457183688554329</v>
      </c>
      <c r="O2" s="11">
        <v>11</v>
      </c>
      <c r="P2" s="11">
        <v>0.6</v>
      </c>
      <c r="Q2" s="11">
        <v>0</v>
      </c>
      <c r="S2" s="11" t="s">
        <v>141</v>
      </c>
    </row>
    <row r="3" spans="1:19" x14ac:dyDescent="0.25">
      <c r="A3" s="11" t="s">
        <v>23</v>
      </c>
      <c r="B3" s="11" t="s">
        <v>24</v>
      </c>
      <c r="C3" s="11">
        <v>2</v>
      </c>
      <c r="D3" s="11">
        <v>1</v>
      </c>
      <c r="E3" s="11">
        <f t="shared" si="0"/>
        <v>2</v>
      </c>
      <c r="F3" s="11">
        <f t="shared" ref="F3:F66" si="5">(C3*D3)-(D3-1)</f>
        <v>2</v>
      </c>
      <c r="G3" s="11">
        <v>1.6E-2</v>
      </c>
      <c r="H3" s="11">
        <v>3</v>
      </c>
      <c r="I3" s="11">
        <f t="shared" si="1"/>
        <v>1.6021429446310197E-2</v>
      </c>
      <c r="J3" s="11">
        <f t="shared" si="2"/>
        <v>3.0263242791203844</v>
      </c>
      <c r="K3" s="11">
        <f t="shared" ref="K3:K66" si="6">O3*(1-EXP(-P3*(F3-Q3)))</f>
        <v>7.6868636689657759</v>
      </c>
      <c r="L3" s="11">
        <f>G3*(K3^H3)</f>
        <v>7.2672067958696731</v>
      </c>
      <c r="M3" s="11">
        <f t="shared" si="3"/>
        <v>17.465048776423149</v>
      </c>
      <c r="N3" s="11">
        <f t="shared" si="4"/>
        <v>46.282379257521342</v>
      </c>
      <c r="O3" s="11">
        <v>11</v>
      </c>
      <c r="P3" s="11">
        <v>0.6</v>
      </c>
      <c r="Q3" s="11">
        <v>0</v>
      </c>
      <c r="S3" s="11" t="s">
        <v>142</v>
      </c>
    </row>
    <row r="4" spans="1:19" x14ac:dyDescent="0.25">
      <c r="A4" s="11" t="s">
        <v>23</v>
      </c>
      <c r="B4" s="11" t="s">
        <v>24</v>
      </c>
      <c r="C4" s="11">
        <v>3</v>
      </c>
      <c r="D4" s="11">
        <v>1</v>
      </c>
      <c r="E4" s="11">
        <f t="shared" si="0"/>
        <v>3</v>
      </c>
      <c r="F4" s="11">
        <f t="shared" si="5"/>
        <v>3</v>
      </c>
      <c r="G4" s="11">
        <v>1.6E-2</v>
      </c>
      <c r="H4" s="11">
        <v>3</v>
      </c>
      <c r="I4" s="11">
        <f t="shared" si="1"/>
        <v>2.7303904544423465E-2</v>
      </c>
      <c r="J4" s="11">
        <f t="shared" si="2"/>
        <v>3.6148473344734438</v>
      </c>
      <c r="K4" s="11">
        <f t="shared" si="6"/>
        <v>9.1817122295625477</v>
      </c>
      <c r="L4" s="11">
        <f>G4*(K4^H4)</f>
        <v>12.384857501258024</v>
      </c>
      <c r="M4" s="11">
        <f t="shared" si="3"/>
        <v>29.764137229651585</v>
      </c>
      <c r="N4" s="11">
        <f t="shared" si="4"/>
        <v>78.874963658576704</v>
      </c>
      <c r="O4" s="11">
        <v>11</v>
      </c>
      <c r="P4" s="11">
        <v>0.6</v>
      </c>
      <c r="Q4" s="11">
        <v>0</v>
      </c>
    </row>
    <row r="5" spans="1:19" x14ac:dyDescent="0.25">
      <c r="A5" s="11" t="s">
        <v>23</v>
      </c>
      <c r="B5" s="11" t="s">
        <v>24</v>
      </c>
      <c r="C5" s="11">
        <v>4</v>
      </c>
      <c r="D5" s="11">
        <v>1</v>
      </c>
      <c r="E5" s="11">
        <f t="shared" si="0"/>
        <v>4</v>
      </c>
      <c r="F5" s="11">
        <f t="shared" si="5"/>
        <v>4</v>
      </c>
      <c r="G5" s="11">
        <v>1.6E-2</v>
      </c>
      <c r="H5" s="11">
        <v>3</v>
      </c>
      <c r="I5" s="11">
        <f t="shared" si="1"/>
        <v>3.5296173849495099E-2</v>
      </c>
      <c r="J5" s="11">
        <f t="shared" si="2"/>
        <v>3.9378356353608126</v>
      </c>
      <c r="K5" s="11">
        <f t="shared" si="6"/>
        <v>10.002102513816464</v>
      </c>
      <c r="L5" s="11">
        <f>G5*(K5^H5)</f>
        <v>16.010094188338623</v>
      </c>
      <c r="M5" s="11">
        <f t="shared" si="3"/>
        <v>38.476554165678017</v>
      </c>
      <c r="N5" s="11">
        <f t="shared" si="4"/>
        <v>101.96286853904674</v>
      </c>
      <c r="O5" s="11">
        <v>11</v>
      </c>
      <c r="P5" s="11">
        <v>0.6</v>
      </c>
      <c r="Q5" s="11">
        <v>0</v>
      </c>
    </row>
    <row r="6" spans="1:19" x14ac:dyDescent="0.25">
      <c r="A6" s="11" t="s">
        <v>23</v>
      </c>
      <c r="B6" s="11" t="s">
        <v>24</v>
      </c>
      <c r="C6" s="11">
        <v>5</v>
      </c>
      <c r="D6" s="11">
        <v>1</v>
      </c>
      <c r="E6" s="11">
        <f t="shared" si="0"/>
        <v>5</v>
      </c>
      <c r="F6" s="11">
        <f t="shared" si="5"/>
        <v>5</v>
      </c>
      <c r="G6" s="11">
        <v>1.6E-2</v>
      </c>
      <c r="H6" s="11">
        <v>3</v>
      </c>
      <c r="I6" s="11">
        <f t="shared" si="1"/>
        <v>4.0280475686274811E-2</v>
      </c>
      <c r="J6" s="11">
        <f t="shared" si="2"/>
        <v>4.1150953732100373</v>
      </c>
      <c r="K6" s="11">
        <f t="shared" si="6"/>
        <v>10.452342247953496</v>
      </c>
      <c r="L6" s="11">
        <f>G6*(K6^H6)</f>
        <v>18.270938159988937</v>
      </c>
      <c r="M6" s="11">
        <f t="shared" si="3"/>
        <v>43.909969142006574</v>
      </c>
      <c r="N6" s="11">
        <f t="shared" si="4"/>
        <v>116.36141822631741</v>
      </c>
      <c r="O6" s="11">
        <v>11</v>
      </c>
      <c r="P6" s="11">
        <v>0.6</v>
      </c>
      <c r="Q6" s="11">
        <v>0</v>
      </c>
    </row>
    <row r="7" spans="1:19" x14ac:dyDescent="0.25">
      <c r="A7" s="11" t="s">
        <v>23</v>
      </c>
      <c r="B7" s="11" t="s">
        <v>24</v>
      </c>
      <c r="C7" s="11">
        <v>6</v>
      </c>
      <c r="D7" s="11">
        <v>1</v>
      </c>
      <c r="E7" s="11">
        <f t="shared" si="0"/>
        <v>6</v>
      </c>
      <c r="F7" s="11">
        <f t="shared" si="5"/>
        <v>6</v>
      </c>
      <c r="G7" s="11">
        <v>1.6E-2</v>
      </c>
      <c r="H7" s="11">
        <v>3</v>
      </c>
      <c r="I7" s="11">
        <f t="shared" si="1"/>
        <v>4.3205272963749902E-2</v>
      </c>
      <c r="J7" s="11">
        <f t="shared" si="2"/>
        <v>4.2123775799526699</v>
      </c>
      <c r="K7" s="11">
        <f t="shared" si="6"/>
        <v>10.699439053079782</v>
      </c>
      <c r="L7" s="11">
        <f>G7*(K7^H7)</f>
        <v>19.597605466588302</v>
      </c>
      <c r="M7" s="11">
        <f t="shared" si="3"/>
        <v>47.098306817083156</v>
      </c>
      <c r="N7" s="11">
        <f t="shared" si="4"/>
        <v>124.81051306527036</v>
      </c>
      <c r="O7" s="11">
        <v>11</v>
      </c>
      <c r="P7" s="11">
        <v>0.6</v>
      </c>
      <c r="Q7" s="11">
        <v>0</v>
      </c>
    </row>
    <row r="8" spans="1:19" x14ac:dyDescent="0.25">
      <c r="A8" s="11" t="s">
        <v>23</v>
      </c>
      <c r="B8" s="11" t="s">
        <v>24</v>
      </c>
      <c r="C8" s="11">
        <v>7</v>
      </c>
      <c r="D8" s="11">
        <v>1</v>
      </c>
      <c r="E8" s="11">
        <f t="shared" si="0"/>
        <v>7</v>
      </c>
      <c r="F8" s="11">
        <f t="shared" si="5"/>
        <v>7</v>
      </c>
      <c r="G8" s="11">
        <v>1.6E-2</v>
      </c>
      <c r="H8" s="11">
        <v>3</v>
      </c>
      <c r="I8" s="11">
        <f t="shared" si="1"/>
        <v>4.4868993050588703E-2</v>
      </c>
      <c r="J8" s="11">
        <f t="shared" si="2"/>
        <v>4.2657671869979312</v>
      </c>
      <c r="K8" s="11">
        <f t="shared" si="6"/>
        <v>10.835048654974745</v>
      </c>
      <c r="L8" s="11">
        <f>G8*(K8^H8)</f>
        <v>20.35225710126403</v>
      </c>
      <c r="M8" s="11">
        <f t="shared" si="3"/>
        <v>48.91193727773139</v>
      </c>
      <c r="N8" s="11">
        <f t="shared" si="4"/>
        <v>129.61663378598817</v>
      </c>
      <c r="O8" s="11">
        <v>11</v>
      </c>
      <c r="P8" s="11">
        <v>0.6</v>
      </c>
      <c r="Q8" s="11">
        <v>0</v>
      </c>
    </row>
    <row r="9" spans="1:19" x14ac:dyDescent="0.25">
      <c r="A9" s="11" t="s">
        <v>23</v>
      </c>
      <c r="B9" s="11" t="s">
        <v>24</v>
      </c>
      <c r="C9" s="11">
        <v>8</v>
      </c>
      <c r="D9" s="11">
        <v>1</v>
      </c>
      <c r="E9" s="11">
        <f t="shared" si="0"/>
        <v>8</v>
      </c>
      <c r="F9" s="11">
        <f t="shared" si="5"/>
        <v>8</v>
      </c>
      <c r="G9" s="11">
        <v>1.6E-2</v>
      </c>
      <c r="H9" s="11">
        <v>3</v>
      </c>
      <c r="I9" s="11">
        <f t="shared" si="1"/>
        <v>4.5799951171440277E-2</v>
      </c>
      <c r="J9" s="11">
        <f t="shared" si="2"/>
        <v>4.2950680245908579</v>
      </c>
      <c r="K9" s="11">
        <f t="shared" si="6"/>
        <v>10.90947278246078</v>
      </c>
      <c r="L9" s="11">
        <f>G9*(K9^H9)</f>
        <v>20.774533103863831</v>
      </c>
      <c r="M9" s="11">
        <f t="shared" si="3"/>
        <v>49.926779869896251</v>
      </c>
      <c r="N9" s="11">
        <f t="shared" si="4"/>
        <v>132.30596665522506</v>
      </c>
      <c r="O9" s="11">
        <v>11</v>
      </c>
      <c r="P9" s="11">
        <v>0.6</v>
      </c>
      <c r="Q9" s="11">
        <v>0</v>
      </c>
    </row>
    <row r="10" spans="1:19" x14ac:dyDescent="0.25">
      <c r="A10" s="11" t="s">
        <v>23</v>
      </c>
      <c r="B10" s="11" t="s">
        <v>24</v>
      </c>
      <c r="C10" s="11">
        <v>9</v>
      </c>
      <c r="D10" s="11">
        <v>1</v>
      </c>
      <c r="E10" s="11">
        <f t="shared" si="0"/>
        <v>9</v>
      </c>
      <c r="F10" s="11">
        <f t="shared" si="5"/>
        <v>9</v>
      </c>
      <c r="G10" s="11">
        <v>1.6E-2</v>
      </c>
      <c r="H10" s="11">
        <v>3</v>
      </c>
      <c r="I10" s="11">
        <f t="shared" si="1"/>
        <v>4.6316301602295648E-2</v>
      </c>
      <c r="J10" s="11">
        <f t="shared" si="2"/>
        <v>4.3111486652091582</v>
      </c>
      <c r="K10" s="11">
        <f t="shared" si="6"/>
        <v>10.950317609631261</v>
      </c>
      <c r="L10" s="11">
        <f>G10*(K10^H10)</f>
        <v>21.008745998083864</v>
      </c>
      <c r="M10" s="11">
        <f t="shared" si="3"/>
        <v>50.489656328007364</v>
      </c>
      <c r="N10" s="11">
        <f t="shared" si="4"/>
        <v>133.79758926921951</v>
      </c>
      <c r="O10" s="11">
        <v>11</v>
      </c>
      <c r="P10" s="11">
        <v>0.6</v>
      </c>
      <c r="Q10" s="11">
        <v>0</v>
      </c>
    </row>
    <row r="11" spans="1:19" x14ac:dyDescent="0.25">
      <c r="A11" s="11" t="s">
        <v>23</v>
      </c>
      <c r="B11" s="11" t="s">
        <v>24</v>
      </c>
      <c r="C11" s="11">
        <v>10</v>
      </c>
      <c r="D11" s="11">
        <v>1</v>
      </c>
      <c r="E11" s="11">
        <f t="shared" si="0"/>
        <v>10</v>
      </c>
      <c r="F11" s="11">
        <f t="shared" si="5"/>
        <v>10</v>
      </c>
      <c r="G11" s="11">
        <v>1.6E-2</v>
      </c>
      <c r="H11" s="11">
        <v>3</v>
      </c>
      <c r="I11" s="11">
        <f t="shared" si="1"/>
        <v>4.6601323032889247E-2</v>
      </c>
      <c r="J11" s="11">
        <f t="shared" si="2"/>
        <v>4.3199739078963271</v>
      </c>
      <c r="K11" s="11">
        <f t="shared" si="6"/>
        <v>10.972733726056671</v>
      </c>
      <c r="L11" s="11">
        <f>G11*(K11^H11)</f>
        <v>21.138029698038324</v>
      </c>
      <c r="M11" s="11">
        <f t="shared" si="3"/>
        <v>50.800359764571795</v>
      </c>
      <c r="N11" s="11">
        <f t="shared" si="4"/>
        <v>134.62095337611524</v>
      </c>
      <c r="O11" s="11">
        <v>11</v>
      </c>
      <c r="P11" s="11">
        <v>0.6</v>
      </c>
      <c r="Q11" s="11">
        <v>0</v>
      </c>
    </row>
    <row r="12" spans="1:19" x14ac:dyDescent="0.25">
      <c r="A12" s="11" t="s">
        <v>25</v>
      </c>
      <c r="B12" s="11" t="s">
        <v>26</v>
      </c>
      <c r="C12" s="11">
        <v>1</v>
      </c>
      <c r="D12" s="11">
        <v>3</v>
      </c>
      <c r="E12" s="11">
        <f t="shared" si="0"/>
        <v>3</v>
      </c>
      <c r="F12" s="11">
        <f t="shared" si="5"/>
        <v>1</v>
      </c>
      <c r="G12" s="11">
        <v>0.03</v>
      </c>
      <c r="H12" s="11">
        <v>3</v>
      </c>
      <c r="I12" s="11">
        <f t="shared" si="1"/>
        <v>2.0483089747877146</v>
      </c>
      <c r="J12" s="11">
        <f t="shared" si="2"/>
        <v>12.363642538635181</v>
      </c>
      <c r="K12" s="11">
        <f t="shared" si="6"/>
        <v>31.40365204813336</v>
      </c>
      <c r="L12" s="11">
        <f>G12*(K12^H12)</f>
        <v>929.0984272970918</v>
      </c>
      <c r="M12" s="11">
        <f t="shared" si="3"/>
        <v>2232.8729327014944</v>
      </c>
      <c r="N12" s="11">
        <f t="shared" si="4"/>
        <v>5917.11327165896</v>
      </c>
      <c r="O12" s="11">
        <v>330</v>
      </c>
      <c r="P12" s="11">
        <v>0.1</v>
      </c>
      <c r="Q12" s="11">
        <v>0</v>
      </c>
      <c r="S12" s="11" t="s">
        <v>141</v>
      </c>
    </row>
    <row r="13" spans="1:19" x14ac:dyDescent="0.25">
      <c r="A13" s="11" t="s">
        <v>25</v>
      </c>
      <c r="B13" s="11" t="s">
        <v>26</v>
      </c>
      <c r="C13" s="11">
        <v>2</v>
      </c>
      <c r="D13" s="11">
        <v>3</v>
      </c>
      <c r="E13" s="11">
        <f t="shared" si="0"/>
        <v>6</v>
      </c>
      <c r="F13" s="11">
        <f t="shared" si="5"/>
        <v>4</v>
      </c>
      <c r="G13" s="11">
        <v>2.5999999999999999E-2</v>
      </c>
      <c r="H13" s="11">
        <v>3</v>
      </c>
      <c r="I13" s="11">
        <f t="shared" si="1"/>
        <v>73.811925236172016</v>
      </c>
      <c r="J13" s="11">
        <f t="shared" si="2"/>
        <v>42.832434963873631</v>
      </c>
      <c r="K13" s="11">
        <f t="shared" si="6"/>
        <v>108.79438480823902</v>
      </c>
      <c r="L13" s="11">
        <f>G13*(K13^H13)</f>
        <v>33480.56591892118</v>
      </c>
      <c r="M13" s="11">
        <f t="shared" si="3"/>
        <v>80462.787596542126</v>
      </c>
      <c r="N13" s="11">
        <f t="shared" si="4"/>
        <v>213226.38713083664</v>
      </c>
      <c r="O13" s="11">
        <v>330</v>
      </c>
      <c r="P13" s="11">
        <v>0.1</v>
      </c>
      <c r="Q13" s="11">
        <v>0</v>
      </c>
      <c r="S13" s="11" t="s">
        <v>142</v>
      </c>
    </row>
    <row r="14" spans="1:19" x14ac:dyDescent="0.25">
      <c r="A14" s="11" t="s">
        <v>25</v>
      </c>
      <c r="B14" s="11" t="s">
        <v>26</v>
      </c>
      <c r="C14" s="11">
        <v>3</v>
      </c>
      <c r="D14" s="11">
        <v>3</v>
      </c>
      <c r="E14" s="11">
        <f t="shared" si="0"/>
        <v>9</v>
      </c>
      <c r="F14" s="11">
        <f t="shared" si="5"/>
        <v>7</v>
      </c>
      <c r="G14" s="11">
        <v>2.5999999999999999E-2</v>
      </c>
      <c r="H14" s="11">
        <v>3</v>
      </c>
      <c r="I14" s="11">
        <f t="shared" si="1"/>
        <v>262.80073764110796</v>
      </c>
      <c r="J14" s="11">
        <f t="shared" si="2"/>
        <v>65.404271554659402</v>
      </c>
      <c r="K14" s="11">
        <f t="shared" si="6"/>
        <v>166.1268497488349</v>
      </c>
      <c r="L14" s="11">
        <f>G14*(K14^H14)</f>
        <v>119204.5511884624</v>
      </c>
      <c r="M14" s="11">
        <f t="shared" si="3"/>
        <v>286480.53638178896</v>
      </c>
      <c r="N14" s="11">
        <f t="shared" si="4"/>
        <v>759173.42141174071</v>
      </c>
      <c r="O14" s="11">
        <v>330</v>
      </c>
      <c r="P14" s="11">
        <v>0.1</v>
      </c>
      <c r="Q14" s="11">
        <v>0</v>
      </c>
    </row>
    <row r="15" spans="1:19" x14ac:dyDescent="0.25">
      <c r="A15" s="11" t="s">
        <v>25</v>
      </c>
      <c r="B15" s="11" t="s">
        <v>26</v>
      </c>
      <c r="C15" s="11">
        <v>4</v>
      </c>
      <c r="D15" s="11">
        <v>3</v>
      </c>
      <c r="E15" s="11">
        <f t="shared" si="0"/>
        <v>12</v>
      </c>
      <c r="F15" s="11">
        <f t="shared" si="5"/>
        <v>10</v>
      </c>
      <c r="G15" s="11">
        <v>2.5999999999999999E-2</v>
      </c>
      <c r="H15" s="11">
        <v>3</v>
      </c>
      <c r="I15" s="11">
        <f t="shared" si="1"/>
        <v>520.29380712848706</v>
      </c>
      <c r="J15" s="11">
        <f t="shared" si="2"/>
        <v>82.125899375363787</v>
      </c>
      <c r="K15" s="11">
        <f t="shared" si="6"/>
        <v>208.59978441342403</v>
      </c>
      <c r="L15" s="11">
        <f>G15*(K15^H15)</f>
        <v>236001.58173675602</v>
      </c>
      <c r="M15" s="11">
        <f t="shared" si="3"/>
        <v>567175.15437816875</v>
      </c>
      <c r="N15" s="11">
        <f t="shared" si="4"/>
        <v>1503014.1591021472</v>
      </c>
      <c r="O15" s="11">
        <v>330</v>
      </c>
      <c r="P15" s="11">
        <v>0.1</v>
      </c>
      <c r="Q15" s="11">
        <v>0</v>
      </c>
    </row>
    <row r="16" spans="1:19" x14ac:dyDescent="0.25">
      <c r="A16" s="11" t="s">
        <v>25</v>
      </c>
      <c r="B16" s="11" t="s">
        <v>26</v>
      </c>
      <c r="C16" s="11">
        <v>5</v>
      </c>
      <c r="D16" s="11">
        <v>3</v>
      </c>
      <c r="E16" s="11">
        <f t="shared" si="0"/>
        <v>15</v>
      </c>
      <c r="F16" s="11">
        <f t="shared" si="5"/>
        <v>13</v>
      </c>
      <c r="G16" s="11">
        <v>2.5999999999999999E-2</v>
      </c>
      <c r="H16" s="11">
        <v>3</v>
      </c>
      <c r="I16" s="11">
        <f t="shared" si="1"/>
        <v>793.03245996326871</v>
      </c>
      <c r="J16" s="11">
        <f t="shared" si="2"/>
        <v>94.513585944399949</v>
      </c>
      <c r="K16" s="11">
        <f t="shared" si="6"/>
        <v>240.06450829877588</v>
      </c>
      <c r="L16" s="11">
        <f>G16*(K16^H16)</f>
        <v>359713.9007916415</v>
      </c>
      <c r="M16" s="11">
        <f t="shared" si="3"/>
        <v>864489.06703110191</v>
      </c>
      <c r="N16" s="11">
        <f t="shared" si="4"/>
        <v>2290896.02763242</v>
      </c>
      <c r="O16" s="11">
        <v>330</v>
      </c>
      <c r="P16" s="11">
        <v>0.1</v>
      </c>
      <c r="Q16" s="11">
        <v>0</v>
      </c>
    </row>
    <row r="17" spans="1:19" x14ac:dyDescent="0.25">
      <c r="A17" s="11" t="s">
        <v>25</v>
      </c>
      <c r="B17" s="11" t="s">
        <v>26</v>
      </c>
      <c r="C17" s="11">
        <v>6</v>
      </c>
      <c r="D17" s="11">
        <v>3</v>
      </c>
      <c r="E17" s="11">
        <f t="shared" si="0"/>
        <v>18</v>
      </c>
      <c r="F17" s="11">
        <f t="shared" si="5"/>
        <v>16</v>
      </c>
      <c r="G17" s="11">
        <v>2.5999999999999999E-2</v>
      </c>
      <c r="H17" s="11">
        <v>3</v>
      </c>
      <c r="I17" s="11">
        <f t="shared" si="1"/>
        <v>1047.1925099978159</v>
      </c>
      <c r="J17" s="11">
        <f t="shared" si="2"/>
        <v>103.69060986683611</v>
      </c>
      <c r="K17" s="11">
        <f t="shared" si="6"/>
        <v>263.37414906176372</v>
      </c>
      <c r="L17" s="11">
        <f>G17*(K17^H17)</f>
        <v>474999.09734911955</v>
      </c>
      <c r="M17" s="11">
        <f t="shared" si="3"/>
        <v>1141550.3421031474</v>
      </c>
      <c r="N17" s="11">
        <f t="shared" si="4"/>
        <v>3025108.4065733408</v>
      </c>
      <c r="O17" s="11">
        <v>330</v>
      </c>
      <c r="P17" s="11">
        <v>0.1</v>
      </c>
      <c r="Q17" s="11">
        <v>0</v>
      </c>
    </row>
    <row r="18" spans="1:19" x14ac:dyDescent="0.25">
      <c r="A18" s="11" t="s">
        <v>25</v>
      </c>
      <c r="B18" s="11" t="s">
        <v>26</v>
      </c>
      <c r="C18" s="11">
        <v>7</v>
      </c>
      <c r="D18" s="11">
        <v>3</v>
      </c>
      <c r="E18" s="11">
        <f t="shared" si="0"/>
        <v>21</v>
      </c>
      <c r="F18" s="11">
        <f t="shared" si="5"/>
        <v>19</v>
      </c>
      <c r="G18" s="11">
        <v>2.5999999999999999E-2</v>
      </c>
      <c r="H18" s="11">
        <v>3</v>
      </c>
      <c r="I18" s="11">
        <f t="shared" si="1"/>
        <v>1266.9711979298063</v>
      </c>
      <c r="J18" s="11">
        <f t="shared" si="2"/>
        <v>110.48911640020883</v>
      </c>
      <c r="K18" s="11">
        <f t="shared" si="6"/>
        <v>280.64235565653041</v>
      </c>
      <c r="L18" s="11">
        <f>G18*(K18^H18)</f>
        <v>574689.1518401386</v>
      </c>
      <c r="M18" s="11">
        <f t="shared" si="3"/>
        <v>1381132.304350249</v>
      </c>
      <c r="N18" s="11">
        <f t="shared" si="4"/>
        <v>3660000.6065281597</v>
      </c>
      <c r="O18" s="11">
        <v>330</v>
      </c>
      <c r="P18" s="11">
        <v>0.1</v>
      </c>
      <c r="Q18" s="11">
        <v>0</v>
      </c>
    </row>
    <row r="19" spans="1:19" x14ac:dyDescent="0.25">
      <c r="A19" s="11" t="s">
        <v>25</v>
      </c>
      <c r="B19" s="11" t="s">
        <v>26</v>
      </c>
      <c r="C19" s="11">
        <v>8</v>
      </c>
      <c r="D19" s="11">
        <v>3</v>
      </c>
      <c r="E19" s="11">
        <f t="shared" si="0"/>
        <v>24</v>
      </c>
      <c r="F19" s="11">
        <f t="shared" si="5"/>
        <v>22</v>
      </c>
      <c r="G19" s="11">
        <v>2.5999999999999999E-2</v>
      </c>
      <c r="H19" s="11">
        <v>3</v>
      </c>
      <c r="I19" s="11">
        <f t="shared" si="1"/>
        <v>1448.2470245298261</v>
      </c>
      <c r="J19" s="11">
        <f t="shared" si="2"/>
        <v>115.52557391355504</v>
      </c>
      <c r="K19" s="11">
        <f t="shared" si="6"/>
        <v>293.43495774042981</v>
      </c>
      <c r="L19" s="11">
        <f>G19*(K19^H19)</f>
        <v>656914.58143799205</v>
      </c>
      <c r="M19" s="11">
        <f t="shared" si="3"/>
        <v>1578742.0846863543</v>
      </c>
      <c r="N19" s="11">
        <f t="shared" si="4"/>
        <v>4183666.5244188388</v>
      </c>
      <c r="O19" s="11">
        <v>330</v>
      </c>
      <c r="P19" s="11">
        <v>0.1</v>
      </c>
      <c r="Q19" s="11">
        <v>0</v>
      </c>
    </row>
    <row r="20" spans="1:19" x14ac:dyDescent="0.25">
      <c r="A20" s="11" t="s">
        <v>25</v>
      </c>
      <c r="B20" s="11" t="s">
        <v>26</v>
      </c>
      <c r="C20" s="11">
        <v>9</v>
      </c>
      <c r="D20" s="11">
        <v>3</v>
      </c>
      <c r="E20" s="11">
        <f t="shared" si="0"/>
        <v>27</v>
      </c>
      <c r="F20" s="11">
        <f t="shared" si="5"/>
        <v>25</v>
      </c>
      <c r="G20" s="11">
        <v>2.5999999999999999E-2</v>
      </c>
      <c r="H20" s="11">
        <v>3</v>
      </c>
      <c r="I20" s="11">
        <f t="shared" si="1"/>
        <v>1593.148698752937</v>
      </c>
      <c r="J20" s="11">
        <f t="shared" si="2"/>
        <v>119.25667340713125</v>
      </c>
      <c r="K20" s="11">
        <f t="shared" si="6"/>
        <v>302.91195045411337</v>
      </c>
      <c r="L20" s="11">
        <f>G20*(K20^H20)</f>
        <v>722640.9534309482</v>
      </c>
      <c r="M20" s="11">
        <f t="shared" si="3"/>
        <v>1736700.2005069652</v>
      </c>
      <c r="N20" s="11">
        <f t="shared" si="4"/>
        <v>4602255.5313434573</v>
      </c>
      <c r="O20" s="11">
        <v>330</v>
      </c>
      <c r="P20" s="11">
        <v>0.1</v>
      </c>
      <c r="Q20" s="11">
        <v>0</v>
      </c>
    </row>
    <row r="21" spans="1:19" x14ac:dyDescent="0.25">
      <c r="A21" s="11" t="s">
        <v>25</v>
      </c>
      <c r="B21" s="11" t="s">
        <v>26</v>
      </c>
      <c r="C21" s="11">
        <v>10</v>
      </c>
      <c r="D21" s="11">
        <v>3</v>
      </c>
      <c r="E21" s="11">
        <f t="shared" si="0"/>
        <v>30</v>
      </c>
      <c r="F21" s="11">
        <f t="shared" si="5"/>
        <v>28</v>
      </c>
      <c r="G21" s="11">
        <v>2.5999999999999999E-2</v>
      </c>
      <c r="H21" s="11">
        <v>3</v>
      </c>
      <c r="I21" s="11">
        <f t="shared" si="1"/>
        <v>1706.5114361907522</v>
      </c>
      <c r="J21" s="11">
        <f t="shared" si="2"/>
        <v>122.02073989514885</v>
      </c>
      <c r="K21" s="11">
        <f t="shared" si="6"/>
        <v>309.9326793336781</v>
      </c>
      <c r="L21" s="11">
        <f>G21*(K21^H21)</f>
        <v>774061.48732695531</v>
      </c>
      <c r="M21" s="11">
        <f t="shared" si="3"/>
        <v>1860277.5470486789</v>
      </c>
      <c r="N21" s="11">
        <f t="shared" si="4"/>
        <v>4929735.4996789992</v>
      </c>
      <c r="O21" s="11">
        <v>330</v>
      </c>
      <c r="P21" s="11">
        <v>0.1</v>
      </c>
      <c r="Q21" s="11">
        <v>0</v>
      </c>
    </row>
    <row r="22" spans="1:19" x14ac:dyDescent="0.25">
      <c r="A22" s="11" t="s">
        <v>27</v>
      </c>
      <c r="B22" s="11" t="s">
        <v>28</v>
      </c>
      <c r="C22" s="11">
        <v>1</v>
      </c>
      <c r="D22" s="11">
        <v>3</v>
      </c>
      <c r="E22" s="11">
        <f t="shared" si="0"/>
        <v>3</v>
      </c>
      <c r="F22" s="11">
        <f t="shared" si="5"/>
        <v>1</v>
      </c>
      <c r="G22" s="11">
        <v>2.1399999999999999E-2</v>
      </c>
      <c r="H22" s="11">
        <v>2.96</v>
      </c>
      <c r="I22" s="11">
        <f t="shared" si="1"/>
        <v>1.2879059473023375</v>
      </c>
      <c r="J22" s="11">
        <f t="shared" si="2"/>
        <v>12.412552306368537</v>
      </c>
      <c r="K22" s="11">
        <f t="shared" si="6"/>
        <v>31.527882858176085</v>
      </c>
      <c r="L22" s="11">
        <f>G22*(K22^H22)</f>
        <v>584.18500571633092</v>
      </c>
      <c r="M22" s="11">
        <f t="shared" si="3"/>
        <v>1403.953390330043</v>
      </c>
      <c r="N22" s="11">
        <f t="shared" si="4"/>
        <v>3720.4764843746138</v>
      </c>
      <c r="O22" s="11">
        <v>358.7</v>
      </c>
      <c r="P22" s="11">
        <v>9.1999999999999998E-2</v>
      </c>
      <c r="Q22" s="11">
        <v>0</v>
      </c>
      <c r="S22" s="11" t="s">
        <v>143</v>
      </c>
    </row>
    <row r="23" spans="1:19" x14ac:dyDescent="0.25">
      <c r="A23" s="11" t="s">
        <v>27</v>
      </c>
      <c r="B23" s="11" t="s">
        <v>28</v>
      </c>
      <c r="C23" s="11">
        <v>2</v>
      </c>
      <c r="D23" s="11">
        <v>3</v>
      </c>
      <c r="E23" s="11">
        <f t="shared" si="0"/>
        <v>6</v>
      </c>
      <c r="F23" s="11">
        <f t="shared" si="5"/>
        <v>4</v>
      </c>
      <c r="G23" s="11">
        <v>2.1399999999999999E-2</v>
      </c>
      <c r="H23" s="11">
        <v>2.96</v>
      </c>
      <c r="I23" s="11">
        <f t="shared" si="1"/>
        <v>52.64696418374195</v>
      </c>
      <c r="J23" s="11">
        <f t="shared" si="2"/>
        <v>43.479357058367093</v>
      </c>
      <c r="K23" s="11">
        <f t="shared" si="6"/>
        <v>110.43756692825241</v>
      </c>
      <c r="L23" s="11">
        <f>G23*(K23^H23)</f>
        <v>23880.28965705743</v>
      </c>
      <c r="M23" s="11">
        <f t="shared" si="3"/>
        <v>57390.74659230336</v>
      </c>
      <c r="N23" s="11">
        <f t="shared" si="4"/>
        <v>152085.4784696039</v>
      </c>
      <c r="O23" s="11">
        <v>358.7</v>
      </c>
      <c r="P23" s="11">
        <v>9.1999999999999998E-2</v>
      </c>
      <c r="Q23" s="11">
        <v>0</v>
      </c>
    </row>
    <row r="24" spans="1:19" x14ac:dyDescent="0.25">
      <c r="A24" s="11" t="s">
        <v>27</v>
      </c>
      <c r="B24" s="11" t="s">
        <v>28</v>
      </c>
      <c r="C24" s="11">
        <v>3</v>
      </c>
      <c r="D24" s="11">
        <v>3</v>
      </c>
      <c r="E24" s="11">
        <f t="shared" si="0"/>
        <v>9</v>
      </c>
      <c r="F24" s="11">
        <f t="shared" si="5"/>
        <v>7</v>
      </c>
      <c r="G24" s="11">
        <v>2.1399999999999999E-2</v>
      </c>
      <c r="H24" s="11">
        <v>2.96</v>
      </c>
      <c r="I24" s="11">
        <f t="shared" si="1"/>
        <v>189.78331395459392</v>
      </c>
      <c r="J24" s="11">
        <f t="shared" si="2"/>
        <v>67.05325022161837</v>
      </c>
      <c r="K24" s="11">
        <f t="shared" si="6"/>
        <v>170.31525556291066</v>
      </c>
      <c r="L24" s="11">
        <f>G24*(K24^H24)</f>
        <v>86084.365539001694</v>
      </c>
      <c r="M24" s="11">
        <f t="shared" si="3"/>
        <v>206883.83931507258</v>
      </c>
      <c r="N24" s="11">
        <f t="shared" si="4"/>
        <v>548242.17418494227</v>
      </c>
      <c r="O24" s="11">
        <v>358.7</v>
      </c>
      <c r="P24" s="11">
        <v>9.1999999999999998E-2</v>
      </c>
      <c r="Q24" s="11">
        <v>0</v>
      </c>
    </row>
    <row r="25" spans="1:19" x14ac:dyDescent="0.25">
      <c r="A25" s="11" t="s">
        <v>27</v>
      </c>
      <c r="B25" s="11" t="s">
        <v>28</v>
      </c>
      <c r="C25" s="11">
        <v>4</v>
      </c>
      <c r="D25" s="11">
        <v>3</v>
      </c>
      <c r="E25" s="11">
        <f t="shared" si="0"/>
        <v>12</v>
      </c>
      <c r="F25" s="11">
        <f t="shared" si="5"/>
        <v>10</v>
      </c>
      <c r="G25" s="11">
        <v>2.1399999999999999E-2</v>
      </c>
      <c r="H25" s="11">
        <v>2.96</v>
      </c>
      <c r="I25" s="11">
        <f t="shared" si="1"/>
        <v>382.16346523478455</v>
      </c>
      <c r="J25" s="11">
        <f t="shared" si="2"/>
        <v>84.941425182277456</v>
      </c>
      <c r="K25" s="11">
        <f t="shared" si="6"/>
        <v>215.75121996298475</v>
      </c>
      <c r="L25" s="11">
        <f>G25*(K25^H25)</f>
        <v>173346.63807585186</v>
      </c>
      <c r="M25" s="11">
        <f t="shared" si="3"/>
        <v>416598.50534931954</v>
      </c>
      <c r="N25" s="11">
        <f t="shared" si="4"/>
        <v>1103986.0391756967</v>
      </c>
      <c r="O25" s="11">
        <v>358.7</v>
      </c>
      <c r="P25" s="11">
        <v>9.1999999999999998E-2</v>
      </c>
      <c r="Q25" s="11">
        <v>0</v>
      </c>
    </row>
    <row r="26" spans="1:19" x14ac:dyDescent="0.25">
      <c r="A26" s="11" t="s">
        <v>27</v>
      </c>
      <c r="B26" s="11" t="s">
        <v>28</v>
      </c>
      <c r="C26" s="11">
        <v>5</v>
      </c>
      <c r="D26" s="11">
        <v>3</v>
      </c>
      <c r="E26" s="11">
        <f t="shared" si="0"/>
        <v>15</v>
      </c>
      <c r="F26" s="11">
        <f t="shared" si="5"/>
        <v>13</v>
      </c>
      <c r="G26" s="11">
        <v>2.1399999999999999E-2</v>
      </c>
      <c r="H26" s="11">
        <v>2.96</v>
      </c>
      <c r="I26" s="11">
        <f t="shared" si="1"/>
        <v>592.686404909967</v>
      </c>
      <c r="J26" s="11">
        <f t="shared" si="2"/>
        <v>98.51520365014504</v>
      </c>
      <c r="K26" s="11">
        <f t="shared" si="6"/>
        <v>250.22861727136842</v>
      </c>
      <c r="L26" s="11">
        <f>G26*(K26^H26)</f>
        <v>268838.35078606155</v>
      </c>
      <c r="M26" s="11">
        <f t="shared" si="3"/>
        <v>646090.72527291893</v>
      </c>
      <c r="N26" s="11">
        <f t="shared" si="4"/>
        <v>1712140.4219732352</v>
      </c>
      <c r="O26" s="11">
        <v>358.7</v>
      </c>
      <c r="P26" s="11">
        <v>9.1999999999999998E-2</v>
      </c>
      <c r="Q26" s="11">
        <v>0</v>
      </c>
    </row>
    <row r="27" spans="1:19" x14ac:dyDescent="0.25">
      <c r="A27" s="11" t="s">
        <v>27</v>
      </c>
      <c r="B27" s="11" t="s">
        <v>28</v>
      </c>
      <c r="C27" s="11">
        <v>6</v>
      </c>
      <c r="D27" s="11">
        <v>3</v>
      </c>
      <c r="E27" s="11">
        <f t="shared" si="0"/>
        <v>18</v>
      </c>
      <c r="F27" s="11">
        <f t="shared" si="5"/>
        <v>16</v>
      </c>
      <c r="G27" s="11">
        <v>2.1399999999999999E-2</v>
      </c>
      <c r="H27" s="11">
        <v>2.96</v>
      </c>
      <c r="I27" s="11">
        <f t="shared" si="1"/>
        <v>795.52893977231076</v>
      </c>
      <c r="J27" s="11">
        <f t="shared" si="2"/>
        <v>108.81516227085147</v>
      </c>
      <c r="K27" s="11">
        <f t="shared" si="6"/>
        <v>276.39051216796275</v>
      </c>
      <c r="L27" s="11">
        <f>G27*(K27^H27)</f>
        <v>360846.28633157222</v>
      </c>
      <c r="M27" s="11">
        <f t="shared" si="3"/>
        <v>867210.49346688821</v>
      </c>
      <c r="N27" s="11">
        <f t="shared" si="4"/>
        <v>2298107.8076872537</v>
      </c>
      <c r="O27" s="11">
        <v>358.7</v>
      </c>
      <c r="P27" s="11">
        <v>9.1999999999999998E-2</v>
      </c>
      <c r="Q27" s="11">
        <v>0</v>
      </c>
    </row>
    <row r="28" spans="1:19" x14ac:dyDescent="0.25">
      <c r="A28" s="11" t="s">
        <v>27</v>
      </c>
      <c r="B28" s="11" t="s">
        <v>28</v>
      </c>
      <c r="C28" s="11">
        <v>7</v>
      </c>
      <c r="D28" s="11">
        <v>3</v>
      </c>
      <c r="E28" s="11">
        <f t="shared" si="0"/>
        <v>21</v>
      </c>
      <c r="F28" s="11">
        <f t="shared" si="5"/>
        <v>19</v>
      </c>
      <c r="G28" s="11">
        <v>2.1399999999999999E-2</v>
      </c>
      <c r="H28" s="11">
        <v>2.96</v>
      </c>
      <c r="I28" s="11">
        <f t="shared" si="1"/>
        <v>976.84059159490471</v>
      </c>
      <c r="J28" s="11">
        <f t="shared" si="2"/>
        <v>116.63090405854925</v>
      </c>
      <c r="K28" s="11">
        <f t="shared" si="6"/>
        <v>296.24249630871509</v>
      </c>
      <c r="L28" s="11">
        <f>G28*(K28^H28)</f>
        <v>443087.96599636431</v>
      </c>
      <c r="M28" s="11">
        <f t="shared" si="3"/>
        <v>1064859.3270760977</v>
      </c>
      <c r="N28" s="11">
        <f t="shared" si="4"/>
        <v>2821877.2167516588</v>
      </c>
      <c r="O28" s="11">
        <v>358.7</v>
      </c>
      <c r="P28" s="11">
        <v>9.1999999999999998E-2</v>
      </c>
      <c r="Q28" s="11">
        <v>0</v>
      </c>
    </row>
    <row r="29" spans="1:19" x14ac:dyDescent="0.25">
      <c r="A29" s="11" t="s">
        <v>27</v>
      </c>
      <c r="B29" s="11" t="s">
        <v>28</v>
      </c>
      <c r="C29" s="11">
        <v>8</v>
      </c>
      <c r="D29" s="11">
        <v>3</v>
      </c>
      <c r="E29" s="11">
        <f t="shared" si="0"/>
        <v>24</v>
      </c>
      <c r="F29" s="11">
        <f t="shared" si="5"/>
        <v>22</v>
      </c>
      <c r="G29" s="11">
        <v>2.1399999999999999E-2</v>
      </c>
      <c r="H29" s="11">
        <v>2.96</v>
      </c>
      <c r="I29" s="11">
        <f t="shared" si="1"/>
        <v>1131.3169690284151</v>
      </c>
      <c r="J29" s="11">
        <f t="shared" si="2"/>
        <v>122.5615899905453</v>
      </c>
      <c r="K29" s="11">
        <f t="shared" si="6"/>
        <v>311.30643857598506</v>
      </c>
      <c r="L29" s="11">
        <f>G29*(K29^H29)</f>
        <v>513157.35547550832</v>
      </c>
      <c r="M29" s="11">
        <f t="shared" si="3"/>
        <v>1233254.8797777176</v>
      </c>
      <c r="N29" s="11">
        <f t="shared" si="4"/>
        <v>3268125.4314109515</v>
      </c>
      <c r="O29" s="11">
        <v>358.7</v>
      </c>
      <c r="P29" s="11">
        <v>9.1999999999999998E-2</v>
      </c>
      <c r="Q29" s="11">
        <v>0</v>
      </c>
    </row>
    <row r="30" spans="1:19" x14ac:dyDescent="0.25">
      <c r="A30" s="11" t="s">
        <v>27</v>
      </c>
      <c r="B30" s="11" t="s">
        <v>28</v>
      </c>
      <c r="C30" s="11">
        <v>9</v>
      </c>
      <c r="D30" s="11">
        <v>3</v>
      </c>
      <c r="E30" s="11">
        <f t="shared" si="0"/>
        <v>27</v>
      </c>
      <c r="F30" s="11">
        <f t="shared" si="5"/>
        <v>25</v>
      </c>
      <c r="G30" s="11">
        <v>2.1399999999999999E-2</v>
      </c>
      <c r="H30" s="11">
        <v>2.96</v>
      </c>
      <c r="I30" s="11">
        <f t="shared" si="1"/>
        <v>1258.7527940201896</v>
      </c>
      <c r="J30" s="11">
        <f t="shared" si="2"/>
        <v>127.06187116402766</v>
      </c>
      <c r="K30" s="11">
        <f t="shared" si="6"/>
        <v>322.73715275663028</v>
      </c>
      <c r="L30" s="11">
        <f>G30*(K30^H30)</f>
        <v>570961.34209985833</v>
      </c>
      <c r="M30" s="11">
        <f t="shared" si="3"/>
        <v>1372173.3768321518</v>
      </c>
      <c r="N30" s="11">
        <f t="shared" si="4"/>
        <v>3636259.4486052021</v>
      </c>
      <c r="O30" s="11">
        <v>358.7</v>
      </c>
      <c r="P30" s="11">
        <v>9.1999999999999998E-2</v>
      </c>
      <c r="Q30" s="11">
        <v>0</v>
      </c>
    </row>
    <row r="31" spans="1:19" x14ac:dyDescent="0.25">
      <c r="A31" s="11" t="s">
        <v>27</v>
      </c>
      <c r="B31" s="11" t="s">
        <v>28</v>
      </c>
      <c r="C31" s="11">
        <v>10</v>
      </c>
      <c r="D31" s="11">
        <v>3</v>
      </c>
      <c r="E31" s="11">
        <f t="shared" si="0"/>
        <v>30</v>
      </c>
      <c r="F31" s="11">
        <f t="shared" si="5"/>
        <v>28</v>
      </c>
      <c r="G31" s="11">
        <v>2.1399999999999999E-2</v>
      </c>
      <c r="H31" s="11">
        <v>2.96</v>
      </c>
      <c r="I31" s="11">
        <f t="shared" si="1"/>
        <v>1361.5491139896851</v>
      </c>
      <c r="J31" s="11">
        <f t="shared" si="2"/>
        <v>130.47674271052747</v>
      </c>
      <c r="K31" s="11">
        <f t="shared" si="6"/>
        <v>331.41092648473978</v>
      </c>
      <c r="L31" s="11">
        <f>G31*(K31^H31)</f>
        <v>617589.02395409869</v>
      </c>
      <c r="M31" s="11">
        <f t="shared" si="3"/>
        <v>1484232.2132999247</v>
      </c>
      <c r="N31" s="11">
        <f t="shared" si="4"/>
        <v>3933215.3652448002</v>
      </c>
      <c r="O31" s="11">
        <v>358.7</v>
      </c>
      <c r="P31" s="11">
        <v>9.1999999999999998E-2</v>
      </c>
      <c r="Q31" s="11">
        <v>0</v>
      </c>
    </row>
    <row r="32" spans="1:19" x14ac:dyDescent="0.25">
      <c r="A32" s="11" t="s">
        <v>29</v>
      </c>
      <c r="B32" s="11" t="s">
        <v>30</v>
      </c>
      <c r="C32" s="11">
        <v>1</v>
      </c>
      <c r="D32" s="11">
        <v>1</v>
      </c>
      <c r="E32" s="11">
        <f t="shared" si="0"/>
        <v>1</v>
      </c>
      <c r="F32" s="11">
        <f t="shared" si="5"/>
        <v>1</v>
      </c>
      <c r="G32" s="11">
        <v>1.0999999999999999E-2</v>
      </c>
      <c r="H32" s="11">
        <v>2.9</v>
      </c>
      <c r="I32" s="11">
        <f t="shared" si="1"/>
        <v>9.2034509503643405E-2</v>
      </c>
      <c r="J32" s="11">
        <f t="shared" si="2"/>
        <v>6.7512089601665028</v>
      </c>
      <c r="K32" s="11">
        <f t="shared" si="6"/>
        <v>17.148070758822918</v>
      </c>
      <c r="L32" s="11">
        <f>G32*(K32^H32)</f>
        <v>41.746200934239646</v>
      </c>
      <c r="M32" s="11">
        <f t="shared" si="3"/>
        <v>100.32732740744927</v>
      </c>
      <c r="N32" s="11">
        <f t="shared" si="4"/>
        <v>265.86741762974054</v>
      </c>
      <c r="O32" s="11">
        <v>94.6</v>
      </c>
      <c r="P32" s="11">
        <v>0.2</v>
      </c>
      <c r="Q32" s="11">
        <v>0</v>
      </c>
      <c r="S32" s="11" t="s">
        <v>141</v>
      </c>
    </row>
    <row r="33" spans="1:19" x14ac:dyDescent="0.25">
      <c r="A33" s="11" t="s">
        <v>29</v>
      </c>
      <c r="B33" s="11" t="s">
        <v>30</v>
      </c>
      <c r="C33" s="11">
        <v>2</v>
      </c>
      <c r="D33" s="11">
        <v>1</v>
      </c>
      <c r="E33" s="11">
        <f t="shared" si="0"/>
        <v>2</v>
      </c>
      <c r="F33" s="11">
        <f t="shared" si="5"/>
        <v>2</v>
      </c>
      <c r="G33" s="11">
        <v>1.0999999999999999E-2</v>
      </c>
      <c r="H33" s="11">
        <v>2.9</v>
      </c>
      <c r="I33" s="11">
        <f t="shared" si="1"/>
        <v>0.52152975596050932</v>
      </c>
      <c r="J33" s="11">
        <f t="shared" si="2"/>
        <v>12.27863135631044</v>
      </c>
      <c r="K33" s="11">
        <f t="shared" si="6"/>
        <v>31.187723645028516</v>
      </c>
      <c r="L33" s="11">
        <f>G33*(K33^H33)</f>
        <v>236.56219936338658</v>
      </c>
      <c r="M33" s="11">
        <f t="shared" si="3"/>
        <v>568.52246903000855</v>
      </c>
      <c r="N33" s="11">
        <f t="shared" si="4"/>
        <v>1506.5845429295225</v>
      </c>
      <c r="O33" s="11">
        <v>94.6</v>
      </c>
      <c r="P33" s="11">
        <v>0.2</v>
      </c>
      <c r="Q33" s="11">
        <v>0</v>
      </c>
    </row>
    <row r="34" spans="1:19" x14ac:dyDescent="0.25">
      <c r="A34" s="11" t="s">
        <v>29</v>
      </c>
      <c r="B34" s="11" t="s">
        <v>30</v>
      </c>
      <c r="C34" s="11">
        <v>3</v>
      </c>
      <c r="D34" s="11">
        <v>1</v>
      </c>
      <c r="E34" s="11">
        <f t="shared" si="0"/>
        <v>3</v>
      </c>
      <c r="F34" s="11">
        <f t="shared" si="5"/>
        <v>3</v>
      </c>
      <c r="G34" s="11">
        <v>1.0999999999999999E-2</v>
      </c>
      <c r="H34" s="11">
        <v>2.9</v>
      </c>
      <c r="I34" s="11">
        <f t="shared" si="1"/>
        <v>1.2955333785002165</v>
      </c>
      <c r="J34" s="11">
        <f t="shared" si="2"/>
        <v>16.804102057285473</v>
      </c>
      <c r="K34" s="11">
        <f t="shared" si="6"/>
        <v>42.6824192255051</v>
      </c>
      <c r="L34" s="11">
        <f>G34*(K34^H34)</f>
        <v>587.64475442489709</v>
      </c>
      <c r="M34" s="11">
        <f t="shared" si="3"/>
        <v>1412.2680952292651</v>
      </c>
      <c r="N34" s="11">
        <f t="shared" si="4"/>
        <v>3742.5104523575524</v>
      </c>
      <c r="O34" s="11">
        <v>94.6</v>
      </c>
      <c r="P34" s="11">
        <v>0.2</v>
      </c>
      <c r="Q34" s="11">
        <v>0</v>
      </c>
    </row>
    <row r="35" spans="1:19" x14ac:dyDescent="0.25">
      <c r="A35" s="11" t="s">
        <v>29</v>
      </c>
      <c r="B35" s="11" t="s">
        <v>30</v>
      </c>
      <c r="C35" s="11">
        <v>4</v>
      </c>
      <c r="D35" s="11">
        <v>1</v>
      </c>
      <c r="E35" s="11">
        <f t="shared" si="0"/>
        <v>4</v>
      </c>
      <c r="F35" s="11">
        <f t="shared" si="5"/>
        <v>4</v>
      </c>
      <c r="G35" s="11">
        <v>1.0999999999999999E-2</v>
      </c>
      <c r="H35" s="11">
        <v>2.9</v>
      </c>
      <c r="I35" s="11">
        <f t="shared" si="1"/>
        <v>2.30886320464082</v>
      </c>
      <c r="J35" s="11">
        <f t="shared" si="2"/>
        <v>20.509244092327101</v>
      </c>
      <c r="K35" s="11">
        <f t="shared" si="6"/>
        <v>52.093479994510837</v>
      </c>
      <c r="L35" s="11">
        <f>G35*(K35^H35)</f>
        <v>1047.2839784819244</v>
      </c>
      <c r="M35" s="11">
        <f t="shared" si="3"/>
        <v>2516.9045385290178</v>
      </c>
      <c r="N35" s="11">
        <f t="shared" si="4"/>
        <v>6669.7970271018967</v>
      </c>
      <c r="O35" s="11">
        <v>94.6</v>
      </c>
      <c r="P35" s="11">
        <v>0.2</v>
      </c>
      <c r="Q35" s="11">
        <v>0</v>
      </c>
    </row>
    <row r="36" spans="1:19" x14ac:dyDescent="0.25">
      <c r="A36" s="11" t="s">
        <v>29</v>
      </c>
      <c r="B36" s="11" t="s">
        <v>30</v>
      </c>
      <c r="C36" s="11">
        <v>5</v>
      </c>
      <c r="D36" s="11">
        <v>1</v>
      </c>
      <c r="E36" s="11">
        <f t="shared" si="0"/>
        <v>5</v>
      </c>
      <c r="F36" s="11">
        <f t="shared" si="5"/>
        <v>5</v>
      </c>
      <c r="G36" s="11">
        <v>1.0999999999999999E-2</v>
      </c>
      <c r="H36" s="11">
        <v>2.9</v>
      </c>
      <c r="I36" s="11">
        <f t="shared" si="1"/>
        <v>3.4445340186513107</v>
      </c>
      <c r="J36" s="11">
        <f t="shared" si="2"/>
        <v>23.54275782093762</v>
      </c>
      <c r="K36" s="11">
        <f t="shared" si="6"/>
        <v>59.798604865181552</v>
      </c>
      <c r="L36" s="11">
        <f>G36*(K36^H36)</f>
        <v>1562.4162071700841</v>
      </c>
      <c r="M36" s="11">
        <f t="shared" si="3"/>
        <v>3754.9055687817449</v>
      </c>
      <c r="N36" s="11">
        <f t="shared" si="4"/>
        <v>9950.4997572716238</v>
      </c>
      <c r="O36" s="11">
        <v>94.6</v>
      </c>
      <c r="P36" s="11">
        <v>0.2</v>
      </c>
      <c r="Q36" s="11">
        <v>0</v>
      </c>
    </row>
    <row r="37" spans="1:19" x14ac:dyDescent="0.25">
      <c r="A37" s="11" t="s">
        <v>29</v>
      </c>
      <c r="B37" s="11" t="s">
        <v>30</v>
      </c>
      <c r="C37" s="11">
        <v>6</v>
      </c>
      <c r="D37" s="11">
        <v>1</v>
      </c>
      <c r="E37" s="11">
        <f t="shared" si="0"/>
        <v>6</v>
      </c>
      <c r="F37" s="11">
        <f t="shared" si="5"/>
        <v>6</v>
      </c>
      <c r="G37" s="11">
        <v>1.0999999999999999E-2</v>
      </c>
      <c r="H37" s="11">
        <v>2.9</v>
      </c>
      <c r="I37" s="11">
        <f t="shared" si="1"/>
        <v>4.6072794511240875</v>
      </c>
      <c r="J37" s="11">
        <f t="shared" si="2"/>
        <v>26.026388800435313</v>
      </c>
      <c r="K37" s="11">
        <f t="shared" si="6"/>
        <v>66.107027553105695</v>
      </c>
      <c r="L37" s="11">
        <f>G37*(K37^H37)</f>
        <v>2089.8292908184121</v>
      </c>
      <c r="M37" s="11">
        <f t="shared" si="3"/>
        <v>5022.4207902389144</v>
      </c>
      <c r="N37" s="11">
        <f t="shared" si="4"/>
        <v>13309.415094133123</v>
      </c>
      <c r="O37" s="11">
        <v>94.6</v>
      </c>
      <c r="P37" s="11">
        <v>0.2</v>
      </c>
      <c r="Q37" s="11">
        <v>0</v>
      </c>
    </row>
    <row r="38" spans="1:19" x14ac:dyDescent="0.25">
      <c r="A38" s="11" t="s">
        <v>29</v>
      </c>
      <c r="B38" s="11" t="s">
        <v>30</v>
      </c>
      <c r="C38" s="11">
        <v>7</v>
      </c>
      <c r="D38" s="11">
        <v>1</v>
      </c>
      <c r="E38" s="11">
        <f t="shared" si="0"/>
        <v>7</v>
      </c>
      <c r="F38" s="11">
        <f t="shared" si="5"/>
        <v>7</v>
      </c>
      <c r="G38" s="11">
        <v>1.0999999999999999E-2</v>
      </c>
      <c r="H38" s="11">
        <v>2.9</v>
      </c>
      <c r="I38" s="11">
        <f t="shared" si="1"/>
        <v>5.730467912253193</v>
      </c>
      <c r="J38" s="11">
        <f t="shared" si="2"/>
        <v>28.059813862647253</v>
      </c>
      <c r="K38" s="11">
        <f t="shared" si="6"/>
        <v>71.271927211124023</v>
      </c>
      <c r="L38" s="11">
        <f>G38*(K38^H38)</f>
        <v>2599.2996127465017</v>
      </c>
      <c r="M38" s="11">
        <f t="shared" si="3"/>
        <v>6246.8147386361488</v>
      </c>
      <c r="N38" s="11">
        <f t="shared" si="4"/>
        <v>16554.059057385795</v>
      </c>
      <c r="O38" s="11">
        <v>94.6</v>
      </c>
      <c r="P38" s="11">
        <v>0.2</v>
      </c>
      <c r="Q38" s="11">
        <v>0</v>
      </c>
    </row>
    <row r="39" spans="1:19" x14ac:dyDescent="0.25">
      <c r="A39" s="11" t="s">
        <v>29</v>
      </c>
      <c r="B39" s="11" t="s">
        <v>30</v>
      </c>
      <c r="C39" s="11">
        <v>8</v>
      </c>
      <c r="D39" s="11">
        <v>1</v>
      </c>
      <c r="E39" s="11">
        <f t="shared" si="0"/>
        <v>8</v>
      </c>
      <c r="F39" s="11">
        <f t="shared" si="5"/>
        <v>8</v>
      </c>
      <c r="G39" s="11">
        <v>1.0999999999999999E-2</v>
      </c>
      <c r="H39" s="11">
        <v>2.9</v>
      </c>
      <c r="I39" s="11">
        <f t="shared" si="1"/>
        <v>6.7730209639303141</v>
      </c>
      <c r="J39" s="11">
        <f t="shared" si="2"/>
        <v>29.724641495159684</v>
      </c>
      <c r="K39" s="11">
        <f t="shared" si="6"/>
        <v>75.500589397705596</v>
      </c>
      <c r="L39" s="11">
        <f>G39*(K39^H39)</f>
        <v>3072.1942846977322</v>
      </c>
      <c r="M39" s="11">
        <f t="shared" si="3"/>
        <v>7383.3075815855145</v>
      </c>
      <c r="N39" s="11">
        <f t="shared" si="4"/>
        <v>19565.765091201614</v>
      </c>
      <c r="O39" s="11">
        <v>94.6</v>
      </c>
      <c r="P39" s="11">
        <v>0.2</v>
      </c>
      <c r="Q39" s="11">
        <v>0</v>
      </c>
    </row>
    <row r="40" spans="1:19" x14ac:dyDescent="0.25">
      <c r="A40" s="11" t="s">
        <v>29</v>
      </c>
      <c r="B40" s="11" t="s">
        <v>30</v>
      </c>
      <c r="C40" s="11">
        <v>9</v>
      </c>
      <c r="D40" s="11">
        <v>1</v>
      </c>
      <c r="E40" s="11">
        <f t="shared" si="0"/>
        <v>9</v>
      </c>
      <c r="F40" s="11">
        <f t="shared" si="5"/>
        <v>9</v>
      </c>
      <c r="G40" s="11">
        <v>1.0999999999999999E-2</v>
      </c>
      <c r="H40" s="11">
        <v>2.9</v>
      </c>
      <c r="I40" s="11">
        <f t="shared" si="1"/>
        <v>7.7134843081816431</v>
      </c>
      <c r="J40" s="11">
        <f t="shared" si="2"/>
        <v>31.087687076471614</v>
      </c>
      <c r="K40" s="11">
        <f t="shared" si="6"/>
        <v>78.962725174237903</v>
      </c>
      <c r="L40" s="11">
        <f>G40*(K40^H40)</f>
        <v>3498.7817892342641</v>
      </c>
      <c r="M40" s="11">
        <f t="shared" si="3"/>
        <v>8408.5118703058488</v>
      </c>
      <c r="N40" s="11">
        <f t="shared" si="4"/>
        <v>22282.5564563105</v>
      </c>
      <c r="O40" s="11">
        <v>94.6</v>
      </c>
      <c r="P40" s="11">
        <v>0.2</v>
      </c>
      <c r="Q40" s="11">
        <v>0</v>
      </c>
    </row>
    <row r="41" spans="1:19" x14ac:dyDescent="0.25">
      <c r="A41" s="11" t="s">
        <v>29</v>
      </c>
      <c r="B41" s="11" t="s">
        <v>30</v>
      </c>
      <c r="C41" s="11">
        <v>10</v>
      </c>
      <c r="D41" s="11">
        <v>1</v>
      </c>
      <c r="E41" s="11">
        <f t="shared" si="0"/>
        <v>10</v>
      </c>
      <c r="F41" s="11">
        <f t="shared" si="5"/>
        <v>10</v>
      </c>
      <c r="G41" s="11">
        <v>1.0999999999999999E-2</v>
      </c>
      <c r="H41" s="11">
        <v>2.9</v>
      </c>
      <c r="I41" s="11">
        <f t="shared" si="1"/>
        <v>8.5441558765404739</v>
      </c>
      <c r="J41" s="11">
        <f t="shared" si="2"/>
        <v>32.203654411738754</v>
      </c>
      <c r="K41" s="11">
        <f t="shared" si="6"/>
        <v>81.79728220581643</v>
      </c>
      <c r="L41" s="11">
        <f>G41*(K41^H41)</f>
        <v>3875.5685227116119</v>
      </c>
      <c r="M41" s="11">
        <f t="shared" si="3"/>
        <v>9314.0315373987305</v>
      </c>
      <c r="N41" s="11">
        <f t="shared" si="4"/>
        <v>24682.183574106635</v>
      </c>
      <c r="O41" s="11">
        <v>94.6</v>
      </c>
      <c r="P41" s="11">
        <v>0.2</v>
      </c>
      <c r="Q41" s="11">
        <v>0</v>
      </c>
    </row>
    <row r="42" spans="1:19" x14ac:dyDescent="0.25">
      <c r="A42" s="11" t="s">
        <v>31</v>
      </c>
      <c r="B42" s="11" t="s">
        <v>32</v>
      </c>
      <c r="C42" s="11">
        <v>1</v>
      </c>
      <c r="D42" s="11">
        <v>7</v>
      </c>
      <c r="E42" s="2">
        <f t="shared" si="0"/>
        <v>7</v>
      </c>
      <c r="F42" s="11">
        <f t="shared" si="5"/>
        <v>1</v>
      </c>
      <c r="G42" s="11">
        <v>3.2499999999999999E-3</v>
      </c>
      <c r="H42" s="11">
        <v>3</v>
      </c>
      <c r="I42" s="11">
        <f t="shared" si="1"/>
        <v>0.18573635634880462</v>
      </c>
      <c r="J42" s="11">
        <f t="shared" si="2"/>
        <v>11.651796453077397</v>
      </c>
      <c r="K42" s="11">
        <f t="shared" si="6"/>
        <v>29.595562990816589</v>
      </c>
      <c r="L42" s="11">
        <f>G42*(K42^H42)</f>
        <v>84.24869426422903</v>
      </c>
      <c r="M42" s="11">
        <f t="shared" si="3"/>
        <v>202.47222846486187</v>
      </c>
      <c r="N42" s="11">
        <f t="shared" si="4"/>
        <v>536.55140543188395</v>
      </c>
      <c r="O42" s="11">
        <v>311</v>
      </c>
      <c r="P42" s="11">
        <v>0.1</v>
      </c>
      <c r="Q42" s="11">
        <v>0</v>
      </c>
      <c r="S42" s="11" t="s">
        <v>141</v>
      </c>
    </row>
    <row r="43" spans="1:19" x14ac:dyDescent="0.25">
      <c r="A43" s="11" t="s">
        <v>31</v>
      </c>
      <c r="B43" s="11" t="s">
        <v>32</v>
      </c>
      <c r="C43" s="11">
        <v>2</v>
      </c>
      <c r="D43" s="11">
        <v>7</v>
      </c>
      <c r="E43" s="2">
        <f t="shared" si="0"/>
        <v>14</v>
      </c>
      <c r="F43" s="11">
        <f t="shared" si="5"/>
        <v>8</v>
      </c>
      <c r="G43" s="11">
        <v>3.2499999999999999E-3</v>
      </c>
      <c r="H43" s="11">
        <v>3</v>
      </c>
      <c r="I43" s="11">
        <f t="shared" si="1"/>
        <v>35.989430416100681</v>
      </c>
      <c r="J43" s="11">
        <f t="shared" si="2"/>
        <v>67.424681952576421</v>
      </c>
      <c r="K43" s="11">
        <f t="shared" si="6"/>
        <v>171.2586921595441</v>
      </c>
      <c r="L43" s="11">
        <f>G43*(K43^H43)</f>
        <v>16324.550451370615</v>
      </c>
      <c r="M43" s="11">
        <f t="shared" si="3"/>
        <v>39232.276979982249</v>
      </c>
      <c r="N43" s="11">
        <f t="shared" si="4"/>
        <v>103965.53399695296</v>
      </c>
      <c r="O43" s="11">
        <v>311</v>
      </c>
      <c r="P43" s="11">
        <v>0.1</v>
      </c>
      <c r="Q43" s="11">
        <v>0</v>
      </c>
    </row>
    <row r="44" spans="1:19" x14ac:dyDescent="0.25">
      <c r="A44" s="11" t="s">
        <v>31</v>
      </c>
      <c r="B44" s="11" t="s">
        <v>32</v>
      </c>
      <c r="C44" s="11">
        <v>3</v>
      </c>
      <c r="D44" s="11">
        <v>7</v>
      </c>
      <c r="E44" s="2">
        <f t="shared" si="0"/>
        <v>21</v>
      </c>
      <c r="F44" s="11">
        <f t="shared" si="5"/>
        <v>15</v>
      </c>
      <c r="G44" s="11">
        <v>3.2499999999999999E-3</v>
      </c>
      <c r="H44" s="11">
        <v>3</v>
      </c>
      <c r="I44" s="11">
        <f t="shared" si="1"/>
        <v>101.05156757408078</v>
      </c>
      <c r="J44" s="11">
        <f t="shared" si="2"/>
        <v>95.120677241668631</v>
      </c>
      <c r="K44" s="11">
        <f t="shared" si="6"/>
        <v>241.60652019383832</v>
      </c>
      <c r="L44" s="11">
        <f>G44*(K44^H44)</f>
        <v>45836.274538959449</v>
      </c>
      <c r="M44" s="11">
        <f t="shared" si="3"/>
        <v>110156.87223974874</v>
      </c>
      <c r="N44" s="11">
        <f t="shared" si="4"/>
        <v>291915.71143533417</v>
      </c>
      <c r="O44" s="11">
        <v>311</v>
      </c>
      <c r="P44" s="11">
        <v>0.1</v>
      </c>
      <c r="Q44" s="11">
        <v>0</v>
      </c>
    </row>
    <row r="45" spans="1:19" x14ac:dyDescent="0.25">
      <c r="A45" s="11" t="s">
        <v>31</v>
      </c>
      <c r="B45" s="11" t="s">
        <v>32</v>
      </c>
      <c r="C45" s="11">
        <v>4</v>
      </c>
      <c r="D45" s="11">
        <v>7</v>
      </c>
      <c r="E45" s="2">
        <f t="shared" si="0"/>
        <v>28</v>
      </c>
      <c r="F45" s="11">
        <f t="shared" si="5"/>
        <v>22</v>
      </c>
      <c r="G45" s="11">
        <v>3.2499999999999999E-3</v>
      </c>
      <c r="H45" s="11">
        <v>3</v>
      </c>
      <c r="I45" s="11">
        <f t="shared" si="1"/>
        <v>151.52769096933466</v>
      </c>
      <c r="J45" s="11">
        <f t="shared" si="2"/>
        <v>108.87410147610792</v>
      </c>
      <c r="K45" s="11">
        <f t="shared" si="6"/>
        <v>276.54021774931414</v>
      </c>
      <c r="L45" s="11">
        <f>G45*(K45^H45)</f>
        <v>68731.886206845011</v>
      </c>
      <c r="M45" s="11">
        <f t="shared" si="3"/>
        <v>165181.17329210529</v>
      </c>
      <c r="N45" s="11">
        <f t="shared" si="4"/>
        <v>437730.109224079</v>
      </c>
      <c r="O45" s="11">
        <v>311</v>
      </c>
      <c r="P45" s="11">
        <v>0.1</v>
      </c>
      <c r="Q45" s="11">
        <v>0</v>
      </c>
    </row>
    <row r="46" spans="1:19" x14ac:dyDescent="0.25">
      <c r="A46" s="11" t="s">
        <v>31</v>
      </c>
      <c r="B46" s="11" t="s">
        <v>32</v>
      </c>
      <c r="C46" s="11">
        <v>5</v>
      </c>
      <c r="D46" s="11">
        <v>7</v>
      </c>
      <c r="E46" s="2">
        <f t="shared" si="0"/>
        <v>35</v>
      </c>
      <c r="F46" s="11">
        <f t="shared" si="5"/>
        <v>29</v>
      </c>
      <c r="G46" s="11">
        <v>3.2499999999999999E-3</v>
      </c>
      <c r="H46" s="11">
        <v>3</v>
      </c>
      <c r="I46" s="11">
        <f t="shared" si="1"/>
        <v>181.87025778034629</v>
      </c>
      <c r="J46" s="11">
        <f t="shared" si="2"/>
        <v>115.70384982773912</v>
      </c>
      <c r="K46" s="11">
        <f t="shared" si="6"/>
        <v>293.88777856245736</v>
      </c>
      <c r="L46" s="11">
        <f>G46*(K46^H46)</f>
        <v>82495.059366397065</v>
      </c>
      <c r="M46" s="11">
        <f t="shared" si="3"/>
        <v>198257.77305070192</v>
      </c>
      <c r="N46" s="11">
        <f t="shared" si="4"/>
        <v>525383.09858436009</v>
      </c>
      <c r="O46" s="11">
        <v>311</v>
      </c>
      <c r="P46" s="11">
        <v>0.1</v>
      </c>
      <c r="Q46" s="11">
        <v>0</v>
      </c>
    </row>
    <row r="47" spans="1:19" x14ac:dyDescent="0.25">
      <c r="A47" s="11" t="s">
        <v>31</v>
      </c>
      <c r="B47" s="11" t="s">
        <v>32</v>
      </c>
      <c r="C47" s="11">
        <v>6</v>
      </c>
      <c r="D47" s="11">
        <v>7</v>
      </c>
      <c r="E47" s="2">
        <f t="shared" si="0"/>
        <v>42</v>
      </c>
      <c r="F47" s="11">
        <f t="shared" si="5"/>
        <v>36</v>
      </c>
      <c r="G47" s="11">
        <v>3.2499999999999999E-3</v>
      </c>
      <c r="H47" s="11">
        <v>3</v>
      </c>
      <c r="I47" s="11">
        <f t="shared" si="1"/>
        <v>198.33677316373345</v>
      </c>
      <c r="J47" s="11">
        <f t="shared" si="2"/>
        <v>119.09540248775276</v>
      </c>
      <c r="K47" s="11">
        <f t="shared" si="6"/>
        <v>302.50232231889203</v>
      </c>
      <c r="L47" s="11">
        <f>G47*(K47^H47)</f>
        <v>89964.153987414364</v>
      </c>
      <c r="M47" s="11">
        <f t="shared" si="3"/>
        <v>216208.01246674923</v>
      </c>
      <c r="N47" s="11">
        <f t="shared" si="4"/>
        <v>572951.2330368855</v>
      </c>
      <c r="O47" s="11">
        <v>311</v>
      </c>
      <c r="P47" s="11">
        <v>0.1</v>
      </c>
      <c r="Q47" s="11">
        <v>0</v>
      </c>
    </row>
    <row r="48" spans="1:19" x14ac:dyDescent="0.25">
      <c r="A48" s="11" t="s">
        <v>31</v>
      </c>
      <c r="B48" s="11" t="s">
        <v>32</v>
      </c>
      <c r="C48" s="11">
        <v>7</v>
      </c>
      <c r="D48" s="11">
        <v>7</v>
      </c>
      <c r="E48" s="2">
        <f t="shared" si="0"/>
        <v>49</v>
      </c>
      <c r="F48" s="11">
        <f t="shared" si="5"/>
        <v>43</v>
      </c>
      <c r="G48" s="11">
        <v>3.2499999999999999E-3</v>
      </c>
      <c r="H48" s="11">
        <v>3</v>
      </c>
      <c r="I48" s="11">
        <f t="shared" si="1"/>
        <v>206.87070278591463</v>
      </c>
      <c r="J48" s="11">
        <f t="shared" si="2"/>
        <v>120.7795976957502</v>
      </c>
      <c r="K48" s="11">
        <f t="shared" si="6"/>
        <v>306.7801781472055</v>
      </c>
      <c r="L48" s="11">
        <f>G48*(K48^H48)</f>
        <v>93835.083953658512</v>
      </c>
      <c r="M48" s="11">
        <f t="shared" si="3"/>
        <v>225510.89630775896</v>
      </c>
      <c r="N48" s="11">
        <f t="shared" si="4"/>
        <v>597603.87521556125</v>
      </c>
      <c r="O48" s="11">
        <v>311</v>
      </c>
      <c r="P48" s="11">
        <v>0.1</v>
      </c>
      <c r="Q48" s="11">
        <v>0</v>
      </c>
    </row>
    <row r="49" spans="1:38" x14ac:dyDescent="0.25">
      <c r="A49" s="11" t="s">
        <v>31</v>
      </c>
      <c r="B49" s="11" t="s">
        <v>32</v>
      </c>
      <c r="C49" s="11">
        <v>8</v>
      </c>
      <c r="D49" s="11">
        <v>7</v>
      </c>
      <c r="E49" s="2">
        <f t="shared" si="0"/>
        <v>56</v>
      </c>
      <c r="F49" s="11">
        <f t="shared" si="5"/>
        <v>50</v>
      </c>
      <c r="G49" s="11">
        <v>3.2499999999999999E-3</v>
      </c>
      <c r="H49" s="11">
        <v>3</v>
      </c>
      <c r="I49" s="11">
        <f t="shared" si="1"/>
        <v>211.198000617274</v>
      </c>
      <c r="J49" s="11">
        <f t="shared" si="2"/>
        <v>121.61594428475765</v>
      </c>
      <c r="K49" s="11">
        <f t="shared" si="6"/>
        <v>308.90449848328444</v>
      </c>
      <c r="L49" s="11">
        <f>G49*(K49^H49)</f>
        <v>95797.91556697934</v>
      </c>
      <c r="M49" s="11">
        <f t="shared" si="3"/>
        <v>230228.10758706881</v>
      </c>
      <c r="N49" s="11">
        <f t="shared" si="4"/>
        <v>610104.48510573234</v>
      </c>
      <c r="O49" s="11">
        <v>311</v>
      </c>
      <c r="P49" s="11">
        <v>0.1</v>
      </c>
      <c r="Q49" s="11">
        <v>0</v>
      </c>
    </row>
    <row r="50" spans="1:38" x14ac:dyDescent="0.25">
      <c r="A50" s="11" t="s">
        <v>31</v>
      </c>
      <c r="B50" s="11" t="s">
        <v>32</v>
      </c>
      <c r="C50" s="11">
        <v>9</v>
      </c>
      <c r="D50" s="11">
        <v>7</v>
      </c>
      <c r="E50" s="2">
        <f t="shared" si="0"/>
        <v>63</v>
      </c>
      <c r="F50" s="11">
        <f t="shared" si="5"/>
        <v>57</v>
      </c>
      <c r="G50" s="11">
        <v>3.2499999999999999E-3</v>
      </c>
      <c r="H50" s="11">
        <v>3</v>
      </c>
      <c r="I50" s="11">
        <f t="shared" si="1"/>
        <v>213.36911628539329</v>
      </c>
      <c r="J50" s="11">
        <f t="shared" si="2"/>
        <v>122.03126170973482</v>
      </c>
      <c r="K50" s="11">
        <f t="shared" si="6"/>
        <v>309.95940474272646</v>
      </c>
      <c r="L50" s="11">
        <f>G50*(K50^H50)</f>
        <v>96782.71823960288</v>
      </c>
      <c r="M50" s="11">
        <f t="shared" si="3"/>
        <v>232594.85277482064</v>
      </c>
      <c r="N50" s="11">
        <f t="shared" si="4"/>
        <v>616376.35985327465</v>
      </c>
      <c r="O50" s="11">
        <v>311</v>
      </c>
      <c r="P50" s="11">
        <v>0.1</v>
      </c>
      <c r="Q50" s="11">
        <v>0</v>
      </c>
    </row>
    <row r="51" spans="1:38" x14ac:dyDescent="0.25">
      <c r="A51" s="11" t="s">
        <v>31</v>
      </c>
      <c r="B51" s="11" t="s">
        <v>32</v>
      </c>
      <c r="C51" s="11">
        <v>10</v>
      </c>
      <c r="D51" s="11">
        <v>7</v>
      </c>
      <c r="E51" s="2">
        <f t="shared" si="0"/>
        <v>70</v>
      </c>
      <c r="F51" s="11">
        <f t="shared" si="5"/>
        <v>64</v>
      </c>
      <c r="G51" s="11">
        <v>3.2499999999999999E-3</v>
      </c>
      <c r="H51" s="11">
        <v>3</v>
      </c>
      <c r="I51" s="11">
        <f t="shared" si="1"/>
        <v>214.45276745807456</v>
      </c>
      <c r="J51" s="11">
        <f t="shared" si="2"/>
        <v>122.23750223938697</v>
      </c>
      <c r="K51" s="11">
        <f t="shared" si="6"/>
        <v>310.4832556880429</v>
      </c>
      <c r="L51" s="11">
        <f>G51*(K51^H51)</f>
        <v>97274.254727832711</v>
      </c>
      <c r="M51" s="11">
        <f t="shared" si="3"/>
        <v>233776.14690659146</v>
      </c>
      <c r="N51" s="11">
        <f t="shared" si="4"/>
        <v>619506.78930246737</v>
      </c>
      <c r="O51" s="11">
        <v>311</v>
      </c>
      <c r="P51" s="11">
        <v>0.1</v>
      </c>
      <c r="Q51" s="11">
        <v>0</v>
      </c>
    </row>
    <row r="52" spans="1:38" x14ac:dyDescent="0.25">
      <c r="A52" s="2" t="s">
        <v>33</v>
      </c>
      <c r="B52" s="11" t="s">
        <v>34</v>
      </c>
      <c r="C52" s="11">
        <v>1</v>
      </c>
      <c r="D52" s="11">
        <v>1</v>
      </c>
      <c r="E52" s="11">
        <v>1</v>
      </c>
      <c r="F52" s="11">
        <f t="shared" si="5"/>
        <v>1</v>
      </c>
      <c r="G52" s="3">
        <v>1.1599999999999999E-2</v>
      </c>
      <c r="H52" s="3">
        <v>3</v>
      </c>
      <c r="I52" s="11">
        <f t="shared" si="1"/>
        <v>0.13993882197345583</v>
      </c>
      <c r="J52" s="11">
        <f t="shared" si="2"/>
        <v>6.9376935203618979</v>
      </c>
      <c r="K52" s="11">
        <f t="shared" si="6"/>
        <v>17.621741541719221</v>
      </c>
      <c r="L52" s="2">
        <f>G52*(K52^H52)</f>
        <v>63.475257401935856</v>
      </c>
      <c r="M52" s="2">
        <f t="shared" si="3"/>
        <v>152.54808315774056</v>
      </c>
      <c r="N52" s="2">
        <f t="shared" si="4"/>
        <v>404.25242036801251</v>
      </c>
      <c r="O52" s="2">
        <f t="shared" ref="O52:O61" si="7">$AL$54</f>
        <v>29.172666666666665</v>
      </c>
      <c r="P52" s="2">
        <f t="shared" ref="P52:P61" si="8">$AL$55</f>
        <v>0.92646666666666677</v>
      </c>
      <c r="Q52" s="2">
        <v>0</v>
      </c>
      <c r="S52" s="11" t="s">
        <v>144</v>
      </c>
      <c r="T52" s="11" t="s">
        <v>145</v>
      </c>
      <c r="U52" s="11" t="s">
        <v>146</v>
      </c>
      <c r="V52" s="11" t="s">
        <v>147</v>
      </c>
      <c r="W52" s="11" t="s">
        <v>148</v>
      </c>
      <c r="X52" s="11" t="s">
        <v>149</v>
      </c>
      <c r="Y52" s="11" t="s">
        <v>150</v>
      </c>
      <c r="Z52" s="11" t="s">
        <v>151</v>
      </c>
      <c r="AA52" s="11" t="s">
        <v>152</v>
      </c>
      <c r="AB52" s="11" t="s">
        <v>153</v>
      </c>
      <c r="AC52" s="11" t="s">
        <v>154</v>
      </c>
      <c r="AD52" s="11" t="s">
        <v>155</v>
      </c>
      <c r="AE52" s="11" t="s">
        <v>156</v>
      </c>
      <c r="AF52" s="11" t="s">
        <v>157</v>
      </c>
      <c r="AG52" s="11" t="s">
        <v>158</v>
      </c>
      <c r="AH52" s="2" t="s">
        <v>159</v>
      </c>
      <c r="AI52" s="11" t="s">
        <v>160</v>
      </c>
      <c r="AJ52" s="11" t="s">
        <v>161</v>
      </c>
      <c r="AL52" s="11" t="s">
        <v>162</v>
      </c>
    </row>
    <row r="53" spans="1:38" x14ac:dyDescent="0.25">
      <c r="A53" s="2" t="s">
        <v>33</v>
      </c>
      <c r="B53" s="11" t="s">
        <v>34</v>
      </c>
      <c r="C53" s="11">
        <v>2</v>
      </c>
      <c r="D53" s="11">
        <v>1</v>
      </c>
      <c r="E53" s="11">
        <f t="shared" ref="E53:E116" si="9">C53*D53</f>
        <v>2</v>
      </c>
      <c r="F53" s="11">
        <f t="shared" si="5"/>
        <v>2</v>
      </c>
      <c r="G53" s="3">
        <v>1.1599999999999999E-2</v>
      </c>
      <c r="H53" s="3">
        <v>3</v>
      </c>
      <c r="I53" s="11">
        <f t="shared" si="1"/>
        <v>0.3806694731127529</v>
      </c>
      <c r="J53" s="11">
        <f t="shared" si="2"/>
        <v>9.6846751147836159</v>
      </c>
      <c r="K53" s="11">
        <f t="shared" si="6"/>
        <v>24.599074791550386</v>
      </c>
      <c r="L53" s="2">
        <f>G53*(K53^H53)</f>
        <v>172.6689738425456</v>
      </c>
      <c r="M53" s="2">
        <f t="shared" si="3"/>
        <v>414.9698962810516</v>
      </c>
      <c r="N53" s="2">
        <f t="shared" si="4"/>
        <v>1099.6702251447866</v>
      </c>
      <c r="O53" s="2">
        <f t="shared" si="7"/>
        <v>29.172666666666665</v>
      </c>
      <c r="P53" s="2">
        <f t="shared" si="8"/>
        <v>0.92646666666666677</v>
      </c>
      <c r="Q53" s="2">
        <v>0</v>
      </c>
      <c r="R53" s="11" t="s">
        <v>163</v>
      </c>
      <c r="S53" s="11">
        <v>20</v>
      </c>
      <c r="T53" s="11">
        <v>30</v>
      </c>
      <c r="V53" s="11">
        <v>25</v>
      </c>
      <c r="W53" s="11">
        <v>50</v>
      </c>
      <c r="X53" s="11">
        <v>46</v>
      </c>
      <c r="Y53" s="11">
        <v>70</v>
      </c>
      <c r="Z53" s="11">
        <v>30</v>
      </c>
      <c r="AA53" s="11">
        <v>40</v>
      </c>
      <c r="AB53" s="11">
        <v>30</v>
      </c>
      <c r="AC53" s="11">
        <v>38</v>
      </c>
      <c r="AD53" s="11">
        <v>30</v>
      </c>
      <c r="AE53" s="11">
        <v>61</v>
      </c>
      <c r="AF53" s="11">
        <v>75</v>
      </c>
      <c r="AG53" s="11">
        <v>75</v>
      </c>
      <c r="AH53" s="11">
        <v>15</v>
      </c>
      <c r="AI53" s="11">
        <v>70</v>
      </c>
      <c r="AJ53" s="11">
        <v>30</v>
      </c>
      <c r="AL53" s="11">
        <f>AVERAGE(S53:AJ53)</f>
        <v>43.235294117647058</v>
      </c>
    </row>
    <row r="54" spans="1:38" x14ac:dyDescent="0.25">
      <c r="A54" s="2" t="s">
        <v>33</v>
      </c>
      <c r="B54" s="11" t="s">
        <v>34</v>
      </c>
      <c r="C54" s="11">
        <v>3</v>
      </c>
      <c r="D54" s="11">
        <v>1</v>
      </c>
      <c r="E54" s="11">
        <f t="shared" si="9"/>
        <v>3</v>
      </c>
      <c r="F54" s="11">
        <f t="shared" si="5"/>
        <v>3</v>
      </c>
      <c r="G54" s="3">
        <v>1.1599999999999999E-2</v>
      </c>
      <c r="H54" s="3">
        <v>3</v>
      </c>
      <c r="I54" s="11">
        <f t="shared" si="1"/>
        <v>0.52386987705729759</v>
      </c>
      <c r="J54" s="11">
        <f t="shared" si="2"/>
        <v>10.772343207636768</v>
      </c>
      <c r="K54" s="11">
        <f t="shared" si="6"/>
        <v>27.361751747397392</v>
      </c>
      <c r="L54" s="2">
        <f>G54*(K54^H54)</f>
        <v>237.62366170011049</v>
      </c>
      <c r="M54" s="2">
        <f t="shared" si="3"/>
        <v>571.0734479695036</v>
      </c>
      <c r="N54" s="2">
        <f t="shared" si="4"/>
        <v>1513.3446371191844</v>
      </c>
      <c r="O54" s="2">
        <f t="shared" si="7"/>
        <v>29.172666666666665</v>
      </c>
      <c r="P54" s="2">
        <f t="shared" si="8"/>
        <v>0.92646666666666677</v>
      </c>
      <c r="Q54" s="2">
        <v>0</v>
      </c>
      <c r="R54" s="11" t="s">
        <v>20</v>
      </c>
      <c r="S54" s="11">
        <v>20</v>
      </c>
      <c r="T54" s="11">
        <v>30.4</v>
      </c>
      <c r="U54" s="11">
        <v>49.7</v>
      </c>
      <c r="V54" s="11">
        <v>26.2</v>
      </c>
      <c r="W54" s="11">
        <v>34.5</v>
      </c>
      <c r="X54" s="11">
        <v>31.4</v>
      </c>
      <c r="Y54" s="11">
        <v>3.19</v>
      </c>
      <c r="Z54" s="11">
        <v>32.299999999999997</v>
      </c>
      <c r="AA54" s="11">
        <v>27</v>
      </c>
      <c r="AC54" s="11">
        <v>21.6</v>
      </c>
      <c r="AD54" s="11">
        <v>27.7</v>
      </c>
      <c r="AF54" s="11">
        <v>37.4</v>
      </c>
      <c r="AG54" s="11">
        <v>41.2</v>
      </c>
      <c r="AH54" s="11">
        <v>13</v>
      </c>
      <c r="AI54" s="11">
        <v>42</v>
      </c>
      <c r="AL54" s="11">
        <f>AVERAGE(S54:AJ54)</f>
        <v>29.172666666666665</v>
      </c>
    </row>
    <row r="55" spans="1:38" x14ac:dyDescent="0.25">
      <c r="A55" s="2" t="s">
        <v>33</v>
      </c>
      <c r="B55" s="11" t="s">
        <v>34</v>
      </c>
      <c r="C55" s="11">
        <v>4</v>
      </c>
      <c r="D55" s="11">
        <v>1</v>
      </c>
      <c r="E55" s="11">
        <f t="shared" si="9"/>
        <v>4</v>
      </c>
      <c r="F55" s="11">
        <f t="shared" si="5"/>
        <v>4</v>
      </c>
      <c r="G55" s="3">
        <v>1.1599999999999999E-2</v>
      </c>
      <c r="H55" s="3">
        <v>3</v>
      </c>
      <c r="I55" s="11">
        <f t="shared" si="1"/>
        <v>0.58924587416627938</v>
      </c>
      <c r="J55" s="11">
        <f t="shared" si="2"/>
        <v>11.203005678260222</v>
      </c>
      <c r="K55" s="11">
        <f t="shared" si="6"/>
        <v>28.455634422780964</v>
      </c>
      <c r="L55" s="2">
        <f>G55*(K55^H55)</f>
        <v>267.27775043602952</v>
      </c>
      <c r="M55" s="2">
        <f t="shared" si="3"/>
        <v>642.34018369629791</v>
      </c>
      <c r="N55" s="2">
        <f t="shared" si="4"/>
        <v>1702.2014867951893</v>
      </c>
      <c r="O55" s="2">
        <f t="shared" si="7"/>
        <v>29.172666666666665</v>
      </c>
      <c r="P55" s="2">
        <f t="shared" si="8"/>
        <v>0.92646666666666677</v>
      </c>
      <c r="Q55" s="2">
        <v>0</v>
      </c>
      <c r="R55" s="11" t="s">
        <v>21</v>
      </c>
      <c r="S55" s="11">
        <v>4.8</v>
      </c>
      <c r="T55" s="11">
        <v>1.5</v>
      </c>
      <c r="U55" s="11">
        <v>0.3</v>
      </c>
      <c r="V55" s="11">
        <v>0.3</v>
      </c>
      <c r="W55" s="11">
        <v>0.71</v>
      </c>
      <c r="X55" s="11">
        <v>0.3</v>
      </c>
      <c r="Y55" s="11">
        <v>1.9</v>
      </c>
      <c r="Z55" s="11">
        <v>0.3</v>
      </c>
      <c r="AA55" s="11">
        <v>0.3</v>
      </c>
      <c r="AC55" s="11">
        <v>0.38</v>
      </c>
      <c r="AD55" s="11">
        <v>0.4</v>
      </c>
      <c r="AF55" s="11">
        <v>0.82</v>
      </c>
      <c r="AG55" s="11">
        <v>0.187</v>
      </c>
      <c r="AH55" s="11">
        <v>1.4</v>
      </c>
      <c r="AI55" s="11">
        <v>0.3</v>
      </c>
      <c r="AL55" s="11">
        <f>AVERAGE(S55:AJ55)</f>
        <v>0.92646666666666677</v>
      </c>
    </row>
    <row r="56" spans="1:38" x14ac:dyDescent="0.25">
      <c r="A56" s="2" t="s">
        <v>33</v>
      </c>
      <c r="B56" s="11" t="s">
        <v>34</v>
      </c>
      <c r="C56" s="11">
        <v>5</v>
      </c>
      <c r="D56" s="11">
        <v>1</v>
      </c>
      <c r="E56" s="11">
        <f t="shared" si="9"/>
        <v>5</v>
      </c>
      <c r="F56" s="11">
        <f t="shared" si="5"/>
        <v>5</v>
      </c>
      <c r="G56" s="3">
        <v>1.1599999999999999E-2</v>
      </c>
      <c r="H56" s="3">
        <v>3</v>
      </c>
      <c r="I56" s="11">
        <f t="shared" si="1"/>
        <v>0.61656422900631602</v>
      </c>
      <c r="J56" s="11">
        <f t="shared" si="2"/>
        <v>11.373526598035458</v>
      </c>
      <c r="K56" s="11">
        <f t="shared" si="6"/>
        <v>28.888757559010063</v>
      </c>
      <c r="L56" s="2">
        <f>G56*(K56^H56)</f>
        <v>279.66916248891692</v>
      </c>
      <c r="M56" s="2">
        <f t="shared" si="3"/>
        <v>672.12007327305196</v>
      </c>
      <c r="N56" s="2">
        <f t="shared" si="4"/>
        <v>1781.1181941735877</v>
      </c>
      <c r="O56" s="2">
        <f t="shared" si="7"/>
        <v>29.172666666666665</v>
      </c>
      <c r="P56" s="2">
        <f t="shared" si="8"/>
        <v>0.92646666666666677</v>
      </c>
      <c r="Q56" s="2">
        <v>0</v>
      </c>
      <c r="R56" s="11" t="s">
        <v>22</v>
      </c>
      <c r="T56" s="11">
        <v>-0.05</v>
      </c>
      <c r="W56" s="11">
        <v>-0.19</v>
      </c>
      <c r="AC56" s="11">
        <v>-0.98</v>
      </c>
      <c r="AF56" s="11">
        <v>-1.6</v>
      </c>
      <c r="AG56" s="11">
        <v>-3.03</v>
      </c>
      <c r="AL56" s="11">
        <f>AVERAGE(S56:AJ56)</f>
        <v>-1.17</v>
      </c>
    </row>
    <row r="57" spans="1:38" x14ac:dyDescent="0.25">
      <c r="A57" s="2" t="s">
        <v>33</v>
      </c>
      <c r="B57" s="11" t="s">
        <v>34</v>
      </c>
      <c r="C57" s="11">
        <v>6</v>
      </c>
      <c r="D57" s="11">
        <v>1</v>
      </c>
      <c r="E57" s="11">
        <f t="shared" si="9"/>
        <v>6</v>
      </c>
      <c r="F57" s="11">
        <f t="shared" si="5"/>
        <v>6</v>
      </c>
      <c r="G57" s="3">
        <v>1.1599999999999999E-2</v>
      </c>
      <c r="H57" s="3">
        <v>3</v>
      </c>
      <c r="I57" s="11">
        <f t="shared" si="1"/>
        <v>0.62761005843335349</v>
      </c>
      <c r="J57" s="11">
        <f t="shared" si="2"/>
        <v>11.441044401569391</v>
      </c>
      <c r="K57" s="11">
        <f t="shared" si="6"/>
        <v>29.060252779986254</v>
      </c>
      <c r="L57" s="2">
        <f>G57*(K57^H57)</f>
        <v>284.67947239585664</v>
      </c>
      <c r="M57" s="2">
        <f t="shared" si="3"/>
        <v>684.1611929724985</v>
      </c>
      <c r="N57" s="2">
        <f t="shared" si="4"/>
        <v>1813.027161377121</v>
      </c>
      <c r="O57" s="2">
        <f t="shared" si="7"/>
        <v>29.172666666666665</v>
      </c>
      <c r="P57" s="2">
        <f t="shared" si="8"/>
        <v>0.92646666666666677</v>
      </c>
      <c r="Q57" s="2">
        <v>0</v>
      </c>
      <c r="R57" s="11" t="s">
        <v>164</v>
      </c>
      <c r="S57" s="11" t="s">
        <v>165</v>
      </c>
      <c r="T57" s="11" t="s">
        <v>166</v>
      </c>
      <c r="U57" s="11" t="s">
        <v>167</v>
      </c>
      <c r="V57" s="11" t="s">
        <v>167</v>
      </c>
      <c r="W57" s="11" t="s">
        <v>168</v>
      </c>
      <c r="X57" s="11" t="s">
        <v>167</v>
      </c>
      <c r="Y57" s="11" t="s">
        <v>169</v>
      </c>
      <c r="Z57" s="11" t="s">
        <v>169</v>
      </c>
      <c r="AA57" s="11" t="s">
        <v>169</v>
      </c>
      <c r="AB57" s="11" t="s">
        <v>170</v>
      </c>
      <c r="AC57" s="11" t="s">
        <v>171</v>
      </c>
      <c r="AD57" s="11" t="s">
        <v>169</v>
      </c>
      <c r="AE57" s="11" t="s">
        <v>170</v>
      </c>
      <c r="AF57" s="11" t="s">
        <v>172</v>
      </c>
      <c r="AG57" s="11" t="s">
        <v>173</v>
      </c>
      <c r="AH57" s="11" t="s">
        <v>169</v>
      </c>
      <c r="AI57" s="11" t="s">
        <v>174</v>
      </c>
      <c r="AJ57" s="11" t="s">
        <v>170</v>
      </c>
    </row>
    <row r="58" spans="1:38" x14ac:dyDescent="0.25">
      <c r="A58" s="2" t="s">
        <v>33</v>
      </c>
      <c r="B58" s="11" t="s">
        <v>34</v>
      </c>
      <c r="C58" s="11">
        <v>7</v>
      </c>
      <c r="D58" s="11">
        <v>1</v>
      </c>
      <c r="E58" s="11">
        <f t="shared" si="9"/>
        <v>7</v>
      </c>
      <c r="F58" s="11">
        <f t="shared" si="5"/>
        <v>7</v>
      </c>
      <c r="G58" s="3">
        <v>1.1599999999999999E-2</v>
      </c>
      <c r="H58" s="3">
        <v>3</v>
      </c>
      <c r="I58" s="11">
        <f t="shared" si="1"/>
        <v>0.63201985770595825</v>
      </c>
      <c r="J58" s="11">
        <f t="shared" si="2"/>
        <v>11.467778093834573</v>
      </c>
      <c r="K58" s="11">
        <f t="shared" si="6"/>
        <v>29.128156358339815</v>
      </c>
      <c r="L58" s="2">
        <f>G58*(K58^H58)</f>
        <v>286.67972607794462</v>
      </c>
      <c r="M58" s="2">
        <f t="shared" si="3"/>
        <v>688.96833952882616</v>
      </c>
      <c r="N58" s="2">
        <f t="shared" si="4"/>
        <v>1825.7660997513892</v>
      </c>
      <c r="O58" s="2">
        <f t="shared" si="7"/>
        <v>29.172666666666665</v>
      </c>
      <c r="P58" s="2">
        <f t="shared" si="8"/>
        <v>0.92646666666666677</v>
      </c>
      <c r="Q58" s="2">
        <v>0</v>
      </c>
      <c r="R58" s="11" t="s">
        <v>175</v>
      </c>
      <c r="S58" s="4" t="s">
        <v>176</v>
      </c>
      <c r="T58" s="4" t="s">
        <v>177</v>
      </c>
      <c r="U58" s="4" t="s">
        <v>178</v>
      </c>
      <c r="V58" s="4" t="s">
        <v>179</v>
      </c>
      <c r="W58" s="4" t="s">
        <v>180</v>
      </c>
      <c r="X58" s="4" t="s">
        <v>181</v>
      </c>
      <c r="Y58" s="4" t="s">
        <v>182</v>
      </c>
      <c r="Z58" s="4" t="s">
        <v>183</v>
      </c>
      <c r="AA58" s="4" t="s">
        <v>184</v>
      </c>
      <c r="AB58" s="4" t="s">
        <v>185</v>
      </c>
      <c r="AC58" s="4" t="s">
        <v>186</v>
      </c>
      <c r="AD58" s="4" t="s">
        <v>187</v>
      </c>
      <c r="AE58" s="4" t="s">
        <v>188</v>
      </c>
      <c r="AF58" s="4" t="s">
        <v>189</v>
      </c>
      <c r="AG58" s="4" t="s">
        <v>190</v>
      </c>
      <c r="AH58" s="4" t="s">
        <v>191</v>
      </c>
      <c r="AI58" s="4" t="s">
        <v>192</v>
      </c>
      <c r="AJ58" s="4" t="s">
        <v>193</v>
      </c>
    </row>
    <row r="59" spans="1:38" x14ac:dyDescent="0.25">
      <c r="A59" s="2" t="s">
        <v>33</v>
      </c>
      <c r="B59" s="11" t="s">
        <v>34</v>
      </c>
      <c r="C59" s="11">
        <v>8</v>
      </c>
      <c r="D59" s="11">
        <v>1</v>
      </c>
      <c r="E59" s="11">
        <f t="shared" si="9"/>
        <v>8</v>
      </c>
      <c r="F59" s="11">
        <f t="shared" si="5"/>
        <v>8</v>
      </c>
      <c r="G59" s="3">
        <v>1.1599999999999999E-2</v>
      </c>
      <c r="H59" s="3">
        <v>3</v>
      </c>
      <c r="I59" s="11">
        <f t="shared" si="1"/>
        <v>0.63377161159668749</v>
      </c>
      <c r="J59" s="11">
        <f t="shared" si="2"/>
        <v>11.478363306396623</v>
      </c>
      <c r="K59" s="11">
        <f t="shared" si="6"/>
        <v>29.155042798247422</v>
      </c>
      <c r="L59" s="2">
        <f>G59*(K59^H59)</f>
        <v>287.47430922185566</v>
      </c>
      <c r="M59" s="2">
        <f t="shared" si="3"/>
        <v>690.87793612558437</v>
      </c>
      <c r="N59" s="2">
        <f t="shared" si="4"/>
        <v>1830.8265307327986</v>
      </c>
      <c r="O59" s="2">
        <f t="shared" si="7"/>
        <v>29.172666666666665</v>
      </c>
      <c r="P59" s="2">
        <f t="shared" si="8"/>
        <v>0.92646666666666677</v>
      </c>
      <c r="Q59" s="2">
        <v>0</v>
      </c>
    </row>
    <row r="60" spans="1:38" x14ac:dyDescent="0.25">
      <c r="A60" s="2" t="s">
        <v>33</v>
      </c>
      <c r="B60" s="11" t="s">
        <v>34</v>
      </c>
      <c r="C60" s="11">
        <v>9</v>
      </c>
      <c r="D60" s="11">
        <v>1</v>
      </c>
      <c r="E60" s="11">
        <f t="shared" si="9"/>
        <v>9</v>
      </c>
      <c r="F60" s="11">
        <f t="shared" si="5"/>
        <v>9</v>
      </c>
      <c r="G60" s="3">
        <v>1.1599999999999999E-2</v>
      </c>
      <c r="H60" s="3">
        <v>3</v>
      </c>
      <c r="I60" s="11">
        <f t="shared" si="1"/>
        <v>0.63446611257453456</v>
      </c>
      <c r="J60" s="11">
        <f t="shared" si="2"/>
        <v>11.482554524125634</v>
      </c>
      <c r="K60" s="11">
        <f t="shared" si="6"/>
        <v>29.165688491279113</v>
      </c>
      <c r="L60" s="2">
        <f>G60*(K60^H60)</f>
        <v>287.78932994100325</v>
      </c>
      <c r="M60" s="2">
        <f t="shared" si="3"/>
        <v>691.63501547945987</v>
      </c>
      <c r="N60" s="2">
        <f t="shared" si="4"/>
        <v>1832.8327910205685</v>
      </c>
      <c r="O60" s="2">
        <f t="shared" si="7"/>
        <v>29.172666666666665</v>
      </c>
      <c r="P60" s="2">
        <f t="shared" si="8"/>
        <v>0.92646666666666677</v>
      </c>
      <c r="Q60" s="2">
        <v>0</v>
      </c>
    </row>
    <row r="61" spans="1:38" x14ac:dyDescent="0.25">
      <c r="A61" s="2" t="s">
        <v>33</v>
      </c>
      <c r="B61" s="11" t="s">
        <v>34</v>
      </c>
      <c r="C61" s="11">
        <v>10</v>
      </c>
      <c r="D61" s="11">
        <v>1</v>
      </c>
      <c r="E61" s="11">
        <f t="shared" si="9"/>
        <v>10</v>
      </c>
      <c r="F61" s="11">
        <f t="shared" si="5"/>
        <v>10</v>
      </c>
      <c r="G61" s="3">
        <v>1.1599999999999999E-2</v>
      </c>
      <c r="H61" s="3">
        <v>3</v>
      </c>
      <c r="I61" s="11">
        <f t="shared" si="1"/>
        <v>0.63474124057743342</v>
      </c>
      <c r="J61" s="11">
        <f t="shared" si="2"/>
        <v>11.484214037900063</v>
      </c>
      <c r="K61" s="11">
        <f t="shared" si="6"/>
        <v>29.169903656266161</v>
      </c>
      <c r="L61" s="2">
        <f>G61*(K61^H61)</f>
        <v>287.91412605230533</v>
      </c>
      <c r="M61" s="2">
        <f t="shared" si="3"/>
        <v>691.93493403582147</v>
      </c>
      <c r="N61" s="2">
        <f t="shared" si="4"/>
        <v>1833.6275751949267</v>
      </c>
      <c r="O61" s="2">
        <f t="shared" si="7"/>
        <v>29.172666666666665</v>
      </c>
      <c r="P61" s="2">
        <f t="shared" si="8"/>
        <v>0.92646666666666677</v>
      </c>
      <c r="Q61" s="2">
        <v>0</v>
      </c>
    </row>
    <row r="62" spans="1:38" x14ac:dyDescent="0.25">
      <c r="A62" s="11" t="s">
        <v>35</v>
      </c>
      <c r="B62" s="11" t="s">
        <v>36</v>
      </c>
      <c r="C62" s="11">
        <v>1</v>
      </c>
      <c r="D62" s="11">
        <v>2</v>
      </c>
      <c r="E62" s="11">
        <f t="shared" si="9"/>
        <v>2</v>
      </c>
      <c r="F62" s="11">
        <f t="shared" si="5"/>
        <v>1</v>
      </c>
      <c r="G62" s="11">
        <v>1.4999999999999999E-2</v>
      </c>
      <c r="H62" s="11">
        <v>3</v>
      </c>
      <c r="I62" s="11">
        <f t="shared" si="1"/>
        <v>2.7724252026211819E-2</v>
      </c>
      <c r="J62" s="11">
        <f t="shared" si="2"/>
        <v>3.7123127938800846</v>
      </c>
      <c r="K62" s="11">
        <f t="shared" si="6"/>
        <v>9.4292744964554149</v>
      </c>
      <c r="L62" s="11">
        <f>G62*(K62^H62)</f>
        <v>12.575524138496348</v>
      </c>
      <c r="M62" s="11">
        <f t="shared" si="3"/>
        <v>30.222360342456977</v>
      </c>
      <c r="N62" s="11">
        <f t="shared" si="4"/>
        <v>80.089254907510991</v>
      </c>
      <c r="O62" s="11">
        <v>58.9</v>
      </c>
      <c r="P62" s="11">
        <v>0.22</v>
      </c>
      <c r="Q62" s="11">
        <v>0.20699999999999999</v>
      </c>
      <c r="S62" s="11" t="s">
        <v>141</v>
      </c>
    </row>
    <row r="63" spans="1:38" x14ac:dyDescent="0.25">
      <c r="A63" s="11" t="s">
        <v>35</v>
      </c>
      <c r="B63" s="11" t="s">
        <v>36</v>
      </c>
      <c r="C63" s="11">
        <v>2</v>
      </c>
      <c r="D63" s="11">
        <v>2</v>
      </c>
      <c r="E63" s="11">
        <f t="shared" si="9"/>
        <v>4</v>
      </c>
      <c r="F63" s="11">
        <f t="shared" si="5"/>
        <v>3</v>
      </c>
      <c r="G63" s="11">
        <v>1.4999999999999999E-2</v>
      </c>
      <c r="H63" s="11">
        <v>3</v>
      </c>
      <c r="I63" s="11">
        <f t="shared" si="1"/>
        <v>0.65373138683554644</v>
      </c>
      <c r="J63" s="11">
        <f t="shared" si="2"/>
        <v>10.645295668626243</v>
      </c>
      <c r="K63" s="11">
        <f t="shared" si="6"/>
        <v>27.039050998310657</v>
      </c>
      <c r="L63" s="11">
        <f>G63*(K63^H63)</f>
        <v>296.52792174413116</v>
      </c>
      <c r="M63" s="11">
        <f t="shared" si="3"/>
        <v>712.63619741439834</v>
      </c>
      <c r="N63" s="11">
        <f t="shared" si="4"/>
        <v>1888.4859231481555</v>
      </c>
      <c r="O63" s="11">
        <v>58.9</v>
      </c>
      <c r="P63" s="11">
        <v>0.22</v>
      </c>
      <c r="Q63" s="11">
        <v>0.20699999999999999</v>
      </c>
    </row>
    <row r="64" spans="1:38" x14ac:dyDescent="0.25">
      <c r="A64" s="11" t="s">
        <v>35</v>
      </c>
      <c r="B64" s="11" t="s">
        <v>36</v>
      </c>
      <c r="C64" s="11">
        <v>3</v>
      </c>
      <c r="D64" s="11">
        <v>2</v>
      </c>
      <c r="E64" s="11">
        <f t="shared" si="9"/>
        <v>6</v>
      </c>
      <c r="F64" s="11">
        <f t="shared" si="5"/>
        <v>5</v>
      </c>
      <c r="G64" s="11">
        <v>1.4999999999999999E-2</v>
      </c>
      <c r="H64" s="11">
        <v>3</v>
      </c>
      <c r="I64" s="11">
        <f t="shared" si="1"/>
        <v>1.869618941089122</v>
      </c>
      <c r="J64" s="11">
        <f t="shared" si="2"/>
        <v>15.110389146708469</v>
      </c>
      <c r="K64" s="11">
        <f t="shared" si="6"/>
        <v>38.380388432639513</v>
      </c>
      <c r="L64" s="11">
        <f>G64*(K64^H64)</f>
        <v>848.04589502459464</v>
      </c>
      <c r="M64" s="11">
        <f t="shared" si="3"/>
        <v>2038.0819394967427</v>
      </c>
      <c r="N64" s="11">
        <f t="shared" si="4"/>
        <v>5400.9171396663678</v>
      </c>
      <c r="O64" s="11">
        <v>58.9</v>
      </c>
      <c r="P64" s="11">
        <v>0.22</v>
      </c>
      <c r="Q64" s="11">
        <v>0.20699999999999999</v>
      </c>
    </row>
    <row r="65" spans="1:24" x14ac:dyDescent="0.25">
      <c r="A65" s="11" t="s">
        <v>35</v>
      </c>
      <c r="B65" s="11" t="s">
        <v>36</v>
      </c>
      <c r="C65" s="11">
        <v>4</v>
      </c>
      <c r="D65" s="11">
        <v>2</v>
      </c>
      <c r="E65" s="11">
        <f t="shared" si="9"/>
        <v>8</v>
      </c>
      <c r="F65" s="11">
        <f t="shared" si="5"/>
        <v>7</v>
      </c>
      <c r="G65" s="11">
        <v>1.4999999999999999E-2</v>
      </c>
      <c r="H65" s="11">
        <v>3</v>
      </c>
      <c r="I65" s="11">
        <f t="shared" si="1"/>
        <v>3.1530810360572783</v>
      </c>
      <c r="J65" s="11">
        <f t="shared" si="2"/>
        <v>17.986071970134223</v>
      </c>
      <c r="K65" s="11">
        <f t="shared" si="6"/>
        <v>45.684622804140922</v>
      </c>
      <c r="L65" s="11">
        <f>G65*(K65^H65)</f>
        <v>1430.215200831562</v>
      </c>
      <c r="M65" s="11">
        <f t="shared" si="3"/>
        <v>3437.191061839851</v>
      </c>
      <c r="N65" s="11">
        <f t="shared" si="4"/>
        <v>9108.5563138756042</v>
      </c>
      <c r="O65" s="11">
        <v>58.9</v>
      </c>
      <c r="P65" s="11">
        <v>0.22</v>
      </c>
      <c r="Q65" s="11">
        <v>0.20699999999999999</v>
      </c>
    </row>
    <row r="66" spans="1:24" x14ac:dyDescent="0.25">
      <c r="A66" s="11" t="s">
        <v>35</v>
      </c>
      <c r="B66" s="11" t="s">
        <v>36</v>
      </c>
      <c r="C66" s="11">
        <v>5</v>
      </c>
      <c r="D66" s="11">
        <v>2</v>
      </c>
      <c r="E66" s="11">
        <f t="shared" si="9"/>
        <v>10</v>
      </c>
      <c r="F66" s="11">
        <f t="shared" si="5"/>
        <v>9</v>
      </c>
      <c r="G66" s="11">
        <v>1.4999999999999999E-2</v>
      </c>
      <c r="H66" s="11">
        <v>3</v>
      </c>
      <c r="I66" s="11">
        <f t="shared" ref="I66:I129" si="10">L66*0.00220462</f>
        <v>4.2308483343901679</v>
      </c>
      <c r="J66" s="11">
        <f t="shared" ref="J66:J129" si="11">K66/2.54</f>
        <v>19.838116443903605</v>
      </c>
      <c r="K66" s="11">
        <f t="shared" si="6"/>
        <v>50.388815767515155</v>
      </c>
      <c r="L66" s="11">
        <f>G66*(K66^H66)</f>
        <v>1919.0828053769667</v>
      </c>
      <c r="M66" s="11">
        <f t="shared" ref="M66:M129" si="12">L66/20/5.7/3.65*1000</f>
        <v>4612.0711496682688</v>
      </c>
      <c r="N66" s="11">
        <f t="shared" ref="N66:N129" si="13">M66*2.65</f>
        <v>12221.988546620913</v>
      </c>
      <c r="O66" s="11">
        <v>58.9</v>
      </c>
      <c r="P66" s="11">
        <v>0.22</v>
      </c>
      <c r="Q66" s="11">
        <v>0.20699999999999999</v>
      </c>
    </row>
    <row r="67" spans="1:24" x14ac:dyDescent="0.25">
      <c r="A67" s="11" t="s">
        <v>35</v>
      </c>
      <c r="B67" s="11" t="s">
        <v>36</v>
      </c>
      <c r="C67" s="11">
        <v>6</v>
      </c>
      <c r="D67" s="11">
        <v>2</v>
      </c>
      <c r="E67" s="11">
        <f t="shared" si="9"/>
        <v>12</v>
      </c>
      <c r="F67" s="11">
        <f t="shared" ref="F67:F130" si="14">(C67*D67)-(D67-1)</f>
        <v>11</v>
      </c>
      <c r="G67" s="11">
        <v>1.4999999999999999E-2</v>
      </c>
      <c r="H67" s="11">
        <v>3</v>
      </c>
      <c r="I67" s="11">
        <f t="shared" si="10"/>
        <v>5.0408034088723639</v>
      </c>
      <c r="J67" s="11">
        <f t="shared" si="11"/>
        <v>21.03090053847685</v>
      </c>
      <c r="K67" s="11">
        <f t="shared" ref="K67:K130" si="15">O67*(1-EXP(-P67*(F67-Q67)))</f>
        <v>53.418487367731196</v>
      </c>
      <c r="L67" s="11">
        <f>G67*(K67^H67)</f>
        <v>2286.472684123506</v>
      </c>
      <c r="M67" s="11">
        <f t="shared" si="12"/>
        <v>5495.0076523035477</v>
      </c>
      <c r="N67" s="11">
        <f t="shared" si="13"/>
        <v>14561.770278604401</v>
      </c>
      <c r="O67" s="11">
        <v>58.9</v>
      </c>
      <c r="P67" s="11">
        <v>0.22</v>
      </c>
      <c r="Q67" s="11">
        <v>0.20699999999999999</v>
      </c>
    </row>
    <row r="68" spans="1:24" x14ac:dyDescent="0.25">
      <c r="A68" s="11" t="s">
        <v>35</v>
      </c>
      <c r="B68" s="11" t="s">
        <v>36</v>
      </c>
      <c r="C68" s="11">
        <v>7</v>
      </c>
      <c r="D68" s="11">
        <v>2</v>
      </c>
      <c r="E68" s="11">
        <f t="shared" si="9"/>
        <v>14</v>
      </c>
      <c r="F68" s="11">
        <f t="shared" si="14"/>
        <v>13</v>
      </c>
      <c r="G68" s="11">
        <v>1.4999999999999999E-2</v>
      </c>
      <c r="H68" s="11">
        <v>3</v>
      </c>
      <c r="I68" s="11">
        <f t="shared" si="10"/>
        <v>5.6136025369313884</v>
      </c>
      <c r="J68" s="11">
        <f t="shared" si="11"/>
        <v>21.799096937870697</v>
      </c>
      <c r="K68" s="11">
        <f t="shared" si="15"/>
        <v>55.369706222191574</v>
      </c>
      <c r="L68" s="11">
        <f>G68*(K68^H68)</f>
        <v>2546.2903071419964</v>
      </c>
      <c r="M68" s="11">
        <f t="shared" si="12"/>
        <v>6119.4191471809581</v>
      </c>
      <c r="N68" s="11">
        <f t="shared" si="13"/>
        <v>16216.460740029539</v>
      </c>
      <c r="O68" s="11">
        <v>58.9</v>
      </c>
      <c r="P68" s="11">
        <v>0.22</v>
      </c>
      <c r="Q68" s="11">
        <v>0.20699999999999999</v>
      </c>
    </row>
    <row r="69" spans="1:24" x14ac:dyDescent="0.25">
      <c r="A69" s="11" t="s">
        <v>35</v>
      </c>
      <c r="B69" s="11" t="s">
        <v>36</v>
      </c>
      <c r="C69" s="11">
        <v>8</v>
      </c>
      <c r="D69" s="11">
        <v>2</v>
      </c>
      <c r="E69" s="11">
        <f t="shared" si="9"/>
        <v>16</v>
      </c>
      <c r="F69" s="11">
        <f t="shared" si="14"/>
        <v>15</v>
      </c>
      <c r="G69" s="11">
        <v>1.4999999999999999E-2</v>
      </c>
      <c r="H69" s="11">
        <v>3</v>
      </c>
      <c r="I69" s="11">
        <f t="shared" si="10"/>
        <v>6.0045572539693906</v>
      </c>
      <c r="J69" s="11">
        <f t="shared" si="11"/>
        <v>22.293843397625267</v>
      </c>
      <c r="K69" s="11">
        <f t="shared" si="15"/>
        <v>56.62636222996818</v>
      </c>
      <c r="L69" s="11">
        <f>G69*(K69^H69)</f>
        <v>2723.624594700851</v>
      </c>
      <c r="M69" s="11">
        <f t="shared" si="12"/>
        <v>6545.6010447028384</v>
      </c>
      <c r="N69" s="11">
        <f t="shared" si="13"/>
        <v>17345.84276846252</v>
      </c>
      <c r="O69" s="11">
        <v>58.9</v>
      </c>
      <c r="P69" s="11">
        <v>0.22</v>
      </c>
      <c r="Q69" s="11">
        <v>0.20699999999999999</v>
      </c>
    </row>
    <row r="70" spans="1:24" x14ac:dyDescent="0.25">
      <c r="A70" s="11" t="s">
        <v>35</v>
      </c>
      <c r="B70" s="11" t="s">
        <v>36</v>
      </c>
      <c r="C70" s="11">
        <v>9</v>
      </c>
      <c r="D70" s="11">
        <v>2</v>
      </c>
      <c r="E70" s="11">
        <f t="shared" si="9"/>
        <v>18</v>
      </c>
      <c r="F70" s="11">
        <f t="shared" si="14"/>
        <v>17</v>
      </c>
      <c r="G70" s="11">
        <v>1.4999999999999999E-2</v>
      </c>
      <c r="H70" s="11">
        <v>3</v>
      </c>
      <c r="I70" s="11">
        <f t="shared" si="10"/>
        <v>6.2657149268735655</v>
      </c>
      <c r="J70" s="11">
        <f t="shared" si="11"/>
        <v>22.612478136909154</v>
      </c>
      <c r="K70" s="11">
        <f t="shared" si="15"/>
        <v>57.435694467749251</v>
      </c>
      <c r="L70" s="11">
        <f>G70*(K70^H70)</f>
        <v>2842.0838633748972</v>
      </c>
      <c r="M70" s="11">
        <f t="shared" si="12"/>
        <v>6830.290467135057</v>
      </c>
      <c r="N70" s="11">
        <f t="shared" si="13"/>
        <v>18100.2697379079</v>
      </c>
      <c r="O70" s="11">
        <v>58.9</v>
      </c>
      <c r="P70" s="11">
        <v>0.22</v>
      </c>
      <c r="Q70" s="11">
        <v>0.20699999999999999</v>
      </c>
    </row>
    <row r="71" spans="1:24" x14ac:dyDescent="0.25">
      <c r="A71" s="11" t="s">
        <v>35</v>
      </c>
      <c r="B71" s="11" t="s">
        <v>36</v>
      </c>
      <c r="C71" s="11">
        <v>10</v>
      </c>
      <c r="D71" s="11">
        <v>2</v>
      </c>
      <c r="E71" s="11">
        <f t="shared" si="9"/>
        <v>20</v>
      </c>
      <c r="F71" s="11">
        <f t="shared" si="14"/>
        <v>19</v>
      </c>
      <c r="G71" s="11">
        <v>1.4999999999999999E-2</v>
      </c>
      <c r="H71" s="11">
        <v>3</v>
      </c>
      <c r="I71" s="11">
        <f t="shared" si="10"/>
        <v>6.4378552517662264</v>
      </c>
      <c r="J71" s="11">
        <f t="shared" si="11"/>
        <v>22.817690514030307</v>
      </c>
      <c r="K71" s="11">
        <f t="shared" si="15"/>
        <v>57.95693390563698</v>
      </c>
      <c r="L71" s="11">
        <f>G71*(K71^H71)</f>
        <v>2920.1654941741554</v>
      </c>
      <c r="M71" s="11">
        <f t="shared" si="12"/>
        <v>7017.9415865757164</v>
      </c>
      <c r="N71" s="11">
        <f t="shared" si="13"/>
        <v>18597.545204425649</v>
      </c>
      <c r="O71" s="11">
        <v>58.9</v>
      </c>
      <c r="P71" s="11">
        <v>0.22</v>
      </c>
      <c r="Q71" s="11">
        <v>0.20699999999999999</v>
      </c>
    </row>
    <row r="72" spans="1:24" x14ac:dyDescent="0.25">
      <c r="A72" s="11" t="s">
        <v>37</v>
      </c>
      <c r="B72" s="11" t="s">
        <v>38</v>
      </c>
      <c r="C72" s="11">
        <v>1</v>
      </c>
      <c r="D72" s="11">
        <v>1</v>
      </c>
      <c r="E72" s="11">
        <f t="shared" si="9"/>
        <v>1</v>
      </c>
      <c r="F72" s="11">
        <f t="shared" si="14"/>
        <v>1</v>
      </c>
      <c r="G72" s="11">
        <v>2.1000000000000001E-2</v>
      </c>
      <c r="H72" s="11">
        <v>3</v>
      </c>
      <c r="I72" s="11">
        <f t="shared" si="10"/>
        <v>9.3601330346887154E-2</v>
      </c>
      <c r="J72" s="11">
        <f t="shared" si="11"/>
        <v>4.9782413133617949</v>
      </c>
      <c r="K72" s="11">
        <f t="shared" si="15"/>
        <v>12.64473293593896</v>
      </c>
      <c r="L72" s="11">
        <f>G72*(K72^H72)</f>
        <v>42.45689975909098</v>
      </c>
      <c r="M72" s="11">
        <f t="shared" si="12"/>
        <v>102.03532746717372</v>
      </c>
      <c r="N72" s="11">
        <f t="shared" si="13"/>
        <v>270.39361778801032</v>
      </c>
      <c r="O72" s="11">
        <v>21.02</v>
      </c>
      <c r="P72" s="11">
        <v>0.86</v>
      </c>
      <c r="Q72" s="11">
        <v>-6.9989999999999997E-2</v>
      </c>
      <c r="S72" s="11" t="s">
        <v>141</v>
      </c>
    </row>
    <row r="73" spans="1:24" x14ac:dyDescent="0.25">
      <c r="A73" s="11" t="s">
        <v>37</v>
      </c>
      <c r="B73" s="11" t="s">
        <v>38</v>
      </c>
      <c r="C73" s="11">
        <v>2</v>
      </c>
      <c r="D73" s="11">
        <v>1</v>
      </c>
      <c r="E73" s="11">
        <f t="shared" si="9"/>
        <v>2</v>
      </c>
      <c r="F73" s="11">
        <f t="shared" si="14"/>
        <v>2</v>
      </c>
      <c r="G73" s="11">
        <v>2.1000000000000001E-2</v>
      </c>
      <c r="H73" s="11">
        <v>3</v>
      </c>
      <c r="I73" s="11">
        <f t="shared" si="10"/>
        <v>0.24709959276742252</v>
      </c>
      <c r="J73" s="11">
        <f t="shared" si="11"/>
        <v>6.8802773815766418</v>
      </c>
      <c r="K73" s="11">
        <f t="shared" si="15"/>
        <v>17.475904549204671</v>
      </c>
      <c r="L73" s="11">
        <f>G73*(K73^H73)</f>
        <v>112.08262320373693</v>
      </c>
      <c r="M73" s="11">
        <f t="shared" si="12"/>
        <v>269.36463158792822</v>
      </c>
      <c r="N73" s="11">
        <f t="shared" si="13"/>
        <v>713.8162737080097</v>
      </c>
      <c r="O73" s="11">
        <v>21.02</v>
      </c>
      <c r="P73" s="11">
        <v>0.86</v>
      </c>
      <c r="Q73" s="11">
        <v>-6.9989999999999997E-2</v>
      </c>
    </row>
    <row r="74" spans="1:24" x14ac:dyDescent="0.25">
      <c r="A74" s="11" t="s">
        <v>37</v>
      </c>
      <c r="B74" s="11" t="s">
        <v>38</v>
      </c>
      <c r="C74" s="11">
        <v>3</v>
      </c>
      <c r="D74" s="11">
        <v>1</v>
      </c>
      <c r="E74" s="11">
        <f t="shared" si="9"/>
        <v>3</v>
      </c>
      <c r="F74" s="11">
        <f t="shared" si="14"/>
        <v>3</v>
      </c>
      <c r="G74" s="11">
        <v>2.1000000000000001E-2</v>
      </c>
      <c r="H74" s="11">
        <v>3</v>
      </c>
      <c r="I74" s="11">
        <f t="shared" si="10"/>
        <v>0.34435842424324425</v>
      </c>
      <c r="J74" s="11">
        <f t="shared" si="11"/>
        <v>7.6851469248459017</v>
      </c>
      <c r="K74" s="11">
        <f t="shared" si="15"/>
        <v>19.52027318910859</v>
      </c>
      <c r="L74" s="11">
        <f>G74*(K74^H74)</f>
        <v>156.19853954116547</v>
      </c>
      <c r="M74" s="11">
        <f t="shared" si="12"/>
        <v>375.38702124769395</v>
      </c>
      <c r="N74" s="11">
        <f t="shared" si="13"/>
        <v>994.77560630638891</v>
      </c>
      <c r="O74" s="11">
        <v>21.02</v>
      </c>
      <c r="P74" s="11">
        <v>0.86</v>
      </c>
      <c r="Q74" s="11">
        <v>-6.9989999999999997E-2</v>
      </c>
    </row>
    <row r="75" spans="1:24" x14ac:dyDescent="0.25">
      <c r="A75" s="11" t="s">
        <v>37</v>
      </c>
      <c r="B75" s="11" t="s">
        <v>38</v>
      </c>
      <c r="C75" s="11">
        <v>4</v>
      </c>
      <c r="D75" s="11">
        <v>1</v>
      </c>
      <c r="E75" s="11">
        <f t="shared" si="9"/>
        <v>4</v>
      </c>
      <c r="F75" s="11">
        <f t="shared" si="14"/>
        <v>4</v>
      </c>
      <c r="G75" s="11">
        <v>2.1000000000000001E-2</v>
      </c>
      <c r="H75" s="11">
        <v>3</v>
      </c>
      <c r="I75" s="11">
        <f t="shared" si="10"/>
        <v>0.39220126621395363</v>
      </c>
      <c r="J75" s="11">
        <f t="shared" si="11"/>
        <v>8.025737196769855</v>
      </c>
      <c r="K75" s="11">
        <f t="shared" si="15"/>
        <v>20.385372479795432</v>
      </c>
      <c r="L75" s="11">
        <f>G75*(K75^H75)</f>
        <v>177.89971342632907</v>
      </c>
      <c r="M75" s="11">
        <f t="shared" si="12"/>
        <v>427.54076766721715</v>
      </c>
      <c r="N75" s="11">
        <f t="shared" si="13"/>
        <v>1132.9830343181254</v>
      </c>
      <c r="O75" s="11">
        <v>21.02</v>
      </c>
      <c r="P75" s="11">
        <v>0.86</v>
      </c>
      <c r="Q75" s="11">
        <v>-6.9989999999999997E-2</v>
      </c>
    </row>
    <row r="76" spans="1:24" x14ac:dyDescent="0.25">
      <c r="A76" s="11" t="s">
        <v>37</v>
      </c>
      <c r="B76" s="11" t="s">
        <v>38</v>
      </c>
      <c r="C76" s="11">
        <v>5</v>
      </c>
      <c r="D76" s="11">
        <v>1</v>
      </c>
      <c r="E76" s="11">
        <f t="shared" si="9"/>
        <v>5</v>
      </c>
      <c r="F76" s="11">
        <f t="shared" si="14"/>
        <v>5</v>
      </c>
      <c r="G76" s="11">
        <v>2.1000000000000001E-2</v>
      </c>
      <c r="H76" s="11">
        <v>3</v>
      </c>
      <c r="I76" s="11">
        <f t="shared" si="10"/>
        <v>0.41371223377968153</v>
      </c>
      <c r="J76" s="11">
        <f t="shared" si="11"/>
        <v>8.1698620854543638</v>
      </c>
      <c r="K76" s="11">
        <f t="shared" si="15"/>
        <v>20.751449697054085</v>
      </c>
      <c r="L76" s="11">
        <f>G76*(K76^H76)</f>
        <v>187.65693578924328</v>
      </c>
      <c r="M76" s="11">
        <f t="shared" si="12"/>
        <v>450.98999228368967</v>
      </c>
      <c r="N76" s="11">
        <f t="shared" si="13"/>
        <v>1195.1234795517776</v>
      </c>
      <c r="O76" s="11">
        <v>21.02</v>
      </c>
      <c r="P76" s="11">
        <v>0.86</v>
      </c>
      <c r="Q76" s="11">
        <v>-6.9989999999999997E-2</v>
      </c>
    </row>
    <row r="77" spans="1:24" x14ac:dyDescent="0.25">
      <c r="A77" s="11" t="s">
        <v>37</v>
      </c>
      <c r="B77" s="11" t="s">
        <v>38</v>
      </c>
      <c r="C77" s="11">
        <v>6</v>
      </c>
      <c r="D77" s="11">
        <v>1</v>
      </c>
      <c r="E77" s="11">
        <f t="shared" si="9"/>
        <v>6</v>
      </c>
      <c r="F77" s="11">
        <f t="shared" si="14"/>
        <v>6</v>
      </c>
      <c r="G77" s="11">
        <v>2.1000000000000001E-2</v>
      </c>
      <c r="H77" s="11">
        <v>3</v>
      </c>
      <c r="I77" s="11">
        <f t="shared" si="10"/>
        <v>0.42304668105475574</v>
      </c>
      <c r="J77" s="11">
        <f t="shared" si="11"/>
        <v>8.2308502734639148</v>
      </c>
      <c r="K77" s="11">
        <f t="shared" si="15"/>
        <v>20.906359694598343</v>
      </c>
      <c r="L77" s="11">
        <f>G77*(K77^H77)</f>
        <v>191.89097488671777</v>
      </c>
      <c r="M77" s="11">
        <f t="shared" si="12"/>
        <v>461.16552484190765</v>
      </c>
      <c r="N77" s="11">
        <f t="shared" si="13"/>
        <v>1222.0886408310553</v>
      </c>
      <c r="O77" s="11">
        <v>21.02</v>
      </c>
      <c r="P77" s="11">
        <v>0.86</v>
      </c>
      <c r="Q77" s="11">
        <v>-6.9989999999999997E-2</v>
      </c>
    </row>
    <row r="78" spans="1:24" x14ac:dyDescent="0.25">
      <c r="A78" s="11" t="s">
        <v>37</v>
      </c>
      <c r="B78" s="11" t="s">
        <v>38</v>
      </c>
      <c r="C78" s="11">
        <v>7</v>
      </c>
      <c r="D78" s="11">
        <v>1</v>
      </c>
      <c r="E78" s="11">
        <f t="shared" si="9"/>
        <v>7</v>
      </c>
      <c r="F78" s="11">
        <f t="shared" si="14"/>
        <v>7</v>
      </c>
      <c r="G78" s="11">
        <v>2.1000000000000001E-2</v>
      </c>
      <c r="H78" s="11">
        <v>3</v>
      </c>
      <c r="I78" s="11">
        <f t="shared" si="10"/>
        <v>0.42703856901168957</v>
      </c>
      <c r="J78" s="11">
        <f t="shared" si="11"/>
        <v>8.2566581620988213</v>
      </c>
      <c r="K78" s="11">
        <f t="shared" si="15"/>
        <v>20.971911731731009</v>
      </c>
      <c r="L78" s="11">
        <f>G78*(K78^H78)</f>
        <v>193.70166695924448</v>
      </c>
      <c r="M78" s="11">
        <f t="shared" si="12"/>
        <v>465.5171039635772</v>
      </c>
      <c r="N78" s="11">
        <f t="shared" si="13"/>
        <v>1233.6203255034795</v>
      </c>
      <c r="O78" s="11">
        <v>21.02</v>
      </c>
      <c r="P78" s="11">
        <v>0.86</v>
      </c>
      <c r="Q78" s="11">
        <v>-6.9989999999999997E-2</v>
      </c>
    </row>
    <row r="79" spans="1:24" x14ac:dyDescent="0.25">
      <c r="A79" s="11" t="s">
        <v>37</v>
      </c>
      <c r="B79" s="11" t="s">
        <v>38</v>
      </c>
      <c r="C79" s="11">
        <v>8</v>
      </c>
      <c r="D79" s="11">
        <v>1</v>
      </c>
      <c r="E79" s="11">
        <f t="shared" si="9"/>
        <v>8</v>
      </c>
      <c r="F79" s="11">
        <f t="shared" si="14"/>
        <v>8</v>
      </c>
      <c r="G79" s="11">
        <v>2.1000000000000001E-2</v>
      </c>
      <c r="H79" s="11">
        <v>3</v>
      </c>
      <c r="I79" s="11">
        <f t="shared" si="10"/>
        <v>0.42873531792242975</v>
      </c>
      <c r="J79" s="11">
        <f t="shared" si="11"/>
        <v>8.2675790819937944</v>
      </c>
      <c r="K79" s="11">
        <f t="shared" si="15"/>
        <v>20.99965086826424</v>
      </c>
      <c r="L79" s="11">
        <f>G79*(K79^H79)</f>
        <v>194.47130023424887</v>
      </c>
      <c r="M79" s="11">
        <f t="shared" si="12"/>
        <v>467.36673932768292</v>
      </c>
      <c r="N79" s="11">
        <f t="shared" si="13"/>
        <v>1238.5218592183596</v>
      </c>
      <c r="O79" s="11">
        <v>21.02</v>
      </c>
      <c r="P79" s="11">
        <v>0.86</v>
      </c>
      <c r="Q79" s="11">
        <v>-6.9989999999999997E-2</v>
      </c>
    </row>
    <row r="80" spans="1:24" x14ac:dyDescent="0.25">
      <c r="A80" s="11" t="s">
        <v>37</v>
      </c>
      <c r="B80" s="11" t="s">
        <v>38</v>
      </c>
      <c r="C80" s="11">
        <v>9</v>
      </c>
      <c r="D80" s="11">
        <v>1</v>
      </c>
      <c r="E80" s="11">
        <f t="shared" si="9"/>
        <v>9</v>
      </c>
      <c r="F80" s="11">
        <f t="shared" si="14"/>
        <v>9</v>
      </c>
      <c r="G80" s="11">
        <v>2.1000000000000001E-2</v>
      </c>
      <c r="H80" s="11">
        <v>3</v>
      </c>
      <c r="I80" s="11">
        <f t="shared" si="10"/>
        <v>0.42945466893523687</v>
      </c>
      <c r="J80" s="11">
        <f t="shared" si="11"/>
        <v>8.2722004011973755</v>
      </c>
      <c r="K80" s="11">
        <f t="shared" si="15"/>
        <v>21.011389019041335</v>
      </c>
      <c r="L80" s="11">
        <f>G80*(K80^H80)</f>
        <v>194.79759275305352</v>
      </c>
      <c r="M80" s="11">
        <f t="shared" si="12"/>
        <v>468.15090784199356</v>
      </c>
      <c r="N80" s="11">
        <f t="shared" si="13"/>
        <v>1240.5999057812828</v>
      </c>
      <c r="O80" s="11">
        <v>21.02</v>
      </c>
      <c r="P80" s="11">
        <v>0.86</v>
      </c>
      <c r="Q80" s="11">
        <v>-6.9989999999999997E-2</v>
      </c>
      <c r="X80" s="11" t="s">
        <v>194</v>
      </c>
    </row>
    <row r="81" spans="1:27" x14ac:dyDescent="0.25">
      <c r="A81" s="11" t="s">
        <v>37</v>
      </c>
      <c r="B81" s="11" t="s">
        <v>38</v>
      </c>
      <c r="C81" s="11">
        <v>10</v>
      </c>
      <c r="D81" s="11">
        <v>1</v>
      </c>
      <c r="E81" s="11">
        <f t="shared" si="9"/>
        <v>10</v>
      </c>
      <c r="F81" s="11">
        <f t="shared" si="14"/>
        <v>10</v>
      </c>
      <c r="G81" s="11">
        <v>2.1000000000000001E-2</v>
      </c>
      <c r="H81" s="11">
        <v>3</v>
      </c>
      <c r="I81" s="11">
        <f t="shared" si="10"/>
        <v>0.42975931313454357</v>
      </c>
      <c r="J81" s="11">
        <f t="shared" si="11"/>
        <v>8.27415596825462</v>
      </c>
      <c r="K81" s="11">
        <f t="shared" si="15"/>
        <v>21.016356159366733</v>
      </c>
      <c r="L81" s="11">
        <f>G81*(K81^H81)</f>
        <v>194.93577720175975</v>
      </c>
      <c r="M81" s="11">
        <f t="shared" si="12"/>
        <v>468.48300216717075</v>
      </c>
      <c r="N81" s="11">
        <f t="shared" si="13"/>
        <v>1241.4799557430024</v>
      </c>
      <c r="O81" s="11">
        <v>21.02</v>
      </c>
      <c r="P81" s="11">
        <v>0.86</v>
      </c>
      <c r="Q81" s="11">
        <v>-6.9989999999999997E-2</v>
      </c>
      <c r="S81" s="11" t="s">
        <v>195</v>
      </c>
      <c r="T81" s="11" t="s">
        <v>196</v>
      </c>
      <c r="U81" s="11" t="s">
        <v>197</v>
      </c>
      <c r="V81" s="11" t="s">
        <v>198</v>
      </c>
      <c r="W81" s="11" t="s">
        <v>199</v>
      </c>
    </row>
    <row r="82" spans="1:27" x14ac:dyDescent="0.25">
      <c r="A82" s="11" t="s">
        <v>39</v>
      </c>
      <c r="B82" s="11" t="s">
        <v>40</v>
      </c>
      <c r="C82" s="11">
        <v>1</v>
      </c>
      <c r="D82" s="11">
        <v>9</v>
      </c>
      <c r="E82" s="11">
        <f t="shared" si="9"/>
        <v>9</v>
      </c>
      <c r="F82" s="11">
        <f t="shared" si="14"/>
        <v>1</v>
      </c>
      <c r="G82" s="2">
        <v>6.0000000000000001E-3</v>
      </c>
      <c r="H82" s="11">
        <v>3</v>
      </c>
      <c r="I82" s="11">
        <f t="shared" si="10"/>
        <v>7434.2408663467495</v>
      </c>
      <c r="J82" s="11">
        <f t="shared" si="11"/>
        <v>324.90033682878391</v>
      </c>
      <c r="K82" s="11">
        <f t="shared" si="15"/>
        <v>825.24685554511109</v>
      </c>
      <c r="L82" s="2">
        <f>G82*(K82^H82)</f>
        <v>3372118.9440115527</v>
      </c>
      <c r="M82" s="2">
        <f t="shared" si="12"/>
        <v>8104107.0512173828</v>
      </c>
      <c r="N82" s="2">
        <f t="shared" si="13"/>
        <v>21475883.685726065</v>
      </c>
      <c r="O82" s="2">
        <f t="shared" ref="O82:O91" si="16">$X$83*100</f>
        <v>2097.3599999999997</v>
      </c>
      <c r="P82" s="2">
        <v>0.5</v>
      </c>
      <c r="Q82" s="2">
        <v>0</v>
      </c>
      <c r="R82" s="11" t="s">
        <v>200</v>
      </c>
      <c r="S82" s="11">
        <f>(AVERAGE(40,80))*907.185</f>
        <v>54431.1</v>
      </c>
      <c r="T82" s="11">
        <f>AVERAGE(22000, 36000)</f>
        <v>29000</v>
      </c>
      <c r="U82" s="11">
        <f>20000*0.45392</f>
        <v>9078.4</v>
      </c>
      <c r="V82" s="11">
        <f>100000*0.453592</f>
        <v>45359.199999999997</v>
      </c>
      <c r="W82" s="11">
        <f>330000*0.453592</f>
        <v>149685.35999999999</v>
      </c>
      <c r="X82" s="11">
        <f t="shared" ref="X82:X91" si="17">AVERAGE(S82:W82)</f>
        <v>57510.811999999998</v>
      </c>
      <c r="Z82" s="11">
        <f>X82*0.001</f>
        <v>57.510812000000001</v>
      </c>
      <c r="AA82" s="11">
        <f t="shared" ref="AA82:AA90" si="18">L82*0.000001</f>
        <v>3.3721189440115524</v>
      </c>
    </row>
    <row r="83" spans="1:27" x14ac:dyDescent="0.25">
      <c r="A83" s="11" t="s">
        <v>39</v>
      </c>
      <c r="B83" s="11" t="s">
        <v>40</v>
      </c>
      <c r="C83" s="11">
        <v>2</v>
      </c>
      <c r="D83" s="11">
        <v>9</v>
      </c>
      <c r="E83" s="11">
        <f t="shared" si="9"/>
        <v>18</v>
      </c>
      <c r="F83" s="11">
        <f t="shared" si="14"/>
        <v>10</v>
      </c>
      <c r="G83" s="2">
        <v>6.0000000000000001E-3</v>
      </c>
      <c r="H83" s="11">
        <v>3</v>
      </c>
      <c r="I83" s="11">
        <f t="shared" si="10"/>
        <v>119590.16579503565</v>
      </c>
      <c r="J83" s="11">
        <f t="shared" si="11"/>
        <v>820.16854310314864</v>
      </c>
      <c r="K83" s="11">
        <f t="shared" si="15"/>
        <v>2083.2280994819976</v>
      </c>
      <c r="L83" s="2">
        <f>G83*(K83^H83)</f>
        <v>54245251.242860742</v>
      </c>
      <c r="M83" s="2">
        <f t="shared" si="12"/>
        <v>130365900.60769224</v>
      </c>
      <c r="N83" s="2">
        <f t="shared" si="13"/>
        <v>345469636.6103844</v>
      </c>
      <c r="O83" s="2">
        <f t="shared" si="16"/>
        <v>2097.3599999999997</v>
      </c>
      <c r="P83" s="2">
        <v>0.5</v>
      </c>
      <c r="Q83" s="2">
        <v>0</v>
      </c>
      <c r="R83" s="11" t="s">
        <v>201</v>
      </c>
      <c r="S83" s="11">
        <f>(AVERAGE(75, 85))*0.3048</f>
        <v>24.384</v>
      </c>
      <c r="T83" s="11">
        <v>18</v>
      </c>
      <c r="U83" s="11">
        <f>35*0.3048</f>
        <v>10.668000000000001</v>
      </c>
      <c r="V83" s="11">
        <f>60*0.3048</f>
        <v>18.288</v>
      </c>
      <c r="W83" s="11">
        <f>110*0.3048</f>
        <v>33.527999999999999</v>
      </c>
      <c r="X83" s="11">
        <f t="shared" si="17"/>
        <v>20.973599999999998</v>
      </c>
      <c r="AA83" s="11">
        <f t="shared" si="18"/>
        <v>54.245251242860739</v>
      </c>
    </row>
    <row r="84" spans="1:27" x14ac:dyDescent="0.25">
      <c r="A84" s="11" t="s">
        <v>39</v>
      </c>
      <c r="B84" s="11" t="s">
        <v>40</v>
      </c>
      <c r="C84" s="11">
        <v>3</v>
      </c>
      <c r="D84" s="11">
        <v>9</v>
      </c>
      <c r="E84" s="11">
        <f t="shared" si="9"/>
        <v>27</v>
      </c>
      <c r="F84" s="11">
        <f t="shared" si="14"/>
        <v>19</v>
      </c>
      <c r="G84" s="2">
        <v>6.0000000000000001E-3</v>
      </c>
      <c r="H84" s="11">
        <v>3</v>
      </c>
      <c r="I84" s="11">
        <f t="shared" si="10"/>
        <v>122013.08545336043</v>
      </c>
      <c r="J84" s="11">
        <f t="shared" si="11"/>
        <v>825.67047589215213</v>
      </c>
      <c r="K84" s="11">
        <f t="shared" si="15"/>
        <v>2097.2030087660664</v>
      </c>
      <c r="L84" s="2">
        <f>G84*(K84^H84)</f>
        <v>55344270.420009084</v>
      </c>
      <c r="M84" s="2">
        <f t="shared" si="12"/>
        <v>133007138.71667647</v>
      </c>
      <c r="N84" s="2">
        <f t="shared" si="13"/>
        <v>352468917.59919262</v>
      </c>
      <c r="O84" s="2">
        <f t="shared" si="16"/>
        <v>2097.3599999999997</v>
      </c>
      <c r="P84" s="2">
        <v>0.5</v>
      </c>
      <c r="Q84" s="2">
        <v>0</v>
      </c>
      <c r="R84" s="11" t="s">
        <v>202</v>
      </c>
      <c r="S84" s="11">
        <v>90</v>
      </c>
      <c r="T84" s="11">
        <v>50</v>
      </c>
      <c r="U84" s="11">
        <v>50</v>
      </c>
      <c r="V84" s="11">
        <v>70</v>
      </c>
      <c r="X84" s="11">
        <f t="shared" si="17"/>
        <v>65</v>
      </c>
      <c r="AA84" s="11">
        <f t="shared" si="18"/>
        <v>55.344270420009082</v>
      </c>
    </row>
    <row r="85" spans="1:27" x14ac:dyDescent="0.25">
      <c r="A85" s="11" t="s">
        <v>39</v>
      </c>
      <c r="B85" s="11" t="s">
        <v>40</v>
      </c>
      <c r="C85" s="11">
        <v>4</v>
      </c>
      <c r="D85" s="11">
        <v>9</v>
      </c>
      <c r="E85" s="11">
        <f t="shared" si="9"/>
        <v>36</v>
      </c>
      <c r="F85" s="11">
        <f t="shared" si="14"/>
        <v>28</v>
      </c>
      <c r="G85" s="2">
        <v>6.0000000000000001E-3</v>
      </c>
      <c r="H85" s="11">
        <v>3</v>
      </c>
      <c r="I85" s="11">
        <f t="shared" si="10"/>
        <v>122040.18382344887</v>
      </c>
      <c r="J85" s="11">
        <f t="shared" si="11"/>
        <v>825.73159684445886</v>
      </c>
      <c r="K85" s="11">
        <f t="shared" si="15"/>
        <v>2097.3582559849256</v>
      </c>
      <c r="L85" s="2">
        <f>G85*(K85^H85)</f>
        <v>55356562.048538461</v>
      </c>
      <c r="M85" s="2">
        <f t="shared" si="12"/>
        <v>133036678.79965983</v>
      </c>
      <c r="N85" s="2">
        <f t="shared" si="13"/>
        <v>352547198.81909853</v>
      </c>
      <c r="O85" s="2">
        <f t="shared" si="16"/>
        <v>2097.3599999999997</v>
      </c>
      <c r="P85" s="2">
        <v>0.5</v>
      </c>
      <c r="Q85" s="2">
        <v>0</v>
      </c>
      <c r="R85" s="11" t="s">
        <v>203</v>
      </c>
      <c r="S85" s="11">
        <f>(AVERAGE(4000,6000))*0.453592</f>
        <v>2267.96</v>
      </c>
      <c r="T85" s="11">
        <v>900</v>
      </c>
      <c r="U85" s="11">
        <f>(AVERAGE(700, 1000))*0.453592</f>
        <v>385.5532</v>
      </c>
      <c r="V85" s="11">
        <f>1500*0.453592</f>
        <v>680.38800000000003</v>
      </c>
      <c r="X85" s="11">
        <f t="shared" si="17"/>
        <v>1058.4753000000001</v>
      </c>
      <c r="AA85" s="11">
        <f t="shared" si="18"/>
        <v>55.356562048538457</v>
      </c>
    </row>
    <row r="86" spans="1:27" x14ac:dyDescent="0.25">
      <c r="A86" s="11" t="s">
        <v>39</v>
      </c>
      <c r="B86" s="11" t="s">
        <v>40</v>
      </c>
      <c r="C86" s="11">
        <v>5</v>
      </c>
      <c r="D86" s="11">
        <v>9</v>
      </c>
      <c r="E86" s="11">
        <f t="shared" si="9"/>
        <v>45</v>
      </c>
      <c r="F86" s="11">
        <f t="shared" si="14"/>
        <v>37</v>
      </c>
      <c r="G86" s="2">
        <v>6.0000000000000001E-3</v>
      </c>
      <c r="H86" s="11">
        <v>3</v>
      </c>
      <c r="I86" s="11">
        <f t="shared" si="10"/>
        <v>122040.48488167973</v>
      </c>
      <c r="J86" s="11">
        <f t="shared" si="11"/>
        <v>825.7322758369063</v>
      </c>
      <c r="K86" s="11">
        <f t="shared" si="15"/>
        <v>2097.3599806257421</v>
      </c>
      <c r="L86" s="2">
        <f>G86*(K86^H86)</f>
        <v>55356698.606417313</v>
      </c>
      <c r="M86" s="2">
        <f t="shared" si="12"/>
        <v>133037006.984901</v>
      </c>
      <c r="N86" s="2">
        <f t="shared" si="13"/>
        <v>352548068.50998765</v>
      </c>
      <c r="O86" s="2">
        <f t="shared" si="16"/>
        <v>2097.3599999999997</v>
      </c>
      <c r="P86" s="2">
        <v>0.5</v>
      </c>
      <c r="Q86" s="2">
        <v>0</v>
      </c>
      <c r="R86" s="11" t="s">
        <v>204</v>
      </c>
      <c r="S86" s="11">
        <f>18*0.3048</f>
        <v>5.4864000000000006</v>
      </c>
      <c r="T86" s="11">
        <v>4.5</v>
      </c>
      <c r="U86" s="11">
        <f>(AVERAGE(8, 11.5))*0.3048</f>
        <v>2.9718</v>
      </c>
      <c r="V86" s="11">
        <f>15*0.3048</f>
        <v>4.5720000000000001</v>
      </c>
      <c r="X86" s="11">
        <f t="shared" si="17"/>
        <v>4.3825500000000002</v>
      </c>
      <c r="AA86" s="11">
        <f t="shared" si="18"/>
        <v>55.356698606417311</v>
      </c>
    </row>
    <row r="87" spans="1:27" x14ac:dyDescent="0.25">
      <c r="A87" s="11" t="s">
        <v>39</v>
      </c>
      <c r="B87" s="11" t="s">
        <v>40</v>
      </c>
      <c r="C87" s="11">
        <v>6</v>
      </c>
      <c r="D87" s="11">
        <v>9</v>
      </c>
      <c r="E87" s="11">
        <f t="shared" si="9"/>
        <v>54</v>
      </c>
      <c r="F87" s="11">
        <f t="shared" si="14"/>
        <v>46</v>
      </c>
      <c r="G87" s="2">
        <v>6.0000000000000001E-3</v>
      </c>
      <c r="H87" s="11">
        <v>3</v>
      </c>
      <c r="I87" s="11">
        <f t="shared" si="10"/>
        <v>122040.48822613739</v>
      </c>
      <c r="J87" s="11">
        <f t="shared" si="11"/>
        <v>825.73228337983107</v>
      </c>
      <c r="K87" s="11">
        <f t="shared" si="15"/>
        <v>2097.3599997847709</v>
      </c>
      <c r="L87" s="2">
        <f>G87*(K87^H87)</f>
        <v>55356700.123439588</v>
      </c>
      <c r="M87" s="2">
        <f t="shared" si="12"/>
        <v>133037010.63071279</v>
      </c>
      <c r="N87" s="2">
        <f t="shared" si="13"/>
        <v>352548078.17138886</v>
      </c>
      <c r="O87" s="2">
        <f t="shared" si="16"/>
        <v>2097.3599999999997</v>
      </c>
      <c r="P87" s="2">
        <v>0.5</v>
      </c>
      <c r="Q87" s="2">
        <v>0</v>
      </c>
      <c r="R87" s="11" t="s">
        <v>205</v>
      </c>
      <c r="S87" s="11">
        <f>4000*0.453592</f>
        <v>1814.3679999999999</v>
      </c>
      <c r="T87" s="11">
        <v>1360</v>
      </c>
      <c r="V87" s="11">
        <f>2000*0.453592</f>
        <v>907.18399999999997</v>
      </c>
      <c r="X87" s="11">
        <f t="shared" si="17"/>
        <v>1360.5173333333332</v>
      </c>
      <c r="AA87" s="11">
        <f t="shared" si="18"/>
        <v>55.356700123439587</v>
      </c>
    </row>
    <row r="88" spans="1:27" x14ac:dyDescent="0.25">
      <c r="A88" s="11" t="s">
        <v>39</v>
      </c>
      <c r="B88" s="11" t="s">
        <v>40</v>
      </c>
      <c r="C88" s="11">
        <v>7</v>
      </c>
      <c r="D88" s="11">
        <v>9</v>
      </c>
      <c r="E88" s="11">
        <f t="shared" si="9"/>
        <v>63</v>
      </c>
      <c r="F88" s="11">
        <f t="shared" si="14"/>
        <v>55</v>
      </c>
      <c r="G88" s="2">
        <v>6.0000000000000001E-3</v>
      </c>
      <c r="H88" s="11">
        <v>3</v>
      </c>
      <c r="I88" s="11">
        <f t="shared" si="10"/>
        <v>122040.48826329097</v>
      </c>
      <c r="J88" s="11">
        <f t="shared" si="11"/>
        <v>825.73228346362544</v>
      </c>
      <c r="K88" s="11">
        <f t="shared" si="15"/>
        <v>2097.3599999976086</v>
      </c>
      <c r="L88" s="2">
        <f>G88*(K88^H88)</f>
        <v>55356700.14029219</v>
      </c>
      <c r="M88" s="2">
        <f t="shared" si="12"/>
        <v>133037010.67121409</v>
      </c>
      <c r="N88" s="2">
        <f t="shared" si="13"/>
        <v>352548078.27871734</v>
      </c>
      <c r="O88" s="2">
        <f t="shared" si="16"/>
        <v>2097.3599999999997</v>
      </c>
      <c r="P88" s="2">
        <v>0.5</v>
      </c>
      <c r="Q88" s="2">
        <v>0</v>
      </c>
      <c r="R88" s="11" t="s">
        <v>175</v>
      </c>
      <c r="S88" s="4" t="s">
        <v>206</v>
      </c>
      <c r="T88" s="4" t="s">
        <v>207</v>
      </c>
      <c r="U88" s="4" t="s">
        <v>208</v>
      </c>
      <c r="V88" s="4" t="s">
        <v>209</v>
      </c>
      <c r="X88" s="11" t="e">
        <f t="shared" si="17"/>
        <v>#DIV/0!</v>
      </c>
      <c r="AA88" s="11">
        <f t="shared" si="18"/>
        <v>55.35670014029219</v>
      </c>
    </row>
    <row r="89" spans="1:27" x14ac:dyDescent="0.25">
      <c r="A89" s="11" t="s">
        <v>39</v>
      </c>
      <c r="B89" s="11" t="s">
        <v>40</v>
      </c>
      <c r="C89" s="11">
        <v>8</v>
      </c>
      <c r="D89" s="11">
        <v>9</v>
      </c>
      <c r="E89" s="11">
        <f t="shared" si="9"/>
        <v>72</v>
      </c>
      <c r="F89" s="11">
        <f t="shared" si="14"/>
        <v>64</v>
      </c>
      <c r="G89" s="2">
        <v>6.0000000000000001E-3</v>
      </c>
      <c r="H89" s="11">
        <v>3</v>
      </c>
      <c r="I89" s="11">
        <f t="shared" si="10"/>
        <v>122040.48826370374</v>
      </c>
      <c r="J89" s="11">
        <f t="shared" si="11"/>
        <v>825.73228346455642</v>
      </c>
      <c r="K89" s="11">
        <f t="shared" si="15"/>
        <v>2097.3599999999733</v>
      </c>
      <c r="L89" s="2">
        <f>G89*(K89^H89)</f>
        <v>55356700.140479416</v>
      </c>
      <c r="M89" s="2">
        <f t="shared" si="12"/>
        <v>133037010.67166406</v>
      </c>
      <c r="N89" s="2">
        <f t="shared" si="13"/>
        <v>352548078.27990973</v>
      </c>
      <c r="O89" s="2">
        <f t="shared" si="16"/>
        <v>2097.3599999999997</v>
      </c>
      <c r="P89" s="2">
        <v>0.5</v>
      </c>
      <c r="Q89" s="2">
        <v>0</v>
      </c>
      <c r="R89" s="11" t="s">
        <v>210</v>
      </c>
      <c r="S89" s="11">
        <v>12</v>
      </c>
      <c r="T89" s="11">
        <v>11</v>
      </c>
      <c r="U89" s="11">
        <v>10</v>
      </c>
      <c r="V89" s="11">
        <v>12</v>
      </c>
      <c r="X89" s="11">
        <f t="shared" si="17"/>
        <v>11.25</v>
      </c>
      <c r="AA89" s="11">
        <f t="shared" si="18"/>
        <v>55.356700140479411</v>
      </c>
    </row>
    <row r="90" spans="1:27" x14ac:dyDescent="0.25">
      <c r="A90" s="11" t="s">
        <v>39</v>
      </c>
      <c r="B90" s="11" t="s">
        <v>40</v>
      </c>
      <c r="C90" s="11">
        <v>9</v>
      </c>
      <c r="D90" s="11">
        <v>9</v>
      </c>
      <c r="E90" s="11">
        <f t="shared" si="9"/>
        <v>81</v>
      </c>
      <c r="F90" s="11">
        <f t="shared" si="14"/>
        <v>73</v>
      </c>
      <c r="G90" s="2">
        <v>6.0000000000000001E-3</v>
      </c>
      <c r="H90" s="11">
        <v>3</v>
      </c>
      <c r="I90" s="11">
        <f t="shared" si="10"/>
        <v>122040.48826370828</v>
      </c>
      <c r="J90" s="11">
        <f t="shared" si="11"/>
        <v>825.73228346456665</v>
      </c>
      <c r="K90" s="11">
        <f t="shared" si="15"/>
        <v>2097.3599999999992</v>
      </c>
      <c r="L90" s="2">
        <f>G90*(K90^H90)</f>
        <v>55356700.140481479</v>
      </c>
      <c r="M90" s="2">
        <f t="shared" si="12"/>
        <v>133037010.67166904</v>
      </c>
      <c r="N90" s="2">
        <f t="shared" si="13"/>
        <v>352548078.27992296</v>
      </c>
      <c r="O90" s="2">
        <f t="shared" si="16"/>
        <v>2097.3599999999997</v>
      </c>
      <c r="P90" s="2">
        <v>0.5</v>
      </c>
      <c r="Q90" s="2">
        <v>0</v>
      </c>
      <c r="R90" s="11" t="s">
        <v>211</v>
      </c>
      <c r="S90" s="11">
        <v>10</v>
      </c>
      <c r="T90" s="11">
        <v>8</v>
      </c>
      <c r="U90" s="11">
        <v>6</v>
      </c>
      <c r="V90" s="11">
        <v>8</v>
      </c>
      <c r="X90" s="11">
        <f t="shared" si="17"/>
        <v>8</v>
      </c>
      <c r="AA90" s="11">
        <f t="shared" si="18"/>
        <v>55.356700140481479</v>
      </c>
    </row>
    <row r="91" spans="1:27" x14ac:dyDescent="0.25">
      <c r="A91" s="11" t="s">
        <v>39</v>
      </c>
      <c r="B91" s="11" t="s">
        <v>40</v>
      </c>
      <c r="C91" s="11">
        <v>10</v>
      </c>
      <c r="D91" s="11">
        <v>9</v>
      </c>
      <c r="E91" s="11">
        <f t="shared" si="9"/>
        <v>90</v>
      </c>
      <c r="F91" s="11">
        <f t="shared" si="14"/>
        <v>82</v>
      </c>
      <c r="G91" s="2">
        <v>6.0000000000000001E-3</v>
      </c>
      <c r="H91" s="11">
        <v>3</v>
      </c>
      <c r="I91" s="11">
        <f t="shared" si="10"/>
        <v>122040.48826370835</v>
      </c>
      <c r="J91" s="11">
        <f t="shared" si="11"/>
        <v>825.73228346456676</v>
      </c>
      <c r="K91" s="11">
        <f t="shared" si="15"/>
        <v>2097.3599999999997</v>
      </c>
      <c r="L91" s="2">
        <f>G91*(K91^H91)</f>
        <v>55356700.140481509</v>
      </c>
      <c r="M91" s="2">
        <f t="shared" si="12"/>
        <v>133037010.6716691</v>
      </c>
      <c r="N91" s="2">
        <f t="shared" si="13"/>
        <v>352548078.27992308</v>
      </c>
      <c r="O91" s="2">
        <f t="shared" si="16"/>
        <v>2097.3599999999997</v>
      </c>
      <c r="P91" s="2">
        <v>0.5</v>
      </c>
      <c r="Q91" s="2">
        <v>0</v>
      </c>
      <c r="R91" s="11" t="s">
        <v>212</v>
      </c>
      <c r="T91" s="11">
        <v>1</v>
      </c>
      <c r="U91" s="11">
        <v>0.5</v>
      </c>
      <c r="V91" s="11">
        <v>0.5</v>
      </c>
      <c r="X91" s="11">
        <f t="shared" si="17"/>
        <v>0.66666666666666663</v>
      </c>
    </row>
    <row r="92" spans="1:27" x14ac:dyDescent="0.25">
      <c r="A92" s="11" t="s">
        <v>41</v>
      </c>
      <c r="B92" s="11" t="s">
        <v>42</v>
      </c>
      <c r="C92" s="11">
        <v>1</v>
      </c>
      <c r="D92" s="11">
        <v>2</v>
      </c>
      <c r="E92" s="11">
        <f t="shared" si="9"/>
        <v>2</v>
      </c>
      <c r="F92" s="11">
        <f t="shared" si="14"/>
        <v>1</v>
      </c>
      <c r="G92" s="11">
        <v>1.2E-2</v>
      </c>
      <c r="H92" s="11">
        <v>3</v>
      </c>
      <c r="I92" s="11">
        <f t="shared" si="10"/>
        <v>6.9140368973022642E-2</v>
      </c>
      <c r="J92" s="11">
        <f t="shared" si="11"/>
        <v>5.4229864337788252</v>
      </c>
      <c r="K92" s="11">
        <f t="shared" si="15"/>
        <v>13.774385541798216</v>
      </c>
      <c r="L92" s="11">
        <f>G92*(K92^H92)</f>
        <v>31.361581121926971</v>
      </c>
      <c r="M92" s="11">
        <f t="shared" si="12"/>
        <v>75.370298298310431</v>
      </c>
      <c r="N92" s="11">
        <f t="shared" si="13"/>
        <v>199.73129049052264</v>
      </c>
      <c r="O92" s="11">
        <v>150.93</v>
      </c>
      <c r="P92" s="11">
        <v>0.11</v>
      </c>
      <c r="Q92" s="11">
        <v>0.13</v>
      </c>
      <c r="S92" s="11" t="s">
        <v>213</v>
      </c>
    </row>
    <row r="93" spans="1:27" x14ac:dyDescent="0.25">
      <c r="A93" s="11" t="s">
        <v>41</v>
      </c>
      <c r="B93" s="11" t="s">
        <v>42</v>
      </c>
      <c r="C93" s="11">
        <v>2</v>
      </c>
      <c r="D93" s="11">
        <v>2</v>
      </c>
      <c r="E93" s="11">
        <f t="shared" si="9"/>
        <v>4</v>
      </c>
      <c r="F93" s="11">
        <f t="shared" si="14"/>
        <v>3</v>
      </c>
      <c r="G93" s="11">
        <v>1.2E-2</v>
      </c>
      <c r="H93" s="11">
        <v>3</v>
      </c>
      <c r="I93" s="11">
        <f t="shared" si="10"/>
        <v>1.804726469426122</v>
      </c>
      <c r="J93" s="11">
        <f t="shared" si="11"/>
        <v>16.086630374487704</v>
      </c>
      <c r="K93" s="11">
        <f t="shared" si="15"/>
        <v>40.860041151198772</v>
      </c>
      <c r="L93" s="11">
        <f>G93*(K93^H93)</f>
        <v>818.61113000250475</v>
      </c>
      <c r="M93" s="11">
        <f t="shared" si="12"/>
        <v>1967.342297530653</v>
      </c>
      <c r="N93" s="11">
        <f t="shared" si="13"/>
        <v>5213.4570884562299</v>
      </c>
      <c r="O93" s="11">
        <v>150.93</v>
      </c>
      <c r="P93" s="11">
        <v>0.11</v>
      </c>
      <c r="Q93" s="11">
        <v>0.13</v>
      </c>
    </row>
    <row r="94" spans="1:27" x14ac:dyDescent="0.25">
      <c r="A94" s="11" t="s">
        <v>41</v>
      </c>
      <c r="B94" s="11" t="s">
        <v>42</v>
      </c>
      <c r="C94" s="11">
        <v>3</v>
      </c>
      <c r="D94" s="11">
        <v>2</v>
      </c>
      <c r="E94" s="11">
        <f t="shared" si="9"/>
        <v>6</v>
      </c>
      <c r="F94" s="11">
        <f t="shared" si="14"/>
        <v>5</v>
      </c>
      <c r="G94" s="11">
        <v>1.2E-2</v>
      </c>
      <c r="H94" s="11">
        <v>3</v>
      </c>
      <c r="I94" s="11">
        <f t="shared" si="10"/>
        <v>6.4889011083717882</v>
      </c>
      <c r="J94" s="11">
        <f t="shared" si="11"/>
        <v>24.644405091685265</v>
      </c>
      <c r="K94" s="11">
        <f t="shared" si="15"/>
        <v>62.596788932880571</v>
      </c>
      <c r="L94" s="11">
        <f>G94*(K94^H94)</f>
        <v>2943.3195327865064</v>
      </c>
      <c r="M94" s="11">
        <f t="shared" si="12"/>
        <v>7073.586956949066</v>
      </c>
      <c r="N94" s="11">
        <f t="shared" si="13"/>
        <v>18745.005435915024</v>
      </c>
      <c r="O94" s="11">
        <v>150.93</v>
      </c>
      <c r="P94" s="11">
        <v>0.11</v>
      </c>
      <c r="Q94" s="11">
        <v>0.13</v>
      </c>
    </row>
    <row r="95" spans="1:27" x14ac:dyDescent="0.25">
      <c r="A95" s="11" t="s">
        <v>41</v>
      </c>
      <c r="B95" s="11" t="s">
        <v>42</v>
      </c>
      <c r="C95" s="11">
        <v>4</v>
      </c>
      <c r="D95" s="11">
        <v>2</v>
      </c>
      <c r="E95" s="11">
        <f t="shared" si="9"/>
        <v>8</v>
      </c>
      <c r="F95" s="11">
        <f t="shared" si="14"/>
        <v>7</v>
      </c>
      <c r="G95" s="11">
        <v>1.2E-2</v>
      </c>
      <c r="H95" s="11">
        <v>3</v>
      </c>
      <c r="I95" s="11">
        <f t="shared" si="10"/>
        <v>13.565989966583388</v>
      </c>
      <c r="J95" s="11">
        <f t="shared" si="11"/>
        <v>31.512180170964339</v>
      </c>
      <c r="K95" s="11">
        <f t="shared" si="15"/>
        <v>80.040937634249417</v>
      </c>
      <c r="L95" s="11">
        <f>G95*(K95^H95)</f>
        <v>6153.4368583172554</v>
      </c>
      <c r="M95" s="11">
        <f t="shared" si="12"/>
        <v>14788.360630418783</v>
      </c>
      <c r="N95" s="11">
        <f t="shared" si="13"/>
        <v>39189.155670609776</v>
      </c>
      <c r="O95" s="11">
        <v>150.93</v>
      </c>
      <c r="P95" s="11">
        <v>0.11</v>
      </c>
      <c r="Q95" s="11">
        <v>0.13</v>
      </c>
    </row>
    <row r="96" spans="1:27" x14ac:dyDescent="0.25">
      <c r="A96" s="11" t="s">
        <v>41</v>
      </c>
      <c r="B96" s="11" t="s">
        <v>42</v>
      </c>
      <c r="C96" s="11">
        <v>5</v>
      </c>
      <c r="D96" s="11">
        <v>2</v>
      </c>
      <c r="E96" s="11">
        <f t="shared" si="9"/>
        <v>10</v>
      </c>
      <c r="F96" s="11">
        <f t="shared" si="14"/>
        <v>9</v>
      </c>
      <c r="G96" s="11">
        <v>1.2E-2</v>
      </c>
      <c r="H96" s="11">
        <v>3</v>
      </c>
      <c r="I96" s="11">
        <f t="shared" si="10"/>
        <v>22.001665130799196</v>
      </c>
      <c r="J96" s="11">
        <f t="shared" si="11"/>
        <v>37.023698772264041</v>
      </c>
      <c r="K96" s="11">
        <f t="shared" si="15"/>
        <v>94.040194881550661</v>
      </c>
      <c r="L96" s="11">
        <f>G96*(K96^H96)</f>
        <v>9979.7992991078718</v>
      </c>
      <c r="M96" s="11">
        <f t="shared" si="12"/>
        <v>23984.136743830502</v>
      </c>
      <c r="N96" s="11">
        <f t="shared" si="13"/>
        <v>63557.962371150832</v>
      </c>
      <c r="O96" s="11">
        <v>150.93</v>
      </c>
      <c r="P96" s="11">
        <v>0.11</v>
      </c>
      <c r="Q96" s="11">
        <v>0.13</v>
      </c>
    </row>
    <row r="97" spans="1:23" x14ac:dyDescent="0.25">
      <c r="A97" s="11" t="s">
        <v>41</v>
      </c>
      <c r="B97" s="11" t="s">
        <v>42</v>
      </c>
      <c r="C97" s="11">
        <v>6</v>
      </c>
      <c r="D97" s="11">
        <v>2</v>
      </c>
      <c r="E97" s="11">
        <f t="shared" si="9"/>
        <v>12</v>
      </c>
      <c r="F97" s="11">
        <f t="shared" si="14"/>
        <v>11</v>
      </c>
      <c r="G97" s="11">
        <v>1.2E-2</v>
      </c>
      <c r="H97" s="11">
        <v>3</v>
      </c>
      <c r="I97" s="11">
        <f t="shared" si="10"/>
        <v>30.866616857186287</v>
      </c>
      <c r="J97" s="11">
        <f t="shared" si="11"/>
        <v>41.446796055126924</v>
      </c>
      <c r="K97" s="11">
        <f t="shared" si="15"/>
        <v>105.27486198002239</v>
      </c>
      <c r="L97" s="11">
        <f>G97*(K97^H97)</f>
        <v>14000.878544686289</v>
      </c>
      <c r="M97" s="11">
        <f t="shared" si="12"/>
        <v>33647.869609916575</v>
      </c>
      <c r="N97" s="11">
        <f t="shared" si="13"/>
        <v>89166.854466278921</v>
      </c>
      <c r="O97" s="11">
        <v>150.93</v>
      </c>
      <c r="P97" s="11">
        <v>0.11</v>
      </c>
      <c r="Q97" s="11">
        <v>0.13</v>
      </c>
    </row>
    <row r="98" spans="1:23" x14ac:dyDescent="0.25">
      <c r="A98" s="11" t="s">
        <v>41</v>
      </c>
      <c r="B98" s="11" t="s">
        <v>42</v>
      </c>
      <c r="C98" s="11">
        <v>7</v>
      </c>
      <c r="D98" s="11">
        <v>2</v>
      </c>
      <c r="E98" s="11">
        <f t="shared" si="9"/>
        <v>14</v>
      </c>
      <c r="F98" s="11">
        <f t="shared" si="14"/>
        <v>13</v>
      </c>
      <c r="G98" s="11">
        <v>1.2E-2</v>
      </c>
      <c r="H98" s="11">
        <v>3</v>
      </c>
      <c r="I98" s="11">
        <f t="shared" si="10"/>
        <v>39.495705236529808</v>
      </c>
      <c r="J98" s="11">
        <f t="shared" si="11"/>
        <v>44.996414769841145</v>
      </c>
      <c r="K98" s="11">
        <f t="shared" si="15"/>
        <v>114.29089351539652</v>
      </c>
      <c r="L98" s="11">
        <f>G98*(K98^H98)</f>
        <v>17914.971848449986</v>
      </c>
      <c r="M98" s="11">
        <f t="shared" si="12"/>
        <v>43054.486537971614</v>
      </c>
      <c r="N98" s="11">
        <f t="shared" si="13"/>
        <v>114094.38932562477</v>
      </c>
      <c r="O98" s="11">
        <v>150.93</v>
      </c>
      <c r="P98" s="11">
        <v>0.11</v>
      </c>
      <c r="Q98" s="11">
        <v>0.13</v>
      </c>
    </row>
    <row r="99" spans="1:23" x14ac:dyDescent="0.25">
      <c r="A99" s="11" t="s">
        <v>41</v>
      </c>
      <c r="B99" s="11" t="s">
        <v>42</v>
      </c>
      <c r="C99" s="11">
        <v>8</v>
      </c>
      <c r="D99" s="11">
        <v>2</v>
      </c>
      <c r="E99" s="11">
        <f t="shared" si="9"/>
        <v>16</v>
      </c>
      <c r="F99" s="11">
        <f t="shared" si="14"/>
        <v>15</v>
      </c>
      <c r="G99" s="11">
        <v>1.2E-2</v>
      </c>
      <c r="H99" s="11">
        <v>3</v>
      </c>
      <c r="I99" s="11">
        <f t="shared" si="10"/>
        <v>47.48180183679542</v>
      </c>
      <c r="J99" s="11">
        <f t="shared" si="11"/>
        <v>47.845050513998721</v>
      </c>
      <c r="K99" s="11">
        <f t="shared" si="15"/>
        <v>121.52642830555676</v>
      </c>
      <c r="L99" s="11">
        <f>G99*(K99^H99)</f>
        <v>21537.408640398535</v>
      </c>
      <c r="M99" s="11">
        <f t="shared" si="12"/>
        <v>51760.174574377634</v>
      </c>
      <c r="N99" s="11">
        <f t="shared" si="13"/>
        <v>137164.46262210072</v>
      </c>
      <c r="O99" s="11">
        <v>150.93</v>
      </c>
      <c r="P99" s="11">
        <v>0.11</v>
      </c>
      <c r="Q99" s="11">
        <v>0.13</v>
      </c>
    </row>
    <row r="100" spans="1:23" x14ac:dyDescent="0.25">
      <c r="A100" s="11" t="s">
        <v>41</v>
      </c>
      <c r="B100" s="11" t="s">
        <v>42</v>
      </c>
      <c r="C100" s="11">
        <v>9</v>
      </c>
      <c r="D100" s="11">
        <v>2</v>
      </c>
      <c r="E100" s="11">
        <f t="shared" si="9"/>
        <v>18</v>
      </c>
      <c r="F100" s="11">
        <f t="shared" si="14"/>
        <v>17</v>
      </c>
      <c r="G100" s="11">
        <v>1.2E-2</v>
      </c>
      <c r="H100" s="11">
        <v>3</v>
      </c>
      <c r="I100" s="11">
        <f t="shared" si="10"/>
        <v>54.618369547669253</v>
      </c>
      <c r="J100" s="11">
        <f t="shared" si="11"/>
        <v>50.131134247233021</v>
      </c>
      <c r="K100" s="11">
        <f t="shared" si="15"/>
        <v>127.33308098797187</v>
      </c>
      <c r="L100" s="11">
        <f>G100*(K100^H100)</f>
        <v>24774.50515175824</v>
      </c>
      <c r="M100" s="11">
        <f t="shared" si="12"/>
        <v>59539.786473824177</v>
      </c>
      <c r="N100" s="11">
        <f t="shared" si="13"/>
        <v>157780.43415563405</v>
      </c>
      <c r="O100" s="11">
        <v>150.93</v>
      </c>
      <c r="P100" s="11">
        <v>0.11</v>
      </c>
      <c r="Q100" s="11">
        <v>0.13</v>
      </c>
    </row>
    <row r="101" spans="1:23" x14ac:dyDescent="0.25">
      <c r="A101" s="11" t="s">
        <v>41</v>
      </c>
      <c r="B101" s="11" t="s">
        <v>42</v>
      </c>
      <c r="C101" s="11">
        <v>10</v>
      </c>
      <c r="D101" s="11">
        <v>2</v>
      </c>
      <c r="E101" s="11">
        <f t="shared" si="9"/>
        <v>20</v>
      </c>
      <c r="F101" s="11">
        <f t="shared" si="14"/>
        <v>19</v>
      </c>
      <c r="G101" s="11">
        <v>1.2E-2</v>
      </c>
      <c r="H101" s="11">
        <v>3</v>
      </c>
      <c r="I101" s="11">
        <f t="shared" si="10"/>
        <v>60.837025774964253</v>
      </c>
      <c r="J101" s="11">
        <f t="shared" si="11"/>
        <v>51.96575941686978</v>
      </c>
      <c r="K101" s="11">
        <f t="shared" si="15"/>
        <v>131.99302891884923</v>
      </c>
      <c r="L101" s="11">
        <f>G101*(K101^H101)</f>
        <v>27595.243522677039</v>
      </c>
      <c r="M101" s="11">
        <f t="shared" si="12"/>
        <v>66318.777992494681</v>
      </c>
      <c r="N101" s="11">
        <f t="shared" si="13"/>
        <v>175744.76168011091</v>
      </c>
      <c r="O101" s="11">
        <v>150.93</v>
      </c>
      <c r="P101" s="11">
        <v>0.11</v>
      </c>
      <c r="Q101" s="11">
        <v>0.13</v>
      </c>
    </row>
    <row r="102" spans="1:23" x14ac:dyDescent="0.25">
      <c r="A102" s="11" t="s">
        <v>43</v>
      </c>
      <c r="B102" s="11" t="s">
        <v>44</v>
      </c>
      <c r="C102" s="11">
        <v>1</v>
      </c>
      <c r="D102" s="11">
        <v>4</v>
      </c>
      <c r="E102" s="11">
        <f t="shared" si="9"/>
        <v>4</v>
      </c>
      <c r="F102" s="11">
        <f t="shared" si="14"/>
        <v>1</v>
      </c>
      <c r="G102" s="11">
        <v>1.34E-2</v>
      </c>
      <c r="H102" s="11">
        <v>3.1</v>
      </c>
      <c r="I102" s="11">
        <f t="shared" si="10"/>
        <v>4.8646840733177953E-2</v>
      </c>
      <c r="J102" s="11">
        <f t="shared" si="11"/>
        <v>4.2932322209869236</v>
      </c>
      <c r="K102" s="11">
        <f t="shared" si="15"/>
        <v>10.904809841306786</v>
      </c>
      <c r="L102" s="11">
        <f>G102*(K102^H102)</f>
        <v>22.065862023014375</v>
      </c>
      <c r="M102" s="11">
        <f t="shared" si="12"/>
        <v>53.030189913516885</v>
      </c>
      <c r="N102" s="11">
        <f t="shared" si="13"/>
        <v>140.53000327081975</v>
      </c>
      <c r="O102" s="11">
        <v>91.5</v>
      </c>
      <c r="P102" s="11">
        <v>0.12690000000000001</v>
      </c>
      <c r="Q102" s="11">
        <v>0</v>
      </c>
      <c r="S102" s="11" t="s">
        <v>214</v>
      </c>
    </row>
    <row r="103" spans="1:23" x14ac:dyDescent="0.25">
      <c r="A103" s="11" t="s">
        <v>43</v>
      </c>
      <c r="B103" s="11" t="s">
        <v>44</v>
      </c>
      <c r="C103" s="11">
        <v>2</v>
      </c>
      <c r="D103" s="11">
        <v>4</v>
      </c>
      <c r="E103" s="11">
        <f t="shared" si="9"/>
        <v>8</v>
      </c>
      <c r="F103" s="11">
        <f t="shared" si="14"/>
        <v>5</v>
      </c>
      <c r="G103" s="11">
        <v>1.34E-2</v>
      </c>
      <c r="H103" s="11">
        <v>3.1</v>
      </c>
      <c r="I103" s="11">
        <f t="shared" si="10"/>
        <v>3.4180056374744723</v>
      </c>
      <c r="J103" s="11">
        <f t="shared" si="11"/>
        <v>16.923878822127755</v>
      </c>
      <c r="K103" s="11">
        <f t="shared" si="15"/>
        <v>42.986652208204497</v>
      </c>
      <c r="L103" s="11">
        <f>G103*(K103^H103)</f>
        <v>1550.3831215694643</v>
      </c>
      <c r="M103" s="11">
        <f t="shared" si="12"/>
        <v>3725.9868338607653</v>
      </c>
      <c r="N103" s="11">
        <f t="shared" si="13"/>
        <v>9873.8651097310285</v>
      </c>
      <c r="O103" s="11">
        <v>91.5</v>
      </c>
      <c r="P103" s="11">
        <v>0.12690000000000001</v>
      </c>
      <c r="Q103" s="11">
        <v>0</v>
      </c>
    </row>
    <row r="104" spans="1:23" x14ac:dyDescent="0.25">
      <c r="A104" s="11" t="s">
        <v>43</v>
      </c>
      <c r="B104" s="11" t="s">
        <v>44</v>
      </c>
      <c r="C104" s="11">
        <v>3</v>
      </c>
      <c r="D104" s="11">
        <v>4</v>
      </c>
      <c r="E104" s="11">
        <f t="shared" si="9"/>
        <v>12</v>
      </c>
      <c r="F104" s="11">
        <f t="shared" si="14"/>
        <v>9</v>
      </c>
      <c r="G104" s="11">
        <v>1.34E-2</v>
      </c>
      <c r="H104" s="11">
        <v>3.1</v>
      </c>
      <c r="I104" s="11">
        <f t="shared" si="10"/>
        <v>10.797100567603133</v>
      </c>
      <c r="J104" s="11">
        <f t="shared" si="11"/>
        <v>24.526751278782804</v>
      </c>
      <c r="K104" s="11">
        <f t="shared" si="15"/>
        <v>62.297948248108327</v>
      </c>
      <c r="L104" s="11">
        <f>G104*(K104^H104)</f>
        <v>4897.4882599283019</v>
      </c>
      <c r="M104" s="11">
        <f t="shared" si="12"/>
        <v>11769.978995261481</v>
      </c>
      <c r="N104" s="11">
        <f t="shared" si="13"/>
        <v>31190.444337442925</v>
      </c>
      <c r="O104" s="11">
        <v>91.5</v>
      </c>
      <c r="P104" s="11">
        <v>0.12690000000000001</v>
      </c>
      <c r="Q104" s="11">
        <v>0</v>
      </c>
    </row>
    <row r="105" spans="1:23" x14ac:dyDescent="0.25">
      <c r="A105" s="11" t="s">
        <v>43</v>
      </c>
      <c r="B105" s="11" t="s">
        <v>44</v>
      </c>
      <c r="C105" s="11">
        <v>4</v>
      </c>
      <c r="D105" s="11">
        <v>4</v>
      </c>
      <c r="E105" s="11">
        <f t="shared" si="9"/>
        <v>16</v>
      </c>
      <c r="F105" s="11">
        <f t="shared" si="14"/>
        <v>13</v>
      </c>
      <c r="G105" s="11">
        <v>1.34E-2</v>
      </c>
      <c r="H105" s="11">
        <v>3.1</v>
      </c>
      <c r="I105" s="11">
        <f t="shared" si="10"/>
        <v>18.350164679663166</v>
      </c>
      <c r="J105" s="11">
        <f t="shared" si="11"/>
        <v>29.10321291352944</v>
      </c>
      <c r="K105" s="11">
        <f t="shared" si="15"/>
        <v>73.922160800364779</v>
      </c>
      <c r="L105" s="11">
        <f>G105*(K105^H105)</f>
        <v>8323.5045856715296</v>
      </c>
      <c r="M105" s="11">
        <f t="shared" si="12"/>
        <v>20003.615923267313</v>
      </c>
      <c r="N105" s="11">
        <f t="shared" si="13"/>
        <v>53009.582196658375</v>
      </c>
      <c r="O105" s="11">
        <v>91.5</v>
      </c>
      <c r="P105" s="11">
        <v>0.12690000000000001</v>
      </c>
      <c r="Q105" s="11">
        <v>0</v>
      </c>
    </row>
    <row r="106" spans="1:23" x14ac:dyDescent="0.25">
      <c r="A106" s="11" t="s">
        <v>43</v>
      </c>
      <c r="B106" s="11" t="s">
        <v>44</v>
      </c>
      <c r="C106" s="11">
        <v>5</v>
      </c>
      <c r="D106" s="11">
        <v>4</v>
      </c>
      <c r="E106" s="11">
        <f t="shared" si="9"/>
        <v>20</v>
      </c>
      <c r="F106" s="11">
        <f t="shared" si="14"/>
        <v>17</v>
      </c>
      <c r="G106" s="11">
        <v>1.34E-2</v>
      </c>
      <c r="H106" s="11">
        <v>3.1</v>
      </c>
      <c r="I106" s="11">
        <f t="shared" si="10"/>
        <v>24.288394293614616</v>
      </c>
      <c r="J106" s="11">
        <f t="shared" si="11"/>
        <v>31.857961360739665</v>
      </c>
      <c r="K106" s="11">
        <f t="shared" si="15"/>
        <v>80.919221856278753</v>
      </c>
      <c r="L106" s="11">
        <f>G106*(K106^H106)</f>
        <v>11017.043433160643</v>
      </c>
      <c r="M106" s="11">
        <f t="shared" si="12"/>
        <v>26476.912841049372</v>
      </c>
      <c r="N106" s="11">
        <f t="shared" si="13"/>
        <v>70163.819028780839</v>
      </c>
      <c r="O106" s="11">
        <v>91.5</v>
      </c>
      <c r="P106" s="11">
        <v>0.12690000000000001</v>
      </c>
      <c r="Q106" s="11">
        <v>0</v>
      </c>
    </row>
    <row r="107" spans="1:23" x14ac:dyDescent="0.25">
      <c r="A107" s="11" t="s">
        <v>43</v>
      </c>
      <c r="B107" s="11" t="s">
        <v>44</v>
      </c>
      <c r="C107" s="11">
        <v>6</v>
      </c>
      <c r="D107" s="11">
        <v>4</v>
      </c>
      <c r="E107" s="11">
        <f t="shared" si="9"/>
        <v>24</v>
      </c>
      <c r="F107" s="11">
        <f t="shared" si="14"/>
        <v>21</v>
      </c>
      <c r="G107" s="11">
        <v>1.34E-2</v>
      </c>
      <c r="H107" s="11">
        <v>3.1</v>
      </c>
      <c r="I107" s="11">
        <f t="shared" si="10"/>
        <v>28.425680607409163</v>
      </c>
      <c r="J107" s="11">
        <f t="shared" si="11"/>
        <v>33.516150506211922</v>
      </c>
      <c r="K107" s="11">
        <f t="shared" si="15"/>
        <v>85.131022285778286</v>
      </c>
      <c r="L107" s="11">
        <f>G107*(K107^H107)</f>
        <v>12893.687169402963</v>
      </c>
      <c r="M107" s="11">
        <f t="shared" si="12"/>
        <v>30986.991515027548</v>
      </c>
      <c r="N107" s="11">
        <f t="shared" si="13"/>
        <v>82115.527514822999</v>
      </c>
      <c r="O107" s="11">
        <v>91.5</v>
      </c>
      <c r="P107" s="11">
        <v>0.12690000000000001</v>
      </c>
      <c r="Q107" s="11">
        <v>0</v>
      </c>
    </row>
    <row r="108" spans="1:23" x14ac:dyDescent="0.25">
      <c r="A108" s="11" t="s">
        <v>43</v>
      </c>
      <c r="B108" s="11" t="s">
        <v>44</v>
      </c>
      <c r="C108" s="11">
        <v>7</v>
      </c>
      <c r="D108" s="11">
        <v>4</v>
      </c>
      <c r="E108" s="11">
        <f t="shared" si="9"/>
        <v>28</v>
      </c>
      <c r="F108" s="11">
        <f t="shared" si="14"/>
        <v>25</v>
      </c>
      <c r="G108" s="11">
        <v>1.34E-2</v>
      </c>
      <c r="H108" s="11">
        <v>3.1</v>
      </c>
      <c r="I108" s="11">
        <f t="shared" si="10"/>
        <v>31.132882745967123</v>
      </c>
      <c r="J108" s="11">
        <f t="shared" si="11"/>
        <v>34.514278391517237</v>
      </c>
      <c r="K108" s="11">
        <f t="shared" si="15"/>
        <v>87.666267114453788</v>
      </c>
      <c r="L108" s="11">
        <f>G108*(K108^H108)</f>
        <v>14121.654863861855</v>
      </c>
      <c r="M108" s="11">
        <f t="shared" si="12"/>
        <v>33938.127526704768</v>
      </c>
      <c r="N108" s="11">
        <f t="shared" si="13"/>
        <v>89936.037945767632</v>
      </c>
      <c r="O108" s="11">
        <v>91.5</v>
      </c>
      <c r="P108" s="11">
        <v>0.12690000000000001</v>
      </c>
      <c r="Q108" s="11">
        <v>0</v>
      </c>
    </row>
    <row r="109" spans="1:23" x14ac:dyDescent="0.25">
      <c r="A109" s="11" t="s">
        <v>43</v>
      </c>
      <c r="B109" s="11" t="s">
        <v>44</v>
      </c>
      <c r="C109" s="11">
        <v>8</v>
      </c>
      <c r="D109" s="11">
        <v>4</v>
      </c>
      <c r="E109" s="11">
        <f t="shared" si="9"/>
        <v>32</v>
      </c>
      <c r="F109" s="11">
        <f t="shared" si="14"/>
        <v>29</v>
      </c>
      <c r="G109" s="11">
        <v>1.34E-2</v>
      </c>
      <c r="H109" s="11">
        <v>3.1</v>
      </c>
      <c r="I109" s="11">
        <f t="shared" si="10"/>
        <v>32.843830237744321</v>
      </c>
      <c r="J109" s="11">
        <f t="shared" si="11"/>
        <v>35.115089992620995</v>
      </c>
      <c r="K109" s="11">
        <f t="shared" si="15"/>
        <v>89.192328581257328</v>
      </c>
      <c r="L109" s="11">
        <f>G109*(K109^H109)</f>
        <v>14897.728514548686</v>
      </c>
      <c r="M109" s="11">
        <f t="shared" si="12"/>
        <v>35803.24084246259</v>
      </c>
      <c r="N109" s="11">
        <f t="shared" si="13"/>
        <v>94878.588232525857</v>
      </c>
      <c r="O109" s="11">
        <v>91.5</v>
      </c>
      <c r="P109" s="11">
        <v>0.12690000000000001</v>
      </c>
      <c r="Q109" s="11">
        <v>0</v>
      </c>
    </row>
    <row r="110" spans="1:23" x14ac:dyDescent="0.25">
      <c r="A110" s="11" t="s">
        <v>43</v>
      </c>
      <c r="B110" s="11" t="s">
        <v>44</v>
      </c>
      <c r="C110" s="11">
        <v>9</v>
      </c>
      <c r="D110" s="11">
        <v>4</v>
      </c>
      <c r="E110" s="11">
        <f t="shared" si="9"/>
        <v>36</v>
      </c>
      <c r="F110" s="11">
        <f t="shared" si="14"/>
        <v>33</v>
      </c>
      <c r="G110" s="11">
        <v>1.34E-2</v>
      </c>
      <c r="H110" s="11">
        <v>3.1</v>
      </c>
      <c r="I110" s="11">
        <f t="shared" si="10"/>
        <v>33.903818195085073</v>
      </c>
      <c r="J110" s="11">
        <f t="shared" si="11"/>
        <v>35.476741625979017</v>
      </c>
      <c r="K110" s="11">
        <f t="shared" si="15"/>
        <v>90.110923729986709</v>
      </c>
      <c r="L110" s="11">
        <f>G110*(K110^H110)</f>
        <v>15378.531536085617</v>
      </c>
      <c r="M110" s="11">
        <f t="shared" si="12"/>
        <v>36958.739572423976</v>
      </c>
      <c r="N110" s="11">
        <f t="shared" si="13"/>
        <v>97940.659866923539</v>
      </c>
      <c r="O110" s="11">
        <v>91.5</v>
      </c>
      <c r="P110" s="11">
        <v>0.12690000000000001</v>
      </c>
      <c r="Q110" s="11">
        <v>0</v>
      </c>
    </row>
    <row r="111" spans="1:23" x14ac:dyDescent="0.25">
      <c r="A111" s="11" t="s">
        <v>43</v>
      </c>
      <c r="B111" s="11" t="s">
        <v>44</v>
      </c>
      <c r="C111" s="11">
        <v>10</v>
      </c>
      <c r="D111" s="11">
        <v>4</v>
      </c>
      <c r="E111" s="11">
        <f t="shared" si="9"/>
        <v>40</v>
      </c>
      <c r="F111" s="11">
        <f t="shared" si="14"/>
        <v>37</v>
      </c>
      <c r="G111" s="11">
        <v>1.34E-2</v>
      </c>
      <c r="H111" s="11">
        <v>3.1</v>
      </c>
      <c r="I111" s="11">
        <f t="shared" si="10"/>
        <v>34.552907675966573</v>
      </c>
      <c r="J111" s="11">
        <f t="shared" si="11"/>
        <v>35.69443366732817</v>
      </c>
      <c r="K111" s="11">
        <f t="shared" si="15"/>
        <v>90.663861515013551</v>
      </c>
      <c r="L111" s="11">
        <f>G111*(K111^H111)</f>
        <v>15672.953922202727</v>
      </c>
      <c r="M111" s="11">
        <f t="shared" si="12"/>
        <v>37666.315602505951</v>
      </c>
      <c r="N111" s="11">
        <f t="shared" si="13"/>
        <v>99815.73634664077</v>
      </c>
      <c r="O111" s="11">
        <v>91.5</v>
      </c>
      <c r="P111" s="11">
        <v>0.12690000000000001</v>
      </c>
      <c r="Q111" s="11">
        <v>0</v>
      </c>
    </row>
    <row r="112" spans="1:23" x14ac:dyDescent="0.25">
      <c r="A112" s="11" t="s">
        <v>45</v>
      </c>
      <c r="B112" s="11" t="s">
        <v>46</v>
      </c>
      <c r="C112" s="11">
        <v>1</v>
      </c>
      <c r="D112" s="11">
        <v>2</v>
      </c>
      <c r="E112" s="11">
        <f t="shared" si="9"/>
        <v>2</v>
      </c>
      <c r="F112" s="11">
        <f t="shared" si="14"/>
        <v>1</v>
      </c>
      <c r="G112" s="11">
        <v>1.44E-2</v>
      </c>
      <c r="H112" s="11">
        <v>3</v>
      </c>
      <c r="I112" s="11">
        <f t="shared" si="10"/>
        <v>0.1615454468641663</v>
      </c>
      <c r="J112" s="11">
        <f t="shared" si="11"/>
        <v>6.7717218703201008</v>
      </c>
      <c r="K112" s="11">
        <f t="shared" si="15"/>
        <v>17.200173550613055</v>
      </c>
      <c r="L112" s="2">
        <f>G112*(K112^H112)</f>
        <v>73.275869249197726</v>
      </c>
      <c r="M112" s="2">
        <f t="shared" si="12"/>
        <v>176.10158435279436</v>
      </c>
      <c r="N112" s="2">
        <f t="shared" si="13"/>
        <v>466.66919853490504</v>
      </c>
      <c r="O112" s="2">
        <f t="shared" ref="O112:O121" si="19">$W$114</f>
        <v>47.633333333333333</v>
      </c>
      <c r="P112" s="2">
        <f t="shared" ref="P112:P121" si="20">$W$115</f>
        <v>0.44799999999999995</v>
      </c>
      <c r="Q112" s="2">
        <v>0</v>
      </c>
      <c r="S112" s="11" t="s">
        <v>215</v>
      </c>
      <c r="T112" s="11" t="s">
        <v>216</v>
      </c>
      <c r="U112" s="11" t="s">
        <v>217</v>
      </c>
      <c r="W112" s="11" t="s">
        <v>194</v>
      </c>
    </row>
    <row r="113" spans="1:33" x14ac:dyDescent="0.25">
      <c r="A113" s="11" t="s">
        <v>45</v>
      </c>
      <c r="B113" s="11" t="s">
        <v>46</v>
      </c>
      <c r="C113" s="11">
        <v>2</v>
      </c>
      <c r="D113" s="11">
        <v>2</v>
      </c>
      <c r="E113" s="11">
        <f t="shared" si="9"/>
        <v>4</v>
      </c>
      <c r="F113" s="11">
        <f t="shared" si="14"/>
        <v>3</v>
      </c>
      <c r="G113" s="11">
        <v>1.44E-2</v>
      </c>
      <c r="H113" s="11">
        <v>3</v>
      </c>
      <c r="I113" s="11">
        <f t="shared" si="10"/>
        <v>1.3858440637126952</v>
      </c>
      <c r="J113" s="11">
        <f t="shared" si="11"/>
        <v>13.862418110339558</v>
      </c>
      <c r="K113" s="11">
        <f t="shared" si="15"/>
        <v>35.210542000262478</v>
      </c>
      <c r="L113" s="2">
        <f>G113*(K113^H113)</f>
        <v>628.60904088355142</v>
      </c>
      <c r="M113" s="2">
        <f t="shared" si="12"/>
        <v>1510.7162722507844</v>
      </c>
      <c r="N113" s="2">
        <f t="shared" si="13"/>
        <v>4003.3981214645787</v>
      </c>
      <c r="O113" s="2">
        <f t="shared" si="19"/>
        <v>47.633333333333333</v>
      </c>
      <c r="P113" s="2">
        <f t="shared" si="20"/>
        <v>0.44799999999999995</v>
      </c>
      <c r="Q113" s="2">
        <v>0</v>
      </c>
      <c r="R113" s="11" t="s">
        <v>163</v>
      </c>
      <c r="S113" s="11">
        <v>55</v>
      </c>
      <c r="T113" s="11">
        <v>170</v>
      </c>
      <c r="U113" s="11">
        <v>36</v>
      </c>
      <c r="W113" s="11">
        <f>AVERAGE(S113:U113)</f>
        <v>87</v>
      </c>
    </row>
    <row r="114" spans="1:33" x14ac:dyDescent="0.25">
      <c r="A114" s="11" t="s">
        <v>45</v>
      </c>
      <c r="B114" s="11" t="s">
        <v>46</v>
      </c>
      <c r="C114" s="11">
        <v>3</v>
      </c>
      <c r="D114" s="11">
        <v>2</v>
      </c>
      <c r="E114" s="11">
        <f t="shared" si="9"/>
        <v>6</v>
      </c>
      <c r="F114" s="11">
        <f t="shared" si="14"/>
        <v>5</v>
      </c>
      <c r="G114" s="11">
        <v>1.44E-2</v>
      </c>
      <c r="H114" s="11">
        <v>3</v>
      </c>
      <c r="I114" s="11">
        <f t="shared" si="10"/>
        <v>2.4477853682941615</v>
      </c>
      <c r="J114" s="11">
        <f t="shared" si="11"/>
        <v>16.756834609475689</v>
      </c>
      <c r="K114" s="11">
        <f t="shared" si="15"/>
        <v>42.562359908068252</v>
      </c>
      <c r="L114" s="2">
        <f>G114*(K114^H114)</f>
        <v>1110.2980868785376</v>
      </c>
      <c r="M114" s="2">
        <f t="shared" si="12"/>
        <v>2668.3443568337843</v>
      </c>
      <c r="N114" s="2">
        <f t="shared" si="13"/>
        <v>7071.1125456095278</v>
      </c>
      <c r="O114" s="2">
        <f t="shared" si="19"/>
        <v>47.633333333333333</v>
      </c>
      <c r="P114" s="2">
        <f t="shared" si="20"/>
        <v>0.44799999999999995</v>
      </c>
      <c r="Q114" s="2">
        <v>0</v>
      </c>
      <c r="R114" s="11" t="s">
        <v>20</v>
      </c>
      <c r="S114" s="11">
        <v>39</v>
      </c>
      <c r="T114" s="11">
        <v>79.8</v>
      </c>
      <c r="U114" s="11">
        <v>24.1</v>
      </c>
      <c r="W114" s="11">
        <f>AVERAGE(S114:U114)</f>
        <v>47.633333333333333</v>
      </c>
    </row>
    <row r="115" spans="1:33" x14ac:dyDescent="0.25">
      <c r="A115" s="11" t="s">
        <v>45</v>
      </c>
      <c r="B115" s="11" t="s">
        <v>46</v>
      </c>
      <c r="C115" s="11">
        <v>4</v>
      </c>
      <c r="D115" s="11">
        <v>2</v>
      </c>
      <c r="E115" s="11">
        <f t="shared" si="9"/>
        <v>8</v>
      </c>
      <c r="F115" s="11">
        <f t="shared" si="14"/>
        <v>7</v>
      </c>
      <c r="G115" s="11">
        <v>1.44E-2</v>
      </c>
      <c r="H115" s="11">
        <v>3</v>
      </c>
      <c r="I115" s="11">
        <f t="shared" si="10"/>
        <v>3.0029191347344697</v>
      </c>
      <c r="J115" s="11">
        <f t="shared" si="11"/>
        <v>17.938333095222205</v>
      </c>
      <c r="K115" s="11">
        <f t="shared" si="15"/>
        <v>45.5633660618644</v>
      </c>
      <c r="L115" s="2">
        <f>G115*(K115^H115)</f>
        <v>1362.1028271241619</v>
      </c>
      <c r="M115" s="2">
        <f t="shared" si="12"/>
        <v>3273.4987433889974</v>
      </c>
      <c r="N115" s="2">
        <f t="shared" si="13"/>
        <v>8674.7716699808425</v>
      </c>
      <c r="O115" s="2">
        <f t="shared" si="19"/>
        <v>47.633333333333333</v>
      </c>
      <c r="P115" s="2">
        <f t="shared" si="20"/>
        <v>0.44799999999999995</v>
      </c>
      <c r="Q115" s="2">
        <v>0</v>
      </c>
      <c r="R115" s="11" t="s">
        <v>21</v>
      </c>
      <c r="S115" s="11">
        <v>0.4</v>
      </c>
      <c r="T115" s="11">
        <v>0.219</v>
      </c>
      <c r="U115" s="11">
        <v>0.72499999999999998</v>
      </c>
      <c r="W115" s="11">
        <f>AVERAGE(S115:U115)</f>
        <v>0.44799999999999995</v>
      </c>
    </row>
    <row r="116" spans="1:33" x14ac:dyDescent="0.25">
      <c r="A116" s="11" t="s">
        <v>45</v>
      </c>
      <c r="B116" s="11" t="s">
        <v>46</v>
      </c>
      <c r="C116" s="11">
        <v>5</v>
      </c>
      <c r="D116" s="11">
        <v>2</v>
      </c>
      <c r="E116" s="11">
        <f t="shared" si="9"/>
        <v>10</v>
      </c>
      <c r="F116" s="11">
        <f t="shared" si="14"/>
        <v>9</v>
      </c>
      <c r="G116" s="11">
        <v>1.44E-2</v>
      </c>
      <c r="H116" s="11">
        <v>3</v>
      </c>
      <c r="I116" s="11">
        <f t="shared" si="10"/>
        <v>3.2516972469293974</v>
      </c>
      <c r="J116" s="11">
        <f t="shared" si="11"/>
        <v>18.420619826326014</v>
      </c>
      <c r="K116" s="11">
        <f t="shared" si="15"/>
        <v>46.788374358868076</v>
      </c>
      <c r="L116" s="2">
        <f>G116*(K116^H116)</f>
        <v>1474.9468148385652</v>
      </c>
      <c r="M116" s="2">
        <f t="shared" si="12"/>
        <v>3544.6931382806183</v>
      </c>
      <c r="N116" s="2">
        <f t="shared" si="13"/>
        <v>9393.4368164436382</v>
      </c>
      <c r="O116" s="2">
        <f t="shared" si="19"/>
        <v>47.633333333333333</v>
      </c>
      <c r="P116" s="2">
        <f t="shared" si="20"/>
        <v>0.44799999999999995</v>
      </c>
      <c r="Q116" s="2">
        <v>0</v>
      </c>
      <c r="R116" s="11" t="s">
        <v>218</v>
      </c>
      <c r="U116" s="11">
        <v>-1.1299999999999999</v>
      </c>
    </row>
    <row r="117" spans="1:33" x14ac:dyDescent="0.25">
      <c r="A117" s="11" t="s">
        <v>45</v>
      </c>
      <c r="B117" s="11" t="s">
        <v>46</v>
      </c>
      <c r="C117" s="11">
        <v>6</v>
      </c>
      <c r="D117" s="11">
        <v>2</v>
      </c>
      <c r="E117" s="11">
        <f t="shared" ref="E117:E180" si="21">C117*D117</f>
        <v>12</v>
      </c>
      <c r="F117" s="11">
        <f t="shared" si="14"/>
        <v>11</v>
      </c>
      <c r="G117" s="11">
        <v>1.44E-2</v>
      </c>
      <c r="H117" s="11">
        <v>3</v>
      </c>
      <c r="I117" s="11">
        <f t="shared" si="10"/>
        <v>3.3570722984784855</v>
      </c>
      <c r="J117" s="11">
        <f t="shared" si="11"/>
        <v>18.61748888185581</v>
      </c>
      <c r="K117" s="11">
        <f t="shared" si="15"/>
        <v>47.288421759913753</v>
      </c>
      <c r="L117" s="2">
        <f>G117*(K117^H117)</f>
        <v>1522.7441910526466</v>
      </c>
      <c r="M117" s="2">
        <f t="shared" si="12"/>
        <v>3659.5630642937913</v>
      </c>
      <c r="N117" s="2">
        <f t="shared" si="13"/>
        <v>9697.8421203785474</v>
      </c>
      <c r="O117" s="2">
        <f t="shared" si="19"/>
        <v>47.633333333333333</v>
      </c>
      <c r="P117" s="2">
        <f t="shared" si="20"/>
        <v>0.44799999999999995</v>
      </c>
      <c r="Q117" s="2">
        <v>0</v>
      </c>
      <c r="R117" s="11" t="s">
        <v>164</v>
      </c>
      <c r="S117" s="11" t="s">
        <v>169</v>
      </c>
      <c r="T117" s="11" t="s">
        <v>219</v>
      </c>
      <c r="U117" s="11" t="s">
        <v>220</v>
      </c>
    </row>
    <row r="118" spans="1:33" x14ac:dyDescent="0.25">
      <c r="A118" s="11" t="s">
        <v>45</v>
      </c>
      <c r="B118" s="11" t="s">
        <v>46</v>
      </c>
      <c r="C118" s="11">
        <v>7</v>
      </c>
      <c r="D118" s="11">
        <v>2</v>
      </c>
      <c r="E118" s="11">
        <f t="shared" si="21"/>
        <v>14</v>
      </c>
      <c r="F118" s="11">
        <f t="shared" si="14"/>
        <v>13</v>
      </c>
      <c r="G118" s="11">
        <v>1.44E-2</v>
      </c>
      <c r="H118" s="11">
        <v>3</v>
      </c>
      <c r="I118" s="11">
        <f t="shared" si="10"/>
        <v>3.4007322970791183</v>
      </c>
      <c r="J118" s="11">
        <f t="shared" si="11"/>
        <v>18.697850671898195</v>
      </c>
      <c r="K118" s="11">
        <f t="shared" si="15"/>
        <v>47.492540706621419</v>
      </c>
      <c r="L118" s="2">
        <f>G118*(K118^H118)</f>
        <v>1542.5480568438634</v>
      </c>
      <c r="M118" s="2">
        <f t="shared" si="12"/>
        <v>3707.1570700405268</v>
      </c>
      <c r="N118" s="2">
        <f t="shared" si="13"/>
        <v>9823.966235607395</v>
      </c>
      <c r="O118" s="2">
        <f t="shared" si="19"/>
        <v>47.633333333333333</v>
      </c>
      <c r="P118" s="2">
        <f t="shared" si="20"/>
        <v>0.44799999999999995</v>
      </c>
      <c r="Q118" s="2">
        <v>0</v>
      </c>
      <c r="R118" s="11" t="s">
        <v>175</v>
      </c>
      <c r="S118" s="4" t="s">
        <v>221</v>
      </c>
      <c r="T118" s="4" t="s">
        <v>222</v>
      </c>
      <c r="U118" s="4" t="s">
        <v>223</v>
      </c>
    </row>
    <row r="119" spans="1:33" x14ac:dyDescent="0.25">
      <c r="A119" s="11" t="s">
        <v>45</v>
      </c>
      <c r="B119" s="11" t="s">
        <v>46</v>
      </c>
      <c r="C119" s="11">
        <v>8</v>
      </c>
      <c r="D119" s="11">
        <v>2</v>
      </c>
      <c r="E119" s="11">
        <f t="shared" si="21"/>
        <v>16</v>
      </c>
      <c r="F119" s="11">
        <f t="shared" si="14"/>
        <v>15</v>
      </c>
      <c r="G119" s="11">
        <v>1.44E-2</v>
      </c>
      <c r="H119" s="11">
        <v>3</v>
      </c>
      <c r="I119" s="11">
        <f t="shared" si="10"/>
        <v>3.418662510785766</v>
      </c>
      <c r="J119" s="11">
        <f t="shared" si="11"/>
        <v>18.730654289924594</v>
      </c>
      <c r="K119" s="11">
        <f t="shared" si="15"/>
        <v>47.575861896408469</v>
      </c>
      <c r="L119" s="2">
        <f>G119*(K119^H119)</f>
        <v>1550.6810746458646</v>
      </c>
      <c r="M119" s="2">
        <f t="shared" si="12"/>
        <v>3726.7028950873942</v>
      </c>
      <c r="N119" s="2">
        <f t="shared" si="13"/>
        <v>9875.7626719815944</v>
      </c>
      <c r="O119" s="2">
        <f t="shared" si="19"/>
        <v>47.633333333333333</v>
      </c>
      <c r="P119" s="2">
        <f t="shared" si="20"/>
        <v>0.44799999999999995</v>
      </c>
      <c r="Q119" s="2">
        <v>0</v>
      </c>
    </row>
    <row r="120" spans="1:33" x14ac:dyDescent="0.25">
      <c r="A120" s="11" t="s">
        <v>45</v>
      </c>
      <c r="B120" s="11" t="s">
        <v>46</v>
      </c>
      <c r="C120" s="11">
        <v>9</v>
      </c>
      <c r="D120" s="11">
        <v>2</v>
      </c>
      <c r="E120" s="11">
        <f t="shared" si="21"/>
        <v>18</v>
      </c>
      <c r="F120" s="11">
        <f t="shared" si="14"/>
        <v>17</v>
      </c>
      <c r="G120" s="11">
        <v>1.44E-2</v>
      </c>
      <c r="H120" s="11">
        <v>3</v>
      </c>
      <c r="I120" s="11">
        <f t="shared" si="10"/>
        <v>3.4259996855469286</v>
      </c>
      <c r="J120" s="11">
        <f t="shared" si="11"/>
        <v>18.744044700405173</v>
      </c>
      <c r="K120" s="11">
        <f t="shared" si="15"/>
        <v>47.609873539029138</v>
      </c>
      <c r="L120" s="2">
        <f>G120*(K120^H120)</f>
        <v>1554.009165092818</v>
      </c>
      <c r="M120" s="2">
        <f t="shared" si="12"/>
        <v>3734.7011898409464</v>
      </c>
      <c r="N120" s="2">
        <f t="shared" si="13"/>
        <v>9896.9581530785072</v>
      </c>
      <c r="O120" s="2">
        <f t="shared" si="19"/>
        <v>47.633333333333333</v>
      </c>
      <c r="P120" s="2">
        <f t="shared" si="20"/>
        <v>0.44799999999999995</v>
      </c>
      <c r="Q120" s="2">
        <v>0</v>
      </c>
    </row>
    <row r="121" spans="1:33" x14ac:dyDescent="0.25">
      <c r="A121" s="11" t="s">
        <v>45</v>
      </c>
      <c r="B121" s="11" t="s">
        <v>46</v>
      </c>
      <c r="C121" s="11">
        <v>10</v>
      </c>
      <c r="D121" s="11">
        <v>2</v>
      </c>
      <c r="E121" s="11">
        <f t="shared" si="21"/>
        <v>20</v>
      </c>
      <c r="F121" s="11">
        <f t="shared" si="14"/>
        <v>19</v>
      </c>
      <c r="G121" s="11">
        <v>1.44E-2</v>
      </c>
      <c r="H121" s="11">
        <v>3</v>
      </c>
      <c r="I121" s="11">
        <f t="shared" si="10"/>
        <v>3.4289977290846299</v>
      </c>
      <c r="J121" s="11">
        <f t="shared" si="11"/>
        <v>18.749510655187787</v>
      </c>
      <c r="K121" s="11">
        <f t="shared" si="15"/>
        <v>47.623757064176978</v>
      </c>
      <c r="L121" s="2">
        <f>G121*(K121^H121)</f>
        <v>1555.3690563836988</v>
      </c>
      <c r="M121" s="2">
        <f t="shared" si="12"/>
        <v>3737.969373669067</v>
      </c>
      <c r="N121" s="2">
        <f t="shared" si="13"/>
        <v>9905.6188402230273</v>
      </c>
      <c r="O121" s="2">
        <f t="shared" si="19"/>
        <v>47.633333333333333</v>
      </c>
      <c r="P121" s="2">
        <f t="shared" si="20"/>
        <v>0.44799999999999995</v>
      </c>
      <c r="Q121" s="2">
        <v>0</v>
      </c>
    </row>
    <row r="122" spans="1:33" x14ac:dyDescent="0.25">
      <c r="A122" s="11" t="s">
        <v>47</v>
      </c>
      <c r="B122" s="11" t="s">
        <v>48</v>
      </c>
      <c r="C122" s="11">
        <v>1</v>
      </c>
      <c r="D122" s="11">
        <v>5</v>
      </c>
      <c r="E122" s="11">
        <f t="shared" si="21"/>
        <v>5</v>
      </c>
      <c r="F122" s="11">
        <f t="shared" si="14"/>
        <v>1</v>
      </c>
      <c r="G122" s="11">
        <v>3.96E-3</v>
      </c>
      <c r="H122" s="11">
        <v>3.2</v>
      </c>
      <c r="I122" s="11">
        <f t="shared" si="10"/>
        <v>5.3140341866208978</v>
      </c>
      <c r="J122" s="11">
        <f t="shared" si="11"/>
        <v>25.28074398468986</v>
      </c>
      <c r="K122" s="11">
        <f t="shared" si="15"/>
        <v>64.21308972111224</v>
      </c>
      <c r="L122" s="2">
        <f>G122*(K122^H122)</f>
        <v>2410.4082275498263</v>
      </c>
      <c r="M122" s="2">
        <f t="shared" si="12"/>
        <v>5792.8580330445238</v>
      </c>
      <c r="N122" s="2">
        <f t="shared" si="13"/>
        <v>15351.073787567988</v>
      </c>
      <c r="O122" s="2">
        <f t="shared" ref="O122:O131" si="22">$AG$124</f>
        <v>300.78571428571428</v>
      </c>
      <c r="P122" s="2">
        <f t="shared" ref="P122:P131" si="23">$AG$125</f>
        <v>0.24014285714285719</v>
      </c>
      <c r="Q122" s="2">
        <v>0</v>
      </c>
      <c r="S122" s="11" t="s">
        <v>224</v>
      </c>
      <c r="T122" s="11" t="s">
        <v>225</v>
      </c>
      <c r="U122" s="11" t="s">
        <v>226</v>
      </c>
      <c r="V122" s="11" t="s">
        <v>227</v>
      </c>
      <c r="W122" s="11" t="s">
        <v>228</v>
      </c>
      <c r="X122" s="11" t="s">
        <v>229</v>
      </c>
      <c r="Y122" s="11" t="s">
        <v>230</v>
      </c>
      <c r="Z122" s="11" t="s">
        <v>231</v>
      </c>
      <c r="AA122" s="11" t="s">
        <v>232</v>
      </c>
      <c r="AB122" s="11" t="s">
        <v>233</v>
      </c>
      <c r="AC122" s="11" t="s">
        <v>234</v>
      </c>
      <c r="AD122" s="11" t="s">
        <v>235</v>
      </c>
      <c r="AE122" s="11" t="s">
        <v>236</v>
      </c>
    </row>
    <row r="123" spans="1:33" x14ac:dyDescent="0.25">
      <c r="A123" s="11" t="s">
        <v>47</v>
      </c>
      <c r="B123" s="11" t="s">
        <v>48</v>
      </c>
      <c r="C123" s="11">
        <v>2</v>
      </c>
      <c r="D123" s="11">
        <v>5</v>
      </c>
      <c r="E123" s="11">
        <f t="shared" si="21"/>
        <v>10</v>
      </c>
      <c r="F123" s="11">
        <f t="shared" si="14"/>
        <v>6</v>
      </c>
      <c r="G123" s="11">
        <v>3.96E-3</v>
      </c>
      <c r="H123" s="11">
        <v>3.2</v>
      </c>
      <c r="I123" s="11">
        <f t="shared" si="10"/>
        <v>313.35147034289264</v>
      </c>
      <c r="J123" s="11">
        <f t="shared" si="11"/>
        <v>90.386727098221698</v>
      </c>
      <c r="K123" s="11">
        <f t="shared" si="15"/>
        <v>229.58228682948311</v>
      </c>
      <c r="L123" s="2">
        <f>G123*(K123^H123)</f>
        <v>142134.00510876824</v>
      </c>
      <c r="M123" s="2">
        <f t="shared" si="12"/>
        <v>341586.16945149779</v>
      </c>
      <c r="N123" s="2">
        <f t="shared" si="13"/>
        <v>905203.34904646908</v>
      </c>
      <c r="O123" s="2">
        <f t="shared" si="22"/>
        <v>300.78571428571428</v>
      </c>
      <c r="P123" s="2">
        <f t="shared" si="23"/>
        <v>0.24014285714285719</v>
      </c>
      <c r="Q123" s="2">
        <v>0</v>
      </c>
      <c r="R123" s="11" t="s">
        <v>163</v>
      </c>
      <c r="S123" s="11">
        <v>70</v>
      </c>
      <c r="T123" s="11">
        <v>450</v>
      </c>
      <c r="U123" s="11">
        <v>48</v>
      </c>
      <c r="V123" s="11">
        <v>152</v>
      </c>
      <c r="W123" s="11">
        <v>430</v>
      </c>
      <c r="X123" s="11">
        <v>360</v>
      </c>
      <c r="Y123" s="11">
        <v>340</v>
      </c>
      <c r="Z123" s="11">
        <v>110</v>
      </c>
      <c r="AA123" s="11">
        <v>430</v>
      </c>
      <c r="AB123" s="11">
        <v>573</v>
      </c>
      <c r="AC123" s="11">
        <v>487</v>
      </c>
      <c r="AG123" s="11">
        <f>AVERAGE(S123:AC123)</f>
        <v>313.63636363636363</v>
      </c>
    </row>
    <row r="124" spans="1:33" x14ac:dyDescent="0.25">
      <c r="A124" s="11" t="s">
        <v>47</v>
      </c>
      <c r="B124" s="11" t="s">
        <v>48</v>
      </c>
      <c r="C124" s="11">
        <v>3</v>
      </c>
      <c r="D124" s="11">
        <v>5</v>
      </c>
      <c r="E124" s="11">
        <f t="shared" si="21"/>
        <v>15</v>
      </c>
      <c r="F124" s="11">
        <f t="shared" si="14"/>
        <v>11</v>
      </c>
      <c r="G124" s="11">
        <v>3.96E-3</v>
      </c>
      <c r="H124" s="11">
        <v>3.2</v>
      </c>
      <c r="I124" s="11">
        <f t="shared" si="10"/>
        <v>587.12341712693751</v>
      </c>
      <c r="J124" s="11">
        <f t="shared" si="11"/>
        <v>109.98227055606191</v>
      </c>
      <c r="K124" s="11">
        <f t="shared" si="15"/>
        <v>279.35496721239724</v>
      </c>
      <c r="L124" s="2">
        <f>G124*(K124^H124)</f>
        <v>266315.01897240226</v>
      </c>
      <c r="M124" s="2">
        <f t="shared" si="12"/>
        <v>640026.48154867149</v>
      </c>
      <c r="N124" s="2">
        <f t="shared" si="13"/>
        <v>1696070.1761039793</v>
      </c>
      <c r="O124" s="2">
        <f t="shared" si="22"/>
        <v>300.78571428571428</v>
      </c>
      <c r="P124" s="2">
        <f t="shared" si="23"/>
        <v>0.24014285714285719</v>
      </c>
      <c r="Q124" s="2">
        <v>0</v>
      </c>
      <c r="R124" s="11" t="s">
        <v>20</v>
      </c>
      <c r="W124" s="11">
        <v>449</v>
      </c>
      <c r="X124" s="11">
        <v>285</v>
      </c>
      <c r="Y124" s="11">
        <v>250</v>
      </c>
      <c r="Z124" s="11">
        <v>92.5</v>
      </c>
      <c r="AA124" s="11">
        <v>329</v>
      </c>
      <c r="AB124" s="11">
        <v>416</v>
      </c>
      <c r="AC124" s="11">
        <v>284</v>
      </c>
      <c r="AG124" s="11">
        <f>AVERAGE(S124:AC124)</f>
        <v>300.78571428571428</v>
      </c>
    </row>
    <row r="125" spans="1:33" x14ac:dyDescent="0.25">
      <c r="A125" s="11" t="s">
        <v>47</v>
      </c>
      <c r="B125" s="11" t="s">
        <v>48</v>
      </c>
      <c r="C125" s="11">
        <v>4</v>
      </c>
      <c r="D125" s="11">
        <v>5</v>
      </c>
      <c r="E125" s="11">
        <f t="shared" si="21"/>
        <v>20</v>
      </c>
      <c r="F125" s="11">
        <f t="shared" si="14"/>
        <v>16</v>
      </c>
      <c r="G125" s="11">
        <v>3.96E-3</v>
      </c>
      <c r="H125" s="11">
        <v>3.2</v>
      </c>
      <c r="I125" s="11">
        <f t="shared" si="10"/>
        <v>693.94559762084941</v>
      </c>
      <c r="J125" s="11">
        <f t="shared" si="11"/>
        <v>115.88012056991563</v>
      </c>
      <c r="K125" s="11">
        <f t="shared" si="15"/>
        <v>294.33550624758573</v>
      </c>
      <c r="L125" s="2">
        <f>G125*(K125^H125)</f>
        <v>314768.80261489481</v>
      </c>
      <c r="M125" s="2">
        <f t="shared" si="12"/>
        <v>756473.93082166498</v>
      </c>
      <c r="N125" s="2">
        <f t="shared" si="13"/>
        <v>2004655.9166774121</v>
      </c>
      <c r="O125" s="2">
        <f t="shared" si="22"/>
        <v>300.78571428571428</v>
      </c>
      <c r="P125" s="2">
        <f t="shared" si="23"/>
        <v>0.24014285714285719</v>
      </c>
      <c r="Q125" s="2">
        <v>0</v>
      </c>
      <c r="R125" s="11" t="s">
        <v>21</v>
      </c>
      <c r="W125" s="11">
        <v>0.14099999999999999</v>
      </c>
      <c r="X125" s="11">
        <v>0.1</v>
      </c>
      <c r="Y125" s="11">
        <v>0.54</v>
      </c>
      <c r="Z125" s="11">
        <v>0.5</v>
      </c>
      <c r="AA125" s="11">
        <v>0.1</v>
      </c>
      <c r="AB125" s="11">
        <v>0.2</v>
      </c>
      <c r="AC125" s="11">
        <v>0.1</v>
      </c>
      <c r="AG125" s="11">
        <f>AVERAGE(S125:AC125)</f>
        <v>0.24014285714285719</v>
      </c>
    </row>
    <row r="126" spans="1:33" x14ac:dyDescent="0.25">
      <c r="A126" s="11" t="s">
        <v>47</v>
      </c>
      <c r="B126" s="11" t="s">
        <v>48</v>
      </c>
      <c r="C126" s="11">
        <v>5</v>
      </c>
      <c r="D126" s="11">
        <v>5</v>
      </c>
      <c r="E126" s="11">
        <f t="shared" si="21"/>
        <v>25</v>
      </c>
      <c r="F126" s="11">
        <f t="shared" si="14"/>
        <v>21</v>
      </c>
      <c r="G126" s="11">
        <v>3.96E-3</v>
      </c>
      <c r="H126" s="11">
        <v>3.2</v>
      </c>
      <c r="I126" s="11">
        <f t="shared" si="10"/>
        <v>728.53936450918093</v>
      </c>
      <c r="J126" s="11">
        <f t="shared" si="11"/>
        <v>117.65525045395043</v>
      </c>
      <c r="K126" s="11">
        <f t="shared" si="15"/>
        <v>298.84433615303408</v>
      </c>
      <c r="L126" s="2">
        <f>G126*(K126^H126)</f>
        <v>330460.2899861114</v>
      </c>
      <c r="M126" s="2">
        <f t="shared" si="12"/>
        <v>794184.78727736452</v>
      </c>
      <c r="N126" s="2">
        <f t="shared" si="13"/>
        <v>2104589.6862850161</v>
      </c>
      <c r="O126" s="2">
        <f t="shared" si="22"/>
        <v>300.78571428571428</v>
      </c>
      <c r="P126" s="2">
        <f t="shared" si="23"/>
        <v>0.24014285714285719</v>
      </c>
      <c r="Q126" s="2">
        <v>0</v>
      </c>
      <c r="R126" s="11" t="s">
        <v>218</v>
      </c>
    </row>
    <row r="127" spans="1:33" x14ac:dyDescent="0.25">
      <c r="A127" s="11" t="s">
        <v>47</v>
      </c>
      <c r="B127" s="11" t="s">
        <v>48</v>
      </c>
      <c r="C127" s="11">
        <v>6</v>
      </c>
      <c r="D127" s="11">
        <v>5</v>
      </c>
      <c r="E127" s="11">
        <f t="shared" si="21"/>
        <v>30</v>
      </c>
      <c r="F127" s="11">
        <f t="shared" si="14"/>
        <v>26</v>
      </c>
      <c r="G127" s="11">
        <v>3.96E-3</v>
      </c>
      <c r="H127" s="11">
        <v>3.2</v>
      </c>
      <c r="I127" s="11">
        <f t="shared" si="10"/>
        <v>739.17898456751709</v>
      </c>
      <c r="J127" s="11">
        <f t="shared" si="11"/>
        <v>118.18952753759812</v>
      </c>
      <c r="K127" s="11">
        <f t="shared" si="15"/>
        <v>300.20139994549925</v>
      </c>
      <c r="L127" s="2">
        <f>G127*(K127^H127)</f>
        <v>335286.34620366187</v>
      </c>
      <c r="M127" s="2">
        <f t="shared" si="12"/>
        <v>805783.09589921148</v>
      </c>
      <c r="N127" s="2">
        <f t="shared" si="13"/>
        <v>2135325.2041329104</v>
      </c>
      <c r="O127" s="2">
        <f t="shared" si="22"/>
        <v>300.78571428571428</v>
      </c>
      <c r="P127" s="2">
        <f t="shared" si="23"/>
        <v>0.24014285714285719</v>
      </c>
      <c r="Q127" s="2">
        <v>0</v>
      </c>
      <c r="R127" s="11" t="s">
        <v>164</v>
      </c>
      <c r="X127" s="11" t="s">
        <v>167</v>
      </c>
      <c r="Y127" s="11" t="s">
        <v>237</v>
      </c>
      <c r="Z127" s="11" t="s">
        <v>169</v>
      </c>
      <c r="AA127" s="11" t="s">
        <v>169</v>
      </c>
      <c r="AB127" s="11" t="s">
        <v>169</v>
      </c>
      <c r="AC127" s="11" t="s">
        <v>169</v>
      </c>
    </row>
    <row r="128" spans="1:33" x14ac:dyDescent="0.25">
      <c r="A128" s="11" t="s">
        <v>47</v>
      </c>
      <c r="B128" s="11" t="s">
        <v>48</v>
      </c>
      <c r="C128" s="11">
        <v>7</v>
      </c>
      <c r="D128" s="11">
        <v>5</v>
      </c>
      <c r="E128" s="11">
        <f t="shared" si="21"/>
        <v>35</v>
      </c>
      <c r="F128" s="11">
        <f t="shared" si="14"/>
        <v>31</v>
      </c>
      <c r="G128" s="11">
        <v>3.96E-3</v>
      </c>
      <c r="H128" s="11">
        <v>3.2</v>
      </c>
      <c r="I128" s="11">
        <f t="shared" si="10"/>
        <v>742.40208174375698</v>
      </c>
      <c r="J128" s="11">
        <f t="shared" si="11"/>
        <v>118.35033380010228</v>
      </c>
      <c r="K128" s="11">
        <f t="shared" si="15"/>
        <v>300.6098478522598</v>
      </c>
      <c r="L128" s="2">
        <f>G128*(K128^H128)</f>
        <v>336748.32022922632</v>
      </c>
      <c r="M128" s="2">
        <f t="shared" si="12"/>
        <v>809296.61194238474</v>
      </c>
      <c r="N128" s="2">
        <f t="shared" si="13"/>
        <v>2144636.0216473197</v>
      </c>
      <c r="O128" s="2">
        <f t="shared" si="22"/>
        <v>300.78571428571428</v>
      </c>
      <c r="P128" s="2">
        <f t="shared" si="23"/>
        <v>0.24014285714285719</v>
      </c>
      <c r="Q128" s="2">
        <v>0</v>
      </c>
      <c r="R128" s="11" t="s">
        <v>175</v>
      </c>
      <c r="S128" s="4" t="s">
        <v>238</v>
      </c>
      <c r="T128" s="4" t="s">
        <v>239</v>
      </c>
      <c r="U128" s="4" t="s">
        <v>240</v>
      </c>
      <c r="V128" s="4" t="s">
        <v>241</v>
      </c>
      <c r="W128" s="4" t="s">
        <v>242</v>
      </c>
      <c r="X128" s="4" t="s">
        <v>243</v>
      </c>
      <c r="Y128" s="4" t="s">
        <v>244</v>
      </c>
      <c r="Z128" s="4" t="s">
        <v>245</v>
      </c>
      <c r="AA128" s="4" t="s">
        <v>246</v>
      </c>
      <c r="AB128" s="4" t="s">
        <v>247</v>
      </c>
      <c r="AC128" s="4" t="s">
        <v>248</v>
      </c>
    </row>
    <row r="129" spans="1:91" x14ac:dyDescent="0.25">
      <c r="A129" s="11" t="s">
        <v>47</v>
      </c>
      <c r="B129" s="11" t="s">
        <v>48</v>
      </c>
      <c r="C129" s="11">
        <v>8</v>
      </c>
      <c r="D129" s="11">
        <v>5</v>
      </c>
      <c r="E129" s="11">
        <f t="shared" si="21"/>
        <v>40</v>
      </c>
      <c r="F129" s="11">
        <f t="shared" si="14"/>
        <v>36</v>
      </c>
      <c r="G129" s="11">
        <v>3.96E-3</v>
      </c>
      <c r="H129" s="11">
        <v>3.2</v>
      </c>
      <c r="I129" s="11">
        <f t="shared" si="10"/>
        <v>743.3740551771624</v>
      </c>
      <c r="J129" s="11">
        <f t="shared" si="11"/>
        <v>118.39873313230649</v>
      </c>
      <c r="K129" s="11">
        <f t="shared" si="15"/>
        <v>300.73278215605848</v>
      </c>
      <c r="L129" s="2">
        <f>G129*(K129^H129)</f>
        <v>337189.20048677886</v>
      </c>
      <c r="M129" s="2">
        <f t="shared" si="12"/>
        <v>810356.16555342195</v>
      </c>
      <c r="N129" s="2">
        <f t="shared" si="13"/>
        <v>2147443.838716568</v>
      </c>
      <c r="O129" s="2">
        <f t="shared" si="22"/>
        <v>300.78571428571428</v>
      </c>
      <c r="P129" s="2">
        <f t="shared" si="23"/>
        <v>0.24014285714285719</v>
      </c>
      <c r="Q129" s="2">
        <v>0</v>
      </c>
    </row>
    <row r="130" spans="1:91" x14ac:dyDescent="0.25">
      <c r="A130" s="11" t="s">
        <v>47</v>
      </c>
      <c r="B130" s="11" t="s">
        <v>48</v>
      </c>
      <c r="C130" s="11">
        <v>9</v>
      </c>
      <c r="D130" s="11">
        <v>5</v>
      </c>
      <c r="E130" s="11">
        <f t="shared" si="21"/>
        <v>45</v>
      </c>
      <c r="F130" s="11">
        <f t="shared" si="14"/>
        <v>41</v>
      </c>
      <c r="G130" s="11">
        <v>3.96E-3</v>
      </c>
      <c r="H130" s="11">
        <v>3.2</v>
      </c>
      <c r="I130" s="11">
        <f t="shared" ref="I130:I193" si="24">L130*0.00220462</f>
        <v>743.66677011026241</v>
      </c>
      <c r="J130" s="11">
        <f t="shared" ref="J130:J193" si="25">K130/2.54</f>
        <v>118.41330032217421</v>
      </c>
      <c r="K130" s="11">
        <f t="shared" si="15"/>
        <v>300.76978281832248</v>
      </c>
      <c r="L130" s="2">
        <f>G130*(K130^H130)</f>
        <v>337321.97390491894</v>
      </c>
      <c r="M130" s="2">
        <f t="shared" ref="M130:M193" si="26">L130/20/5.7/3.65*1000</f>
        <v>810675.25571958418</v>
      </c>
      <c r="N130" s="2">
        <f t="shared" ref="N130:N193" si="27">M130*2.65</f>
        <v>2148289.4276568978</v>
      </c>
      <c r="O130" s="2">
        <f t="shared" si="22"/>
        <v>300.78571428571428</v>
      </c>
      <c r="P130" s="2">
        <f t="shared" si="23"/>
        <v>0.24014285714285719</v>
      </c>
      <c r="Q130" s="2">
        <v>0</v>
      </c>
    </row>
    <row r="131" spans="1:91" x14ac:dyDescent="0.25">
      <c r="A131" s="11" t="s">
        <v>47</v>
      </c>
      <c r="B131" s="11" t="s">
        <v>48</v>
      </c>
      <c r="C131" s="11">
        <v>10</v>
      </c>
      <c r="D131" s="11">
        <v>5</v>
      </c>
      <c r="E131" s="11">
        <f t="shared" si="21"/>
        <v>50</v>
      </c>
      <c r="F131" s="11">
        <f t="shared" ref="F131:F194" si="28">(C131*D131)-(D131-1)</f>
        <v>46</v>
      </c>
      <c r="G131" s="11">
        <v>3.96E-3</v>
      </c>
      <c r="H131" s="11">
        <v>3.2</v>
      </c>
      <c r="I131" s="11">
        <f t="shared" si="24"/>
        <v>743.75488671386313</v>
      </c>
      <c r="J131" s="11">
        <f t="shared" si="25"/>
        <v>118.41768474259855</v>
      </c>
      <c r="K131" s="11">
        <f t="shared" ref="K131:K194" si="29">O131*(1-EXP(-P131*(F131-Q131)))</f>
        <v>300.78091924620031</v>
      </c>
      <c r="L131" s="2">
        <f>G131*(K131^H131)</f>
        <v>337361.94297151576</v>
      </c>
      <c r="M131" s="2">
        <f t="shared" si="26"/>
        <v>810771.3121161157</v>
      </c>
      <c r="N131" s="2">
        <f t="shared" si="27"/>
        <v>2148543.9771077065</v>
      </c>
      <c r="O131" s="2">
        <f t="shared" si="22"/>
        <v>300.78571428571428</v>
      </c>
      <c r="P131" s="2">
        <f t="shared" si="23"/>
        <v>0.24014285714285719</v>
      </c>
      <c r="Q131" s="2">
        <v>0</v>
      </c>
      <c r="Y131" s="11" t="s">
        <v>249</v>
      </c>
    </row>
    <row r="132" spans="1:91" x14ac:dyDescent="0.25">
      <c r="A132" s="2" t="s">
        <v>49</v>
      </c>
      <c r="B132" s="11" t="s">
        <v>50</v>
      </c>
      <c r="C132" s="11">
        <v>1</v>
      </c>
      <c r="D132" s="11">
        <v>1</v>
      </c>
      <c r="E132" s="11">
        <f t="shared" si="21"/>
        <v>1</v>
      </c>
      <c r="F132" s="11">
        <f t="shared" si="28"/>
        <v>1</v>
      </c>
      <c r="G132" s="3">
        <v>1.23E-2</v>
      </c>
      <c r="H132" s="3">
        <v>3.2</v>
      </c>
      <c r="I132" s="11">
        <f t="shared" si="24"/>
        <v>0.25186145377015484</v>
      </c>
      <c r="J132" s="11">
        <f t="shared" si="25"/>
        <v>6.8413557525043736</v>
      </c>
      <c r="K132" s="11">
        <f t="shared" si="29"/>
        <v>17.37704361136111</v>
      </c>
      <c r="L132" s="2">
        <f>G132*(K132^H132)</f>
        <v>114.24256959029441</v>
      </c>
      <c r="M132" s="2">
        <f t="shared" si="26"/>
        <v>274.55556258181787</v>
      </c>
      <c r="N132" s="2">
        <f t="shared" si="27"/>
        <v>727.57224084181735</v>
      </c>
      <c r="O132" s="2">
        <f t="shared" ref="O132:O141" si="30">$AB$134</f>
        <v>39.200000000000003</v>
      </c>
      <c r="P132" s="2">
        <f t="shared" ref="P132:P141" si="31">$AB$135</f>
        <v>0.58571428571428563</v>
      </c>
      <c r="Q132" s="2">
        <v>0</v>
      </c>
      <c r="S132" s="11" t="s">
        <v>250</v>
      </c>
      <c r="T132" s="11" t="s">
        <v>251</v>
      </c>
      <c r="U132" s="11" t="s">
        <v>252</v>
      </c>
      <c r="V132" s="11" t="s">
        <v>253</v>
      </c>
      <c r="W132" s="11" t="s">
        <v>254</v>
      </c>
      <c r="X132" s="11" t="s">
        <v>255</v>
      </c>
      <c r="Y132" s="11" t="s">
        <v>256</v>
      </c>
      <c r="Z132" s="11" t="s">
        <v>257</v>
      </c>
      <c r="AB132" s="11" t="s">
        <v>194</v>
      </c>
    </row>
    <row r="133" spans="1:91" x14ac:dyDescent="0.25">
      <c r="A133" s="2" t="s">
        <v>49</v>
      </c>
      <c r="B133" s="11" t="s">
        <v>50</v>
      </c>
      <c r="C133" s="11">
        <v>2</v>
      </c>
      <c r="D133" s="11">
        <v>1</v>
      </c>
      <c r="E133" s="11">
        <f t="shared" si="21"/>
        <v>2</v>
      </c>
      <c r="F133" s="11">
        <f t="shared" si="28"/>
        <v>2</v>
      </c>
      <c r="G133" s="3">
        <v>1.23E-2</v>
      </c>
      <c r="H133" s="3">
        <v>3.2</v>
      </c>
      <c r="I133" s="11">
        <f t="shared" si="24"/>
        <v>1.0380652970264856</v>
      </c>
      <c r="J133" s="11">
        <f t="shared" si="25"/>
        <v>10.649993717455057</v>
      </c>
      <c r="K133" s="11">
        <f t="shared" si="29"/>
        <v>27.050984042335848</v>
      </c>
      <c r="L133" s="2">
        <f>G133*(K133^H133)</f>
        <v>470.85905826241515</v>
      </c>
      <c r="M133" s="2">
        <f t="shared" si="26"/>
        <v>1131.6007168046506</v>
      </c>
      <c r="N133" s="2">
        <f t="shared" si="27"/>
        <v>2998.7418995323237</v>
      </c>
      <c r="O133" s="2">
        <f t="shared" si="30"/>
        <v>39.200000000000003</v>
      </c>
      <c r="P133" s="2">
        <f t="shared" si="31"/>
        <v>0.58571428571428563</v>
      </c>
      <c r="Q133" s="2">
        <v>0</v>
      </c>
      <c r="R133" s="11" t="s">
        <v>163</v>
      </c>
      <c r="S133" s="11">
        <v>33</v>
      </c>
      <c r="T133" s="11">
        <v>40</v>
      </c>
      <c r="U133" s="11">
        <v>40</v>
      </c>
      <c r="V133" s="11">
        <v>76</v>
      </c>
      <c r="W133" s="11">
        <v>57</v>
      </c>
      <c r="X133" s="11">
        <v>60</v>
      </c>
      <c r="Y133" s="11">
        <v>70</v>
      </c>
      <c r="Z133" s="11">
        <v>35.6</v>
      </c>
      <c r="AB133" s="11">
        <f>AVERAGE(S133:Z133)</f>
        <v>51.45</v>
      </c>
    </row>
    <row r="134" spans="1:91" x14ac:dyDescent="0.25">
      <c r="A134" s="2" t="s">
        <v>49</v>
      </c>
      <c r="B134" s="11" t="s">
        <v>50</v>
      </c>
      <c r="C134" s="11">
        <v>3</v>
      </c>
      <c r="D134" s="11">
        <v>1</v>
      </c>
      <c r="E134" s="11">
        <f t="shared" si="21"/>
        <v>3</v>
      </c>
      <c r="F134" s="11">
        <f t="shared" si="28"/>
        <v>3</v>
      </c>
      <c r="G134" s="3">
        <v>1.23E-2</v>
      </c>
      <c r="H134" s="3">
        <v>3.2</v>
      </c>
      <c r="I134" s="11">
        <f t="shared" si="24"/>
        <v>1.8558784479473054</v>
      </c>
      <c r="J134" s="11">
        <f t="shared" si="25"/>
        <v>12.770293212588555</v>
      </c>
      <c r="K134" s="11">
        <f t="shared" si="29"/>
        <v>32.436544759974929</v>
      </c>
      <c r="L134" s="2">
        <f>G134*(K134^H134)</f>
        <v>841.81330476331766</v>
      </c>
      <c r="M134" s="2">
        <f t="shared" si="26"/>
        <v>2023.1033519906698</v>
      </c>
      <c r="N134" s="2">
        <f t="shared" si="27"/>
        <v>5361.2238827752744</v>
      </c>
      <c r="O134" s="2">
        <f t="shared" si="30"/>
        <v>39.200000000000003</v>
      </c>
      <c r="P134" s="2">
        <f t="shared" si="31"/>
        <v>0.58571428571428563</v>
      </c>
      <c r="Q134" s="2">
        <v>0</v>
      </c>
      <c r="R134" s="11" t="s">
        <v>20</v>
      </c>
      <c r="S134" s="11">
        <v>25.4</v>
      </c>
      <c r="T134" s="11">
        <v>19.899999999999999</v>
      </c>
      <c r="V134" s="11">
        <v>48.8</v>
      </c>
      <c r="W134" s="11">
        <v>43.7</v>
      </c>
      <c r="X134" s="11">
        <v>61</v>
      </c>
      <c r="Y134" s="11">
        <v>43.8</v>
      </c>
      <c r="Z134" s="11">
        <v>31.8</v>
      </c>
      <c r="AB134" s="11">
        <f>AVERAGE(S134:Z134)</f>
        <v>39.200000000000003</v>
      </c>
    </row>
    <row r="135" spans="1:91" x14ac:dyDescent="0.25">
      <c r="A135" s="2" t="s">
        <v>49</v>
      </c>
      <c r="B135" s="11" t="s">
        <v>50</v>
      </c>
      <c r="C135" s="11">
        <v>4</v>
      </c>
      <c r="D135" s="11">
        <v>1</v>
      </c>
      <c r="E135" s="11">
        <f t="shared" si="21"/>
        <v>4</v>
      </c>
      <c r="F135" s="11">
        <f t="shared" si="28"/>
        <v>4</v>
      </c>
      <c r="G135" s="3">
        <v>1.23E-2</v>
      </c>
      <c r="H135" s="3">
        <v>3.2</v>
      </c>
      <c r="I135" s="11">
        <f t="shared" si="24"/>
        <v>2.4627031113161757</v>
      </c>
      <c r="J135" s="11">
        <f t="shared" si="25"/>
        <v>13.950681054760786</v>
      </c>
      <c r="K135" s="11">
        <f t="shared" si="29"/>
        <v>35.434729879092394</v>
      </c>
      <c r="L135" s="2">
        <f>G135*(K135^H135)</f>
        <v>1117.0646693381061</v>
      </c>
      <c r="M135" s="2">
        <f t="shared" si="26"/>
        <v>2684.606270939933</v>
      </c>
      <c r="N135" s="2">
        <f t="shared" si="27"/>
        <v>7114.2066179908225</v>
      </c>
      <c r="O135" s="2">
        <f t="shared" si="30"/>
        <v>39.200000000000003</v>
      </c>
      <c r="P135" s="2">
        <f t="shared" si="31"/>
        <v>0.58571428571428563</v>
      </c>
      <c r="Q135" s="2">
        <v>0</v>
      </c>
      <c r="R135" s="11" t="s">
        <v>21</v>
      </c>
      <c r="S135" s="11">
        <v>1.9</v>
      </c>
      <c r="T135" s="11">
        <v>0.5</v>
      </c>
      <c r="V135" s="11">
        <v>0.5</v>
      </c>
      <c r="W135" s="11">
        <v>0.5</v>
      </c>
      <c r="X135" s="11">
        <v>0.3</v>
      </c>
      <c r="Y135" s="11">
        <v>0.1</v>
      </c>
      <c r="Z135" s="11">
        <v>0.3</v>
      </c>
      <c r="AB135" s="11">
        <f>AVERAGE(S135:Z135)</f>
        <v>0.58571428571428563</v>
      </c>
    </row>
    <row r="136" spans="1:91" x14ac:dyDescent="0.25">
      <c r="A136" s="2" t="s">
        <v>49</v>
      </c>
      <c r="B136" s="11" t="s">
        <v>50</v>
      </c>
      <c r="C136" s="11">
        <v>5</v>
      </c>
      <c r="D136" s="11">
        <v>1</v>
      </c>
      <c r="E136" s="11">
        <f t="shared" si="21"/>
        <v>5</v>
      </c>
      <c r="F136" s="11">
        <f t="shared" si="28"/>
        <v>5</v>
      </c>
      <c r="G136" s="3">
        <v>1.23E-2</v>
      </c>
      <c r="H136" s="3">
        <v>3.2</v>
      </c>
      <c r="I136" s="11">
        <f t="shared" si="24"/>
        <v>2.8535096232610093</v>
      </c>
      <c r="J136" s="11">
        <f t="shared" si="25"/>
        <v>14.607812493572116</v>
      </c>
      <c r="K136" s="11">
        <f t="shared" si="29"/>
        <v>37.103843733673173</v>
      </c>
      <c r="L136" s="2">
        <f>G136*(K136^H136)</f>
        <v>1294.3317321175573</v>
      </c>
      <c r="M136" s="2">
        <f t="shared" si="26"/>
        <v>3110.6266092707456</v>
      </c>
      <c r="N136" s="2">
        <f t="shared" si="27"/>
        <v>8243.1605145674748</v>
      </c>
      <c r="O136" s="2">
        <f t="shared" si="30"/>
        <v>39.200000000000003</v>
      </c>
      <c r="P136" s="2">
        <f t="shared" si="31"/>
        <v>0.58571428571428563</v>
      </c>
      <c r="Q136" s="2">
        <v>0</v>
      </c>
      <c r="R136" s="11" t="s">
        <v>218</v>
      </c>
    </row>
    <row r="137" spans="1:91" x14ac:dyDescent="0.25">
      <c r="A137" s="2" t="s">
        <v>49</v>
      </c>
      <c r="B137" s="11" t="s">
        <v>50</v>
      </c>
      <c r="C137" s="11">
        <v>6</v>
      </c>
      <c r="D137" s="11">
        <v>1</v>
      </c>
      <c r="E137" s="11">
        <f t="shared" si="21"/>
        <v>6</v>
      </c>
      <c r="F137" s="11">
        <f t="shared" si="28"/>
        <v>6</v>
      </c>
      <c r="G137" s="3">
        <v>1.23E-2</v>
      </c>
      <c r="H137" s="3">
        <v>3.2</v>
      </c>
      <c r="I137" s="11">
        <f t="shared" si="24"/>
        <v>3.0885501240514888</v>
      </c>
      <c r="J137" s="11">
        <f t="shared" si="25"/>
        <v>14.9736428693574</v>
      </c>
      <c r="K137" s="11">
        <f t="shared" si="29"/>
        <v>38.033052888167795</v>
      </c>
      <c r="L137" s="2">
        <f>G137*(K137^H137)</f>
        <v>1400.9444367063206</v>
      </c>
      <c r="M137" s="2">
        <f t="shared" si="26"/>
        <v>3366.8455580541236</v>
      </c>
      <c r="N137" s="2">
        <f t="shared" si="27"/>
        <v>8922.1407288434275</v>
      </c>
      <c r="O137" s="2">
        <f t="shared" si="30"/>
        <v>39.200000000000003</v>
      </c>
      <c r="P137" s="2">
        <f t="shared" si="31"/>
        <v>0.58571428571428563</v>
      </c>
      <c r="Q137" s="2">
        <v>0</v>
      </c>
      <c r="R137" s="11" t="s">
        <v>164</v>
      </c>
      <c r="S137" s="11" t="s">
        <v>169</v>
      </c>
      <c r="T137" s="11" t="s">
        <v>169</v>
      </c>
      <c r="U137" s="11" t="s">
        <v>170</v>
      </c>
      <c r="V137" s="11" t="s">
        <v>169</v>
      </c>
      <c r="W137" s="11" t="s">
        <v>169</v>
      </c>
      <c r="X137" s="11" t="s">
        <v>258</v>
      </c>
      <c r="Y137" s="11" t="s">
        <v>169</v>
      </c>
      <c r="Z137" s="11" t="s">
        <v>169</v>
      </c>
    </row>
    <row r="138" spans="1:91" x14ac:dyDescent="0.25">
      <c r="A138" s="2" t="s">
        <v>49</v>
      </c>
      <c r="B138" s="11" t="s">
        <v>50</v>
      </c>
      <c r="C138" s="11">
        <v>7</v>
      </c>
      <c r="D138" s="11">
        <v>1</v>
      </c>
      <c r="E138" s="11">
        <f t="shared" si="21"/>
        <v>7</v>
      </c>
      <c r="F138" s="11">
        <f t="shared" si="28"/>
        <v>7</v>
      </c>
      <c r="G138" s="3">
        <v>1.23E-2</v>
      </c>
      <c r="H138" s="3">
        <v>3.2</v>
      </c>
      <c r="I138" s="11">
        <f t="shared" si="24"/>
        <v>3.2249986423096479</v>
      </c>
      <c r="J138" s="11">
        <f t="shared" si="25"/>
        <v>15.17730359222479</v>
      </c>
      <c r="K138" s="11">
        <f t="shared" si="29"/>
        <v>38.550351124250966</v>
      </c>
      <c r="L138" s="2">
        <f>G138*(K138^H138)</f>
        <v>1462.8365170912211</v>
      </c>
      <c r="M138" s="2">
        <f t="shared" si="26"/>
        <v>3515.588841843839</v>
      </c>
      <c r="N138" s="2">
        <f t="shared" si="27"/>
        <v>9316.310430886173</v>
      </c>
      <c r="O138" s="2">
        <f t="shared" si="30"/>
        <v>39.200000000000003</v>
      </c>
      <c r="P138" s="2">
        <f t="shared" si="31"/>
        <v>0.58571428571428563</v>
      </c>
      <c r="Q138" s="2">
        <v>0</v>
      </c>
      <c r="R138" s="11" t="s">
        <v>175</v>
      </c>
      <c r="S138" s="4" t="s">
        <v>259</v>
      </c>
      <c r="T138" s="4" t="s">
        <v>260</v>
      </c>
      <c r="U138" s="4" t="s">
        <v>261</v>
      </c>
      <c r="V138" s="4" t="s">
        <v>262</v>
      </c>
      <c r="W138" s="4" t="s">
        <v>263</v>
      </c>
      <c r="X138" s="4" t="s">
        <v>264</v>
      </c>
      <c r="Y138" s="4" t="s">
        <v>265</v>
      </c>
      <c r="Z138" s="4" t="s">
        <v>266</v>
      </c>
    </row>
    <row r="139" spans="1:91" x14ac:dyDescent="0.25">
      <c r="A139" s="2" t="s">
        <v>49</v>
      </c>
      <c r="B139" s="11" t="s">
        <v>50</v>
      </c>
      <c r="C139" s="11">
        <v>8</v>
      </c>
      <c r="D139" s="11">
        <v>1</v>
      </c>
      <c r="E139" s="11">
        <f t="shared" si="21"/>
        <v>8</v>
      </c>
      <c r="F139" s="11">
        <f t="shared" si="28"/>
        <v>8</v>
      </c>
      <c r="G139" s="3">
        <v>1.23E-2</v>
      </c>
      <c r="H139" s="3">
        <v>3.2</v>
      </c>
      <c r="I139" s="11">
        <f t="shared" si="24"/>
        <v>3.3027278870807972</v>
      </c>
      <c r="J139" s="11">
        <f t="shared" si="25"/>
        <v>15.290683160419015</v>
      </c>
      <c r="K139" s="11">
        <f t="shared" si="29"/>
        <v>38.838335227464299</v>
      </c>
      <c r="L139" s="2">
        <f>G139*(K139^H139)</f>
        <v>1498.0939513752016</v>
      </c>
      <c r="M139" s="2">
        <f t="shared" si="26"/>
        <v>3600.3219211131977</v>
      </c>
      <c r="N139" s="2">
        <f t="shared" si="27"/>
        <v>9540.8530909499732</v>
      </c>
      <c r="O139" s="2">
        <f t="shared" si="30"/>
        <v>39.200000000000003</v>
      </c>
      <c r="P139" s="2">
        <f t="shared" si="31"/>
        <v>0.58571428571428563</v>
      </c>
      <c r="Q139" s="2">
        <v>0</v>
      </c>
    </row>
    <row r="140" spans="1:91" x14ac:dyDescent="0.25">
      <c r="A140" s="2" t="s">
        <v>49</v>
      </c>
      <c r="B140" s="11" t="s">
        <v>50</v>
      </c>
      <c r="C140" s="11">
        <v>9</v>
      </c>
      <c r="D140" s="11">
        <v>1</v>
      </c>
      <c r="E140" s="11">
        <f t="shared" si="21"/>
        <v>9</v>
      </c>
      <c r="F140" s="11">
        <f t="shared" si="28"/>
        <v>9</v>
      </c>
      <c r="G140" s="3">
        <v>1.23E-2</v>
      </c>
      <c r="H140" s="3">
        <v>3.2</v>
      </c>
      <c r="I140" s="11">
        <f t="shared" si="24"/>
        <v>3.3465536012826043</v>
      </c>
      <c r="J140" s="11">
        <f t="shared" si="25"/>
        <v>15.353802481134966</v>
      </c>
      <c r="K140" s="11">
        <f t="shared" si="29"/>
        <v>38.998658302082816</v>
      </c>
      <c r="L140" s="2">
        <f>G140*(K140^H140)</f>
        <v>1517.9729845880943</v>
      </c>
      <c r="M140" s="2">
        <f t="shared" si="26"/>
        <v>3648.0965743525458</v>
      </c>
      <c r="N140" s="2">
        <f t="shared" si="27"/>
        <v>9667.4559220342453</v>
      </c>
      <c r="O140" s="2">
        <f t="shared" si="30"/>
        <v>39.200000000000003</v>
      </c>
      <c r="P140" s="2">
        <f t="shared" si="31"/>
        <v>0.58571428571428563</v>
      </c>
      <c r="Q140" s="2">
        <v>0</v>
      </c>
    </row>
    <row r="141" spans="1:91" x14ac:dyDescent="0.25">
      <c r="A141" s="2" t="s">
        <v>49</v>
      </c>
      <c r="B141" s="11" t="s">
        <v>50</v>
      </c>
      <c r="C141" s="11">
        <v>10</v>
      </c>
      <c r="D141" s="11">
        <v>1</v>
      </c>
      <c r="E141" s="11">
        <f t="shared" si="21"/>
        <v>10</v>
      </c>
      <c r="F141" s="11">
        <f t="shared" si="28"/>
        <v>10</v>
      </c>
      <c r="G141" s="3">
        <v>1.23E-2</v>
      </c>
      <c r="H141" s="3">
        <v>3.2</v>
      </c>
      <c r="I141" s="11">
        <f t="shared" si="24"/>
        <v>3.3711241356732273</v>
      </c>
      <c r="J141" s="11">
        <f t="shared" si="25"/>
        <v>15.388941516422333</v>
      </c>
      <c r="K141" s="11">
        <f t="shared" si="29"/>
        <v>39.087911451712728</v>
      </c>
      <c r="L141" s="2">
        <f>G141*(K141^H141)</f>
        <v>1529.1180047687253</v>
      </c>
      <c r="M141" s="2">
        <f t="shared" si="26"/>
        <v>3674.8810496724955</v>
      </c>
      <c r="N141" s="2">
        <f t="shared" si="27"/>
        <v>9738.4347816321133</v>
      </c>
      <c r="O141" s="2">
        <f t="shared" si="30"/>
        <v>39.200000000000003</v>
      </c>
      <c r="P141" s="2">
        <f t="shared" si="31"/>
        <v>0.58571428571428563</v>
      </c>
      <c r="Q141" s="2">
        <v>0</v>
      </c>
    </row>
    <row r="142" spans="1:91" x14ac:dyDescent="0.25">
      <c r="A142" s="2" t="s">
        <v>51</v>
      </c>
      <c r="B142" s="11" t="s">
        <v>52</v>
      </c>
      <c r="C142" s="11">
        <v>1</v>
      </c>
      <c r="D142" s="11">
        <v>1</v>
      </c>
      <c r="E142" s="11">
        <f t="shared" si="21"/>
        <v>1</v>
      </c>
      <c r="F142" s="11">
        <f t="shared" si="28"/>
        <v>1</v>
      </c>
      <c r="G142" s="3">
        <v>1.2E-2</v>
      </c>
      <c r="H142" s="3">
        <v>3.1</v>
      </c>
      <c r="I142" s="11">
        <f t="shared" si="24"/>
        <v>4.4008721087089593E-2</v>
      </c>
      <c r="J142" s="11">
        <f t="shared" si="25"/>
        <v>4.307310756443238</v>
      </c>
      <c r="K142" s="11">
        <f t="shared" si="29"/>
        <v>10.940569321365825</v>
      </c>
      <c r="L142" s="2">
        <f>G142*(K142^H142)</f>
        <v>19.962043838434557</v>
      </c>
      <c r="M142" s="2">
        <f t="shared" si="26"/>
        <v>47.974150056319537</v>
      </c>
      <c r="N142" s="2">
        <f t="shared" si="27"/>
        <v>127.13149764924677</v>
      </c>
      <c r="O142" s="2">
        <f t="shared" ref="O142:O151" si="32">AVERAGE($T$144:$U$144)</f>
        <v>54.3</v>
      </c>
      <c r="P142" s="2">
        <f t="shared" ref="P142:P151" si="33">AVERAGE($T$145:$U$145)</f>
        <v>0.22500000000000001</v>
      </c>
      <c r="Q142" s="2">
        <v>0</v>
      </c>
      <c r="S142" s="11" t="s">
        <v>267</v>
      </c>
      <c r="T142" s="11" t="s">
        <v>268</v>
      </c>
      <c r="U142" s="11" t="s">
        <v>269</v>
      </c>
      <c r="V142" s="11" t="s">
        <v>270</v>
      </c>
      <c r="W142" s="11" t="s">
        <v>271</v>
      </c>
      <c r="X142" s="11" t="s">
        <v>272</v>
      </c>
      <c r="Y142" s="11" t="s">
        <v>273</v>
      </c>
      <c r="Z142" s="11" t="s">
        <v>274</v>
      </c>
      <c r="AA142" s="11" t="s">
        <v>275</v>
      </c>
      <c r="AB142" s="11" t="s">
        <v>276</v>
      </c>
      <c r="AC142" s="11" t="s">
        <v>277</v>
      </c>
      <c r="AD142" s="11" t="s">
        <v>278</v>
      </c>
      <c r="AE142" s="11" t="s">
        <v>279</v>
      </c>
      <c r="AF142" s="11" t="s">
        <v>280</v>
      </c>
      <c r="AG142" s="11" t="s">
        <v>281</v>
      </c>
      <c r="AH142" s="11" t="s">
        <v>282</v>
      </c>
      <c r="AI142" s="11" t="s">
        <v>283</v>
      </c>
      <c r="AJ142" s="11" t="s">
        <v>284</v>
      </c>
      <c r="AK142" s="11" t="s">
        <v>285</v>
      </c>
      <c r="AL142" s="11" t="s">
        <v>285</v>
      </c>
      <c r="AM142" s="11" t="s">
        <v>286</v>
      </c>
      <c r="AN142" s="11" t="s">
        <v>287</v>
      </c>
      <c r="AO142" s="11" t="s">
        <v>288</v>
      </c>
      <c r="AP142" s="11" t="s">
        <v>289</v>
      </c>
      <c r="AQ142" s="11" t="s">
        <v>290</v>
      </c>
      <c r="AR142" s="11" t="s">
        <v>170</v>
      </c>
      <c r="AS142" s="11" t="s">
        <v>291</v>
      </c>
      <c r="AT142" s="11" t="s">
        <v>292</v>
      </c>
      <c r="AU142" s="11" t="s">
        <v>293</v>
      </c>
      <c r="AV142" s="11" t="s">
        <v>294</v>
      </c>
      <c r="AW142" s="11" t="s">
        <v>295</v>
      </c>
      <c r="AX142" s="11" t="s">
        <v>296</v>
      </c>
      <c r="AY142" s="11" t="s">
        <v>297</v>
      </c>
      <c r="AZ142" s="11" t="s">
        <v>298</v>
      </c>
      <c r="BA142" s="11" t="s">
        <v>299</v>
      </c>
      <c r="BB142" s="11" t="s">
        <v>300</v>
      </c>
      <c r="BC142" s="11" t="s">
        <v>301</v>
      </c>
      <c r="BD142" s="11" t="s">
        <v>302</v>
      </c>
      <c r="BE142" s="11" t="s">
        <v>303</v>
      </c>
      <c r="BF142" s="11" t="s">
        <v>304</v>
      </c>
      <c r="BG142" s="11" t="s">
        <v>305</v>
      </c>
      <c r="BH142" s="11" t="s">
        <v>306</v>
      </c>
      <c r="BI142" s="11" t="s">
        <v>307</v>
      </c>
      <c r="BJ142" s="11" t="s">
        <v>308</v>
      </c>
      <c r="BK142" s="11" t="s">
        <v>309</v>
      </c>
      <c r="BL142" s="11" t="s">
        <v>310</v>
      </c>
      <c r="BM142" s="11" t="s">
        <v>170</v>
      </c>
      <c r="BN142" s="11" t="s">
        <v>311</v>
      </c>
      <c r="BO142" s="11" t="s">
        <v>312</v>
      </c>
      <c r="BP142" s="11" t="s">
        <v>313</v>
      </c>
      <c r="BQ142" s="11" t="s">
        <v>314</v>
      </c>
      <c r="BR142" s="11" t="s">
        <v>315</v>
      </c>
      <c r="BS142" s="11" t="s">
        <v>316</v>
      </c>
      <c r="BT142" s="11" t="s">
        <v>317</v>
      </c>
      <c r="BU142" s="11" t="s">
        <v>318</v>
      </c>
      <c r="BV142" s="11" t="s">
        <v>319</v>
      </c>
      <c r="BW142" s="11" t="s">
        <v>320</v>
      </c>
      <c r="BX142" s="11" t="s">
        <v>321</v>
      </c>
      <c r="BY142" s="11" t="s">
        <v>322</v>
      </c>
      <c r="BZ142" s="11" t="s">
        <v>323</v>
      </c>
      <c r="CA142" s="11" t="s">
        <v>324</v>
      </c>
      <c r="CB142" s="11" t="s">
        <v>325</v>
      </c>
      <c r="CC142" s="11" t="s">
        <v>326</v>
      </c>
      <c r="CD142" s="11" t="s">
        <v>327</v>
      </c>
      <c r="CE142" s="11" t="s">
        <v>328</v>
      </c>
      <c r="CF142" s="11" t="s">
        <v>329</v>
      </c>
      <c r="CG142" s="11" t="s">
        <v>330</v>
      </c>
      <c r="CH142" s="11" t="s">
        <v>331</v>
      </c>
      <c r="CI142" s="11" t="s">
        <v>332</v>
      </c>
      <c r="CJ142" s="11" t="s">
        <v>333</v>
      </c>
      <c r="CK142" s="11" t="s">
        <v>334</v>
      </c>
      <c r="CL142" s="11" t="s">
        <v>335</v>
      </c>
      <c r="CM142" s="11" t="s">
        <v>336</v>
      </c>
    </row>
    <row r="143" spans="1:91" x14ac:dyDescent="0.25">
      <c r="A143" s="2" t="s">
        <v>51</v>
      </c>
      <c r="B143" s="11" t="s">
        <v>52</v>
      </c>
      <c r="C143" s="11">
        <v>2</v>
      </c>
      <c r="D143" s="11">
        <v>1</v>
      </c>
      <c r="E143" s="11">
        <f t="shared" si="21"/>
        <v>2</v>
      </c>
      <c r="F143" s="11">
        <f t="shared" si="28"/>
        <v>2</v>
      </c>
      <c r="G143" s="3">
        <v>1.2E-2</v>
      </c>
      <c r="H143" s="3">
        <v>3.1</v>
      </c>
      <c r="I143" s="11">
        <f t="shared" si="24"/>
        <v>0.27150214154147551</v>
      </c>
      <c r="J143" s="11">
        <f t="shared" si="25"/>
        <v>7.7467682546998846</v>
      </c>
      <c r="K143" s="11">
        <f t="shared" si="29"/>
        <v>19.676791366937707</v>
      </c>
      <c r="L143" s="2">
        <f>G143*(K143^H143)</f>
        <v>123.15144629980473</v>
      </c>
      <c r="M143" s="2">
        <f t="shared" si="26"/>
        <v>295.96598485893952</v>
      </c>
      <c r="N143" s="2">
        <f t="shared" si="27"/>
        <v>784.30985987618965</v>
      </c>
      <c r="O143" s="2">
        <f t="shared" si="32"/>
        <v>54.3</v>
      </c>
      <c r="P143" s="2">
        <f t="shared" si="33"/>
        <v>0.22500000000000001</v>
      </c>
      <c r="Q143" s="2">
        <v>0</v>
      </c>
      <c r="R143" s="11" t="s">
        <v>163</v>
      </c>
      <c r="S143" s="11">
        <v>41</v>
      </c>
      <c r="T143" s="11">
        <v>41</v>
      </c>
      <c r="U143" s="11">
        <v>120</v>
      </c>
      <c r="V143" s="11">
        <v>40</v>
      </c>
    </row>
    <row r="144" spans="1:91" x14ac:dyDescent="0.25">
      <c r="A144" s="2" t="s">
        <v>51</v>
      </c>
      <c r="B144" s="11" t="s">
        <v>52</v>
      </c>
      <c r="C144" s="11">
        <v>3</v>
      </c>
      <c r="D144" s="11">
        <v>1</v>
      </c>
      <c r="E144" s="11">
        <f t="shared" si="21"/>
        <v>3</v>
      </c>
      <c r="F144" s="11">
        <f t="shared" si="28"/>
        <v>3</v>
      </c>
      <c r="G144" s="3">
        <v>1.2E-2</v>
      </c>
      <c r="H144" s="3">
        <v>3.1</v>
      </c>
      <c r="I144" s="11">
        <f t="shared" si="24"/>
        <v>0.69553360117709406</v>
      </c>
      <c r="J144" s="11">
        <f t="shared" si="25"/>
        <v>10.49323085079137</v>
      </c>
      <c r="K144" s="11">
        <f t="shared" si="29"/>
        <v>26.652806361010079</v>
      </c>
      <c r="L144" s="2">
        <f>G144*(K144^H144)</f>
        <v>315.48910976816597</v>
      </c>
      <c r="M144" s="2">
        <f t="shared" si="26"/>
        <v>758.20502227389079</v>
      </c>
      <c r="N144" s="2">
        <f t="shared" si="27"/>
        <v>2009.2433090258105</v>
      </c>
      <c r="O144" s="2">
        <f t="shared" si="32"/>
        <v>54.3</v>
      </c>
      <c r="P144" s="2">
        <f t="shared" si="33"/>
        <v>0.22500000000000001</v>
      </c>
      <c r="Q144" s="2">
        <v>0</v>
      </c>
      <c r="R144" s="11" t="s">
        <v>20</v>
      </c>
      <c r="T144" s="11">
        <v>31</v>
      </c>
      <c r="U144" s="11">
        <v>77.599999999999994</v>
      </c>
    </row>
    <row r="145" spans="1:22" x14ac:dyDescent="0.25">
      <c r="A145" s="2" t="s">
        <v>51</v>
      </c>
      <c r="B145" s="11" t="s">
        <v>52</v>
      </c>
      <c r="C145" s="11">
        <v>4</v>
      </c>
      <c r="D145" s="11">
        <v>1</v>
      </c>
      <c r="E145" s="11">
        <f t="shared" si="21"/>
        <v>4</v>
      </c>
      <c r="F145" s="11">
        <f t="shared" si="28"/>
        <v>4</v>
      </c>
      <c r="G145" s="3">
        <v>1.2E-2</v>
      </c>
      <c r="H145" s="3">
        <v>3.1</v>
      </c>
      <c r="I145" s="11">
        <f t="shared" si="24"/>
        <v>1.2526815339585728</v>
      </c>
      <c r="J145" s="11">
        <f t="shared" si="25"/>
        <v>12.686325777986404</v>
      </c>
      <c r="K145" s="11">
        <f t="shared" si="29"/>
        <v>32.223267476085468</v>
      </c>
      <c r="L145" s="2">
        <f>G145*(K145^H145)</f>
        <v>568.20746158456916</v>
      </c>
      <c r="M145" s="2">
        <f t="shared" si="26"/>
        <v>1365.5550626882218</v>
      </c>
      <c r="N145" s="2">
        <f t="shared" si="27"/>
        <v>3618.7209161237879</v>
      </c>
      <c r="O145" s="2">
        <f t="shared" si="32"/>
        <v>54.3</v>
      </c>
      <c r="P145" s="2">
        <f t="shared" si="33"/>
        <v>0.22500000000000001</v>
      </c>
      <c r="Q145" s="2">
        <v>0</v>
      </c>
      <c r="R145" s="11" t="s">
        <v>21</v>
      </c>
      <c r="T145" s="11">
        <v>0.25</v>
      </c>
      <c r="U145" s="11">
        <v>0.2</v>
      </c>
    </row>
    <row r="146" spans="1:22" x14ac:dyDescent="0.25">
      <c r="A146" s="2" t="s">
        <v>51</v>
      </c>
      <c r="B146" s="11" t="s">
        <v>52</v>
      </c>
      <c r="C146" s="11">
        <v>5</v>
      </c>
      <c r="D146" s="11">
        <v>1</v>
      </c>
      <c r="E146" s="11">
        <f t="shared" si="21"/>
        <v>5</v>
      </c>
      <c r="F146" s="11">
        <f t="shared" si="28"/>
        <v>5</v>
      </c>
      <c r="G146" s="3">
        <v>1.2E-2</v>
      </c>
      <c r="H146" s="3">
        <v>3.1</v>
      </c>
      <c r="I146" s="11">
        <f t="shared" si="24"/>
        <v>1.8703769643042842</v>
      </c>
      <c r="J146" s="11">
        <f t="shared" si="25"/>
        <v>14.437547646630552</v>
      </c>
      <c r="K146" s="11">
        <f t="shared" si="29"/>
        <v>36.671371022441605</v>
      </c>
      <c r="L146" s="2">
        <f>G146*(K146^H146)</f>
        <v>848.38972898017994</v>
      </c>
      <c r="M146" s="2">
        <f t="shared" si="26"/>
        <v>2038.9082647925497</v>
      </c>
      <c r="N146" s="2">
        <f t="shared" si="27"/>
        <v>5403.1069017002565</v>
      </c>
      <c r="O146" s="2">
        <f t="shared" si="32"/>
        <v>54.3</v>
      </c>
      <c r="P146" s="2">
        <f t="shared" si="33"/>
        <v>0.22500000000000001</v>
      </c>
      <c r="Q146" s="2">
        <v>0</v>
      </c>
      <c r="R146" s="11" t="s">
        <v>218</v>
      </c>
    </row>
    <row r="147" spans="1:22" x14ac:dyDescent="0.25">
      <c r="A147" s="2" t="s">
        <v>51</v>
      </c>
      <c r="B147" s="11" t="s">
        <v>52</v>
      </c>
      <c r="C147" s="11">
        <v>6</v>
      </c>
      <c r="D147" s="11">
        <v>1</v>
      </c>
      <c r="E147" s="11">
        <f t="shared" si="21"/>
        <v>6</v>
      </c>
      <c r="F147" s="11">
        <f t="shared" si="28"/>
        <v>6</v>
      </c>
      <c r="G147" s="3">
        <v>1.2E-2</v>
      </c>
      <c r="H147" s="3">
        <v>3.1</v>
      </c>
      <c r="I147" s="11">
        <f t="shared" si="24"/>
        <v>2.4911180490079294</v>
      </c>
      <c r="J147" s="11">
        <f t="shared" si="25"/>
        <v>15.835926711389014</v>
      </c>
      <c r="K147" s="11">
        <f t="shared" si="29"/>
        <v>40.223253846928095</v>
      </c>
      <c r="L147" s="2">
        <f>G147*(K147^H147)</f>
        <v>1129.9534835971413</v>
      </c>
      <c r="M147" s="2">
        <f t="shared" si="26"/>
        <v>2715.5815515432378</v>
      </c>
      <c r="N147" s="2">
        <f t="shared" si="27"/>
        <v>7196.2911115895795</v>
      </c>
      <c r="O147" s="2">
        <f t="shared" si="32"/>
        <v>54.3</v>
      </c>
      <c r="P147" s="2">
        <f t="shared" si="33"/>
        <v>0.22500000000000001</v>
      </c>
      <c r="Q147" s="2">
        <v>0</v>
      </c>
      <c r="R147" s="11" t="s">
        <v>164</v>
      </c>
      <c r="S147" s="11" t="s">
        <v>170</v>
      </c>
      <c r="T147" s="11" t="s">
        <v>258</v>
      </c>
      <c r="U147" s="11" t="s">
        <v>169</v>
      </c>
      <c r="V147" s="11" t="s">
        <v>170</v>
      </c>
    </row>
    <row r="148" spans="1:22" x14ac:dyDescent="0.25">
      <c r="A148" s="2" t="s">
        <v>51</v>
      </c>
      <c r="B148" s="11" t="s">
        <v>52</v>
      </c>
      <c r="C148" s="11">
        <v>7</v>
      </c>
      <c r="D148" s="11">
        <v>1</v>
      </c>
      <c r="E148" s="11">
        <f t="shared" si="21"/>
        <v>7</v>
      </c>
      <c r="F148" s="11">
        <f t="shared" si="28"/>
        <v>7</v>
      </c>
      <c r="G148" s="3">
        <v>1.2E-2</v>
      </c>
      <c r="H148" s="3">
        <v>3.1</v>
      </c>
      <c r="I148" s="11">
        <f t="shared" si="24"/>
        <v>3.0770072449392756</v>
      </c>
      <c r="J148" s="11">
        <f t="shared" si="25"/>
        <v>16.952555074572206</v>
      </c>
      <c r="K148" s="11">
        <f t="shared" si="29"/>
        <v>43.059489889413406</v>
      </c>
      <c r="L148" s="2">
        <f>G148*(K148^H148)</f>
        <v>1395.7086685865481</v>
      </c>
      <c r="M148" s="2">
        <f t="shared" si="26"/>
        <v>3354.2626017460907</v>
      </c>
      <c r="N148" s="2">
        <f t="shared" si="27"/>
        <v>8888.7958946271392</v>
      </c>
      <c r="O148" s="2">
        <f t="shared" si="32"/>
        <v>54.3</v>
      </c>
      <c r="P148" s="2">
        <f t="shared" si="33"/>
        <v>0.22500000000000001</v>
      </c>
      <c r="Q148" s="2">
        <v>0</v>
      </c>
      <c r="R148" s="11" t="s">
        <v>175</v>
      </c>
      <c r="S148" s="4" t="s">
        <v>337</v>
      </c>
      <c r="T148" s="4" t="s">
        <v>338</v>
      </c>
      <c r="U148" s="4" t="s">
        <v>339</v>
      </c>
      <c r="V148" s="4" t="s">
        <v>340</v>
      </c>
    </row>
    <row r="149" spans="1:22" x14ac:dyDescent="0.25">
      <c r="A149" s="2" t="s">
        <v>51</v>
      </c>
      <c r="B149" s="11" t="s">
        <v>52</v>
      </c>
      <c r="C149" s="11">
        <v>8</v>
      </c>
      <c r="D149" s="11">
        <v>1</v>
      </c>
      <c r="E149" s="11">
        <f t="shared" si="21"/>
        <v>8</v>
      </c>
      <c r="F149" s="11">
        <f t="shared" si="28"/>
        <v>8</v>
      </c>
      <c r="G149" s="3">
        <v>1.2E-2</v>
      </c>
      <c r="H149" s="3">
        <v>3.1</v>
      </c>
      <c r="I149" s="11">
        <f t="shared" si="24"/>
        <v>3.6069534357875623</v>
      </c>
      <c r="J149" s="11">
        <f t="shared" si="25"/>
        <v>17.844200932900726</v>
      </c>
      <c r="K149" s="11">
        <f t="shared" si="29"/>
        <v>45.324270369567849</v>
      </c>
      <c r="L149" s="2">
        <f>G149*(K149^H149)</f>
        <v>1636.0885031377572</v>
      </c>
      <c r="M149" s="2">
        <f t="shared" si="26"/>
        <v>3931.9598729578402</v>
      </c>
      <c r="N149" s="2">
        <f t="shared" si="27"/>
        <v>10419.693663338276</v>
      </c>
      <c r="O149" s="2">
        <f t="shared" si="32"/>
        <v>54.3</v>
      </c>
      <c r="P149" s="2">
        <f t="shared" si="33"/>
        <v>0.22500000000000001</v>
      </c>
      <c r="Q149" s="2">
        <v>0</v>
      </c>
    </row>
    <row r="150" spans="1:22" x14ac:dyDescent="0.25">
      <c r="A150" s="2" t="s">
        <v>51</v>
      </c>
      <c r="B150" s="11" t="s">
        <v>52</v>
      </c>
      <c r="C150" s="11">
        <v>9</v>
      </c>
      <c r="D150" s="11">
        <v>1</v>
      </c>
      <c r="E150" s="11">
        <f t="shared" si="21"/>
        <v>9</v>
      </c>
      <c r="F150" s="11">
        <f t="shared" si="28"/>
        <v>9</v>
      </c>
      <c r="G150" s="3">
        <v>1.2E-2</v>
      </c>
      <c r="H150" s="3">
        <v>3.1</v>
      </c>
      <c r="I150" s="11">
        <f t="shared" si="24"/>
        <v>4.0720692802737393</v>
      </c>
      <c r="J150" s="11">
        <f t="shared" si="25"/>
        <v>18.556194612165676</v>
      </c>
      <c r="K150" s="11">
        <f t="shared" si="29"/>
        <v>47.132734314900816</v>
      </c>
      <c r="L150" s="2">
        <f>G150*(K150^H150)</f>
        <v>1847.0617522628568</v>
      </c>
      <c r="M150" s="2">
        <f t="shared" si="26"/>
        <v>4438.9852253373138</v>
      </c>
      <c r="N150" s="2">
        <f t="shared" si="27"/>
        <v>11763.310847143881</v>
      </c>
      <c r="O150" s="2">
        <f t="shared" si="32"/>
        <v>54.3</v>
      </c>
      <c r="P150" s="2">
        <f t="shared" si="33"/>
        <v>0.22500000000000001</v>
      </c>
      <c r="Q150" s="2">
        <v>0</v>
      </c>
    </row>
    <row r="151" spans="1:22" x14ac:dyDescent="0.25">
      <c r="A151" s="2" t="s">
        <v>51</v>
      </c>
      <c r="B151" s="11" t="s">
        <v>52</v>
      </c>
      <c r="C151" s="11">
        <v>10</v>
      </c>
      <c r="D151" s="11">
        <v>1</v>
      </c>
      <c r="E151" s="11">
        <f t="shared" si="21"/>
        <v>10</v>
      </c>
      <c r="F151" s="11">
        <f t="shared" si="28"/>
        <v>10</v>
      </c>
      <c r="G151" s="3">
        <v>1.2E-2</v>
      </c>
      <c r="H151" s="3">
        <v>3.1</v>
      </c>
      <c r="I151" s="11">
        <f t="shared" si="24"/>
        <v>4.4714172570266442</v>
      </c>
      <c r="J151" s="11">
        <f t="shared" si="25"/>
        <v>19.124733112712899</v>
      </c>
      <c r="K151" s="11">
        <f t="shared" si="29"/>
        <v>48.576822106290763</v>
      </c>
      <c r="L151" s="2">
        <f>G151*(K151^H151)</f>
        <v>2028.203162915443</v>
      </c>
      <c r="M151" s="2">
        <f t="shared" si="26"/>
        <v>4874.3166616569169</v>
      </c>
      <c r="N151" s="2">
        <f t="shared" si="27"/>
        <v>12916.939153390829</v>
      </c>
      <c r="O151" s="2">
        <f t="shared" si="32"/>
        <v>54.3</v>
      </c>
      <c r="P151" s="2">
        <f t="shared" si="33"/>
        <v>0.22500000000000001</v>
      </c>
      <c r="Q151" s="2">
        <v>0</v>
      </c>
    </row>
    <row r="152" spans="1:22" x14ac:dyDescent="0.25">
      <c r="A152" s="2" t="s">
        <v>53</v>
      </c>
      <c r="B152" s="11" t="s">
        <v>54</v>
      </c>
      <c r="C152" s="11">
        <v>1</v>
      </c>
      <c r="D152" s="11">
        <v>1</v>
      </c>
      <c r="E152" s="11">
        <f t="shared" si="21"/>
        <v>1</v>
      </c>
      <c r="F152" s="11">
        <f t="shared" si="28"/>
        <v>1</v>
      </c>
      <c r="G152" s="3">
        <v>1.24E-2</v>
      </c>
      <c r="H152" s="3">
        <v>3.2</v>
      </c>
      <c r="I152" s="11">
        <f t="shared" si="24"/>
        <v>4.2411938413157834E-3</v>
      </c>
      <c r="J152" s="11">
        <f t="shared" si="25"/>
        <v>1.9044529608533411</v>
      </c>
      <c r="K152" s="11">
        <f t="shared" si="29"/>
        <v>4.8373105205674864</v>
      </c>
      <c r="L152" s="2">
        <f>G152*(K152^H152)</f>
        <v>1.923775453962943</v>
      </c>
      <c r="M152" s="2">
        <f t="shared" si="26"/>
        <v>4.6233488439388202</v>
      </c>
      <c r="N152" s="2">
        <f t="shared" si="27"/>
        <v>12.251874436437873</v>
      </c>
      <c r="O152" s="11">
        <f t="shared" ref="O152:O161" si="34">$S$154</f>
        <v>20.9</v>
      </c>
      <c r="P152" s="11">
        <f t="shared" ref="P152:P161" si="35">$S$155</f>
        <v>0.19500000000000001</v>
      </c>
      <c r="Q152" s="11">
        <f t="shared" ref="Q152:Q161" si="36">$S$156</f>
        <v>-0.35</v>
      </c>
      <c r="S152" s="11" t="s">
        <v>341</v>
      </c>
      <c r="T152" s="11" t="s">
        <v>342</v>
      </c>
      <c r="U152" s="11" t="s">
        <v>343</v>
      </c>
    </row>
    <row r="153" spans="1:22" x14ac:dyDescent="0.25">
      <c r="A153" s="2" t="s">
        <v>53</v>
      </c>
      <c r="B153" s="11" t="s">
        <v>54</v>
      </c>
      <c r="C153" s="11">
        <v>2</v>
      </c>
      <c r="D153" s="11">
        <v>1</v>
      </c>
      <c r="E153" s="11">
        <f t="shared" si="21"/>
        <v>2</v>
      </c>
      <c r="F153" s="11">
        <f t="shared" si="28"/>
        <v>2</v>
      </c>
      <c r="G153" s="3">
        <v>1.24E-2</v>
      </c>
      <c r="H153" s="3">
        <v>3.2</v>
      </c>
      <c r="I153" s="11">
        <f t="shared" si="24"/>
        <v>1.8640835784128396E-2</v>
      </c>
      <c r="J153" s="11">
        <f t="shared" si="25"/>
        <v>3.0248277144610802</v>
      </c>
      <c r="K153" s="11">
        <f t="shared" si="29"/>
        <v>7.6830623947311434</v>
      </c>
      <c r="L153" s="2">
        <f>G153*(K153^H153)</f>
        <v>8.4553509376347833</v>
      </c>
      <c r="M153" s="2">
        <f t="shared" si="26"/>
        <v>20.320478100540214</v>
      </c>
      <c r="N153" s="2">
        <f t="shared" si="27"/>
        <v>53.849266966431564</v>
      </c>
      <c r="O153" s="11">
        <f t="shared" si="34"/>
        <v>20.9</v>
      </c>
      <c r="P153" s="11">
        <f t="shared" si="35"/>
        <v>0.19500000000000001</v>
      </c>
      <c r="Q153" s="11">
        <f t="shared" si="36"/>
        <v>-0.35</v>
      </c>
      <c r="R153" s="11" t="s">
        <v>163</v>
      </c>
      <c r="S153" s="11">
        <v>20</v>
      </c>
      <c r="T153" s="11">
        <v>18</v>
      </c>
      <c r="U153" s="11">
        <v>18</v>
      </c>
    </row>
    <row r="154" spans="1:22" x14ac:dyDescent="0.25">
      <c r="A154" s="2" t="s">
        <v>53</v>
      </c>
      <c r="B154" s="11" t="s">
        <v>54</v>
      </c>
      <c r="C154" s="11">
        <v>3</v>
      </c>
      <c r="D154" s="11">
        <v>1</v>
      </c>
      <c r="E154" s="11">
        <f t="shared" si="21"/>
        <v>3</v>
      </c>
      <c r="F154" s="11">
        <f t="shared" si="28"/>
        <v>3</v>
      </c>
      <c r="G154" s="3">
        <v>1.24E-2</v>
      </c>
      <c r="H154" s="3">
        <v>3.2</v>
      </c>
      <c r="I154" s="11">
        <f t="shared" si="24"/>
        <v>4.366930968595243E-2</v>
      </c>
      <c r="J154" s="11">
        <f t="shared" si="25"/>
        <v>3.9467108917405</v>
      </c>
      <c r="K154" s="11">
        <f t="shared" si="29"/>
        <v>10.02464566502087</v>
      </c>
      <c r="L154" s="2">
        <f>G154*(K154^H154)</f>
        <v>19.808089233497125</v>
      </c>
      <c r="M154" s="2">
        <f t="shared" si="26"/>
        <v>47.604155812297819</v>
      </c>
      <c r="N154" s="2">
        <f t="shared" si="27"/>
        <v>126.15101290258922</v>
      </c>
      <c r="O154" s="11">
        <f t="shared" si="34"/>
        <v>20.9</v>
      </c>
      <c r="P154" s="11">
        <f t="shared" si="35"/>
        <v>0.19500000000000001</v>
      </c>
      <c r="Q154" s="11">
        <f t="shared" si="36"/>
        <v>-0.35</v>
      </c>
      <c r="R154" s="11" t="s">
        <v>20</v>
      </c>
      <c r="S154" s="11">
        <v>20.9</v>
      </c>
    </row>
    <row r="155" spans="1:22" x14ac:dyDescent="0.25">
      <c r="A155" s="2" t="s">
        <v>53</v>
      </c>
      <c r="B155" s="11" t="s">
        <v>54</v>
      </c>
      <c r="C155" s="11">
        <v>4</v>
      </c>
      <c r="D155" s="11">
        <v>1</v>
      </c>
      <c r="E155" s="11">
        <f t="shared" si="21"/>
        <v>4</v>
      </c>
      <c r="F155" s="11">
        <f t="shared" si="28"/>
        <v>4</v>
      </c>
      <c r="G155" s="3">
        <v>1.24E-2</v>
      </c>
      <c r="H155" s="3">
        <v>3.2</v>
      </c>
      <c r="I155" s="11">
        <f t="shared" si="24"/>
        <v>7.6646686250982088E-2</v>
      </c>
      <c r="J155" s="11">
        <f t="shared" si="25"/>
        <v>4.705268320684806</v>
      </c>
      <c r="K155" s="11">
        <f t="shared" si="29"/>
        <v>11.951381534539408</v>
      </c>
      <c r="L155" s="2">
        <f>G155*(K155^H155)</f>
        <v>34.766393415183607</v>
      </c>
      <c r="M155" s="2">
        <f t="shared" si="26"/>
        <v>83.552976244132694</v>
      </c>
      <c r="N155" s="2">
        <f t="shared" si="27"/>
        <v>221.41538704695162</v>
      </c>
      <c r="O155" s="11">
        <f t="shared" si="34"/>
        <v>20.9</v>
      </c>
      <c r="P155" s="11">
        <f t="shared" si="35"/>
        <v>0.19500000000000001</v>
      </c>
      <c r="Q155" s="11">
        <f t="shared" si="36"/>
        <v>-0.35</v>
      </c>
      <c r="R155" s="11" t="s">
        <v>21</v>
      </c>
      <c r="S155" s="11">
        <v>0.19500000000000001</v>
      </c>
    </row>
    <row r="156" spans="1:22" x14ac:dyDescent="0.25">
      <c r="A156" s="2" t="s">
        <v>53</v>
      </c>
      <c r="B156" s="11" t="s">
        <v>54</v>
      </c>
      <c r="C156" s="11">
        <v>5</v>
      </c>
      <c r="D156" s="11">
        <v>1</v>
      </c>
      <c r="E156" s="11">
        <f t="shared" si="21"/>
        <v>5</v>
      </c>
      <c r="F156" s="11">
        <f t="shared" si="28"/>
        <v>5</v>
      </c>
      <c r="G156" s="3">
        <v>1.24E-2</v>
      </c>
      <c r="H156" s="3">
        <v>3.2</v>
      </c>
      <c r="I156" s="11">
        <f t="shared" si="24"/>
        <v>0.11418347013324644</v>
      </c>
      <c r="J156" s="11">
        <f t="shared" si="25"/>
        <v>5.3294356633460485</v>
      </c>
      <c r="K156" s="11">
        <f t="shared" si="29"/>
        <v>13.536766584898963</v>
      </c>
      <c r="L156" s="2">
        <f>G156*(K156^H156)</f>
        <v>51.792812427196722</v>
      </c>
      <c r="M156" s="2">
        <f t="shared" si="26"/>
        <v>124.47203178850451</v>
      </c>
      <c r="N156" s="2">
        <f t="shared" si="27"/>
        <v>329.85088423953692</v>
      </c>
      <c r="O156" s="11">
        <f t="shared" si="34"/>
        <v>20.9</v>
      </c>
      <c r="P156" s="11">
        <f t="shared" si="35"/>
        <v>0.19500000000000001</v>
      </c>
      <c r="Q156" s="11">
        <f t="shared" si="36"/>
        <v>-0.35</v>
      </c>
      <c r="R156" s="11" t="s">
        <v>218</v>
      </c>
      <c r="S156" s="11">
        <v>-0.35</v>
      </c>
    </row>
    <row r="157" spans="1:22" x14ac:dyDescent="0.25">
      <c r="A157" s="2" t="s">
        <v>53</v>
      </c>
      <c r="B157" s="11" t="s">
        <v>54</v>
      </c>
      <c r="C157" s="11">
        <v>6</v>
      </c>
      <c r="D157" s="11">
        <v>1</v>
      </c>
      <c r="E157" s="11">
        <f t="shared" si="21"/>
        <v>6</v>
      </c>
      <c r="F157" s="11">
        <f t="shared" si="28"/>
        <v>6</v>
      </c>
      <c r="G157" s="3">
        <v>1.24E-2</v>
      </c>
      <c r="H157" s="3">
        <v>3.2</v>
      </c>
      <c r="I157" s="11">
        <f t="shared" si="24"/>
        <v>0.15327221520668291</v>
      </c>
      <c r="J157" s="11">
        <f t="shared" si="25"/>
        <v>5.8430221853144442</v>
      </c>
      <c r="K157" s="11">
        <f t="shared" si="29"/>
        <v>14.841276350698688</v>
      </c>
      <c r="L157" s="2">
        <f>G157*(K157^H157)</f>
        <v>69.523190031244795</v>
      </c>
      <c r="M157" s="2">
        <f t="shared" si="26"/>
        <v>167.08288880376062</v>
      </c>
      <c r="N157" s="2">
        <f t="shared" si="27"/>
        <v>442.76965532996564</v>
      </c>
      <c r="O157" s="11">
        <f t="shared" si="34"/>
        <v>20.9</v>
      </c>
      <c r="P157" s="11">
        <f t="shared" si="35"/>
        <v>0.19500000000000001</v>
      </c>
      <c r="Q157" s="11">
        <f t="shared" si="36"/>
        <v>-0.35</v>
      </c>
      <c r="R157" s="11" t="s">
        <v>164</v>
      </c>
    </row>
    <row r="158" spans="1:22" x14ac:dyDescent="0.25">
      <c r="A158" s="2" t="s">
        <v>53</v>
      </c>
      <c r="B158" s="11" t="s">
        <v>54</v>
      </c>
      <c r="C158" s="11">
        <v>7</v>
      </c>
      <c r="D158" s="11">
        <v>1</v>
      </c>
      <c r="E158" s="11">
        <f t="shared" si="21"/>
        <v>7</v>
      </c>
      <c r="F158" s="11">
        <f t="shared" si="28"/>
        <v>7</v>
      </c>
      <c r="G158" s="3">
        <v>1.24E-2</v>
      </c>
      <c r="H158" s="3">
        <v>3.2</v>
      </c>
      <c r="I158" s="11">
        <f t="shared" si="24"/>
        <v>0.19164966333316838</v>
      </c>
      <c r="J158" s="11">
        <f t="shared" si="25"/>
        <v>6.2656189755004892</v>
      </c>
      <c r="K158" s="11">
        <f t="shared" si="29"/>
        <v>15.914672197771242</v>
      </c>
      <c r="L158" s="2">
        <f>G158*(K158^H158)</f>
        <v>86.930928383652684</v>
      </c>
      <c r="M158" s="2">
        <f t="shared" si="26"/>
        <v>208.91835708640397</v>
      </c>
      <c r="N158" s="2">
        <f t="shared" si="27"/>
        <v>553.63364627897056</v>
      </c>
      <c r="O158" s="11">
        <f t="shared" si="34"/>
        <v>20.9</v>
      </c>
      <c r="P158" s="11">
        <f t="shared" si="35"/>
        <v>0.19500000000000001</v>
      </c>
      <c r="Q158" s="11">
        <f t="shared" si="36"/>
        <v>-0.35</v>
      </c>
      <c r="R158" s="11" t="s">
        <v>175</v>
      </c>
      <c r="S158" s="4" t="s">
        <v>344</v>
      </c>
      <c r="T158" s="4" t="s">
        <v>345</v>
      </c>
      <c r="U158" s="4" t="s">
        <v>346</v>
      </c>
    </row>
    <row r="159" spans="1:22" x14ac:dyDescent="0.25">
      <c r="A159" s="2" t="s">
        <v>53</v>
      </c>
      <c r="B159" s="11" t="s">
        <v>54</v>
      </c>
      <c r="C159" s="11">
        <v>8</v>
      </c>
      <c r="D159" s="11">
        <v>1</v>
      </c>
      <c r="E159" s="11">
        <f t="shared" si="21"/>
        <v>8</v>
      </c>
      <c r="F159" s="11">
        <f t="shared" si="28"/>
        <v>8</v>
      </c>
      <c r="G159" s="3">
        <v>1.24E-2</v>
      </c>
      <c r="H159" s="3">
        <v>3.2</v>
      </c>
      <c r="I159" s="11">
        <f t="shared" si="24"/>
        <v>0.22780925292423412</v>
      </c>
      <c r="J159" s="11">
        <f t="shared" si="25"/>
        <v>6.613346260848795</v>
      </c>
      <c r="K159" s="11">
        <f t="shared" si="29"/>
        <v>16.797899502555939</v>
      </c>
      <c r="L159" s="2">
        <f>G159*(K159^H159)</f>
        <v>103.33266183026286</v>
      </c>
      <c r="M159" s="2">
        <f t="shared" si="26"/>
        <v>248.33612552334262</v>
      </c>
      <c r="N159" s="2">
        <f t="shared" si="27"/>
        <v>658.09073263685787</v>
      </c>
      <c r="O159" s="11">
        <f t="shared" si="34"/>
        <v>20.9</v>
      </c>
      <c r="P159" s="11">
        <f t="shared" si="35"/>
        <v>0.19500000000000001</v>
      </c>
      <c r="Q159" s="11">
        <f t="shared" si="36"/>
        <v>-0.35</v>
      </c>
    </row>
    <row r="160" spans="1:22" x14ac:dyDescent="0.25">
      <c r="A160" s="2" t="s">
        <v>53</v>
      </c>
      <c r="B160" s="11" t="s">
        <v>54</v>
      </c>
      <c r="C160" s="11">
        <v>9</v>
      </c>
      <c r="D160" s="11">
        <v>1</v>
      </c>
      <c r="E160" s="11">
        <f t="shared" si="21"/>
        <v>9</v>
      </c>
      <c r="F160" s="11">
        <f t="shared" si="28"/>
        <v>9</v>
      </c>
      <c r="G160" s="3">
        <v>1.24E-2</v>
      </c>
      <c r="H160" s="3">
        <v>3.2</v>
      </c>
      <c r="I160" s="11">
        <f t="shared" si="24"/>
        <v>0.26087551618474653</v>
      </c>
      <c r="J160" s="11">
        <f t="shared" si="25"/>
        <v>6.8994683227851157</v>
      </c>
      <c r="K160" s="11">
        <f t="shared" si="29"/>
        <v>17.524649539874193</v>
      </c>
      <c r="L160" s="2">
        <f>G160*(K160^H160)</f>
        <v>118.33128438676349</v>
      </c>
      <c r="M160" s="2">
        <f t="shared" si="26"/>
        <v>284.38184183312541</v>
      </c>
      <c r="N160" s="2">
        <f t="shared" si="27"/>
        <v>753.61188085778235</v>
      </c>
      <c r="O160" s="11">
        <f t="shared" si="34"/>
        <v>20.9</v>
      </c>
      <c r="P160" s="11">
        <f t="shared" si="35"/>
        <v>0.19500000000000001</v>
      </c>
      <c r="Q160" s="11">
        <f t="shared" si="36"/>
        <v>-0.35</v>
      </c>
    </row>
    <row r="161" spans="1:19" x14ac:dyDescent="0.25">
      <c r="A161" s="2" t="s">
        <v>53</v>
      </c>
      <c r="B161" s="11" t="s">
        <v>54</v>
      </c>
      <c r="C161" s="11">
        <v>10</v>
      </c>
      <c r="D161" s="11">
        <v>1</v>
      </c>
      <c r="E161" s="11">
        <f t="shared" si="21"/>
        <v>10</v>
      </c>
      <c r="F161" s="11">
        <f t="shared" si="28"/>
        <v>10</v>
      </c>
      <c r="G161" s="3">
        <v>1.24E-2</v>
      </c>
      <c r="H161" s="3">
        <v>3.2</v>
      </c>
      <c r="I161" s="11">
        <f t="shared" si="24"/>
        <v>0.29044537704626744</v>
      </c>
      <c r="J161" s="11">
        <f t="shared" si="25"/>
        <v>7.1348994717807708</v>
      </c>
      <c r="K161" s="11">
        <f t="shared" si="29"/>
        <v>18.122644658323157</v>
      </c>
      <c r="L161" s="2">
        <f>G161*(K161^H161)</f>
        <v>131.74396360654782</v>
      </c>
      <c r="M161" s="2">
        <f t="shared" si="26"/>
        <v>316.61611056608461</v>
      </c>
      <c r="N161" s="2">
        <f t="shared" si="27"/>
        <v>839.03269300012425</v>
      </c>
      <c r="O161" s="11">
        <f t="shared" si="34"/>
        <v>20.9</v>
      </c>
      <c r="P161" s="11">
        <f t="shared" si="35"/>
        <v>0.19500000000000001</v>
      </c>
      <c r="Q161" s="11">
        <f t="shared" si="36"/>
        <v>-0.35</v>
      </c>
    </row>
    <row r="162" spans="1:19" x14ac:dyDescent="0.25">
      <c r="A162" s="11" t="s">
        <v>55</v>
      </c>
      <c r="B162" s="11" t="s">
        <v>56</v>
      </c>
      <c r="C162" s="11">
        <v>1</v>
      </c>
      <c r="D162" s="11">
        <v>2</v>
      </c>
      <c r="E162" s="11">
        <f t="shared" si="21"/>
        <v>2</v>
      </c>
      <c r="F162" s="11">
        <f t="shared" si="28"/>
        <v>1</v>
      </c>
      <c r="G162" s="11">
        <v>1.2E-2</v>
      </c>
      <c r="H162" s="11">
        <v>2.95</v>
      </c>
      <c r="I162" s="11">
        <f t="shared" si="24"/>
        <v>6.3488448240274385E-3</v>
      </c>
      <c r="J162" s="11">
        <f t="shared" si="25"/>
        <v>2.5235206769875069</v>
      </c>
      <c r="K162" s="11">
        <f t="shared" si="29"/>
        <v>6.409742519548268</v>
      </c>
      <c r="L162" s="11">
        <f>G162*(K162^H162)</f>
        <v>2.8797909952860077</v>
      </c>
      <c r="M162" s="11">
        <f t="shared" si="26"/>
        <v>6.9209108274116984</v>
      </c>
      <c r="N162" s="11">
        <f t="shared" si="27"/>
        <v>18.340413692641</v>
      </c>
      <c r="O162" s="11">
        <v>41</v>
      </c>
      <c r="P162" s="11">
        <v>0.17</v>
      </c>
      <c r="Q162" s="11">
        <v>0</v>
      </c>
      <c r="S162" s="11" t="s">
        <v>347</v>
      </c>
    </row>
    <row r="163" spans="1:19" x14ac:dyDescent="0.25">
      <c r="A163" s="11" t="s">
        <v>55</v>
      </c>
      <c r="B163" s="11" t="s">
        <v>56</v>
      </c>
      <c r="C163" s="11">
        <v>2</v>
      </c>
      <c r="D163" s="11">
        <v>2</v>
      </c>
      <c r="E163" s="11">
        <f t="shared" si="21"/>
        <v>4</v>
      </c>
      <c r="F163" s="11">
        <f t="shared" si="28"/>
        <v>3</v>
      </c>
      <c r="G163" s="11">
        <v>1.2E-2</v>
      </c>
      <c r="H163" s="11">
        <v>2.95</v>
      </c>
      <c r="I163" s="11">
        <f t="shared" si="24"/>
        <v>0.10109182955481053</v>
      </c>
      <c r="J163" s="11">
        <f t="shared" si="25"/>
        <v>6.4486934128728732</v>
      </c>
      <c r="K163" s="11">
        <f t="shared" si="29"/>
        <v>16.379681268697098</v>
      </c>
      <c r="L163" s="11">
        <f>G163*(K163^H163)</f>
        <v>45.854537087938297</v>
      </c>
      <c r="M163" s="11">
        <f t="shared" si="26"/>
        <v>110.20076204743643</v>
      </c>
      <c r="N163" s="11">
        <f t="shared" si="27"/>
        <v>292.03201942570655</v>
      </c>
      <c r="O163" s="11">
        <v>41</v>
      </c>
      <c r="P163" s="11">
        <v>0.17</v>
      </c>
      <c r="Q163" s="11">
        <v>0</v>
      </c>
    </row>
    <row r="164" spans="1:19" x14ac:dyDescent="0.25">
      <c r="A164" s="11" t="s">
        <v>55</v>
      </c>
      <c r="B164" s="11" t="s">
        <v>56</v>
      </c>
      <c r="C164" s="11">
        <v>3</v>
      </c>
      <c r="D164" s="11">
        <v>2</v>
      </c>
      <c r="E164" s="11">
        <f t="shared" si="21"/>
        <v>6</v>
      </c>
      <c r="F164" s="11">
        <f t="shared" si="28"/>
        <v>5</v>
      </c>
      <c r="G164" s="11">
        <v>1.2E-2</v>
      </c>
      <c r="H164" s="11">
        <v>2.95</v>
      </c>
      <c r="I164" s="11">
        <f t="shared" si="24"/>
        <v>0.29231790678490355</v>
      </c>
      <c r="J164" s="11">
        <f t="shared" si="25"/>
        <v>9.2425148779929955</v>
      </c>
      <c r="K164" s="11">
        <f t="shared" si="29"/>
        <v>23.475987790102209</v>
      </c>
      <c r="L164" s="11">
        <f>G164*(K164^H164)</f>
        <v>132.59332981870051</v>
      </c>
      <c r="M164" s="11">
        <f t="shared" si="26"/>
        <v>318.65736558207288</v>
      </c>
      <c r="N164" s="11">
        <f t="shared" si="27"/>
        <v>844.44201879249317</v>
      </c>
      <c r="O164" s="11">
        <v>41</v>
      </c>
      <c r="P164" s="11">
        <v>0.17</v>
      </c>
      <c r="Q164" s="11">
        <v>0</v>
      </c>
    </row>
    <row r="165" spans="1:19" x14ac:dyDescent="0.25">
      <c r="A165" s="11" t="s">
        <v>55</v>
      </c>
      <c r="B165" s="11" t="s">
        <v>56</v>
      </c>
      <c r="C165" s="11">
        <v>4</v>
      </c>
      <c r="D165" s="11">
        <v>2</v>
      </c>
      <c r="E165" s="11">
        <f t="shared" si="21"/>
        <v>8</v>
      </c>
      <c r="F165" s="11">
        <f t="shared" si="28"/>
        <v>7</v>
      </c>
      <c r="G165" s="11">
        <v>1.2E-2</v>
      </c>
      <c r="H165" s="11">
        <v>2.95</v>
      </c>
      <c r="I165" s="11">
        <f t="shared" si="24"/>
        <v>0.51941832146674427</v>
      </c>
      <c r="J165" s="11">
        <f t="shared" si="25"/>
        <v>11.231074083962651</v>
      </c>
      <c r="K165" s="11">
        <f t="shared" si="29"/>
        <v>28.526928173265134</v>
      </c>
      <c r="L165" s="11">
        <f>G165*(K165^H165)</f>
        <v>235.60446764827694</v>
      </c>
      <c r="M165" s="11">
        <f t="shared" si="26"/>
        <v>566.22078262022819</v>
      </c>
      <c r="N165" s="11">
        <f t="shared" si="27"/>
        <v>1500.4850739436047</v>
      </c>
      <c r="O165" s="11">
        <v>41</v>
      </c>
      <c r="P165" s="11">
        <v>0.17</v>
      </c>
      <c r="Q165" s="11">
        <v>0</v>
      </c>
    </row>
    <row r="166" spans="1:19" x14ac:dyDescent="0.25">
      <c r="A166" s="11" t="s">
        <v>55</v>
      </c>
      <c r="B166" s="11" t="s">
        <v>56</v>
      </c>
      <c r="C166" s="11">
        <v>5</v>
      </c>
      <c r="D166" s="11">
        <v>2</v>
      </c>
      <c r="E166" s="11">
        <f t="shared" si="21"/>
        <v>10</v>
      </c>
      <c r="F166" s="11">
        <f t="shared" si="28"/>
        <v>9</v>
      </c>
      <c r="G166" s="11">
        <v>1.2E-2</v>
      </c>
      <c r="H166" s="11">
        <v>2.95</v>
      </c>
      <c r="I166" s="11">
        <f t="shared" si="24"/>
        <v>0.73719790890367987</v>
      </c>
      <c r="J166" s="11">
        <f t="shared" si="25"/>
        <v>12.646471511828233</v>
      </c>
      <c r="K166" s="11">
        <f t="shared" si="29"/>
        <v>32.122037640043715</v>
      </c>
      <c r="L166" s="11">
        <f>G166*(K166^H166)</f>
        <v>334.38774432948981</v>
      </c>
      <c r="M166" s="11">
        <f t="shared" si="26"/>
        <v>803.62351437031919</v>
      </c>
      <c r="N166" s="11">
        <f t="shared" si="27"/>
        <v>2129.602313081346</v>
      </c>
      <c r="O166" s="11">
        <v>41</v>
      </c>
      <c r="P166" s="11">
        <v>0.17</v>
      </c>
      <c r="Q166" s="11">
        <v>0</v>
      </c>
    </row>
    <row r="167" spans="1:19" x14ac:dyDescent="0.25">
      <c r="A167" s="11" t="s">
        <v>55</v>
      </c>
      <c r="B167" s="11" t="s">
        <v>56</v>
      </c>
      <c r="C167" s="11">
        <v>6</v>
      </c>
      <c r="D167" s="11">
        <v>2</v>
      </c>
      <c r="E167" s="11">
        <f t="shared" si="21"/>
        <v>12</v>
      </c>
      <c r="F167" s="11">
        <f t="shared" si="28"/>
        <v>11</v>
      </c>
      <c r="G167" s="11">
        <v>1.2E-2</v>
      </c>
      <c r="H167" s="11">
        <v>2.95</v>
      </c>
      <c r="I167" s="11">
        <f t="shared" si="24"/>
        <v>0.92423551349189226</v>
      </c>
      <c r="J167" s="11">
        <f t="shared" si="25"/>
        <v>13.653909395897486</v>
      </c>
      <c r="K167" s="11">
        <f t="shared" si="29"/>
        <v>34.680929865579614</v>
      </c>
      <c r="L167" s="11">
        <f>G167*(K167^H167)</f>
        <v>419.22667556852986</v>
      </c>
      <c r="M167" s="11">
        <f t="shared" si="26"/>
        <v>1007.5142407318669</v>
      </c>
      <c r="N167" s="11">
        <f t="shared" si="27"/>
        <v>2669.9127379394472</v>
      </c>
      <c r="O167" s="11">
        <v>41</v>
      </c>
      <c r="P167" s="11">
        <v>0.17</v>
      </c>
      <c r="Q167" s="11">
        <v>0</v>
      </c>
    </row>
    <row r="168" spans="1:19" x14ac:dyDescent="0.25">
      <c r="A168" s="11" t="s">
        <v>55</v>
      </c>
      <c r="B168" s="11" t="s">
        <v>56</v>
      </c>
      <c r="C168" s="11">
        <v>7</v>
      </c>
      <c r="D168" s="11">
        <v>2</v>
      </c>
      <c r="E168" s="11">
        <f t="shared" si="21"/>
        <v>14</v>
      </c>
      <c r="F168" s="11">
        <f t="shared" si="28"/>
        <v>13</v>
      </c>
      <c r="G168" s="11">
        <v>1.2E-2</v>
      </c>
      <c r="H168" s="11">
        <v>2.95</v>
      </c>
      <c r="I168" s="11">
        <f t="shared" si="24"/>
        <v>1.0748769121626014</v>
      </c>
      <c r="J168" s="11">
        <f t="shared" si="25"/>
        <v>14.370973783804738</v>
      </c>
      <c r="K168" s="11">
        <f t="shared" si="29"/>
        <v>36.502273410864035</v>
      </c>
      <c r="L168" s="11">
        <f>G168*(K168^H168)</f>
        <v>487.55654587303093</v>
      </c>
      <c r="M168" s="11">
        <f t="shared" si="26"/>
        <v>1171.7292618914466</v>
      </c>
      <c r="N168" s="11">
        <f t="shared" si="27"/>
        <v>3105.0825440123335</v>
      </c>
      <c r="O168" s="11">
        <v>41</v>
      </c>
      <c r="P168" s="11">
        <v>0.17</v>
      </c>
      <c r="Q168" s="11">
        <v>0</v>
      </c>
    </row>
    <row r="169" spans="1:19" x14ac:dyDescent="0.25">
      <c r="A169" s="11" t="s">
        <v>55</v>
      </c>
      <c r="B169" s="11" t="s">
        <v>56</v>
      </c>
      <c r="C169" s="11">
        <v>8</v>
      </c>
      <c r="D169" s="11">
        <v>2</v>
      </c>
      <c r="E169" s="11">
        <f t="shared" si="21"/>
        <v>16</v>
      </c>
      <c r="F169" s="11">
        <f t="shared" si="28"/>
        <v>15</v>
      </c>
      <c r="G169" s="11">
        <v>1.2E-2</v>
      </c>
      <c r="H169" s="11">
        <v>2.95</v>
      </c>
      <c r="I169" s="11">
        <f t="shared" si="24"/>
        <v>1.1914343008800938</v>
      </c>
      <c r="J169" s="11">
        <f t="shared" si="25"/>
        <v>14.881358934627055</v>
      </c>
      <c r="K169" s="11">
        <f t="shared" si="29"/>
        <v>37.798651693952721</v>
      </c>
      <c r="L169" s="11">
        <f>G169*(K169^H169)</f>
        <v>540.42615093761913</v>
      </c>
      <c r="M169" s="11">
        <f t="shared" si="26"/>
        <v>1298.7891154472941</v>
      </c>
      <c r="N169" s="11">
        <f t="shared" si="27"/>
        <v>3441.7911559353292</v>
      </c>
      <c r="O169" s="11">
        <v>41</v>
      </c>
      <c r="P169" s="11">
        <v>0.17</v>
      </c>
      <c r="Q169" s="11">
        <v>0</v>
      </c>
    </row>
    <row r="170" spans="1:19" x14ac:dyDescent="0.25">
      <c r="A170" s="11" t="s">
        <v>55</v>
      </c>
      <c r="B170" s="11" t="s">
        <v>56</v>
      </c>
      <c r="C170" s="11">
        <v>9</v>
      </c>
      <c r="D170" s="11">
        <v>2</v>
      </c>
      <c r="E170" s="11">
        <f t="shared" si="21"/>
        <v>18</v>
      </c>
      <c r="F170" s="11">
        <f t="shared" si="28"/>
        <v>17</v>
      </c>
      <c r="G170" s="11">
        <v>1.2E-2</v>
      </c>
      <c r="H170" s="11">
        <v>2.95</v>
      </c>
      <c r="I170" s="11">
        <f t="shared" si="24"/>
        <v>1.2792922593011973</v>
      </c>
      <c r="J170" s="11">
        <f t="shared" si="25"/>
        <v>15.2446359381611</v>
      </c>
      <c r="K170" s="11">
        <f t="shared" si="29"/>
        <v>38.721375282929195</v>
      </c>
      <c r="L170" s="11">
        <f>G170*(K170^H170)</f>
        <v>580.27789791492285</v>
      </c>
      <c r="M170" s="11">
        <f t="shared" si="26"/>
        <v>1394.5635614393723</v>
      </c>
      <c r="N170" s="11">
        <f t="shared" si="27"/>
        <v>3695.5934378143365</v>
      </c>
      <c r="O170" s="11">
        <v>41</v>
      </c>
      <c r="P170" s="11">
        <v>0.17</v>
      </c>
      <c r="Q170" s="11">
        <v>0</v>
      </c>
    </row>
    <row r="171" spans="1:19" x14ac:dyDescent="0.25">
      <c r="A171" s="11" t="s">
        <v>55</v>
      </c>
      <c r="B171" s="11" t="s">
        <v>56</v>
      </c>
      <c r="C171" s="11">
        <v>10</v>
      </c>
      <c r="D171" s="11">
        <v>2</v>
      </c>
      <c r="E171" s="11">
        <f t="shared" si="21"/>
        <v>20</v>
      </c>
      <c r="F171" s="11">
        <f t="shared" si="28"/>
        <v>19</v>
      </c>
      <c r="G171" s="11">
        <v>1.2E-2</v>
      </c>
      <c r="H171" s="11">
        <v>2.95</v>
      </c>
      <c r="I171" s="11">
        <f t="shared" si="24"/>
        <v>1.3443672002713882</v>
      </c>
      <c r="J171" s="11">
        <f t="shared" si="25"/>
        <v>15.503205728218759</v>
      </c>
      <c r="K171" s="11">
        <f t="shared" si="29"/>
        <v>39.378142549675651</v>
      </c>
      <c r="L171" s="11">
        <f>G171*(K171^H171)</f>
        <v>609.7954297209443</v>
      </c>
      <c r="M171" s="11">
        <f t="shared" si="26"/>
        <v>1465.5021142055857</v>
      </c>
      <c r="N171" s="11">
        <f t="shared" si="27"/>
        <v>3883.5806026448022</v>
      </c>
      <c r="O171" s="11">
        <v>41</v>
      </c>
      <c r="P171" s="11">
        <v>0.17</v>
      </c>
      <c r="Q171" s="11">
        <v>0</v>
      </c>
    </row>
    <row r="172" spans="1:19" x14ac:dyDescent="0.25">
      <c r="A172" s="11" t="s">
        <v>57</v>
      </c>
      <c r="B172" s="11" t="s">
        <v>58</v>
      </c>
      <c r="C172" s="11">
        <v>1</v>
      </c>
      <c r="D172" s="11">
        <v>1</v>
      </c>
      <c r="E172" s="11">
        <f t="shared" si="21"/>
        <v>1</v>
      </c>
      <c r="F172" s="11">
        <f t="shared" si="28"/>
        <v>1</v>
      </c>
      <c r="G172" s="11">
        <v>1.2999999999999999E-2</v>
      </c>
      <c r="H172" s="11">
        <v>3</v>
      </c>
      <c r="I172" s="11">
        <f t="shared" si="24"/>
        <v>5.8918280589254329E-2</v>
      </c>
      <c r="J172" s="11">
        <f t="shared" si="25"/>
        <v>5.00599724669864</v>
      </c>
      <c r="K172" s="11">
        <f t="shared" si="29"/>
        <v>12.715233006614545</v>
      </c>
      <c r="L172" s="11">
        <f>G172*(K172^H172)</f>
        <v>26.724914311425248</v>
      </c>
      <c r="M172" s="11">
        <f t="shared" si="26"/>
        <v>64.227143262257258</v>
      </c>
      <c r="N172" s="11">
        <f t="shared" si="27"/>
        <v>170.20192964498173</v>
      </c>
      <c r="O172" s="11">
        <v>152</v>
      </c>
      <c r="P172" s="11">
        <v>9.6000000000000002E-2</v>
      </c>
      <c r="Q172" s="11">
        <v>0.09</v>
      </c>
      <c r="S172" s="11" t="s">
        <v>348</v>
      </c>
    </row>
    <row r="173" spans="1:19" x14ac:dyDescent="0.25">
      <c r="A173" s="11" t="s">
        <v>57</v>
      </c>
      <c r="B173" s="11" t="s">
        <v>58</v>
      </c>
      <c r="C173" s="11">
        <v>2</v>
      </c>
      <c r="D173" s="11">
        <v>1</v>
      </c>
      <c r="E173" s="11">
        <f t="shared" si="21"/>
        <v>2</v>
      </c>
      <c r="F173" s="11">
        <f t="shared" si="28"/>
        <v>2</v>
      </c>
      <c r="G173" s="11">
        <v>1.2999999999999999E-2</v>
      </c>
      <c r="H173" s="11">
        <v>3</v>
      </c>
      <c r="I173" s="11">
        <f t="shared" si="24"/>
        <v>0.47325800148199632</v>
      </c>
      <c r="J173" s="11">
        <f t="shared" si="25"/>
        <v>10.02551228346263</v>
      </c>
      <c r="K173" s="11">
        <f t="shared" si="29"/>
        <v>25.464801199995083</v>
      </c>
      <c r="L173" s="11">
        <f>G173*(K173^H173)</f>
        <v>214.66647380591499</v>
      </c>
      <c r="M173" s="11">
        <f t="shared" si="26"/>
        <v>515.90116271548902</v>
      </c>
      <c r="N173" s="11">
        <f t="shared" si="27"/>
        <v>1367.138081196046</v>
      </c>
      <c r="O173" s="11">
        <v>152</v>
      </c>
      <c r="P173" s="11">
        <v>9.6000000000000002E-2</v>
      </c>
      <c r="Q173" s="11">
        <v>0.09</v>
      </c>
    </row>
    <row r="174" spans="1:19" x14ac:dyDescent="0.25">
      <c r="A174" s="11" t="s">
        <v>57</v>
      </c>
      <c r="B174" s="11" t="s">
        <v>58</v>
      </c>
      <c r="C174" s="11">
        <v>3</v>
      </c>
      <c r="D174" s="11">
        <v>1</v>
      </c>
      <c r="E174" s="11">
        <f t="shared" si="21"/>
        <v>3</v>
      </c>
      <c r="F174" s="11">
        <f t="shared" si="28"/>
        <v>3</v>
      </c>
      <c r="G174" s="11">
        <v>1.2999999999999999E-2</v>
      </c>
      <c r="H174" s="11">
        <v>3</v>
      </c>
      <c r="I174" s="11">
        <f t="shared" si="24"/>
        <v>1.4572956392570955</v>
      </c>
      <c r="J174" s="11">
        <f t="shared" si="25"/>
        <v>14.585561072478503</v>
      </c>
      <c r="K174" s="11">
        <f t="shared" si="29"/>
        <v>37.047325124095401</v>
      </c>
      <c r="L174" s="11">
        <f>G174*(K174^H174)</f>
        <v>661.0189689184964</v>
      </c>
      <c r="M174" s="11">
        <f t="shared" si="26"/>
        <v>1588.6060296046535</v>
      </c>
      <c r="N174" s="11">
        <f t="shared" si="27"/>
        <v>4209.8059784523311</v>
      </c>
      <c r="O174" s="11">
        <v>152</v>
      </c>
      <c r="P174" s="11">
        <v>9.6000000000000002E-2</v>
      </c>
      <c r="Q174" s="11">
        <v>0.09</v>
      </c>
    </row>
    <row r="175" spans="1:19" x14ac:dyDescent="0.25">
      <c r="A175" s="11" t="s">
        <v>57</v>
      </c>
      <c r="B175" s="11" t="s">
        <v>58</v>
      </c>
      <c r="C175" s="11">
        <v>4</v>
      </c>
      <c r="D175" s="11">
        <v>1</v>
      </c>
      <c r="E175" s="11">
        <f t="shared" si="21"/>
        <v>4</v>
      </c>
      <c r="F175" s="11">
        <f t="shared" si="28"/>
        <v>4</v>
      </c>
      <c r="G175" s="11">
        <v>1.2999999999999999E-2</v>
      </c>
      <c r="H175" s="11">
        <v>3</v>
      </c>
      <c r="I175" s="11">
        <f t="shared" si="24"/>
        <v>3.085080153406305</v>
      </c>
      <c r="J175" s="11">
        <f t="shared" si="25"/>
        <v>18.728201308817106</v>
      </c>
      <c r="K175" s="11">
        <f t="shared" si="29"/>
        <v>47.569631324395452</v>
      </c>
      <c r="L175" s="11">
        <f>G175*(K175^H175)</f>
        <v>1399.3704826257156</v>
      </c>
      <c r="M175" s="11">
        <f t="shared" si="26"/>
        <v>3363.0629238781917</v>
      </c>
      <c r="N175" s="11">
        <f t="shared" si="27"/>
        <v>8912.1167482772071</v>
      </c>
      <c r="O175" s="11">
        <v>152</v>
      </c>
      <c r="P175" s="11">
        <v>9.6000000000000002E-2</v>
      </c>
      <c r="Q175" s="11">
        <v>0.09</v>
      </c>
    </row>
    <row r="176" spans="1:19" x14ac:dyDescent="0.25">
      <c r="A176" s="11" t="s">
        <v>57</v>
      </c>
      <c r="B176" s="11" t="s">
        <v>58</v>
      </c>
      <c r="C176" s="11">
        <v>5</v>
      </c>
      <c r="D176" s="11">
        <v>1</v>
      </c>
      <c r="E176" s="11">
        <f t="shared" si="21"/>
        <v>5</v>
      </c>
      <c r="F176" s="11">
        <f t="shared" si="28"/>
        <v>5</v>
      </c>
      <c r="G176" s="11">
        <v>1.2999999999999999E-2</v>
      </c>
      <c r="H176" s="11">
        <v>3</v>
      </c>
      <c r="I176" s="11">
        <f t="shared" si="24"/>
        <v>5.3436950694669401</v>
      </c>
      <c r="J176" s="11">
        <f t="shared" si="25"/>
        <v>22.491640895049091</v>
      </c>
      <c r="K176" s="11">
        <f t="shared" si="29"/>
        <v>57.128767873424692</v>
      </c>
      <c r="L176" s="11">
        <f>G176*(K176^H176)</f>
        <v>2423.8621936963923</v>
      </c>
      <c r="M176" s="11">
        <f t="shared" si="26"/>
        <v>5825.1915253458119</v>
      </c>
      <c r="N176" s="11">
        <f t="shared" si="27"/>
        <v>15436.757542166401</v>
      </c>
      <c r="O176" s="11">
        <v>152</v>
      </c>
      <c r="P176" s="11">
        <v>9.6000000000000002E-2</v>
      </c>
      <c r="Q176" s="11">
        <v>0.09</v>
      </c>
    </row>
    <row r="177" spans="1:19" x14ac:dyDescent="0.25">
      <c r="A177" s="11" t="s">
        <v>57</v>
      </c>
      <c r="B177" s="11" t="s">
        <v>58</v>
      </c>
      <c r="C177" s="11">
        <v>6</v>
      </c>
      <c r="D177" s="11">
        <v>1</v>
      </c>
      <c r="E177" s="11">
        <f t="shared" si="21"/>
        <v>6</v>
      </c>
      <c r="F177" s="11">
        <f t="shared" si="28"/>
        <v>6</v>
      </c>
      <c r="G177" s="11">
        <v>1.2999999999999999E-2</v>
      </c>
      <c r="H177" s="11">
        <v>3</v>
      </c>
      <c r="I177" s="11">
        <f t="shared" si="24"/>
        <v>8.169776368743193</v>
      </c>
      <c r="J177" s="11">
        <f t="shared" si="25"/>
        <v>25.91059033578934</v>
      </c>
      <c r="K177" s="11">
        <f t="shared" si="29"/>
        <v>65.812899452904929</v>
      </c>
      <c r="L177" s="11">
        <f>G177*(K177^H177)</f>
        <v>3705.7526325367608</v>
      </c>
      <c r="M177" s="11">
        <f t="shared" si="26"/>
        <v>8905.9183670674374</v>
      </c>
      <c r="N177" s="11">
        <f t="shared" si="27"/>
        <v>23600.683672728708</v>
      </c>
      <c r="O177" s="11">
        <v>152</v>
      </c>
      <c r="P177" s="11">
        <v>9.6000000000000002E-2</v>
      </c>
      <c r="Q177" s="11">
        <v>0.09</v>
      </c>
    </row>
    <row r="178" spans="1:19" x14ac:dyDescent="0.25">
      <c r="A178" s="11" t="s">
        <v>57</v>
      </c>
      <c r="B178" s="11" t="s">
        <v>58</v>
      </c>
      <c r="C178" s="11">
        <v>7</v>
      </c>
      <c r="D178" s="11">
        <v>1</v>
      </c>
      <c r="E178" s="11">
        <f t="shared" si="21"/>
        <v>7</v>
      </c>
      <c r="F178" s="11">
        <f t="shared" si="28"/>
        <v>7</v>
      </c>
      <c r="G178" s="11">
        <v>1.2999999999999999E-2</v>
      </c>
      <c r="H178" s="11">
        <v>3</v>
      </c>
      <c r="I178" s="11">
        <f t="shared" si="24"/>
        <v>11.474058109118864</v>
      </c>
      <c r="J178" s="11">
        <f t="shared" si="25"/>
        <v>29.016582875460092</v>
      </c>
      <c r="K178" s="11">
        <f t="shared" si="29"/>
        <v>73.702120503668638</v>
      </c>
      <c r="L178" s="11">
        <f>G178*(K178^H178)</f>
        <v>5204.55140074882</v>
      </c>
      <c r="M178" s="11">
        <f t="shared" si="26"/>
        <v>12507.934152244219</v>
      </c>
      <c r="N178" s="11">
        <f t="shared" si="27"/>
        <v>33146.025503447177</v>
      </c>
      <c r="O178" s="11">
        <v>152</v>
      </c>
      <c r="P178" s="11">
        <v>9.6000000000000002E-2</v>
      </c>
      <c r="Q178" s="11">
        <v>0.09</v>
      </c>
    </row>
    <row r="179" spans="1:19" x14ac:dyDescent="0.25">
      <c r="A179" s="11" t="s">
        <v>57</v>
      </c>
      <c r="B179" s="11" t="s">
        <v>58</v>
      </c>
      <c r="C179" s="11">
        <v>8</v>
      </c>
      <c r="D179" s="11">
        <v>1</v>
      </c>
      <c r="E179" s="11">
        <f t="shared" si="21"/>
        <v>8</v>
      </c>
      <c r="F179" s="11">
        <f t="shared" si="28"/>
        <v>8</v>
      </c>
      <c r="G179" s="11">
        <v>1.2999999999999999E-2</v>
      </c>
      <c r="H179" s="11">
        <v>3</v>
      </c>
      <c r="I179" s="11">
        <f t="shared" si="24"/>
        <v>15.157460260179651</v>
      </c>
      <c r="J179" s="11">
        <f t="shared" si="25"/>
        <v>31.838265331928827</v>
      </c>
      <c r="K179" s="11">
        <f t="shared" si="29"/>
        <v>80.869193943099219</v>
      </c>
      <c r="L179" s="11">
        <f>G179*(K179^H179)</f>
        <v>6875.3164990699761</v>
      </c>
      <c r="M179" s="11">
        <f t="shared" si="26"/>
        <v>16523.23119218932</v>
      </c>
      <c r="N179" s="11">
        <f t="shared" si="27"/>
        <v>43786.562659301693</v>
      </c>
      <c r="O179" s="11">
        <v>152</v>
      </c>
      <c r="P179" s="11">
        <v>9.6000000000000002E-2</v>
      </c>
      <c r="Q179" s="11">
        <v>0.09</v>
      </c>
    </row>
    <row r="180" spans="1:19" x14ac:dyDescent="0.25">
      <c r="A180" s="11" t="s">
        <v>57</v>
      </c>
      <c r="B180" s="11" t="s">
        <v>58</v>
      </c>
      <c r="C180" s="11">
        <v>9</v>
      </c>
      <c r="D180" s="11">
        <v>1</v>
      </c>
      <c r="E180" s="11">
        <f t="shared" si="21"/>
        <v>9</v>
      </c>
      <c r="F180" s="11">
        <f t="shared" si="28"/>
        <v>9</v>
      </c>
      <c r="G180" s="11">
        <v>1.2999999999999999E-2</v>
      </c>
      <c r="H180" s="11">
        <v>3</v>
      </c>
      <c r="I180" s="11">
        <f t="shared" si="24"/>
        <v>19.12126104006353</v>
      </c>
      <c r="J180" s="11">
        <f t="shared" si="25"/>
        <v>34.401662308403012</v>
      </c>
      <c r="K180" s="11">
        <f t="shared" si="29"/>
        <v>87.380222263343654</v>
      </c>
      <c r="L180" s="11">
        <f>G180*(K180^H180)</f>
        <v>8673.2684272407623</v>
      </c>
      <c r="M180" s="11">
        <f t="shared" si="26"/>
        <v>20844.192326942473</v>
      </c>
      <c r="N180" s="11">
        <f t="shared" si="27"/>
        <v>55237.109666397555</v>
      </c>
      <c r="O180" s="11">
        <v>152</v>
      </c>
      <c r="P180" s="11">
        <v>9.6000000000000002E-2</v>
      </c>
      <c r="Q180" s="11">
        <v>0.09</v>
      </c>
    </row>
    <row r="181" spans="1:19" x14ac:dyDescent="0.25">
      <c r="A181" s="11" t="s">
        <v>57</v>
      </c>
      <c r="B181" s="11" t="s">
        <v>58</v>
      </c>
      <c r="C181" s="11">
        <v>10</v>
      </c>
      <c r="D181" s="11">
        <v>1</v>
      </c>
      <c r="E181" s="11">
        <f t="shared" ref="E181:E244" si="37">C181*D181</f>
        <v>10</v>
      </c>
      <c r="F181" s="11">
        <f t="shared" si="28"/>
        <v>10</v>
      </c>
      <c r="G181" s="11">
        <v>1.2999999999999999E-2</v>
      </c>
      <c r="H181" s="11">
        <v>3</v>
      </c>
      <c r="I181" s="11">
        <f t="shared" si="24"/>
        <v>23.273183523538354</v>
      </c>
      <c r="J181" s="11">
        <f t="shared" si="25"/>
        <v>36.730416220429134</v>
      </c>
      <c r="K181" s="11">
        <f t="shared" si="29"/>
        <v>93.295257199890003</v>
      </c>
      <c r="L181" s="11">
        <f>G181*(K181^H181)</f>
        <v>10556.551026271354</v>
      </c>
      <c r="M181" s="11">
        <f t="shared" si="26"/>
        <v>25370.225970370957</v>
      </c>
      <c r="N181" s="11">
        <f t="shared" si="27"/>
        <v>67231.098821483029</v>
      </c>
      <c r="O181" s="11">
        <v>152</v>
      </c>
      <c r="P181" s="11">
        <v>9.6000000000000002E-2</v>
      </c>
      <c r="Q181" s="11">
        <v>0.09</v>
      </c>
    </row>
    <row r="182" spans="1:19" x14ac:dyDescent="0.25">
      <c r="A182" s="11" t="s">
        <v>59</v>
      </c>
      <c r="B182" s="11" t="s">
        <v>60</v>
      </c>
      <c r="C182" s="11">
        <v>1</v>
      </c>
      <c r="D182" s="11">
        <v>2</v>
      </c>
      <c r="E182" s="11">
        <f t="shared" si="37"/>
        <v>2</v>
      </c>
      <c r="F182" s="11">
        <f t="shared" si="28"/>
        <v>1</v>
      </c>
      <c r="G182" s="11">
        <v>4.0000000000000001E-3</v>
      </c>
      <c r="H182" s="11">
        <v>3.1</v>
      </c>
      <c r="I182" s="11">
        <f t="shared" si="24"/>
        <v>0.16824259128765653</v>
      </c>
      <c r="J182" s="11">
        <f t="shared" si="25"/>
        <v>9.4620742692920849</v>
      </c>
      <c r="K182" s="11">
        <f t="shared" si="29"/>
        <v>24.033668644001896</v>
      </c>
      <c r="L182" s="11">
        <f>G182*(K182^H182)</f>
        <v>76.313646473159338</v>
      </c>
      <c r="M182" s="11">
        <f t="shared" si="26"/>
        <v>183.40217849834016</v>
      </c>
      <c r="N182" s="11">
        <f t="shared" si="27"/>
        <v>486.01577302060144</v>
      </c>
      <c r="O182" s="11">
        <v>72.900000000000006</v>
      </c>
      <c r="P182" s="11">
        <v>0.4</v>
      </c>
      <c r="Q182" s="11">
        <v>0</v>
      </c>
      <c r="S182" s="11" t="s">
        <v>349</v>
      </c>
    </row>
    <row r="183" spans="1:19" x14ac:dyDescent="0.25">
      <c r="A183" s="11" t="s">
        <v>59</v>
      </c>
      <c r="B183" s="11" t="s">
        <v>60</v>
      </c>
      <c r="C183" s="11">
        <v>2</v>
      </c>
      <c r="D183" s="11">
        <v>2</v>
      </c>
      <c r="E183" s="11">
        <f t="shared" si="37"/>
        <v>4</v>
      </c>
      <c r="F183" s="11">
        <f t="shared" si="28"/>
        <v>3</v>
      </c>
      <c r="G183" s="11">
        <v>4.0000000000000001E-3</v>
      </c>
      <c r="H183" s="11">
        <v>3.1</v>
      </c>
      <c r="I183" s="11">
        <f t="shared" si="24"/>
        <v>1.727246025245164</v>
      </c>
      <c r="J183" s="11">
        <f t="shared" si="25"/>
        <v>20.056276358897826</v>
      </c>
      <c r="K183" s="11">
        <f t="shared" si="29"/>
        <v>50.942941951600481</v>
      </c>
      <c r="L183" s="11">
        <f>G183*(K183^H183)</f>
        <v>783.46654990209834</v>
      </c>
      <c r="M183" s="11">
        <f t="shared" si="26"/>
        <v>1882.8804371595729</v>
      </c>
      <c r="N183" s="11">
        <f t="shared" si="27"/>
        <v>4989.6331584728678</v>
      </c>
      <c r="O183" s="11">
        <v>72.900000000000006</v>
      </c>
      <c r="P183" s="11">
        <v>0.4</v>
      </c>
      <c r="Q183" s="11">
        <v>0</v>
      </c>
    </row>
    <row r="184" spans="1:19" x14ac:dyDescent="0.25">
      <c r="A184" s="11" t="s">
        <v>59</v>
      </c>
      <c r="B184" s="11" t="s">
        <v>60</v>
      </c>
      <c r="C184" s="11">
        <v>3</v>
      </c>
      <c r="D184" s="11">
        <v>2</v>
      </c>
      <c r="E184" s="11">
        <f t="shared" si="37"/>
        <v>6</v>
      </c>
      <c r="F184" s="11">
        <f t="shared" si="28"/>
        <v>5</v>
      </c>
      <c r="G184" s="11">
        <v>4.0000000000000001E-3</v>
      </c>
      <c r="H184" s="11">
        <v>3.1</v>
      </c>
      <c r="I184" s="11">
        <f t="shared" si="24"/>
        <v>3.3425434299191399</v>
      </c>
      <c r="J184" s="11">
        <f t="shared" si="25"/>
        <v>24.816558209468873</v>
      </c>
      <c r="K184" s="11">
        <f t="shared" si="29"/>
        <v>63.034057852050935</v>
      </c>
      <c r="L184" s="11">
        <f>G184*(K184^H184)</f>
        <v>1516.153999292005</v>
      </c>
      <c r="M184" s="11">
        <f t="shared" si="26"/>
        <v>3643.7250643883799</v>
      </c>
      <c r="N184" s="11">
        <f t="shared" si="27"/>
        <v>9655.8714206292061</v>
      </c>
      <c r="O184" s="11">
        <v>72.900000000000006</v>
      </c>
      <c r="P184" s="11">
        <v>0.4</v>
      </c>
      <c r="Q184" s="11">
        <v>0</v>
      </c>
    </row>
    <row r="185" spans="1:19" x14ac:dyDescent="0.25">
      <c r="A185" s="11" t="s">
        <v>59</v>
      </c>
      <c r="B185" s="11" t="s">
        <v>60</v>
      </c>
      <c r="C185" s="11">
        <v>4</v>
      </c>
      <c r="D185" s="11">
        <v>2</v>
      </c>
      <c r="E185" s="11">
        <f t="shared" si="37"/>
        <v>8</v>
      </c>
      <c r="F185" s="11">
        <f t="shared" si="28"/>
        <v>7</v>
      </c>
      <c r="G185" s="11">
        <v>4.0000000000000001E-3</v>
      </c>
      <c r="H185" s="11">
        <v>3.1</v>
      </c>
      <c r="I185" s="11">
        <f t="shared" si="24"/>
        <v>4.3190149530728581</v>
      </c>
      <c r="J185" s="11">
        <f t="shared" si="25"/>
        <v>26.955490722291977</v>
      </c>
      <c r="K185" s="11">
        <f t="shared" si="29"/>
        <v>68.466946434621619</v>
      </c>
      <c r="L185" s="11">
        <f>G185*(K185^H185)</f>
        <v>1959.0745584603505</v>
      </c>
      <c r="M185" s="11">
        <f t="shared" si="26"/>
        <v>4708.1820679172088</v>
      </c>
      <c r="N185" s="11">
        <f t="shared" si="27"/>
        <v>12476.682479980604</v>
      </c>
      <c r="O185" s="11">
        <v>72.900000000000006</v>
      </c>
      <c r="P185" s="11">
        <v>0.4</v>
      </c>
      <c r="Q185" s="11">
        <v>0</v>
      </c>
    </row>
    <row r="186" spans="1:19" x14ac:dyDescent="0.25">
      <c r="A186" s="11" t="s">
        <v>59</v>
      </c>
      <c r="B186" s="11" t="s">
        <v>60</v>
      </c>
      <c r="C186" s="11">
        <v>5</v>
      </c>
      <c r="D186" s="11">
        <v>2</v>
      </c>
      <c r="E186" s="11">
        <f t="shared" si="37"/>
        <v>10</v>
      </c>
      <c r="F186" s="11">
        <f t="shared" si="28"/>
        <v>9</v>
      </c>
      <c r="G186" s="11">
        <v>4.0000000000000001E-3</v>
      </c>
      <c r="H186" s="11">
        <v>3.1</v>
      </c>
      <c r="I186" s="11">
        <f t="shared" si="24"/>
        <v>4.8144965149406627</v>
      </c>
      <c r="J186" s="11">
        <f t="shared" si="25"/>
        <v>27.916575052595427</v>
      </c>
      <c r="K186" s="11">
        <f t="shared" si="29"/>
        <v>70.908100633592383</v>
      </c>
      <c r="L186" s="11">
        <f>G186*(K186^H186)</f>
        <v>2183.8214816796831</v>
      </c>
      <c r="M186" s="11">
        <f t="shared" si="26"/>
        <v>5248.3092566202422</v>
      </c>
      <c r="N186" s="11">
        <f t="shared" si="27"/>
        <v>13908.019530043641</v>
      </c>
      <c r="O186" s="11">
        <v>72.900000000000006</v>
      </c>
      <c r="P186" s="11">
        <v>0.4</v>
      </c>
      <c r="Q186" s="11">
        <v>0</v>
      </c>
    </row>
    <row r="187" spans="1:19" x14ac:dyDescent="0.25">
      <c r="A187" s="11" t="s">
        <v>59</v>
      </c>
      <c r="B187" s="11" t="s">
        <v>60</v>
      </c>
      <c r="C187" s="11">
        <v>6</v>
      </c>
      <c r="D187" s="11">
        <v>2</v>
      </c>
      <c r="E187" s="11">
        <f t="shared" si="37"/>
        <v>12</v>
      </c>
      <c r="F187" s="11">
        <f t="shared" si="28"/>
        <v>11</v>
      </c>
      <c r="G187" s="11">
        <v>4.0000000000000001E-3</v>
      </c>
      <c r="H187" s="11">
        <v>3.1</v>
      </c>
      <c r="I187" s="11">
        <f t="shared" si="24"/>
        <v>5.049142477891551</v>
      </c>
      <c r="J187" s="11">
        <f t="shared" si="25"/>
        <v>28.348418079159966</v>
      </c>
      <c r="K187" s="11">
        <f t="shared" si="29"/>
        <v>72.004981921066317</v>
      </c>
      <c r="L187" s="11">
        <f>G187*(K187^H187)</f>
        <v>2290.2552267019037</v>
      </c>
      <c r="M187" s="11">
        <f t="shared" si="26"/>
        <v>5504.0981175244015</v>
      </c>
      <c r="N187" s="11">
        <f t="shared" si="27"/>
        <v>14585.860011439663</v>
      </c>
      <c r="O187" s="11">
        <v>72.900000000000006</v>
      </c>
      <c r="P187" s="11">
        <v>0.4</v>
      </c>
      <c r="Q187" s="11">
        <v>0</v>
      </c>
    </row>
    <row r="188" spans="1:19" x14ac:dyDescent="0.25">
      <c r="A188" s="11" t="s">
        <v>59</v>
      </c>
      <c r="B188" s="11" t="s">
        <v>60</v>
      </c>
      <c r="C188" s="11">
        <v>7</v>
      </c>
      <c r="D188" s="11">
        <v>2</v>
      </c>
      <c r="E188" s="11">
        <f t="shared" si="37"/>
        <v>14</v>
      </c>
      <c r="F188" s="11">
        <f t="shared" si="28"/>
        <v>13</v>
      </c>
      <c r="G188" s="11">
        <v>4.0000000000000001E-3</v>
      </c>
      <c r="H188" s="11">
        <v>3.1</v>
      </c>
      <c r="I188" s="11">
        <f t="shared" si="24"/>
        <v>5.1570517416045325</v>
      </c>
      <c r="J188" s="11">
        <f t="shared" si="25"/>
        <v>28.542457658947459</v>
      </c>
      <c r="K188" s="11">
        <f t="shared" si="29"/>
        <v>72.497842453726548</v>
      </c>
      <c r="L188" s="11">
        <f>G188*(K188^H188)</f>
        <v>2339.2021035845328</v>
      </c>
      <c r="M188" s="11">
        <f t="shared" si="26"/>
        <v>5621.7306022219</v>
      </c>
      <c r="N188" s="11">
        <f t="shared" si="27"/>
        <v>14897.586095888035</v>
      </c>
      <c r="O188" s="11">
        <v>72.900000000000006</v>
      </c>
      <c r="P188" s="11">
        <v>0.4</v>
      </c>
      <c r="Q188" s="11">
        <v>0</v>
      </c>
    </row>
    <row r="189" spans="1:19" x14ac:dyDescent="0.25">
      <c r="A189" s="11" t="s">
        <v>59</v>
      </c>
      <c r="B189" s="11" t="s">
        <v>60</v>
      </c>
      <c r="C189" s="11">
        <v>8</v>
      </c>
      <c r="D189" s="11">
        <v>2</v>
      </c>
      <c r="E189" s="11">
        <f t="shared" si="37"/>
        <v>16</v>
      </c>
      <c r="F189" s="11">
        <f t="shared" si="28"/>
        <v>15</v>
      </c>
      <c r="G189" s="11">
        <v>4.0000000000000001E-3</v>
      </c>
      <c r="H189" s="11">
        <v>3.1</v>
      </c>
      <c r="I189" s="11">
        <f t="shared" si="24"/>
        <v>5.2060430274095459</v>
      </c>
      <c r="J189" s="11">
        <f t="shared" si="25"/>
        <v>28.62964526233111</v>
      </c>
      <c r="K189" s="11">
        <f t="shared" si="29"/>
        <v>72.71929896632102</v>
      </c>
      <c r="L189" s="11">
        <f>G189*(K189^H189)</f>
        <v>2361.4242034498216</v>
      </c>
      <c r="M189" s="11">
        <f t="shared" si="26"/>
        <v>5675.1362736116835</v>
      </c>
      <c r="N189" s="11">
        <f t="shared" si="27"/>
        <v>15039.11112507096</v>
      </c>
      <c r="O189" s="11">
        <v>72.900000000000006</v>
      </c>
      <c r="P189" s="11">
        <v>0.4</v>
      </c>
      <c r="Q189" s="11">
        <v>0</v>
      </c>
    </row>
    <row r="190" spans="1:19" x14ac:dyDescent="0.25">
      <c r="A190" s="11" t="s">
        <v>59</v>
      </c>
      <c r="B190" s="11" t="s">
        <v>60</v>
      </c>
      <c r="C190" s="11">
        <v>9</v>
      </c>
      <c r="D190" s="11">
        <v>2</v>
      </c>
      <c r="E190" s="11">
        <f t="shared" si="37"/>
        <v>18</v>
      </c>
      <c r="F190" s="11">
        <f t="shared" si="28"/>
        <v>17</v>
      </c>
      <c r="G190" s="11">
        <v>4.0000000000000001E-3</v>
      </c>
      <c r="H190" s="11">
        <v>3.1</v>
      </c>
      <c r="I190" s="11">
        <f t="shared" si="24"/>
        <v>5.2281585134327528</v>
      </c>
      <c r="J190" s="11">
        <f t="shared" si="25"/>
        <v>28.668821177843352</v>
      </c>
      <c r="K190" s="11">
        <f t="shared" si="29"/>
        <v>72.818805791722113</v>
      </c>
      <c r="L190" s="11">
        <f>G190*(K190^H190)</f>
        <v>2371.4556310986713</v>
      </c>
      <c r="M190" s="11">
        <f t="shared" si="26"/>
        <v>5699.24448713932</v>
      </c>
      <c r="N190" s="11">
        <f t="shared" si="27"/>
        <v>15102.997890919198</v>
      </c>
      <c r="O190" s="11">
        <v>72.900000000000006</v>
      </c>
      <c r="P190" s="11">
        <v>0.4</v>
      </c>
      <c r="Q190" s="11">
        <v>0</v>
      </c>
    </row>
    <row r="191" spans="1:19" x14ac:dyDescent="0.25">
      <c r="A191" s="11" t="s">
        <v>59</v>
      </c>
      <c r="B191" s="11" t="s">
        <v>60</v>
      </c>
      <c r="C191" s="11">
        <v>10</v>
      </c>
      <c r="D191" s="11">
        <v>2</v>
      </c>
      <c r="E191" s="11">
        <f t="shared" si="37"/>
        <v>20</v>
      </c>
      <c r="F191" s="11">
        <f t="shared" si="28"/>
        <v>19</v>
      </c>
      <c r="G191" s="11">
        <v>4.0000000000000001E-3</v>
      </c>
      <c r="H191" s="11">
        <v>3.1</v>
      </c>
      <c r="I191" s="11">
        <f t="shared" si="24"/>
        <v>5.238116330402347</v>
      </c>
      <c r="J191" s="11">
        <f t="shared" si="25"/>
        <v>28.686424051378811</v>
      </c>
      <c r="K191" s="11">
        <f t="shared" si="29"/>
        <v>72.863517090502185</v>
      </c>
      <c r="L191" s="11">
        <f>G191*(K191^H191)</f>
        <v>2375.9724262695372</v>
      </c>
      <c r="M191" s="11">
        <f t="shared" si="26"/>
        <v>5710.0995584463762</v>
      </c>
      <c r="N191" s="11">
        <f t="shared" si="27"/>
        <v>15131.763829882897</v>
      </c>
      <c r="O191" s="11">
        <v>72.900000000000006</v>
      </c>
      <c r="P191" s="11">
        <v>0.4</v>
      </c>
      <c r="Q191" s="11">
        <v>0</v>
      </c>
    </row>
    <row r="192" spans="1:19" x14ac:dyDescent="0.25">
      <c r="A192" s="11" t="s">
        <v>61</v>
      </c>
      <c r="B192" s="11" t="s">
        <v>62</v>
      </c>
      <c r="C192" s="11">
        <v>1</v>
      </c>
      <c r="D192" s="11">
        <v>2</v>
      </c>
      <c r="E192" s="11">
        <f t="shared" si="37"/>
        <v>2</v>
      </c>
      <c r="F192" s="11">
        <f t="shared" si="28"/>
        <v>1</v>
      </c>
      <c r="G192" s="11">
        <v>1.6799999999999999E-2</v>
      </c>
      <c r="H192" s="11">
        <v>3.1</v>
      </c>
      <c r="I192" s="11">
        <f t="shared" si="24"/>
        <v>0.10798967650406889</v>
      </c>
      <c r="J192" s="11">
        <f t="shared" si="25"/>
        <v>5.1620724409246455</v>
      </c>
      <c r="K192" s="11">
        <f t="shared" si="29"/>
        <v>13.1116639999486</v>
      </c>
      <c r="L192" s="11">
        <f>G192*(K192^H192)</f>
        <v>48.983351554494149</v>
      </c>
      <c r="M192" s="11">
        <f t="shared" si="26"/>
        <v>117.72014312543655</v>
      </c>
      <c r="N192" s="11">
        <f t="shared" si="27"/>
        <v>311.95837928240684</v>
      </c>
      <c r="O192" s="11">
        <v>263.2</v>
      </c>
      <c r="P192" s="11">
        <v>7.0000000000000007E-2</v>
      </c>
      <c r="Q192" s="11">
        <v>0.27</v>
      </c>
      <c r="S192" s="11" t="s">
        <v>350</v>
      </c>
    </row>
    <row r="193" spans="1:19" x14ac:dyDescent="0.25">
      <c r="A193" s="11" t="s">
        <v>61</v>
      </c>
      <c r="B193" s="11" t="s">
        <v>62</v>
      </c>
      <c r="C193" s="11">
        <v>2</v>
      </c>
      <c r="D193" s="11">
        <v>2</v>
      </c>
      <c r="E193" s="11">
        <f t="shared" si="37"/>
        <v>4</v>
      </c>
      <c r="F193" s="11">
        <f t="shared" si="28"/>
        <v>3</v>
      </c>
      <c r="G193" s="11">
        <v>1.6799999999999999E-2</v>
      </c>
      <c r="H193" s="11">
        <v>3.1</v>
      </c>
      <c r="I193" s="11">
        <f t="shared" si="24"/>
        <v>5.2100893698292952</v>
      </c>
      <c r="J193" s="11">
        <f t="shared" si="25"/>
        <v>18.025057291799868</v>
      </c>
      <c r="K193" s="11">
        <f t="shared" si="29"/>
        <v>45.783645521171664</v>
      </c>
      <c r="L193" s="11">
        <f>G193*(K193^H193)</f>
        <v>2363.2595956805685</v>
      </c>
      <c r="M193" s="11">
        <f t="shared" si="26"/>
        <v>5679.5472138441928</v>
      </c>
      <c r="N193" s="11">
        <f t="shared" si="27"/>
        <v>15050.800116687111</v>
      </c>
      <c r="O193" s="11">
        <v>263.2</v>
      </c>
      <c r="P193" s="11">
        <v>7.0000000000000007E-2</v>
      </c>
      <c r="Q193" s="11">
        <v>0.27</v>
      </c>
    </row>
    <row r="194" spans="1:19" x14ac:dyDescent="0.25">
      <c r="A194" s="11" t="s">
        <v>61</v>
      </c>
      <c r="B194" s="11" t="s">
        <v>62</v>
      </c>
      <c r="C194" s="11">
        <v>3</v>
      </c>
      <c r="D194" s="11">
        <v>2</v>
      </c>
      <c r="E194" s="11">
        <f t="shared" si="37"/>
        <v>6</v>
      </c>
      <c r="F194" s="11">
        <f t="shared" si="28"/>
        <v>5</v>
      </c>
      <c r="G194" s="11">
        <v>1.6799999999999999E-2</v>
      </c>
      <c r="H194" s="11">
        <v>3.1</v>
      </c>
      <c r="I194" s="11">
        <f t="shared" ref="I194:I257" si="38">L194*0.00220462</f>
        <v>23.262945808482957</v>
      </c>
      <c r="J194" s="11">
        <f t="shared" ref="J194:J257" si="39">K194/2.54</f>
        <v>29.20759910371833</v>
      </c>
      <c r="K194" s="11">
        <f t="shared" si="29"/>
        <v>74.187301723444563</v>
      </c>
      <c r="L194" s="11">
        <f>G194*(K194^H194)</f>
        <v>10551.907271313405</v>
      </c>
      <c r="M194" s="11">
        <f t="shared" ref="M194:M257" si="40">L194/20/5.7/3.65*1000</f>
        <v>25359.065780613804</v>
      </c>
      <c r="N194" s="11">
        <f t="shared" ref="N194:N257" si="41">M194*2.65</f>
        <v>67201.524318626572</v>
      </c>
      <c r="O194" s="11">
        <v>263.2</v>
      </c>
      <c r="P194" s="11">
        <v>7.0000000000000007E-2</v>
      </c>
      <c r="Q194" s="11">
        <v>0.27</v>
      </c>
    </row>
    <row r="195" spans="1:19" x14ac:dyDescent="0.25">
      <c r="A195" s="11" t="s">
        <v>61</v>
      </c>
      <c r="B195" s="11" t="s">
        <v>62</v>
      </c>
      <c r="C195" s="11">
        <v>4</v>
      </c>
      <c r="D195" s="11">
        <v>2</v>
      </c>
      <c r="E195" s="11">
        <f t="shared" si="37"/>
        <v>8</v>
      </c>
      <c r="F195" s="11">
        <f t="shared" ref="F195:F258" si="42">(C195*D195)-(D195-1)</f>
        <v>7</v>
      </c>
      <c r="G195" s="11">
        <v>1.6799999999999999E-2</v>
      </c>
      <c r="H195" s="11">
        <v>3.1</v>
      </c>
      <c r="I195" s="11">
        <f t="shared" si="38"/>
        <v>56.686899549694786</v>
      </c>
      <c r="J195" s="11">
        <f t="shared" si="39"/>
        <v>38.929233920601121</v>
      </c>
      <c r="K195" s="11">
        <f t="shared" ref="K195:K258" si="43">O195*(1-EXP(-P195*(F195-Q195)))</f>
        <v>98.880254158326849</v>
      </c>
      <c r="L195" s="11">
        <f>G195*(K195^H195)</f>
        <v>25712.775693631913</v>
      </c>
      <c r="M195" s="11">
        <f t="shared" si="40"/>
        <v>61794.702460062275</v>
      </c>
      <c r="N195" s="11">
        <f t="shared" si="41"/>
        <v>163755.96151916502</v>
      </c>
      <c r="O195" s="11">
        <v>263.2</v>
      </c>
      <c r="P195" s="11">
        <v>7.0000000000000007E-2</v>
      </c>
      <c r="Q195" s="11">
        <v>0.27</v>
      </c>
    </row>
    <row r="196" spans="1:19" x14ac:dyDescent="0.25">
      <c r="A196" s="11" t="s">
        <v>61</v>
      </c>
      <c r="B196" s="11" t="s">
        <v>62</v>
      </c>
      <c r="C196" s="11">
        <v>5</v>
      </c>
      <c r="D196" s="11">
        <v>2</v>
      </c>
      <c r="E196" s="11">
        <f t="shared" si="37"/>
        <v>10</v>
      </c>
      <c r="F196" s="11">
        <f t="shared" si="42"/>
        <v>9</v>
      </c>
      <c r="G196" s="11">
        <v>1.6799999999999999E-2</v>
      </c>
      <c r="H196" s="11">
        <v>3.1</v>
      </c>
      <c r="I196" s="11">
        <f t="shared" si="38"/>
        <v>104.23064901467507</v>
      </c>
      <c r="J196" s="11">
        <f t="shared" si="39"/>
        <v>47.380817210197939</v>
      </c>
      <c r="K196" s="11">
        <f t="shared" si="43"/>
        <v>120.34727571390277</v>
      </c>
      <c r="L196" s="11">
        <f>G196*(K196^H196)</f>
        <v>47278.283338931455</v>
      </c>
      <c r="M196" s="11">
        <f t="shared" si="40"/>
        <v>113622.40648625679</v>
      </c>
      <c r="N196" s="11">
        <f t="shared" si="41"/>
        <v>301099.37718858046</v>
      </c>
      <c r="O196" s="11">
        <v>263.2</v>
      </c>
      <c r="P196" s="11">
        <v>7.0000000000000007E-2</v>
      </c>
      <c r="Q196" s="11">
        <v>0.27</v>
      </c>
    </row>
    <row r="197" spans="1:19" x14ac:dyDescent="0.25">
      <c r="A197" s="11" t="s">
        <v>61</v>
      </c>
      <c r="B197" s="11" t="s">
        <v>62</v>
      </c>
      <c r="C197" s="11">
        <v>6</v>
      </c>
      <c r="D197" s="11">
        <v>2</v>
      </c>
      <c r="E197" s="11">
        <f t="shared" si="37"/>
        <v>12</v>
      </c>
      <c r="F197" s="11">
        <f t="shared" si="42"/>
        <v>11</v>
      </c>
      <c r="G197" s="11">
        <v>1.6799999999999999E-2</v>
      </c>
      <c r="H197" s="11">
        <v>3.1</v>
      </c>
      <c r="I197" s="11">
        <f t="shared" si="38"/>
        <v>162.96108086463187</v>
      </c>
      <c r="J197" s="11">
        <f t="shared" si="39"/>
        <v>54.728270745167876</v>
      </c>
      <c r="K197" s="11">
        <f t="shared" si="43"/>
        <v>139.00980769272641</v>
      </c>
      <c r="L197" s="11">
        <f>G197*(K197^H197)</f>
        <v>73917.990794164914</v>
      </c>
      <c r="M197" s="11">
        <f t="shared" si="40"/>
        <v>177644.77479972341</v>
      </c>
      <c r="N197" s="11">
        <f t="shared" si="41"/>
        <v>470758.65321926703</v>
      </c>
      <c r="O197" s="11">
        <v>263.2</v>
      </c>
      <c r="P197" s="11">
        <v>7.0000000000000007E-2</v>
      </c>
      <c r="Q197" s="11">
        <v>0.27</v>
      </c>
    </row>
    <row r="198" spans="1:19" x14ac:dyDescent="0.25">
      <c r="A198" s="11" t="s">
        <v>61</v>
      </c>
      <c r="B198" s="11" t="s">
        <v>62</v>
      </c>
      <c r="C198" s="11">
        <v>7</v>
      </c>
      <c r="D198" s="11">
        <v>2</v>
      </c>
      <c r="E198" s="11">
        <f t="shared" si="37"/>
        <v>14</v>
      </c>
      <c r="F198" s="11">
        <f t="shared" si="42"/>
        <v>13</v>
      </c>
      <c r="G198" s="11">
        <v>1.6799999999999999E-2</v>
      </c>
      <c r="H198" s="11">
        <v>3.1</v>
      </c>
      <c r="I198" s="11">
        <f t="shared" si="38"/>
        <v>229.45856864894091</v>
      </c>
      <c r="J198" s="11">
        <f t="shared" si="39"/>
        <v>61.115839985004037</v>
      </c>
      <c r="K198" s="11">
        <f t="shared" si="43"/>
        <v>155.23423356191026</v>
      </c>
      <c r="L198" s="11">
        <f>G198*(K198^H198)</f>
        <v>104080.77974841057</v>
      </c>
      <c r="M198" s="11">
        <f t="shared" si="40"/>
        <v>250134.05370922992</v>
      </c>
      <c r="N198" s="11">
        <f t="shared" si="41"/>
        <v>662855.24232945929</v>
      </c>
      <c r="O198" s="11">
        <v>263.2</v>
      </c>
      <c r="P198" s="11">
        <v>7.0000000000000007E-2</v>
      </c>
      <c r="Q198" s="11">
        <v>0.27</v>
      </c>
    </row>
    <row r="199" spans="1:19" x14ac:dyDescent="0.25">
      <c r="A199" s="11" t="s">
        <v>61</v>
      </c>
      <c r="B199" s="11" t="s">
        <v>62</v>
      </c>
      <c r="C199" s="11">
        <v>8</v>
      </c>
      <c r="D199" s="11">
        <v>2</v>
      </c>
      <c r="E199" s="11">
        <f t="shared" si="37"/>
        <v>16</v>
      </c>
      <c r="F199" s="11">
        <f t="shared" si="42"/>
        <v>15</v>
      </c>
      <c r="G199" s="11">
        <v>1.6799999999999999E-2</v>
      </c>
      <c r="H199" s="11">
        <v>3.1</v>
      </c>
      <c r="I199" s="11">
        <f t="shared" si="38"/>
        <v>300.46249347186654</v>
      </c>
      <c r="J199" s="11">
        <f t="shared" si="39"/>
        <v>66.668925907835714</v>
      </c>
      <c r="K199" s="11">
        <f t="shared" si="43"/>
        <v>169.33907180590271</v>
      </c>
      <c r="L199" s="11">
        <f>G199*(K199^H199)</f>
        <v>136287.65659019083</v>
      </c>
      <c r="M199" s="11">
        <f t="shared" si="40"/>
        <v>327535.82453782944</v>
      </c>
      <c r="N199" s="11">
        <f t="shared" si="41"/>
        <v>867969.93502524798</v>
      </c>
      <c r="O199" s="11">
        <v>263.2</v>
      </c>
      <c r="P199" s="11">
        <v>7.0000000000000007E-2</v>
      </c>
      <c r="Q199" s="11">
        <v>0.27</v>
      </c>
    </row>
    <row r="200" spans="1:19" x14ac:dyDescent="0.25">
      <c r="A200" s="11" t="s">
        <v>61</v>
      </c>
      <c r="B200" s="11" t="s">
        <v>62</v>
      </c>
      <c r="C200" s="11">
        <v>9</v>
      </c>
      <c r="D200" s="11">
        <v>2</v>
      </c>
      <c r="E200" s="11">
        <f t="shared" si="37"/>
        <v>18</v>
      </c>
      <c r="F200" s="11">
        <f t="shared" si="42"/>
        <v>17</v>
      </c>
      <c r="G200" s="11">
        <v>1.6799999999999999E-2</v>
      </c>
      <c r="H200" s="11">
        <v>3.1</v>
      </c>
      <c r="I200" s="11">
        <f t="shared" si="38"/>
        <v>373.1738933960562</v>
      </c>
      <c r="J200" s="11">
        <f t="shared" si="39"/>
        <v>71.496546886726591</v>
      </c>
      <c r="K200" s="11">
        <f t="shared" si="43"/>
        <v>181.60122909228554</v>
      </c>
      <c r="L200" s="11">
        <f>G200*(K200^H200)</f>
        <v>169269.03203094238</v>
      </c>
      <c r="M200" s="11">
        <f t="shared" si="40"/>
        <v>406798.92341009947</v>
      </c>
      <c r="N200" s="11">
        <f t="shared" si="41"/>
        <v>1078017.1470367636</v>
      </c>
      <c r="O200" s="11">
        <v>263.2</v>
      </c>
      <c r="P200" s="11">
        <v>7.0000000000000007E-2</v>
      </c>
      <c r="Q200" s="11">
        <v>0.27</v>
      </c>
    </row>
    <row r="201" spans="1:19" x14ac:dyDescent="0.25">
      <c r="A201" s="11" t="s">
        <v>61</v>
      </c>
      <c r="B201" s="11" t="s">
        <v>62</v>
      </c>
      <c r="C201" s="11">
        <v>10</v>
      </c>
      <c r="D201" s="11">
        <v>2</v>
      </c>
      <c r="E201" s="11">
        <f t="shared" si="37"/>
        <v>20</v>
      </c>
      <c r="F201" s="11">
        <f t="shared" si="42"/>
        <v>19</v>
      </c>
      <c r="G201" s="11">
        <v>1.6799999999999999E-2</v>
      </c>
      <c r="H201" s="11">
        <v>3.1</v>
      </c>
      <c r="I201" s="11">
        <f t="shared" si="38"/>
        <v>445.35752177422626</v>
      </c>
      <c r="J201" s="11">
        <f t="shared" si="39"/>
        <v>75.693478942109422</v>
      </c>
      <c r="K201" s="11">
        <f t="shared" si="43"/>
        <v>192.26143651295794</v>
      </c>
      <c r="L201" s="11">
        <f>G201*(K201^H201)</f>
        <v>202011.01404061753</v>
      </c>
      <c r="M201" s="11">
        <f t="shared" si="40"/>
        <v>485486.69560350274</v>
      </c>
      <c r="N201" s="11">
        <f t="shared" si="41"/>
        <v>1286539.7433492823</v>
      </c>
      <c r="O201" s="11">
        <v>263.2</v>
      </c>
      <c r="P201" s="11">
        <v>7.0000000000000007E-2</v>
      </c>
      <c r="Q201" s="11">
        <v>0.27</v>
      </c>
    </row>
    <row r="202" spans="1:19" x14ac:dyDescent="0.25">
      <c r="A202" s="11" t="s">
        <v>63</v>
      </c>
      <c r="B202" s="11" t="s">
        <v>64</v>
      </c>
      <c r="C202" s="11">
        <v>1</v>
      </c>
      <c r="D202" s="11">
        <v>1</v>
      </c>
      <c r="E202" s="11">
        <f t="shared" si="37"/>
        <v>1</v>
      </c>
      <c r="F202" s="11">
        <f t="shared" si="42"/>
        <v>1</v>
      </c>
      <c r="G202" s="11">
        <v>1.2500000000000001E-2</v>
      </c>
      <c r="H202" s="11">
        <v>3</v>
      </c>
      <c r="I202" s="11">
        <f t="shared" si="38"/>
        <v>2.5441272143766646E-3</v>
      </c>
      <c r="J202" s="11">
        <f t="shared" si="39"/>
        <v>1.7793633426790521</v>
      </c>
      <c r="K202" s="11">
        <f t="shared" si="43"/>
        <v>4.5195828904047923</v>
      </c>
      <c r="L202" s="11">
        <f>G202*(K202^H202)</f>
        <v>1.1539980651435007</v>
      </c>
      <c r="M202" s="11">
        <f t="shared" si="40"/>
        <v>2.773367135648884</v>
      </c>
      <c r="N202" s="11">
        <f t="shared" si="41"/>
        <v>7.349422909469542</v>
      </c>
      <c r="O202" s="11">
        <v>33.700000000000003</v>
      </c>
      <c r="P202" s="11">
        <v>0.32</v>
      </c>
      <c r="Q202" s="11">
        <v>0.55000000000000004</v>
      </c>
      <c r="S202" s="11" t="s">
        <v>351</v>
      </c>
    </row>
    <row r="203" spans="1:19" x14ac:dyDescent="0.25">
      <c r="A203" s="11" t="s">
        <v>63</v>
      </c>
      <c r="B203" s="11" t="s">
        <v>64</v>
      </c>
      <c r="C203" s="11">
        <v>2</v>
      </c>
      <c r="D203" s="11">
        <v>1</v>
      </c>
      <c r="E203" s="11">
        <f t="shared" si="37"/>
        <v>2</v>
      </c>
      <c r="F203" s="11">
        <f t="shared" si="42"/>
        <v>2</v>
      </c>
      <c r="G203" s="11">
        <v>1.2500000000000001E-2</v>
      </c>
      <c r="H203" s="11">
        <v>3</v>
      </c>
      <c r="I203" s="11">
        <f t="shared" si="38"/>
        <v>5.3961656859975192E-2</v>
      </c>
      <c r="J203" s="11">
        <f t="shared" si="39"/>
        <v>4.9254599269522767</v>
      </c>
      <c r="K203" s="11">
        <f t="shared" si="43"/>
        <v>12.510668214458784</v>
      </c>
      <c r="L203" s="11">
        <f>G203*(K203^H203)</f>
        <v>24.476624933083794</v>
      </c>
      <c r="M203" s="11">
        <f t="shared" si="40"/>
        <v>58.823900343868765</v>
      </c>
      <c r="N203" s="11">
        <f t="shared" si="41"/>
        <v>155.88333591125223</v>
      </c>
      <c r="O203" s="11">
        <v>33.700000000000003</v>
      </c>
      <c r="P203" s="11">
        <v>0.32</v>
      </c>
      <c r="Q203" s="11">
        <v>0.55000000000000004</v>
      </c>
    </row>
    <row r="204" spans="1:19" x14ac:dyDescent="0.25">
      <c r="A204" s="11" t="s">
        <v>63</v>
      </c>
      <c r="B204" s="11" t="s">
        <v>64</v>
      </c>
      <c r="C204" s="11">
        <v>3</v>
      </c>
      <c r="D204" s="11">
        <v>1</v>
      </c>
      <c r="E204" s="11">
        <f t="shared" si="37"/>
        <v>3</v>
      </c>
      <c r="F204" s="11">
        <f t="shared" si="42"/>
        <v>3</v>
      </c>
      <c r="G204" s="11">
        <v>1.2500000000000001E-2</v>
      </c>
      <c r="H204" s="11">
        <v>3</v>
      </c>
      <c r="I204" s="11">
        <f t="shared" si="38"/>
        <v>0.16925822579919275</v>
      </c>
      <c r="J204" s="11">
        <f t="shared" si="39"/>
        <v>7.2099949321631094</v>
      </c>
      <c r="K204" s="11">
        <f t="shared" si="43"/>
        <v>18.313387127694298</v>
      </c>
      <c r="L204" s="11">
        <f>G204*(K204^H204)</f>
        <v>76.774331086170292</v>
      </c>
      <c r="M204" s="11">
        <f t="shared" si="40"/>
        <v>184.5093272919257</v>
      </c>
      <c r="N204" s="11">
        <f t="shared" si="41"/>
        <v>488.94971732360307</v>
      </c>
      <c r="O204" s="11">
        <v>33.700000000000003</v>
      </c>
      <c r="P204" s="11">
        <v>0.32</v>
      </c>
      <c r="Q204" s="11">
        <v>0.55000000000000004</v>
      </c>
    </row>
    <row r="205" spans="1:19" x14ac:dyDescent="0.25">
      <c r="A205" s="11" t="s">
        <v>63</v>
      </c>
      <c r="B205" s="11" t="s">
        <v>64</v>
      </c>
      <c r="C205" s="11">
        <v>4</v>
      </c>
      <c r="D205" s="11">
        <v>1</v>
      </c>
      <c r="E205" s="11">
        <f t="shared" si="37"/>
        <v>4</v>
      </c>
      <c r="F205" s="11">
        <f t="shared" si="42"/>
        <v>4</v>
      </c>
      <c r="G205" s="11">
        <v>1.2500000000000001E-2</v>
      </c>
      <c r="H205" s="11">
        <v>3</v>
      </c>
      <c r="I205" s="11">
        <f t="shared" si="38"/>
        <v>0.31503247839267406</v>
      </c>
      <c r="J205" s="11">
        <f t="shared" si="39"/>
        <v>8.8689078263580932</v>
      </c>
      <c r="K205" s="11">
        <f t="shared" si="43"/>
        <v>22.527025878949555</v>
      </c>
      <c r="L205" s="11">
        <f>G205*(K205^H205)</f>
        <v>142.89649844085332</v>
      </c>
      <c r="M205" s="11">
        <f t="shared" si="40"/>
        <v>343.41864561608588</v>
      </c>
      <c r="N205" s="11">
        <f t="shared" si="41"/>
        <v>910.0594108826275</v>
      </c>
      <c r="O205" s="11">
        <v>33.700000000000003</v>
      </c>
      <c r="P205" s="11">
        <v>0.32</v>
      </c>
      <c r="Q205" s="11">
        <v>0.55000000000000004</v>
      </c>
    </row>
    <row r="206" spans="1:19" x14ac:dyDescent="0.25">
      <c r="A206" s="11" t="s">
        <v>63</v>
      </c>
      <c r="B206" s="11" t="s">
        <v>64</v>
      </c>
      <c r="C206" s="11">
        <v>5</v>
      </c>
      <c r="D206" s="11">
        <v>1</v>
      </c>
      <c r="E206" s="11">
        <f t="shared" si="37"/>
        <v>5</v>
      </c>
      <c r="F206" s="11">
        <f t="shared" si="42"/>
        <v>5</v>
      </c>
      <c r="G206" s="11">
        <v>1.2500000000000001E-2</v>
      </c>
      <c r="H206" s="11">
        <v>3</v>
      </c>
      <c r="I206" s="11">
        <f t="shared" si="38"/>
        <v>0.46162510404551982</v>
      </c>
      <c r="J206" s="11">
        <f t="shared" si="39"/>
        <v>10.073525827066911</v>
      </c>
      <c r="K206" s="11">
        <f t="shared" si="43"/>
        <v>25.586755600749953</v>
      </c>
      <c r="L206" s="11">
        <f>G206*(K206^H206)</f>
        <v>209.38987401253723</v>
      </c>
      <c r="M206" s="11">
        <f t="shared" si="40"/>
        <v>503.22007693472062</v>
      </c>
      <c r="N206" s="11">
        <f t="shared" si="41"/>
        <v>1333.5332038770096</v>
      </c>
      <c r="O206" s="11">
        <v>33.700000000000003</v>
      </c>
      <c r="P206" s="11">
        <v>0.32</v>
      </c>
      <c r="Q206" s="11">
        <v>0.55000000000000004</v>
      </c>
    </row>
    <row r="207" spans="1:19" x14ac:dyDescent="0.25">
      <c r="A207" s="11" t="s">
        <v>63</v>
      </c>
      <c r="B207" s="11" t="s">
        <v>64</v>
      </c>
      <c r="C207" s="11">
        <v>6</v>
      </c>
      <c r="D207" s="11">
        <v>1</v>
      </c>
      <c r="E207" s="11">
        <f t="shared" si="37"/>
        <v>6</v>
      </c>
      <c r="F207" s="11">
        <f t="shared" si="42"/>
        <v>6</v>
      </c>
      <c r="G207" s="11">
        <v>1.2500000000000001E-2</v>
      </c>
      <c r="H207" s="11">
        <v>3</v>
      </c>
      <c r="I207" s="11">
        <f t="shared" si="38"/>
        <v>0.59262501419292635</v>
      </c>
      <c r="J207" s="11">
        <f t="shared" si="39"/>
        <v>10.948258028323252</v>
      </c>
      <c r="K207" s="11">
        <f t="shared" si="43"/>
        <v>27.808575391941062</v>
      </c>
      <c r="L207" s="11">
        <f>G207*(K207^H207)</f>
        <v>268.81050439210674</v>
      </c>
      <c r="M207" s="11">
        <f t="shared" si="40"/>
        <v>646.0238029130179</v>
      </c>
      <c r="N207" s="11">
        <f t="shared" si="41"/>
        <v>1711.9630777194973</v>
      </c>
      <c r="O207" s="11">
        <v>33.700000000000003</v>
      </c>
      <c r="P207" s="11">
        <v>0.32</v>
      </c>
      <c r="Q207" s="11">
        <v>0.55000000000000004</v>
      </c>
    </row>
    <row r="208" spans="1:19" x14ac:dyDescent="0.25">
      <c r="A208" s="11" t="s">
        <v>63</v>
      </c>
      <c r="B208" s="11" t="s">
        <v>64</v>
      </c>
      <c r="C208" s="11">
        <v>7</v>
      </c>
      <c r="D208" s="11">
        <v>1</v>
      </c>
      <c r="E208" s="11">
        <f t="shared" si="37"/>
        <v>7</v>
      </c>
      <c r="F208" s="11">
        <f t="shared" si="42"/>
        <v>7</v>
      </c>
      <c r="G208" s="11">
        <v>1.2500000000000001E-2</v>
      </c>
      <c r="H208" s="11">
        <v>3</v>
      </c>
      <c r="I208" s="11">
        <f t="shared" si="38"/>
        <v>0.70187215487787324</v>
      </c>
      <c r="J208" s="11">
        <f t="shared" si="39"/>
        <v>11.583443973962897</v>
      </c>
      <c r="K208" s="11">
        <f t="shared" si="43"/>
        <v>29.421947693865757</v>
      </c>
      <c r="L208" s="11">
        <f>G208*(K208^H208)</f>
        <v>318.36423278291642</v>
      </c>
      <c r="M208" s="11">
        <f t="shared" si="40"/>
        <v>765.1147146909791</v>
      </c>
      <c r="N208" s="11">
        <f t="shared" si="41"/>
        <v>2027.5539939310945</v>
      </c>
      <c r="O208" s="11">
        <v>33.700000000000003</v>
      </c>
      <c r="P208" s="11">
        <v>0.32</v>
      </c>
      <c r="Q208" s="11">
        <v>0.55000000000000004</v>
      </c>
    </row>
    <row r="209" spans="1:19" x14ac:dyDescent="0.25">
      <c r="A209" s="11" t="s">
        <v>63</v>
      </c>
      <c r="B209" s="11" t="s">
        <v>64</v>
      </c>
      <c r="C209" s="11">
        <v>8</v>
      </c>
      <c r="D209" s="11">
        <v>1</v>
      </c>
      <c r="E209" s="11">
        <f t="shared" si="37"/>
        <v>8</v>
      </c>
      <c r="F209" s="11">
        <f t="shared" si="42"/>
        <v>8</v>
      </c>
      <c r="G209" s="11">
        <v>1.2500000000000001E-2</v>
      </c>
      <c r="H209" s="11">
        <v>3</v>
      </c>
      <c r="I209" s="11">
        <f t="shared" si="38"/>
        <v>0.7890982822677115</v>
      </c>
      <c r="J209" s="11">
        <f t="shared" si="39"/>
        <v>12.044683636751865</v>
      </c>
      <c r="K209" s="11">
        <f t="shared" si="43"/>
        <v>30.593496437349735</v>
      </c>
      <c r="L209" s="11">
        <f>G209*(K209^H209)</f>
        <v>357.92938568447693</v>
      </c>
      <c r="M209" s="11">
        <f t="shared" si="40"/>
        <v>860.20039818427529</v>
      </c>
      <c r="N209" s="11">
        <f t="shared" si="41"/>
        <v>2279.5310551883294</v>
      </c>
      <c r="O209" s="11">
        <v>33.700000000000003</v>
      </c>
      <c r="P209" s="11">
        <v>0.32</v>
      </c>
      <c r="Q209" s="11">
        <v>0.55000000000000004</v>
      </c>
    </row>
    <row r="210" spans="1:19" x14ac:dyDescent="0.25">
      <c r="A210" s="11" t="s">
        <v>63</v>
      </c>
      <c r="B210" s="11" t="s">
        <v>64</v>
      </c>
      <c r="C210" s="11">
        <v>9</v>
      </c>
      <c r="D210" s="11">
        <v>1</v>
      </c>
      <c r="E210" s="11">
        <f t="shared" si="37"/>
        <v>9</v>
      </c>
      <c r="F210" s="11">
        <f t="shared" si="42"/>
        <v>9</v>
      </c>
      <c r="G210" s="11">
        <v>1.2500000000000001E-2</v>
      </c>
      <c r="H210" s="11">
        <v>3</v>
      </c>
      <c r="I210" s="11">
        <f t="shared" si="38"/>
        <v>0.85677353898074948</v>
      </c>
      <c r="J210" s="11">
        <f t="shared" si="39"/>
        <v>12.379612373746269</v>
      </c>
      <c r="K210" s="11">
        <f t="shared" si="43"/>
        <v>31.444215429315523</v>
      </c>
      <c r="L210" s="11">
        <f>G210*(K210^H210)</f>
        <v>388.6264022737476</v>
      </c>
      <c r="M210" s="11">
        <f t="shared" si="40"/>
        <v>933.97356951152983</v>
      </c>
      <c r="N210" s="11">
        <f t="shared" si="41"/>
        <v>2475.029959205554</v>
      </c>
      <c r="O210" s="11">
        <v>33.700000000000003</v>
      </c>
      <c r="P210" s="11">
        <v>0.32</v>
      </c>
      <c r="Q210" s="11">
        <v>0.55000000000000004</v>
      </c>
    </row>
    <row r="211" spans="1:19" x14ac:dyDescent="0.25">
      <c r="A211" s="11" t="s">
        <v>63</v>
      </c>
      <c r="B211" s="11" t="s">
        <v>64</v>
      </c>
      <c r="C211" s="11">
        <v>10</v>
      </c>
      <c r="D211" s="11">
        <v>1</v>
      </c>
      <c r="E211" s="11">
        <f t="shared" si="37"/>
        <v>10</v>
      </c>
      <c r="F211" s="11">
        <f t="shared" si="42"/>
        <v>10</v>
      </c>
      <c r="G211" s="11">
        <v>1.2500000000000001E-2</v>
      </c>
      <c r="H211" s="11">
        <v>3</v>
      </c>
      <c r="I211" s="11">
        <f t="shared" si="38"/>
        <v>0.9082682453704467</v>
      </c>
      <c r="J211" s="11">
        <f t="shared" si="39"/>
        <v>12.622820553603063</v>
      </c>
      <c r="K211" s="11">
        <f t="shared" si="43"/>
        <v>32.061964206151778</v>
      </c>
      <c r="L211" s="11">
        <f>G211*(K211^H211)</f>
        <v>411.98403596558438</v>
      </c>
      <c r="M211" s="11">
        <f t="shared" si="40"/>
        <v>990.10823351498277</v>
      </c>
      <c r="N211" s="11">
        <f t="shared" si="41"/>
        <v>2623.7868188147045</v>
      </c>
      <c r="O211" s="11">
        <v>33.700000000000003</v>
      </c>
      <c r="P211" s="11">
        <v>0.32</v>
      </c>
      <c r="Q211" s="11">
        <v>0.55000000000000004</v>
      </c>
    </row>
    <row r="212" spans="1:19" x14ac:dyDescent="0.25">
      <c r="A212" s="11" t="s">
        <v>65</v>
      </c>
      <c r="B212" s="11" t="s">
        <v>66</v>
      </c>
      <c r="C212" s="11">
        <v>1</v>
      </c>
      <c r="D212" s="11">
        <v>2</v>
      </c>
      <c r="E212" s="11">
        <f t="shared" si="37"/>
        <v>2</v>
      </c>
      <c r="F212" s="11">
        <f t="shared" si="42"/>
        <v>1</v>
      </c>
      <c r="G212" s="11">
        <v>1.2E-2</v>
      </c>
      <c r="H212" s="11">
        <v>3.1</v>
      </c>
      <c r="I212" s="11">
        <f t="shared" si="38"/>
        <v>0.12461428560852143</v>
      </c>
      <c r="J212" s="11">
        <f t="shared" si="39"/>
        <v>6.025901650443612</v>
      </c>
      <c r="K212" s="11">
        <f t="shared" si="43"/>
        <v>15.305790192126775</v>
      </c>
      <c r="L212" s="11">
        <f>G212*(K212^H212)</f>
        <v>56.524156366413003</v>
      </c>
      <c r="M212" s="11">
        <f t="shared" si="40"/>
        <v>135.84272138046862</v>
      </c>
      <c r="N212" s="11">
        <f t="shared" si="41"/>
        <v>359.98321165824183</v>
      </c>
      <c r="O212" s="11">
        <v>42.5</v>
      </c>
      <c r="P212" s="11">
        <v>0.47</v>
      </c>
      <c r="Q212" s="11">
        <v>0.05</v>
      </c>
      <c r="S212" s="11" t="s">
        <v>352</v>
      </c>
    </row>
    <row r="213" spans="1:19" x14ac:dyDescent="0.25">
      <c r="A213" s="11" t="s">
        <v>65</v>
      </c>
      <c r="B213" s="11" t="s">
        <v>66</v>
      </c>
      <c r="C213" s="11">
        <v>2</v>
      </c>
      <c r="D213" s="11">
        <v>2</v>
      </c>
      <c r="E213" s="11">
        <f t="shared" si="37"/>
        <v>4</v>
      </c>
      <c r="F213" s="11">
        <f t="shared" si="42"/>
        <v>3</v>
      </c>
      <c r="G213" s="11">
        <v>1.2E-2</v>
      </c>
      <c r="H213" s="11">
        <v>3.1</v>
      </c>
      <c r="I213" s="11">
        <f t="shared" si="38"/>
        <v>1.2114426539881036</v>
      </c>
      <c r="J213" s="11">
        <f t="shared" si="39"/>
        <v>12.550072711994101</v>
      </c>
      <c r="K213" s="11">
        <f t="shared" si="43"/>
        <v>31.877184688465018</v>
      </c>
      <c r="L213" s="11">
        <f>G213*(K213^H213)</f>
        <v>549.50179803689684</v>
      </c>
      <c r="M213" s="11">
        <f t="shared" si="40"/>
        <v>1320.6003317397185</v>
      </c>
      <c r="N213" s="11">
        <f t="shared" si="41"/>
        <v>3499.5908791102538</v>
      </c>
      <c r="O213" s="11">
        <v>42.5</v>
      </c>
      <c r="P213" s="11">
        <v>0.47</v>
      </c>
      <c r="Q213" s="11">
        <v>0.05</v>
      </c>
    </row>
    <row r="214" spans="1:19" x14ac:dyDescent="0.25">
      <c r="A214" s="11" t="s">
        <v>65</v>
      </c>
      <c r="B214" s="11" t="s">
        <v>66</v>
      </c>
      <c r="C214" s="11">
        <v>3</v>
      </c>
      <c r="D214" s="11">
        <v>2</v>
      </c>
      <c r="E214" s="11">
        <f t="shared" si="37"/>
        <v>6</v>
      </c>
      <c r="F214" s="11">
        <f t="shared" si="42"/>
        <v>5</v>
      </c>
      <c r="G214" s="11">
        <v>1.2E-2</v>
      </c>
      <c r="H214" s="11">
        <v>3.1</v>
      </c>
      <c r="I214" s="11">
        <f t="shared" si="38"/>
        <v>2.1488337632288723</v>
      </c>
      <c r="J214" s="11">
        <f t="shared" si="39"/>
        <v>15.098595531276274</v>
      </c>
      <c r="K214" s="11">
        <f t="shared" si="43"/>
        <v>38.350432649441736</v>
      </c>
      <c r="L214" s="11">
        <f>G214*(K214^H214)</f>
        <v>974.69575855651863</v>
      </c>
      <c r="M214" s="11">
        <f t="shared" si="40"/>
        <v>2342.4555600973772</v>
      </c>
      <c r="N214" s="11">
        <f t="shared" si="41"/>
        <v>6207.5072342580497</v>
      </c>
      <c r="O214" s="11">
        <v>42.5</v>
      </c>
      <c r="P214" s="11">
        <v>0.47</v>
      </c>
      <c r="Q214" s="11">
        <v>0.05</v>
      </c>
    </row>
    <row r="215" spans="1:19" x14ac:dyDescent="0.25">
      <c r="A215" s="11" t="s">
        <v>65</v>
      </c>
      <c r="B215" s="11" t="s">
        <v>66</v>
      </c>
      <c r="C215" s="11">
        <v>4</v>
      </c>
      <c r="D215" s="11">
        <v>2</v>
      </c>
      <c r="E215" s="11">
        <f t="shared" si="37"/>
        <v>8</v>
      </c>
      <c r="F215" s="11">
        <f t="shared" si="42"/>
        <v>7</v>
      </c>
      <c r="G215" s="11">
        <v>1.2E-2</v>
      </c>
      <c r="H215" s="11">
        <v>3.1</v>
      </c>
      <c r="I215" s="11">
        <f t="shared" si="38"/>
        <v>2.6191953818616458</v>
      </c>
      <c r="J215" s="11">
        <f t="shared" si="39"/>
        <v>16.094119483534264</v>
      </c>
      <c r="K215" s="11">
        <f t="shared" si="43"/>
        <v>40.879063488177032</v>
      </c>
      <c r="L215" s="11">
        <f>G215*(K215^H215)</f>
        <v>1188.0484536390152</v>
      </c>
      <c r="M215" s="11">
        <f t="shared" si="40"/>
        <v>2855.1993598630497</v>
      </c>
      <c r="N215" s="11">
        <f t="shared" si="41"/>
        <v>7566.2783036370811</v>
      </c>
      <c r="O215" s="11">
        <v>42.5</v>
      </c>
      <c r="P215" s="11">
        <v>0.47</v>
      </c>
      <c r="Q215" s="11">
        <v>0.05</v>
      </c>
    </row>
    <row r="216" spans="1:19" x14ac:dyDescent="0.25">
      <c r="A216" s="11" t="s">
        <v>65</v>
      </c>
      <c r="B216" s="11" t="s">
        <v>66</v>
      </c>
      <c r="C216" s="11">
        <v>5</v>
      </c>
      <c r="D216" s="11">
        <v>2</v>
      </c>
      <c r="E216" s="11">
        <f t="shared" si="37"/>
        <v>10</v>
      </c>
      <c r="F216" s="11">
        <f t="shared" si="42"/>
        <v>9</v>
      </c>
      <c r="G216" s="11">
        <v>1.2E-2</v>
      </c>
      <c r="H216" s="11">
        <v>3.1</v>
      </c>
      <c r="I216" s="11">
        <f t="shared" si="38"/>
        <v>2.8204072237608644</v>
      </c>
      <c r="J216" s="11">
        <f t="shared" si="39"/>
        <v>16.482998850052361</v>
      </c>
      <c r="K216" s="11">
        <f t="shared" si="43"/>
        <v>41.866817079133</v>
      </c>
      <c r="L216" s="11">
        <f>G216*(K216^H216)</f>
        <v>1279.3167184189858</v>
      </c>
      <c r="M216" s="11">
        <f t="shared" si="40"/>
        <v>3074.541500646445</v>
      </c>
      <c r="N216" s="11">
        <f t="shared" si="41"/>
        <v>8147.5349767130792</v>
      </c>
      <c r="O216" s="11">
        <v>42.5</v>
      </c>
      <c r="P216" s="11">
        <v>0.47</v>
      </c>
      <c r="Q216" s="11">
        <v>0.05</v>
      </c>
    </row>
    <row r="217" spans="1:19" x14ac:dyDescent="0.25">
      <c r="A217" s="11" t="s">
        <v>65</v>
      </c>
      <c r="B217" s="11" t="s">
        <v>66</v>
      </c>
      <c r="C217" s="11">
        <v>6</v>
      </c>
      <c r="D217" s="11">
        <v>2</v>
      </c>
      <c r="E217" s="11">
        <f t="shared" si="37"/>
        <v>12</v>
      </c>
      <c r="F217" s="11">
        <f t="shared" si="42"/>
        <v>11</v>
      </c>
      <c r="G217" s="11">
        <v>1.2E-2</v>
      </c>
      <c r="H217" s="11">
        <v>3.1</v>
      </c>
      <c r="I217" s="11">
        <f t="shared" si="38"/>
        <v>2.9017673869820038</v>
      </c>
      <c r="J217" s="11">
        <f t="shared" si="39"/>
        <v>16.634905955210918</v>
      </c>
      <c r="K217" s="11">
        <f t="shared" si="43"/>
        <v>42.252661126235736</v>
      </c>
      <c r="L217" s="11">
        <f>G217*(K217^H217)</f>
        <v>1316.2211115666209</v>
      </c>
      <c r="M217" s="11">
        <f t="shared" si="40"/>
        <v>3163.2326641831792</v>
      </c>
      <c r="N217" s="11">
        <f t="shared" si="41"/>
        <v>8382.5665600854245</v>
      </c>
      <c r="O217" s="11">
        <v>42.5</v>
      </c>
      <c r="P217" s="11">
        <v>0.47</v>
      </c>
      <c r="Q217" s="11">
        <v>0.05</v>
      </c>
    </row>
    <row r="218" spans="1:19" x14ac:dyDescent="0.25">
      <c r="A218" s="11" t="s">
        <v>65</v>
      </c>
      <c r="B218" s="11" t="s">
        <v>66</v>
      </c>
      <c r="C218" s="11">
        <v>7</v>
      </c>
      <c r="D218" s="11">
        <v>2</v>
      </c>
      <c r="E218" s="11">
        <f t="shared" si="37"/>
        <v>14</v>
      </c>
      <c r="F218" s="11">
        <f t="shared" si="42"/>
        <v>13</v>
      </c>
      <c r="G218" s="11">
        <v>1.2E-2</v>
      </c>
      <c r="H218" s="11">
        <v>3.1</v>
      </c>
      <c r="I218" s="11">
        <f t="shared" si="38"/>
        <v>2.9339759201336424</v>
      </c>
      <c r="J218" s="11">
        <f t="shared" si="39"/>
        <v>16.694245098874589</v>
      </c>
      <c r="K218" s="11">
        <f t="shared" si="43"/>
        <v>42.403382551141455</v>
      </c>
      <c r="L218" s="11">
        <f>G218*(K218^H218)</f>
        <v>1330.8306738275269</v>
      </c>
      <c r="M218" s="11">
        <f t="shared" si="40"/>
        <v>3198.3433641613237</v>
      </c>
      <c r="N218" s="11">
        <f t="shared" si="41"/>
        <v>8475.6099150275077</v>
      </c>
      <c r="O218" s="11">
        <v>42.5</v>
      </c>
      <c r="P218" s="11">
        <v>0.47</v>
      </c>
      <c r="Q218" s="11">
        <v>0.05</v>
      </c>
    </row>
    <row r="219" spans="1:19" x14ac:dyDescent="0.25">
      <c r="A219" s="11" t="s">
        <v>65</v>
      </c>
      <c r="B219" s="11" t="s">
        <v>66</v>
      </c>
      <c r="C219" s="11">
        <v>8</v>
      </c>
      <c r="D219" s="11">
        <v>2</v>
      </c>
      <c r="E219" s="11">
        <f t="shared" si="37"/>
        <v>16</v>
      </c>
      <c r="F219" s="11">
        <f t="shared" si="42"/>
        <v>15</v>
      </c>
      <c r="G219" s="11">
        <v>1.2E-2</v>
      </c>
      <c r="H219" s="11">
        <v>3.1</v>
      </c>
      <c r="I219" s="11">
        <f t="shared" si="38"/>
        <v>2.9466229613197625</v>
      </c>
      <c r="J219" s="11">
        <f t="shared" si="39"/>
        <v>16.717424620115953</v>
      </c>
      <c r="K219" s="11">
        <f t="shared" si="43"/>
        <v>42.46225853509452</v>
      </c>
      <c r="L219" s="11">
        <f>G219*(K219^H219)</f>
        <v>1336.5672820348916</v>
      </c>
      <c r="M219" s="11">
        <f t="shared" si="40"/>
        <v>3212.1299736479009</v>
      </c>
      <c r="N219" s="11">
        <f t="shared" si="41"/>
        <v>8512.1444301669362</v>
      </c>
      <c r="O219" s="11">
        <v>42.5</v>
      </c>
      <c r="P219" s="11">
        <v>0.47</v>
      </c>
      <c r="Q219" s="11">
        <v>0.05</v>
      </c>
    </row>
    <row r="220" spans="1:19" x14ac:dyDescent="0.25">
      <c r="A220" s="11" t="s">
        <v>65</v>
      </c>
      <c r="B220" s="11" t="s">
        <v>66</v>
      </c>
      <c r="C220" s="11">
        <v>9</v>
      </c>
      <c r="D220" s="11">
        <v>2</v>
      </c>
      <c r="E220" s="11">
        <f t="shared" si="37"/>
        <v>18</v>
      </c>
      <c r="F220" s="11">
        <f t="shared" si="42"/>
        <v>17</v>
      </c>
      <c r="G220" s="11">
        <v>1.2E-2</v>
      </c>
      <c r="H220" s="11">
        <v>3.1</v>
      </c>
      <c r="I220" s="11">
        <f t="shared" si="38"/>
        <v>2.9515732611276704</v>
      </c>
      <c r="J220" s="11">
        <f t="shared" si="39"/>
        <v>16.726479186323118</v>
      </c>
      <c r="K220" s="11">
        <f t="shared" si="43"/>
        <v>42.485257133260717</v>
      </c>
      <c r="L220" s="11">
        <f>G220*(K220^H220)</f>
        <v>1338.8127029273392</v>
      </c>
      <c r="M220" s="11">
        <f t="shared" si="40"/>
        <v>3217.5263228246554</v>
      </c>
      <c r="N220" s="11">
        <f t="shared" si="41"/>
        <v>8526.4447554853359</v>
      </c>
      <c r="O220" s="11">
        <v>42.5</v>
      </c>
      <c r="P220" s="11">
        <v>0.47</v>
      </c>
      <c r="Q220" s="11">
        <v>0.05</v>
      </c>
    </row>
    <row r="221" spans="1:19" x14ac:dyDescent="0.25">
      <c r="A221" s="11" t="s">
        <v>65</v>
      </c>
      <c r="B221" s="11" t="s">
        <v>66</v>
      </c>
      <c r="C221" s="11">
        <v>10</v>
      </c>
      <c r="D221" s="11">
        <v>2</v>
      </c>
      <c r="E221" s="11">
        <f t="shared" si="37"/>
        <v>20</v>
      </c>
      <c r="F221" s="11">
        <f t="shared" si="42"/>
        <v>19</v>
      </c>
      <c r="G221" s="11">
        <v>1.2E-2</v>
      </c>
      <c r="H221" s="11">
        <v>3.1</v>
      </c>
      <c r="I221" s="11">
        <f t="shared" si="38"/>
        <v>2.953508515184013</v>
      </c>
      <c r="J221" s="11">
        <f t="shared" si="39"/>
        <v>16.730016151920733</v>
      </c>
      <c r="K221" s="11">
        <f t="shared" si="43"/>
        <v>42.494241025878658</v>
      </c>
      <c r="L221" s="11">
        <f>G221*(K221^H221)</f>
        <v>1339.6905204452528</v>
      </c>
      <c r="M221" s="11">
        <f t="shared" si="40"/>
        <v>3219.6359539660007</v>
      </c>
      <c r="N221" s="11">
        <f t="shared" si="41"/>
        <v>8532.035278009902</v>
      </c>
      <c r="O221" s="11">
        <v>42.5</v>
      </c>
      <c r="P221" s="11">
        <v>0.47</v>
      </c>
      <c r="Q221" s="11">
        <v>0.05</v>
      </c>
    </row>
    <row r="222" spans="1:19" x14ac:dyDescent="0.25">
      <c r="A222" s="11" t="s">
        <v>67</v>
      </c>
      <c r="B222" s="11" t="s">
        <v>68</v>
      </c>
      <c r="C222" s="11">
        <v>1</v>
      </c>
      <c r="D222" s="11">
        <v>3</v>
      </c>
      <c r="E222" s="11">
        <f t="shared" si="37"/>
        <v>3</v>
      </c>
      <c r="F222" s="11">
        <f t="shared" si="42"/>
        <v>1</v>
      </c>
      <c r="G222" s="11">
        <v>1.2699999999999999E-2</v>
      </c>
      <c r="H222" s="11">
        <v>3.1</v>
      </c>
      <c r="I222" s="11">
        <f t="shared" si="38"/>
        <v>4.2279072685271299E-2</v>
      </c>
      <c r="J222" s="11">
        <f t="shared" si="39"/>
        <v>4.1749019468260098</v>
      </c>
      <c r="K222" s="11">
        <f t="shared" si="43"/>
        <v>10.604250944938064</v>
      </c>
      <c r="L222" s="11">
        <f>G222*(K222^H222)</f>
        <v>19.177487587553092</v>
      </c>
      <c r="M222" s="11">
        <f t="shared" si="40"/>
        <v>46.088650775181669</v>
      </c>
      <c r="N222" s="11">
        <f t="shared" si="41"/>
        <v>122.13492455423142</v>
      </c>
      <c r="O222" s="11">
        <v>58.5</v>
      </c>
      <c r="P222" s="11">
        <v>0.2</v>
      </c>
      <c r="Q222" s="11">
        <v>0</v>
      </c>
      <c r="S222" s="11" t="s">
        <v>348</v>
      </c>
    </row>
    <row r="223" spans="1:19" x14ac:dyDescent="0.25">
      <c r="A223" s="11" t="s">
        <v>67</v>
      </c>
      <c r="B223" s="11" t="s">
        <v>68</v>
      </c>
      <c r="C223" s="11">
        <v>2</v>
      </c>
      <c r="D223" s="11">
        <v>3</v>
      </c>
      <c r="E223" s="11">
        <f t="shared" si="37"/>
        <v>6</v>
      </c>
      <c r="F223" s="11">
        <f t="shared" si="42"/>
        <v>4</v>
      </c>
      <c r="G223" s="11">
        <v>1.2699999999999999E-2</v>
      </c>
      <c r="H223" s="11">
        <v>3.1</v>
      </c>
      <c r="I223" s="11">
        <f t="shared" si="38"/>
        <v>1.3246055627082374</v>
      </c>
      <c r="J223" s="11">
        <f t="shared" si="39"/>
        <v>12.682777794938007</v>
      </c>
      <c r="K223" s="11">
        <f t="shared" si="43"/>
        <v>32.21425559914254</v>
      </c>
      <c r="L223" s="11">
        <f>G223*(K223^H223)</f>
        <v>600.83169104346211</v>
      </c>
      <c r="M223" s="11">
        <f t="shared" si="40"/>
        <v>1443.959843892002</v>
      </c>
      <c r="N223" s="11">
        <f t="shared" si="41"/>
        <v>3826.4935863138053</v>
      </c>
      <c r="O223" s="11">
        <v>58.5</v>
      </c>
      <c r="P223" s="11">
        <v>0.2</v>
      </c>
      <c r="Q223" s="11">
        <v>0</v>
      </c>
    </row>
    <row r="224" spans="1:19" x14ac:dyDescent="0.25">
      <c r="A224" s="11" t="s">
        <v>67</v>
      </c>
      <c r="B224" s="11" t="s">
        <v>68</v>
      </c>
      <c r="C224" s="11">
        <v>3</v>
      </c>
      <c r="D224" s="11">
        <v>3</v>
      </c>
      <c r="E224" s="11">
        <f t="shared" si="37"/>
        <v>9</v>
      </c>
      <c r="F224" s="11">
        <f t="shared" si="42"/>
        <v>7</v>
      </c>
      <c r="G224" s="11">
        <v>1.2699999999999999E-2</v>
      </c>
      <c r="H224" s="11">
        <v>3.1</v>
      </c>
      <c r="I224" s="11">
        <f t="shared" si="38"/>
        <v>3.5003017355016879</v>
      </c>
      <c r="J224" s="11">
        <f t="shared" si="39"/>
        <v>17.351999058825207</v>
      </c>
      <c r="K224" s="11">
        <f t="shared" si="43"/>
        <v>44.074077609416022</v>
      </c>
      <c r="L224" s="11">
        <f>G224*(K224^H224)</f>
        <v>1587.7120481088295</v>
      </c>
      <c r="M224" s="11">
        <f t="shared" si="40"/>
        <v>3815.6982651017292</v>
      </c>
      <c r="N224" s="11">
        <f t="shared" si="41"/>
        <v>10111.600402519582</v>
      </c>
      <c r="O224" s="11">
        <v>58.5</v>
      </c>
      <c r="P224" s="11">
        <v>0.2</v>
      </c>
      <c r="Q224" s="11">
        <v>0</v>
      </c>
    </row>
    <row r="225" spans="1:19" x14ac:dyDescent="0.25">
      <c r="A225" s="11" t="s">
        <v>67</v>
      </c>
      <c r="B225" s="11" t="s">
        <v>68</v>
      </c>
      <c r="C225" s="11">
        <v>4</v>
      </c>
      <c r="D225" s="11">
        <v>3</v>
      </c>
      <c r="E225" s="11">
        <f t="shared" si="37"/>
        <v>12</v>
      </c>
      <c r="F225" s="11">
        <f t="shared" si="42"/>
        <v>10</v>
      </c>
      <c r="G225" s="11">
        <v>1.2699999999999999E-2</v>
      </c>
      <c r="H225" s="11">
        <v>3.1</v>
      </c>
      <c r="I225" s="11">
        <f t="shared" si="38"/>
        <v>5.3647394637270382</v>
      </c>
      <c r="J225" s="11">
        <f t="shared" si="39"/>
        <v>19.914522019944155</v>
      </c>
      <c r="K225" s="11">
        <f t="shared" si="43"/>
        <v>50.582885930658158</v>
      </c>
      <c r="L225" s="11">
        <f>G225*(K225^H225)</f>
        <v>2433.4077817161406</v>
      </c>
      <c r="M225" s="11">
        <f t="shared" si="40"/>
        <v>5848.1321358234572</v>
      </c>
      <c r="N225" s="11">
        <f t="shared" si="41"/>
        <v>15497.550159932161</v>
      </c>
      <c r="O225" s="11">
        <v>58.5</v>
      </c>
      <c r="P225" s="11">
        <v>0.2</v>
      </c>
      <c r="Q225" s="11">
        <v>0</v>
      </c>
    </row>
    <row r="226" spans="1:19" x14ac:dyDescent="0.25">
      <c r="A226" s="11" t="s">
        <v>67</v>
      </c>
      <c r="B226" s="11" t="s">
        <v>68</v>
      </c>
      <c r="C226" s="11">
        <v>5</v>
      </c>
      <c r="D226" s="11">
        <v>3</v>
      </c>
      <c r="E226" s="11">
        <f t="shared" si="37"/>
        <v>15</v>
      </c>
      <c r="F226" s="11">
        <f t="shared" si="42"/>
        <v>13</v>
      </c>
      <c r="G226" s="11">
        <v>1.2699999999999999E-2</v>
      </c>
      <c r="H226" s="11">
        <v>3.1</v>
      </c>
      <c r="I226" s="11">
        <f t="shared" si="38"/>
        <v>6.6285249130953963</v>
      </c>
      <c r="J226" s="11">
        <f t="shared" si="39"/>
        <v>21.320864438764357</v>
      </c>
      <c r="K226" s="11">
        <f t="shared" si="43"/>
        <v>54.154995674461468</v>
      </c>
      <c r="L226" s="11">
        <f>G226*(K226^H226)</f>
        <v>3006.6519005975615</v>
      </c>
      <c r="M226" s="11">
        <f t="shared" si="40"/>
        <v>7225.7916380619108</v>
      </c>
      <c r="N226" s="11">
        <f t="shared" si="41"/>
        <v>19148.347840864062</v>
      </c>
      <c r="O226" s="11">
        <v>58.5</v>
      </c>
      <c r="P226" s="11">
        <v>0.2</v>
      </c>
      <c r="Q226" s="11">
        <v>0</v>
      </c>
    </row>
    <row r="227" spans="1:19" x14ac:dyDescent="0.25">
      <c r="A227" s="11" t="s">
        <v>67</v>
      </c>
      <c r="B227" s="11" t="s">
        <v>68</v>
      </c>
      <c r="C227" s="11">
        <v>6</v>
      </c>
      <c r="D227" s="11">
        <v>3</v>
      </c>
      <c r="E227" s="11">
        <f t="shared" si="37"/>
        <v>18</v>
      </c>
      <c r="F227" s="11">
        <f t="shared" si="42"/>
        <v>16</v>
      </c>
      <c r="G227" s="11">
        <v>1.2699999999999999E-2</v>
      </c>
      <c r="H227" s="11">
        <v>3.1</v>
      </c>
      <c r="I227" s="11">
        <f t="shared" si="38"/>
        <v>7.4010293196725003</v>
      </c>
      <c r="J227" s="11">
        <f t="shared" si="39"/>
        <v>22.092681522545501</v>
      </c>
      <c r="K227" s="11">
        <f t="shared" si="43"/>
        <v>56.115411067265576</v>
      </c>
      <c r="L227" s="11">
        <f>G227*(K227^H227)</f>
        <v>3357.0544219287226</v>
      </c>
      <c r="M227" s="11">
        <f t="shared" si="40"/>
        <v>8067.9029606554259</v>
      </c>
      <c r="N227" s="11">
        <f t="shared" si="41"/>
        <v>21379.942845736878</v>
      </c>
      <c r="O227" s="11">
        <v>58.5</v>
      </c>
      <c r="P227" s="11">
        <v>0.2</v>
      </c>
      <c r="Q227" s="11">
        <v>0</v>
      </c>
    </row>
    <row r="228" spans="1:19" x14ac:dyDescent="0.25">
      <c r="A228" s="11" t="s">
        <v>67</v>
      </c>
      <c r="B228" s="11" t="s">
        <v>68</v>
      </c>
      <c r="C228" s="11">
        <v>7</v>
      </c>
      <c r="D228" s="11">
        <v>3</v>
      </c>
      <c r="E228" s="11">
        <f t="shared" si="37"/>
        <v>21</v>
      </c>
      <c r="F228" s="11">
        <f t="shared" si="42"/>
        <v>19</v>
      </c>
      <c r="G228" s="11">
        <v>1.2699999999999999E-2</v>
      </c>
      <c r="H228" s="11">
        <v>3.1</v>
      </c>
      <c r="I228" s="11">
        <f t="shared" si="38"/>
        <v>7.8498362625312454</v>
      </c>
      <c r="J228" s="11">
        <f t="shared" si="39"/>
        <v>22.516263719060753</v>
      </c>
      <c r="K228" s="11">
        <f t="shared" si="43"/>
        <v>57.191309846414313</v>
      </c>
      <c r="L228" s="11">
        <f>G228*(K228^H228)</f>
        <v>3560.6300689149357</v>
      </c>
      <c r="M228" s="11">
        <f t="shared" si="40"/>
        <v>8557.1498892452182</v>
      </c>
      <c r="N228" s="11">
        <f t="shared" si="41"/>
        <v>22676.447206499826</v>
      </c>
      <c r="O228" s="11">
        <v>58.5</v>
      </c>
      <c r="P228" s="11">
        <v>0.2</v>
      </c>
      <c r="Q228" s="11">
        <v>0</v>
      </c>
    </row>
    <row r="229" spans="1:19" x14ac:dyDescent="0.25">
      <c r="A229" s="11" t="s">
        <v>67</v>
      </c>
      <c r="B229" s="11" t="s">
        <v>68</v>
      </c>
      <c r="C229" s="11">
        <v>8</v>
      </c>
      <c r="D229" s="11">
        <v>3</v>
      </c>
      <c r="E229" s="11">
        <f t="shared" si="37"/>
        <v>24</v>
      </c>
      <c r="F229" s="11">
        <f t="shared" si="42"/>
        <v>22</v>
      </c>
      <c r="G229" s="11">
        <v>1.2699999999999999E-2</v>
      </c>
      <c r="H229" s="11">
        <v>3.1</v>
      </c>
      <c r="I229" s="11">
        <f t="shared" si="38"/>
        <v>8.1038091133435319</v>
      </c>
      <c r="J229" s="11">
        <f t="shared" si="39"/>
        <v>22.748730557350591</v>
      </c>
      <c r="K229" s="11">
        <f t="shared" si="43"/>
        <v>57.781775615670497</v>
      </c>
      <c r="L229" s="11">
        <f>G229*(K229^H229)</f>
        <v>3675.8303532325444</v>
      </c>
      <c r="M229" s="11">
        <f t="shared" si="40"/>
        <v>8834.0070974105856</v>
      </c>
      <c r="N229" s="11">
        <f t="shared" si="41"/>
        <v>23410.11880813805</v>
      </c>
      <c r="O229" s="11">
        <v>58.5</v>
      </c>
      <c r="P229" s="11">
        <v>0.2</v>
      </c>
      <c r="Q229" s="11">
        <v>0</v>
      </c>
    </row>
    <row r="230" spans="1:19" x14ac:dyDescent="0.25">
      <c r="A230" s="11" t="s">
        <v>67</v>
      </c>
      <c r="B230" s="11" t="s">
        <v>68</v>
      </c>
      <c r="C230" s="11">
        <v>9</v>
      </c>
      <c r="D230" s="11">
        <v>3</v>
      </c>
      <c r="E230" s="11">
        <f t="shared" si="37"/>
        <v>27</v>
      </c>
      <c r="F230" s="11">
        <f t="shared" si="42"/>
        <v>25</v>
      </c>
      <c r="G230" s="11">
        <v>1.2699999999999999E-2</v>
      </c>
      <c r="H230" s="11">
        <v>3.1</v>
      </c>
      <c r="I230" s="11">
        <f t="shared" si="38"/>
        <v>8.2455297811820056</v>
      </c>
      <c r="J230" s="11">
        <f t="shared" si="39"/>
        <v>22.876311063210039</v>
      </c>
      <c r="K230" s="11">
        <f t="shared" si="43"/>
        <v>58.105830100553497</v>
      </c>
      <c r="L230" s="11">
        <f>G230*(K230^H230)</f>
        <v>3740.1138432845592</v>
      </c>
      <c r="M230" s="11">
        <f t="shared" si="40"/>
        <v>8988.4975805925478</v>
      </c>
      <c r="N230" s="11">
        <f t="shared" si="41"/>
        <v>23819.518588570252</v>
      </c>
      <c r="O230" s="11">
        <v>58.5</v>
      </c>
      <c r="P230" s="11">
        <v>0.2</v>
      </c>
      <c r="Q230" s="11">
        <v>0</v>
      </c>
    </row>
    <row r="231" spans="1:19" x14ac:dyDescent="0.25">
      <c r="A231" s="11" t="s">
        <v>67</v>
      </c>
      <c r="B231" s="11" t="s">
        <v>68</v>
      </c>
      <c r="C231" s="11">
        <v>10</v>
      </c>
      <c r="D231" s="11">
        <v>3</v>
      </c>
      <c r="E231" s="11">
        <f t="shared" si="37"/>
        <v>30</v>
      </c>
      <c r="F231" s="11">
        <f t="shared" si="42"/>
        <v>28</v>
      </c>
      <c r="G231" s="11">
        <v>1.2699999999999999E-2</v>
      </c>
      <c r="H231" s="11">
        <v>3.1</v>
      </c>
      <c r="I231" s="11">
        <f t="shared" si="38"/>
        <v>8.3240166366239752</v>
      </c>
      <c r="J231" s="11">
        <f t="shared" si="39"/>
        <v>22.946328729364467</v>
      </c>
      <c r="K231" s="11">
        <f t="shared" si="43"/>
        <v>58.28367497258575</v>
      </c>
      <c r="L231" s="11">
        <f>G231*(K231^H231)</f>
        <v>3775.714924396937</v>
      </c>
      <c r="M231" s="11">
        <f t="shared" si="40"/>
        <v>9074.0565354408482</v>
      </c>
      <c r="N231" s="11">
        <f t="shared" si="41"/>
        <v>24046.249818918248</v>
      </c>
      <c r="O231" s="11">
        <v>58.5</v>
      </c>
      <c r="P231" s="11">
        <v>0.2</v>
      </c>
      <c r="Q231" s="11">
        <v>0</v>
      </c>
    </row>
    <row r="232" spans="1:19" x14ac:dyDescent="0.25">
      <c r="A232" s="11" t="s">
        <v>69</v>
      </c>
      <c r="B232" s="11" t="s">
        <v>70</v>
      </c>
      <c r="C232" s="11">
        <v>1</v>
      </c>
      <c r="D232" s="11">
        <v>1</v>
      </c>
      <c r="E232" s="11">
        <f t="shared" si="37"/>
        <v>1</v>
      </c>
      <c r="F232" s="11">
        <f t="shared" si="42"/>
        <v>1</v>
      </c>
      <c r="G232" s="11">
        <v>1.29E-2</v>
      </c>
      <c r="H232" s="11">
        <v>3.05</v>
      </c>
      <c r="I232" s="11">
        <f t="shared" si="38"/>
        <v>1.3890644189659731E-2</v>
      </c>
      <c r="J232" s="11">
        <f t="shared" si="39"/>
        <v>2.9973655002853401</v>
      </c>
      <c r="K232" s="11">
        <f t="shared" si="43"/>
        <v>7.6133083707247637</v>
      </c>
      <c r="L232" s="11">
        <f>G232*(K232^H232)</f>
        <v>6.3006977119230214</v>
      </c>
      <c r="M232" s="11">
        <f t="shared" si="40"/>
        <v>15.142267993085847</v>
      </c>
      <c r="N232" s="11">
        <f t="shared" si="41"/>
        <v>40.127010181677491</v>
      </c>
      <c r="O232" s="11">
        <v>42</v>
      </c>
      <c r="P232" s="11">
        <v>0.2</v>
      </c>
      <c r="Q232" s="11">
        <v>0</v>
      </c>
      <c r="S232" s="11" t="s">
        <v>142</v>
      </c>
    </row>
    <row r="233" spans="1:19" x14ac:dyDescent="0.25">
      <c r="A233" s="11" t="s">
        <v>69</v>
      </c>
      <c r="B233" s="11" t="s">
        <v>70</v>
      </c>
      <c r="C233" s="11">
        <v>2</v>
      </c>
      <c r="D233" s="11">
        <v>1</v>
      </c>
      <c r="E233" s="11">
        <f t="shared" si="37"/>
        <v>2</v>
      </c>
      <c r="F233" s="11">
        <f t="shared" si="42"/>
        <v>2</v>
      </c>
      <c r="G233" s="11">
        <v>1.29E-2</v>
      </c>
      <c r="H233" s="11">
        <v>3.05</v>
      </c>
      <c r="I233" s="11">
        <f t="shared" si="38"/>
        <v>8.610255495348762E-2</v>
      </c>
      <c r="J233" s="11">
        <f t="shared" si="39"/>
        <v>5.4514008135839163</v>
      </c>
      <c r="K233" s="11">
        <f t="shared" si="43"/>
        <v>13.846558066503148</v>
      </c>
      <c r="L233" s="11">
        <f>G233*(K233^H233)</f>
        <v>39.055508411194502</v>
      </c>
      <c r="M233" s="11">
        <f t="shared" si="40"/>
        <v>93.860870971387897</v>
      </c>
      <c r="N233" s="11">
        <f t="shared" si="41"/>
        <v>248.73130807417792</v>
      </c>
      <c r="O233" s="11">
        <v>42</v>
      </c>
      <c r="P233" s="11">
        <v>0.2</v>
      </c>
      <c r="Q233" s="11">
        <v>0</v>
      </c>
    </row>
    <row r="234" spans="1:19" x14ac:dyDescent="0.25">
      <c r="A234" s="11" t="s">
        <v>69</v>
      </c>
      <c r="B234" s="11" t="s">
        <v>70</v>
      </c>
      <c r="C234" s="11">
        <v>3</v>
      </c>
      <c r="D234" s="11">
        <v>1</v>
      </c>
      <c r="E234" s="11">
        <f t="shared" si="37"/>
        <v>3</v>
      </c>
      <c r="F234" s="11">
        <f t="shared" si="42"/>
        <v>3</v>
      </c>
      <c r="G234" s="11">
        <v>1.29E-2</v>
      </c>
      <c r="H234" s="11">
        <v>3.05</v>
      </c>
      <c r="I234" s="11">
        <f t="shared" si="38"/>
        <v>0.22419470726138793</v>
      </c>
      <c r="J234" s="11">
        <f t="shared" si="39"/>
        <v>7.4605949937208234</v>
      </c>
      <c r="K234" s="11">
        <f t="shared" si="43"/>
        <v>18.949911284050891</v>
      </c>
      <c r="L234" s="11">
        <f>G234*(K234^H234)</f>
        <v>101.6931295467645</v>
      </c>
      <c r="M234" s="11">
        <f t="shared" si="40"/>
        <v>244.3958893217123</v>
      </c>
      <c r="N234" s="11">
        <f t="shared" si="41"/>
        <v>647.64910670253755</v>
      </c>
      <c r="O234" s="11">
        <v>42</v>
      </c>
      <c r="P234" s="11">
        <v>0.2</v>
      </c>
      <c r="Q234" s="11">
        <v>0</v>
      </c>
    </row>
    <row r="235" spans="1:19" x14ac:dyDescent="0.25">
      <c r="A235" s="11" t="s">
        <v>69</v>
      </c>
      <c r="B235" s="11" t="s">
        <v>70</v>
      </c>
      <c r="C235" s="11">
        <v>4</v>
      </c>
      <c r="D235" s="11">
        <v>1</v>
      </c>
      <c r="E235" s="11">
        <f t="shared" si="37"/>
        <v>4</v>
      </c>
      <c r="F235" s="11">
        <f t="shared" si="42"/>
        <v>4</v>
      </c>
      <c r="G235" s="11">
        <v>1.29E-2</v>
      </c>
      <c r="H235" s="11">
        <v>3.05</v>
      </c>
      <c r="I235" s="11">
        <f t="shared" si="38"/>
        <v>0.41167557715465103</v>
      </c>
      <c r="J235" s="11">
        <f t="shared" si="39"/>
        <v>9.1055840579042098</v>
      </c>
      <c r="K235" s="11">
        <f t="shared" si="43"/>
        <v>23.128183507076695</v>
      </c>
      <c r="L235" s="11">
        <f>G235*(K235^H235)</f>
        <v>186.73312278517432</v>
      </c>
      <c r="M235" s="11">
        <f t="shared" si="40"/>
        <v>448.76982164185131</v>
      </c>
      <c r="N235" s="11">
        <f t="shared" si="41"/>
        <v>1189.2400273509058</v>
      </c>
      <c r="O235" s="11">
        <v>42</v>
      </c>
      <c r="P235" s="11">
        <v>0.2</v>
      </c>
      <c r="Q235" s="11">
        <v>0</v>
      </c>
    </row>
    <row r="236" spans="1:19" x14ac:dyDescent="0.25">
      <c r="A236" s="11" t="s">
        <v>69</v>
      </c>
      <c r="B236" s="11" t="s">
        <v>70</v>
      </c>
      <c r="C236" s="11">
        <v>5</v>
      </c>
      <c r="D236" s="11">
        <v>1</v>
      </c>
      <c r="E236" s="11">
        <f t="shared" si="37"/>
        <v>5</v>
      </c>
      <c r="F236" s="11">
        <f t="shared" si="42"/>
        <v>5</v>
      </c>
      <c r="G236" s="11">
        <v>1.29E-2</v>
      </c>
      <c r="H236" s="11">
        <v>3.05</v>
      </c>
      <c r="I236" s="11">
        <f t="shared" si="38"/>
        <v>0.62700864797761546</v>
      </c>
      <c r="J236" s="11">
        <f t="shared" si="39"/>
        <v>10.452387193228118</v>
      </c>
      <c r="K236" s="11">
        <f t="shared" si="43"/>
        <v>26.549063470799421</v>
      </c>
      <c r="L236" s="11">
        <f>G236*(K236^H236)</f>
        <v>284.40667687747344</v>
      </c>
      <c r="M236" s="11">
        <f t="shared" si="40"/>
        <v>683.50559211120753</v>
      </c>
      <c r="N236" s="11">
        <f t="shared" si="41"/>
        <v>1811.2898190946999</v>
      </c>
      <c r="O236" s="11">
        <v>42</v>
      </c>
      <c r="P236" s="11">
        <v>0.2</v>
      </c>
      <c r="Q236" s="11">
        <v>0</v>
      </c>
    </row>
    <row r="237" spans="1:19" x14ac:dyDescent="0.25">
      <c r="A237" s="11" t="s">
        <v>69</v>
      </c>
      <c r="B237" s="11" t="s">
        <v>70</v>
      </c>
      <c r="C237" s="11">
        <v>6</v>
      </c>
      <c r="D237" s="11">
        <v>1</v>
      </c>
      <c r="E237" s="11">
        <f t="shared" si="37"/>
        <v>6</v>
      </c>
      <c r="F237" s="11">
        <f t="shared" si="42"/>
        <v>6</v>
      </c>
      <c r="G237" s="11">
        <v>1.29E-2</v>
      </c>
      <c r="H237" s="11">
        <v>3.05</v>
      </c>
      <c r="I237" s="11">
        <f t="shared" si="38"/>
        <v>0.85137539381242777</v>
      </c>
      <c r="J237" s="11">
        <f t="shared" si="39"/>
        <v>11.555056338459654</v>
      </c>
      <c r="K237" s="11">
        <f t="shared" si="43"/>
        <v>29.349843099687519</v>
      </c>
      <c r="L237" s="11">
        <f>G237*(K237^H237)</f>
        <v>386.17784190129265</v>
      </c>
      <c r="M237" s="11">
        <f t="shared" si="40"/>
        <v>928.08902163252264</v>
      </c>
      <c r="N237" s="11">
        <f t="shared" si="41"/>
        <v>2459.4359073261849</v>
      </c>
      <c r="O237" s="11">
        <v>42</v>
      </c>
      <c r="P237" s="11">
        <v>0.2</v>
      </c>
      <c r="Q237" s="11">
        <v>0</v>
      </c>
    </row>
    <row r="238" spans="1:19" x14ac:dyDescent="0.25">
      <c r="A238" s="11" t="s">
        <v>69</v>
      </c>
      <c r="B238" s="11" t="s">
        <v>70</v>
      </c>
      <c r="C238" s="11">
        <v>7</v>
      </c>
      <c r="D238" s="11">
        <v>1</v>
      </c>
      <c r="E238" s="11">
        <f t="shared" si="37"/>
        <v>7</v>
      </c>
      <c r="F238" s="11">
        <f t="shared" si="42"/>
        <v>7</v>
      </c>
      <c r="G238" s="11">
        <v>1.29E-2</v>
      </c>
      <c r="H238" s="11">
        <v>3.05</v>
      </c>
      <c r="I238" s="11">
        <f t="shared" si="38"/>
        <v>1.070945216199229</v>
      </c>
      <c r="J238" s="11">
        <f t="shared" si="39"/>
        <v>12.457845478130915</v>
      </c>
      <c r="K238" s="11">
        <f t="shared" si="43"/>
        <v>31.642927514452527</v>
      </c>
      <c r="L238" s="11">
        <f>G238*(K238^H238)</f>
        <v>485.77315646198849</v>
      </c>
      <c r="M238" s="11">
        <f t="shared" si="40"/>
        <v>1167.443298394589</v>
      </c>
      <c r="N238" s="11">
        <f t="shared" si="41"/>
        <v>3093.7247407456607</v>
      </c>
      <c r="O238" s="11">
        <v>42</v>
      </c>
      <c r="P238" s="11">
        <v>0.2</v>
      </c>
      <c r="Q238" s="11">
        <v>0</v>
      </c>
    </row>
    <row r="239" spans="1:19" x14ac:dyDescent="0.25">
      <c r="A239" s="11" t="s">
        <v>69</v>
      </c>
      <c r="B239" s="11" t="s">
        <v>70</v>
      </c>
      <c r="C239" s="11">
        <v>8</v>
      </c>
      <c r="D239" s="11">
        <v>1</v>
      </c>
      <c r="E239" s="11">
        <f t="shared" si="37"/>
        <v>8</v>
      </c>
      <c r="F239" s="11">
        <f t="shared" si="42"/>
        <v>8</v>
      </c>
      <c r="G239" s="11">
        <v>1.29E-2</v>
      </c>
      <c r="H239" s="11">
        <v>3.05</v>
      </c>
      <c r="I239" s="11">
        <f t="shared" si="38"/>
        <v>1.2767749871137366</v>
      </c>
      <c r="J239" s="11">
        <f t="shared" si="39"/>
        <v>13.196986710324596</v>
      </c>
      <c r="K239" s="11">
        <f t="shared" si="43"/>
        <v>33.520346244224477</v>
      </c>
      <c r="L239" s="11">
        <f>G239*(K239^H239)</f>
        <v>579.13608109957113</v>
      </c>
      <c r="M239" s="11">
        <f t="shared" si="40"/>
        <v>1391.8194691169697</v>
      </c>
      <c r="N239" s="11">
        <f t="shared" si="41"/>
        <v>3688.3215931599693</v>
      </c>
      <c r="O239" s="11">
        <v>42</v>
      </c>
      <c r="P239" s="11">
        <v>0.2</v>
      </c>
      <c r="Q239" s="11">
        <v>0</v>
      </c>
    </row>
    <row r="240" spans="1:19" x14ac:dyDescent="0.25">
      <c r="A240" s="11" t="s">
        <v>69</v>
      </c>
      <c r="B240" s="11" t="s">
        <v>70</v>
      </c>
      <c r="C240" s="11">
        <v>9</v>
      </c>
      <c r="D240" s="11">
        <v>1</v>
      </c>
      <c r="E240" s="11">
        <f t="shared" si="37"/>
        <v>9</v>
      </c>
      <c r="F240" s="11">
        <f t="shared" si="42"/>
        <v>9</v>
      </c>
      <c r="G240" s="11">
        <v>1.29E-2</v>
      </c>
      <c r="H240" s="11">
        <v>3.05</v>
      </c>
      <c r="I240" s="11">
        <f t="shared" si="38"/>
        <v>1.4638727094694686</v>
      </c>
      <c r="J240" s="11">
        <f t="shared" si="39"/>
        <v>13.802144367989513</v>
      </c>
      <c r="K240" s="11">
        <f t="shared" si="43"/>
        <v>35.057446694693361</v>
      </c>
      <c r="L240" s="11">
        <f>G240*(K240^H240)</f>
        <v>664.00228133168912</v>
      </c>
      <c r="M240" s="11">
        <f t="shared" si="40"/>
        <v>1595.7757301891108</v>
      </c>
      <c r="N240" s="11">
        <f t="shared" si="41"/>
        <v>4228.8056850011435</v>
      </c>
      <c r="O240" s="11">
        <v>42</v>
      </c>
      <c r="P240" s="11">
        <v>0.2</v>
      </c>
      <c r="Q240" s="11">
        <v>0</v>
      </c>
    </row>
    <row r="241" spans="1:22" x14ac:dyDescent="0.25">
      <c r="A241" s="11" t="s">
        <v>69</v>
      </c>
      <c r="B241" s="11" t="s">
        <v>70</v>
      </c>
      <c r="C241" s="11">
        <v>10</v>
      </c>
      <c r="D241" s="11">
        <v>1</v>
      </c>
      <c r="E241" s="11">
        <f t="shared" si="37"/>
        <v>10</v>
      </c>
      <c r="F241" s="11">
        <f t="shared" si="42"/>
        <v>10</v>
      </c>
      <c r="G241" s="11">
        <v>1.29E-2</v>
      </c>
      <c r="H241" s="11">
        <v>3.05</v>
      </c>
      <c r="I241" s="11">
        <f t="shared" si="38"/>
        <v>1.6301192980268571</v>
      </c>
      <c r="J241" s="11">
        <f t="shared" si="39"/>
        <v>14.297605552780421</v>
      </c>
      <c r="K241" s="11">
        <f t="shared" si="43"/>
        <v>36.31591810406227</v>
      </c>
      <c r="L241" s="11">
        <f>G241*(K241^H241)</f>
        <v>739.41055511918478</v>
      </c>
      <c r="M241" s="11">
        <f t="shared" si="40"/>
        <v>1777.0020550809536</v>
      </c>
      <c r="N241" s="11">
        <f t="shared" si="41"/>
        <v>4709.0554459645273</v>
      </c>
      <c r="O241" s="11">
        <v>42</v>
      </c>
      <c r="P241" s="11">
        <v>0.2</v>
      </c>
      <c r="Q241" s="11">
        <v>0</v>
      </c>
    </row>
    <row r="242" spans="1:22" x14ac:dyDescent="0.25">
      <c r="A242" s="11" t="s">
        <v>71</v>
      </c>
      <c r="B242" s="11" t="s">
        <v>72</v>
      </c>
      <c r="C242" s="11">
        <v>1</v>
      </c>
      <c r="D242" s="11">
        <v>1</v>
      </c>
      <c r="E242" s="11">
        <f t="shared" si="37"/>
        <v>1</v>
      </c>
      <c r="F242" s="11">
        <f t="shared" si="42"/>
        <v>1</v>
      </c>
      <c r="G242" s="11">
        <v>0.01</v>
      </c>
      <c r="H242" s="11">
        <v>2.9</v>
      </c>
      <c r="I242" s="11">
        <f t="shared" si="38"/>
        <v>9.5162548772999445E-3</v>
      </c>
      <c r="J242" s="11">
        <f t="shared" si="39"/>
        <v>3.1903079158645773</v>
      </c>
      <c r="K242" s="11">
        <f t="shared" si="43"/>
        <v>8.1033821062960261</v>
      </c>
      <c r="L242" s="11">
        <f>G242*(K242^H242)</f>
        <v>4.3165057367255786</v>
      </c>
      <c r="M242" s="11">
        <f t="shared" si="40"/>
        <v>10.373722030102327</v>
      </c>
      <c r="N242" s="11">
        <f t="shared" si="41"/>
        <v>27.490363379771164</v>
      </c>
      <c r="O242" s="11">
        <v>37.700000000000003</v>
      </c>
      <c r="P242" s="11">
        <v>0.24199999999999999</v>
      </c>
      <c r="Q242" s="11">
        <v>0</v>
      </c>
    </row>
    <row r="243" spans="1:22" x14ac:dyDescent="0.25">
      <c r="A243" s="11" t="s">
        <v>71</v>
      </c>
      <c r="B243" s="11" t="s">
        <v>72</v>
      </c>
      <c r="C243" s="11">
        <v>2</v>
      </c>
      <c r="D243" s="11">
        <v>1</v>
      </c>
      <c r="E243" s="11">
        <f t="shared" si="37"/>
        <v>2</v>
      </c>
      <c r="F243" s="11">
        <f t="shared" si="42"/>
        <v>2</v>
      </c>
      <c r="G243" s="11">
        <v>0.01</v>
      </c>
      <c r="H243" s="11">
        <v>2.9</v>
      </c>
      <c r="I243" s="11">
        <f t="shared" si="38"/>
        <v>5.1080664891453721E-2</v>
      </c>
      <c r="J243" s="11">
        <f t="shared" si="39"/>
        <v>5.6948788535065669</v>
      </c>
      <c r="K243" s="11">
        <f t="shared" si="43"/>
        <v>14.46499228790668</v>
      </c>
      <c r="L243" s="11">
        <f>G243*(K243^H243)</f>
        <v>23.169827404021429</v>
      </c>
      <c r="M243" s="11">
        <f t="shared" si="40"/>
        <v>55.683315078157726</v>
      </c>
      <c r="N243" s="11">
        <f t="shared" si="41"/>
        <v>147.56078495711796</v>
      </c>
      <c r="O243" s="11">
        <v>37.700000000000003</v>
      </c>
      <c r="P243" s="11">
        <v>0.24199999999999999</v>
      </c>
      <c r="Q243" s="11">
        <v>0</v>
      </c>
    </row>
    <row r="244" spans="1:22" x14ac:dyDescent="0.25">
      <c r="A244" s="11" t="s">
        <v>71</v>
      </c>
      <c r="B244" s="11" t="s">
        <v>72</v>
      </c>
      <c r="C244" s="11">
        <v>3</v>
      </c>
      <c r="D244" s="11">
        <v>1</v>
      </c>
      <c r="E244" s="11">
        <f t="shared" si="37"/>
        <v>3</v>
      </c>
      <c r="F244" s="11">
        <f t="shared" si="42"/>
        <v>3</v>
      </c>
      <c r="G244" s="11">
        <v>0.01</v>
      </c>
      <c r="H244" s="11">
        <v>2.9</v>
      </c>
      <c r="I244" s="11">
        <f t="shared" si="38"/>
        <v>0.12072496109088769</v>
      </c>
      <c r="J244" s="11">
        <f t="shared" si="39"/>
        <v>7.6611077402191885</v>
      </c>
      <c r="K244" s="11">
        <f t="shared" si="43"/>
        <v>19.459213660156738</v>
      </c>
      <c r="L244" s="11">
        <f>G244*(K244^H244)</f>
        <v>54.759986342720147</v>
      </c>
      <c r="M244" s="11">
        <f t="shared" si="40"/>
        <v>131.6029472307622</v>
      </c>
      <c r="N244" s="11">
        <f t="shared" si="41"/>
        <v>348.74781016151979</v>
      </c>
      <c r="O244" s="11">
        <v>37.700000000000003</v>
      </c>
      <c r="P244" s="11">
        <v>0.24199999999999999</v>
      </c>
      <c r="Q244" s="11">
        <v>0</v>
      </c>
    </row>
    <row r="245" spans="1:22" x14ac:dyDescent="0.25">
      <c r="A245" s="11" t="s">
        <v>71</v>
      </c>
      <c r="B245" s="11" t="s">
        <v>72</v>
      </c>
      <c r="C245" s="11">
        <v>4</v>
      </c>
      <c r="D245" s="11">
        <v>1</v>
      </c>
      <c r="E245" s="11">
        <f t="shared" ref="E245:E308" si="44">C245*D245</f>
        <v>4</v>
      </c>
      <c r="F245" s="11">
        <f t="shared" si="42"/>
        <v>4</v>
      </c>
      <c r="G245" s="11">
        <v>0.01</v>
      </c>
      <c r="H245" s="11">
        <v>2.9</v>
      </c>
      <c r="I245" s="11">
        <f t="shared" si="38"/>
        <v>0.20557985257407074</v>
      </c>
      <c r="J245" s="11">
        <f t="shared" si="39"/>
        <v>9.2047078742137884</v>
      </c>
      <c r="K245" s="11">
        <f t="shared" si="43"/>
        <v>23.379958000503024</v>
      </c>
      <c r="L245" s="11">
        <f>G245*(K245^H245)</f>
        <v>93.249563450422627</v>
      </c>
      <c r="M245" s="11">
        <f t="shared" si="40"/>
        <v>224.10373335838173</v>
      </c>
      <c r="N245" s="11">
        <f t="shared" si="41"/>
        <v>593.8748933997116</v>
      </c>
      <c r="O245" s="11">
        <v>37.700000000000003</v>
      </c>
      <c r="P245" s="11">
        <v>0.24199999999999999</v>
      </c>
      <c r="Q245" s="11">
        <v>0</v>
      </c>
    </row>
    <row r="246" spans="1:22" x14ac:dyDescent="0.25">
      <c r="A246" s="11" t="s">
        <v>71</v>
      </c>
      <c r="B246" s="11" t="s">
        <v>72</v>
      </c>
      <c r="C246" s="11">
        <v>5</v>
      </c>
      <c r="D246" s="11">
        <v>1</v>
      </c>
      <c r="E246" s="11">
        <f t="shared" si="44"/>
        <v>5</v>
      </c>
      <c r="F246" s="11">
        <f t="shared" si="42"/>
        <v>5</v>
      </c>
      <c r="G246" s="11">
        <v>0.01</v>
      </c>
      <c r="H246" s="11">
        <v>2.9</v>
      </c>
      <c r="I246" s="11">
        <f t="shared" si="38"/>
        <v>0.29427088552397013</v>
      </c>
      <c r="J246" s="11">
        <f t="shared" si="39"/>
        <v>10.416520695076082</v>
      </c>
      <c r="K246" s="11">
        <f t="shared" si="43"/>
        <v>26.457962565493247</v>
      </c>
      <c r="L246" s="11">
        <f>G246*(K246^H246)</f>
        <v>133.47918712701969</v>
      </c>
      <c r="M246" s="11">
        <f t="shared" si="40"/>
        <v>320.7863184980045</v>
      </c>
      <c r="N246" s="11">
        <f t="shared" si="41"/>
        <v>850.08374401971196</v>
      </c>
      <c r="O246" s="11">
        <v>37.700000000000003</v>
      </c>
      <c r="P246" s="11">
        <v>0.24199999999999999</v>
      </c>
      <c r="Q246" s="11">
        <v>0</v>
      </c>
    </row>
    <row r="247" spans="1:22" x14ac:dyDescent="0.25">
      <c r="A247" s="11" t="s">
        <v>71</v>
      </c>
      <c r="B247" s="11" t="s">
        <v>72</v>
      </c>
      <c r="C247" s="11">
        <v>6</v>
      </c>
      <c r="D247" s="11">
        <v>1</v>
      </c>
      <c r="E247" s="11">
        <f t="shared" si="44"/>
        <v>6</v>
      </c>
      <c r="F247" s="11">
        <f t="shared" si="42"/>
        <v>6</v>
      </c>
      <c r="G247" s="11">
        <v>0.01</v>
      </c>
      <c r="H247" s="11">
        <v>2.9</v>
      </c>
      <c r="I247" s="11">
        <f t="shared" si="38"/>
        <v>0.37915780659131448</v>
      </c>
      <c r="J247" s="11">
        <f t="shared" si="39"/>
        <v>11.367861836130533</v>
      </c>
      <c r="K247" s="11">
        <f t="shared" si="43"/>
        <v>28.874369063771553</v>
      </c>
      <c r="L247" s="11">
        <f>G247*(K247^H247)</f>
        <v>171.98329262698991</v>
      </c>
      <c r="M247" s="11">
        <f t="shared" si="40"/>
        <v>413.32202025231896</v>
      </c>
      <c r="N247" s="11">
        <f t="shared" si="41"/>
        <v>1095.3033536686453</v>
      </c>
      <c r="O247" s="11">
        <v>37.700000000000003</v>
      </c>
      <c r="P247" s="11">
        <v>0.24199999999999999</v>
      </c>
      <c r="Q247" s="11">
        <v>0</v>
      </c>
    </row>
    <row r="248" spans="1:22" x14ac:dyDescent="0.25">
      <c r="A248" s="11" t="s">
        <v>71</v>
      </c>
      <c r="B248" s="11" t="s">
        <v>72</v>
      </c>
      <c r="C248" s="11">
        <v>7</v>
      </c>
      <c r="D248" s="11">
        <v>1</v>
      </c>
      <c r="E248" s="11">
        <f t="shared" si="44"/>
        <v>7</v>
      </c>
      <c r="F248" s="11">
        <f t="shared" si="42"/>
        <v>7</v>
      </c>
      <c r="G248" s="11">
        <v>0.01</v>
      </c>
      <c r="H248" s="11">
        <v>2.9</v>
      </c>
      <c r="I248" s="11">
        <f t="shared" si="38"/>
        <v>0.45599504768110882</v>
      </c>
      <c r="J248" s="11">
        <f t="shared" si="39"/>
        <v>12.114718075874537</v>
      </c>
      <c r="K248" s="11">
        <f t="shared" si="43"/>
        <v>30.771383912721323</v>
      </c>
      <c r="L248" s="11">
        <f>G248*(K248^H248)</f>
        <v>206.8361203659174</v>
      </c>
      <c r="M248" s="11">
        <f t="shared" si="40"/>
        <v>497.08272137927759</v>
      </c>
      <c r="N248" s="11">
        <f t="shared" si="41"/>
        <v>1317.2692116550857</v>
      </c>
      <c r="O248" s="11">
        <v>37.700000000000003</v>
      </c>
      <c r="P248" s="11">
        <v>0.24199999999999999</v>
      </c>
      <c r="Q248" s="11">
        <v>0</v>
      </c>
    </row>
    <row r="249" spans="1:22" x14ac:dyDescent="0.25">
      <c r="A249" s="11" t="s">
        <v>71</v>
      </c>
      <c r="B249" s="11" t="s">
        <v>72</v>
      </c>
      <c r="C249" s="11">
        <v>8</v>
      </c>
      <c r="D249" s="11">
        <v>1</v>
      </c>
      <c r="E249" s="11">
        <f t="shared" si="44"/>
        <v>8</v>
      </c>
      <c r="F249" s="11">
        <f t="shared" si="42"/>
        <v>8</v>
      </c>
      <c r="G249" s="11">
        <v>0.01</v>
      </c>
      <c r="H249" s="11">
        <v>2.9</v>
      </c>
      <c r="I249" s="11">
        <f t="shared" si="38"/>
        <v>0.52298069795271684</v>
      </c>
      <c r="J249" s="11">
        <f t="shared" si="39"/>
        <v>12.701042180628697</v>
      </c>
      <c r="K249" s="11">
        <f t="shared" si="43"/>
        <v>32.260647138796891</v>
      </c>
      <c r="L249" s="11">
        <f>G249*(K249^H249)</f>
        <v>237.22033636305432</v>
      </c>
      <c r="M249" s="11">
        <f t="shared" si="40"/>
        <v>570.10414891385335</v>
      </c>
      <c r="N249" s="11">
        <f t="shared" si="41"/>
        <v>1510.7759946217113</v>
      </c>
      <c r="O249" s="11">
        <v>37.700000000000003</v>
      </c>
      <c r="P249" s="11">
        <v>0.24199999999999999</v>
      </c>
      <c r="Q249" s="11">
        <v>0</v>
      </c>
    </row>
    <row r="250" spans="1:22" x14ac:dyDescent="0.25">
      <c r="A250" s="11" t="s">
        <v>71</v>
      </c>
      <c r="B250" s="11" t="s">
        <v>72</v>
      </c>
      <c r="C250" s="11">
        <v>9</v>
      </c>
      <c r="D250" s="11">
        <v>1</v>
      </c>
      <c r="E250" s="11">
        <f t="shared" si="44"/>
        <v>9</v>
      </c>
      <c r="F250" s="11">
        <f t="shared" si="42"/>
        <v>9</v>
      </c>
      <c r="G250" s="11">
        <v>0.01</v>
      </c>
      <c r="H250" s="11">
        <v>2.9</v>
      </c>
      <c r="I250" s="11">
        <f t="shared" si="38"/>
        <v>0.57985818507813769</v>
      </c>
      <c r="J250" s="11">
        <f t="shared" si="39"/>
        <v>13.161339541113493</v>
      </c>
      <c r="K250" s="11">
        <f t="shared" si="43"/>
        <v>33.429802434428275</v>
      </c>
      <c r="L250" s="11">
        <f>G250*(K250^H250)</f>
        <v>263.01956122966209</v>
      </c>
      <c r="M250" s="11">
        <f t="shared" si="40"/>
        <v>632.10661194343209</v>
      </c>
      <c r="N250" s="11">
        <f t="shared" si="41"/>
        <v>1675.082521650095</v>
      </c>
      <c r="O250" s="11">
        <v>37.700000000000003</v>
      </c>
      <c r="P250" s="11">
        <v>0.24199999999999999</v>
      </c>
      <c r="Q250" s="11">
        <v>0</v>
      </c>
    </row>
    <row r="251" spans="1:22" x14ac:dyDescent="0.25">
      <c r="A251" s="11" t="s">
        <v>71</v>
      </c>
      <c r="B251" s="11" t="s">
        <v>72</v>
      </c>
      <c r="C251" s="11">
        <v>10</v>
      </c>
      <c r="D251" s="11">
        <v>1</v>
      </c>
      <c r="E251" s="11">
        <f t="shared" si="44"/>
        <v>10</v>
      </c>
      <c r="F251" s="11">
        <f t="shared" si="42"/>
        <v>10</v>
      </c>
      <c r="G251" s="11">
        <v>0.01</v>
      </c>
      <c r="H251" s="11">
        <v>2.9</v>
      </c>
      <c r="I251" s="11">
        <f t="shared" si="38"/>
        <v>0.62724225960754854</v>
      </c>
      <c r="J251" s="11">
        <f t="shared" si="39"/>
        <v>13.522698827472889</v>
      </c>
      <c r="K251" s="11">
        <f t="shared" si="43"/>
        <v>34.347655021781136</v>
      </c>
      <c r="L251" s="11">
        <f>G251*(K251^H251)</f>
        <v>284.51264145637276</v>
      </c>
      <c r="M251" s="11">
        <f t="shared" si="40"/>
        <v>683.76025343997298</v>
      </c>
      <c r="N251" s="11">
        <f t="shared" si="41"/>
        <v>1811.9646716159284</v>
      </c>
      <c r="O251" s="11">
        <v>37.700000000000003</v>
      </c>
      <c r="P251" s="11">
        <v>0.24199999999999999</v>
      </c>
      <c r="Q251" s="11">
        <v>0</v>
      </c>
    </row>
    <row r="252" spans="1:22" x14ac:dyDescent="0.25">
      <c r="A252" s="2" t="s">
        <v>73</v>
      </c>
      <c r="B252" s="11" t="s">
        <v>74</v>
      </c>
      <c r="C252" s="11">
        <v>1</v>
      </c>
      <c r="D252" s="11">
        <v>1</v>
      </c>
      <c r="E252" s="11">
        <f t="shared" si="44"/>
        <v>1</v>
      </c>
      <c r="F252" s="11">
        <f t="shared" si="42"/>
        <v>1</v>
      </c>
      <c r="G252" s="3">
        <v>1.0999999999999999E-2</v>
      </c>
      <c r="H252" s="3">
        <v>3.01</v>
      </c>
      <c r="I252" s="11">
        <f t="shared" si="38"/>
        <v>3.663653069333461E-4</v>
      </c>
      <c r="J252" s="11">
        <f t="shared" si="39"/>
        <v>0.97033805761290604</v>
      </c>
      <c r="K252" s="11">
        <f t="shared" si="43"/>
        <v>2.4646586663367813</v>
      </c>
      <c r="L252" s="2">
        <f>G252*(K252^H252)</f>
        <v>0.16618070548817759</v>
      </c>
      <c r="M252" s="2">
        <f t="shared" si="40"/>
        <v>0.39937684568175341</v>
      </c>
      <c r="N252" s="2">
        <f t="shared" si="41"/>
        <v>1.0583486410566465</v>
      </c>
      <c r="O252" s="11">
        <f t="shared" ref="O252:O261" si="45">$U$254</f>
        <v>9</v>
      </c>
      <c r="P252" s="11">
        <f t="shared" ref="P252:P261" si="46">$U$255</f>
        <v>0.32</v>
      </c>
      <c r="Q252" s="11">
        <v>0</v>
      </c>
      <c r="S252" s="11" t="s">
        <v>353</v>
      </c>
      <c r="T252" s="11" t="s">
        <v>354</v>
      </c>
      <c r="U252" s="11" t="s">
        <v>355</v>
      </c>
      <c r="V252" s="11" t="s">
        <v>356</v>
      </c>
    </row>
    <row r="253" spans="1:22" x14ac:dyDescent="0.25">
      <c r="A253" s="2" t="s">
        <v>73</v>
      </c>
      <c r="B253" s="11" t="s">
        <v>74</v>
      </c>
      <c r="C253" s="11">
        <v>2</v>
      </c>
      <c r="D253" s="11">
        <v>1</v>
      </c>
      <c r="E253" s="11">
        <f t="shared" si="44"/>
        <v>2</v>
      </c>
      <c r="F253" s="11">
        <f t="shared" si="42"/>
        <v>2</v>
      </c>
      <c r="G253" s="3">
        <v>1.0999999999999999E-2</v>
      </c>
      <c r="H253" s="3">
        <v>3.01</v>
      </c>
      <c r="I253" s="11">
        <f t="shared" si="38"/>
        <v>1.8946107414087817E-3</v>
      </c>
      <c r="J253" s="11">
        <f t="shared" si="39"/>
        <v>1.6749481037844736</v>
      </c>
      <c r="K253" s="11">
        <f t="shared" si="43"/>
        <v>4.2543681836125629</v>
      </c>
      <c r="L253" s="2">
        <f>G253*(K253^H253)</f>
        <v>0.85938199844362373</v>
      </c>
      <c r="M253" s="2">
        <f t="shared" si="40"/>
        <v>2.0653256391339192</v>
      </c>
      <c r="N253" s="2">
        <f t="shared" si="41"/>
        <v>5.4731129437048853</v>
      </c>
      <c r="O253" s="11">
        <f t="shared" si="45"/>
        <v>9</v>
      </c>
      <c r="P253" s="11">
        <f t="shared" si="46"/>
        <v>0.32</v>
      </c>
      <c r="Q253" s="11">
        <v>0</v>
      </c>
      <c r="R253" s="11" t="s">
        <v>163</v>
      </c>
      <c r="S253" s="11">
        <v>9</v>
      </c>
      <c r="T253" s="11">
        <v>5.2</v>
      </c>
      <c r="U253" s="11">
        <v>11</v>
      </c>
      <c r="V253" s="11">
        <v>8</v>
      </c>
    </row>
    <row r="254" spans="1:22" x14ac:dyDescent="0.25">
      <c r="A254" s="2" t="s">
        <v>73</v>
      </c>
      <c r="B254" s="11" t="s">
        <v>74</v>
      </c>
      <c r="C254" s="11">
        <v>3</v>
      </c>
      <c r="D254" s="11">
        <v>1</v>
      </c>
      <c r="E254" s="11">
        <f t="shared" si="44"/>
        <v>3</v>
      </c>
      <c r="F254" s="11">
        <f t="shared" si="42"/>
        <v>3</v>
      </c>
      <c r="G254" s="3">
        <v>1.0999999999999999E-2</v>
      </c>
      <c r="H254" s="3">
        <v>3.01</v>
      </c>
      <c r="I254" s="11">
        <f t="shared" si="38"/>
        <v>4.2265075202375779E-3</v>
      </c>
      <c r="J254" s="11">
        <f t="shared" si="39"/>
        <v>2.1866000103244061</v>
      </c>
      <c r="K254" s="11">
        <f t="shared" si="43"/>
        <v>5.5539640262239915</v>
      </c>
      <c r="L254" s="2">
        <f>G254*(K254^H254)</f>
        <v>1.9171138428561738</v>
      </c>
      <c r="M254" s="2">
        <f t="shared" si="40"/>
        <v>4.6073392041724919</v>
      </c>
      <c r="N254" s="2">
        <f t="shared" si="41"/>
        <v>12.209448891057104</v>
      </c>
      <c r="O254" s="11">
        <f t="shared" si="45"/>
        <v>9</v>
      </c>
      <c r="P254" s="11">
        <f t="shared" si="46"/>
        <v>0.32</v>
      </c>
      <c r="Q254" s="11">
        <v>0</v>
      </c>
      <c r="R254" s="11" t="s">
        <v>20</v>
      </c>
      <c r="U254" s="11">
        <v>9</v>
      </c>
    </row>
    <row r="255" spans="1:22" x14ac:dyDescent="0.25">
      <c r="A255" s="2" t="s">
        <v>73</v>
      </c>
      <c r="B255" s="11" t="s">
        <v>74</v>
      </c>
      <c r="C255" s="11">
        <v>4</v>
      </c>
      <c r="D255" s="11">
        <v>1</v>
      </c>
      <c r="E255" s="11">
        <f t="shared" si="44"/>
        <v>4</v>
      </c>
      <c r="F255" s="11">
        <f t="shared" si="42"/>
        <v>4</v>
      </c>
      <c r="G255" s="3">
        <v>1.0999999999999999E-2</v>
      </c>
      <c r="H255" s="3">
        <v>3.01</v>
      </c>
      <c r="I255" s="11">
        <f t="shared" si="38"/>
        <v>6.778378402677733E-3</v>
      </c>
      <c r="J255" s="11">
        <f t="shared" si="39"/>
        <v>2.558135549575296</v>
      </c>
      <c r="K255" s="11">
        <f t="shared" si="43"/>
        <v>6.4976642959212523</v>
      </c>
      <c r="L255" s="2">
        <f>G255*(K255^H255)</f>
        <v>3.0746243809262972</v>
      </c>
      <c r="M255" s="2">
        <f t="shared" si="40"/>
        <v>7.3891477551701454</v>
      </c>
      <c r="N255" s="2">
        <f t="shared" si="41"/>
        <v>19.581241551200886</v>
      </c>
      <c r="O255" s="11">
        <f t="shared" si="45"/>
        <v>9</v>
      </c>
      <c r="P255" s="11">
        <f t="shared" si="46"/>
        <v>0.32</v>
      </c>
      <c r="Q255" s="11">
        <v>0</v>
      </c>
      <c r="R255" s="11" t="s">
        <v>21</v>
      </c>
      <c r="U255" s="11">
        <v>0.32</v>
      </c>
    </row>
    <row r="256" spans="1:22" x14ac:dyDescent="0.25">
      <c r="A256" s="2" t="s">
        <v>73</v>
      </c>
      <c r="B256" s="11" t="s">
        <v>74</v>
      </c>
      <c r="C256" s="11">
        <v>5</v>
      </c>
      <c r="D256" s="11">
        <v>1</v>
      </c>
      <c r="E256" s="11">
        <f t="shared" si="44"/>
        <v>5</v>
      </c>
      <c r="F256" s="11">
        <f t="shared" si="42"/>
        <v>5</v>
      </c>
      <c r="G256" s="3">
        <v>1.0999999999999999E-2</v>
      </c>
      <c r="H256" s="3">
        <v>3.01</v>
      </c>
      <c r="I256" s="11">
        <f t="shared" si="38"/>
        <v>9.1663110452539654E-3</v>
      </c>
      <c r="J256" s="11">
        <f t="shared" si="39"/>
        <v>2.8279257236409849</v>
      </c>
      <c r="K256" s="11">
        <f t="shared" si="43"/>
        <v>7.1829313380481015</v>
      </c>
      <c r="L256" s="2">
        <f>G256*(K256^H256)</f>
        <v>4.1577736958087854</v>
      </c>
      <c r="M256" s="2">
        <f t="shared" si="40"/>
        <v>9.9922463249430074</v>
      </c>
      <c r="N256" s="2">
        <f t="shared" si="41"/>
        <v>26.479452761098969</v>
      </c>
      <c r="O256" s="11">
        <f t="shared" si="45"/>
        <v>9</v>
      </c>
      <c r="P256" s="11">
        <f t="shared" si="46"/>
        <v>0.32</v>
      </c>
      <c r="Q256" s="11">
        <v>0</v>
      </c>
      <c r="R256" s="11" t="s">
        <v>218</v>
      </c>
      <c r="U256" s="11">
        <v>-0.91</v>
      </c>
    </row>
    <row r="257" spans="1:22" x14ac:dyDescent="0.25">
      <c r="A257" s="2" t="s">
        <v>73</v>
      </c>
      <c r="B257" s="11" t="s">
        <v>74</v>
      </c>
      <c r="C257" s="11">
        <v>6</v>
      </c>
      <c r="D257" s="11">
        <v>1</v>
      </c>
      <c r="E257" s="11">
        <f t="shared" si="44"/>
        <v>6</v>
      </c>
      <c r="F257" s="11">
        <f t="shared" si="42"/>
        <v>6</v>
      </c>
      <c r="G257" s="3">
        <v>1.0999999999999999E-2</v>
      </c>
      <c r="H257" s="3">
        <v>3.01</v>
      </c>
      <c r="I257" s="11">
        <f t="shared" si="38"/>
        <v>1.1213860751776305E-2</v>
      </c>
      <c r="J257" s="11">
        <f t="shared" si="39"/>
        <v>3.0238335987507279</v>
      </c>
      <c r="K257" s="11">
        <f t="shared" si="43"/>
        <v>7.6805373408268487</v>
      </c>
      <c r="L257" s="2">
        <f>G257*(K257^H257)</f>
        <v>5.0865277244043439</v>
      </c>
      <c r="M257" s="2">
        <f t="shared" si="40"/>
        <v>12.224291575112579</v>
      </c>
      <c r="N257" s="2">
        <f t="shared" si="41"/>
        <v>32.394372674048334</v>
      </c>
      <c r="O257" s="11">
        <f t="shared" si="45"/>
        <v>9</v>
      </c>
      <c r="P257" s="11">
        <f t="shared" si="46"/>
        <v>0.32</v>
      </c>
      <c r="Q257" s="11">
        <v>0</v>
      </c>
      <c r="R257" s="11" t="s">
        <v>164</v>
      </c>
      <c r="U257" s="11" t="s">
        <v>357</v>
      </c>
    </row>
    <row r="258" spans="1:22" x14ac:dyDescent="0.25">
      <c r="A258" s="2" t="s">
        <v>73</v>
      </c>
      <c r="B258" s="11" t="s">
        <v>74</v>
      </c>
      <c r="C258" s="11">
        <v>7</v>
      </c>
      <c r="D258" s="11">
        <v>1</v>
      </c>
      <c r="E258" s="11">
        <f t="shared" si="44"/>
        <v>7</v>
      </c>
      <c r="F258" s="11">
        <f t="shared" si="42"/>
        <v>7</v>
      </c>
      <c r="G258" s="3">
        <v>1.0999999999999999E-2</v>
      </c>
      <c r="H258" s="3">
        <v>3.01</v>
      </c>
      <c r="I258" s="11">
        <f t="shared" ref="I258:I321" si="47">L258*0.00220462</f>
        <v>1.2878097415732448E-2</v>
      </c>
      <c r="J258" s="11">
        <f t="shared" ref="J258:J321" si="48">K258/2.54</f>
        <v>3.1660919136168206</v>
      </c>
      <c r="K258" s="11">
        <f t="shared" si="43"/>
        <v>8.041873460586725</v>
      </c>
      <c r="L258" s="2">
        <f>G258*(K258^H258)</f>
        <v>5.8414136747976739</v>
      </c>
      <c r="M258" s="2">
        <f t="shared" ref="M258:M321" si="49">L258/20/5.7/3.65*1000</f>
        <v>14.038485159331108</v>
      </c>
      <c r="N258" s="2">
        <f t="shared" ref="N258:N321" si="50">M258*2.65</f>
        <v>37.201985672227437</v>
      </c>
      <c r="O258" s="11">
        <f t="shared" si="45"/>
        <v>9</v>
      </c>
      <c r="P258" s="11">
        <f t="shared" si="46"/>
        <v>0.32</v>
      </c>
      <c r="Q258" s="11">
        <v>0</v>
      </c>
      <c r="R258" s="11" t="s">
        <v>175</v>
      </c>
      <c r="T258" s="4" t="s">
        <v>358</v>
      </c>
      <c r="U258" s="4" t="s">
        <v>359</v>
      </c>
      <c r="V258" s="4" t="s">
        <v>360</v>
      </c>
    </row>
    <row r="259" spans="1:22" x14ac:dyDescent="0.25">
      <c r="A259" s="2" t="s">
        <v>73</v>
      </c>
      <c r="B259" s="11" t="s">
        <v>74</v>
      </c>
      <c r="C259" s="11">
        <v>8</v>
      </c>
      <c r="D259" s="11">
        <v>1</v>
      </c>
      <c r="E259" s="11">
        <f t="shared" si="44"/>
        <v>8</v>
      </c>
      <c r="F259" s="11">
        <f t="shared" ref="F259:F322" si="51">(C259*D259)-(D259-1)</f>
        <v>8</v>
      </c>
      <c r="G259" s="3">
        <v>1.0999999999999999E-2</v>
      </c>
      <c r="H259" s="3">
        <v>3.01</v>
      </c>
      <c r="I259" s="11">
        <f t="shared" si="47"/>
        <v>1.4184754788822251E-2</v>
      </c>
      <c r="J259" s="11">
        <f t="shared" si="48"/>
        <v>3.2693926519725598</v>
      </c>
      <c r="K259" s="11">
        <f t="shared" ref="K259:K322" si="52">O259*(1-EXP(-P259*(F259-Q259)))</f>
        <v>8.304257336010302</v>
      </c>
      <c r="L259" s="2">
        <f>G259*(K259^H259)</f>
        <v>6.434104194293008</v>
      </c>
      <c r="M259" s="2">
        <f t="shared" si="49"/>
        <v>15.462879582535466</v>
      </c>
      <c r="N259" s="2">
        <f t="shared" si="50"/>
        <v>40.976630893718983</v>
      </c>
      <c r="O259" s="11">
        <f t="shared" si="45"/>
        <v>9</v>
      </c>
      <c r="P259" s="11">
        <f t="shared" si="46"/>
        <v>0.32</v>
      </c>
      <c r="Q259" s="11">
        <v>0</v>
      </c>
    </row>
    <row r="260" spans="1:22" x14ac:dyDescent="0.25">
      <c r="A260" s="2" t="s">
        <v>73</v>
      </c>
      <c r="B260" s="11" t="s">
        <v>74</v>
      </c>
      <c r="C260" s="11">
        <v>9</v>
      </c>
      <c r="D260" s="11">
        <v>1</v>
      </c>
      <c r="E260" s="11">
        <f t="shared" si="44"/>
        <v>9</v>
      </c>
      <c r="F260" s="11">
        <f t="shared" si="51"/>
        <v>9</v>
      </c>
      <c r="G260" s="3">
        <v>1.0999999999999999E-2</v>
      </c>
      <c r="H260" s="3">
        <v>3.01</v>
      </c>
      <c r="I260" s="11">
        <f t="shared" si="47"/>
        <v>1.5187121066583507E-2</v>
      </c>
      <c r="J260" s="11">
        <f t="shared" si="48"/>
        <v>3.3444043836585813</v>
      </c>
      <c r="K260" s="11">
        <f t="shared" si="52"/>
        <v>8.4947871344927961</v>
      </c>
      <c r="L260" s="2">
        <f>G260*(K260^H260)</f>
        <v>6.8887704305429089</v>
      </c>
      <c r="M260" s="2">
        <f t="shared" si="49"/>
        <v>16.555564601160558</v>
      </c>
      <c r="N260" s="2">
        <f t="shared" si="50"/>
        <v>43.872246193075476</v>
      </c>
      <c r="O260" s="11">
        <f t="shared" si="45"/>
        <v>9</v>
      </c>
      <c r="P260" s="11">
        <f t="shared" si="46"/>
        <v>0.32</v>
      </c>
      <c r="Q260" s="11">
        <v>0</v>
      </c>
    </row>
    <row r="261" spans="1:22" x14ac:dyDescent="0.25">
      <c r="A261" s="2" t="s">
        <v>73</v>
      </c>
      <c r="B261" s="11" t="s">
        <v>74</v>
      </c>
      <c r="C261" s="11">
        <v>10</v>
      </c>
      <c r="D261" s="11">
        <v>1</v>
      </c>
      <c r="E261" s="11">
        <f t="shared" si="44"/>
        <v>10</v>
      </c>
      <c r="F261" s="11">
        <f t="shared" si="51"/>
        <v>10</v>
      </c>
      <c r="G261" s="3">
        <v>1.0999999999999999E-2</v>
      </c>
      <c r="H261" s="3">
        <v>3.01</v>
      </c>
      <c r="I261" s="11">
        <f t="shared" si="47"/>
        <v>1.5943897438191308E-2</v>
      </c>
      <c r="J261" s="11">
        <f t="shared" si="48"/>
        <v>3.3988740803916162</v>
      </c>
      <c r="K261" s="11">
        <f t="shared" si="52"/>
        <v>8.633140164194705</v>
      </c>
      <c r="L261" s="2">
        <f>G261*(K261^H261)</f>
        <v>7.2320388267326381</v>
      </c>
      <c r="M261" s="2">
        <f t="shared" si="49"/>
        <v>17.380530705918382</v>
      </c>
      <c r="N261" s="2">
        <f t="shared" si="50"/>
        <v>46.058406370683713</v>
      </c>
      <c r="O261" s="11">
        <f t="shared" si="45"/>
        <v>9</v>
      </c>
      <c r="P261" s="11">
        <f t="shared" si="46"/>
        <v>0.32</v>
      </c>
      <c r="Q261" s="11">
        <v>0</v>
      </c>
    </row>
    <row r="262" spans="1:22" x14ac:dyDescent="0.25">
      <c r="A262" s="11" t="s">
        <v>75</v>
      </c>
      <c r="B262" s="11" t="s">
        <v>76</v>
      </c>
      <c r="C262" s="11">
        <v>1</v>
      </c>
      <c r="D262" s="11">
        <v>2</v>
      </c>
      <c r="E262" s="11">
        <f t="shared" si="44"/>
        <v>2</v>
      </c>
      <c r="F262" s="11">
        <f t="shared" si="51"/>
        <v>1</v>
      </c>
      <c r="G262" s="11">
        <v>1.4E-2</v>
      </c>
      <c r="H262" s="11">
        <v>2.8</v>
      </c>
      <c r="I262" s="11">
        <f t="shared" si="47"/>
        <v>7.770599585512554E-2</v>
      </c>
      <c r="J262" s="11">
        <f t="shared" si="48"/>
        <v>6.4536669891086396</v>
      </c>
      <c r="K262" s="11">
        <f t="shared" si="52"/>
        <v>16.392314152335945</v>
      </c>
      <c r="L262" s="11">
        <f>G262*(K262^H262)</f>
        <v>35.246888740520156</v>
      </c>
      <c r="M262" s="11">
        <f t="shared" si="49"/>
        <v>84.707735497524993</v>
      </c>
      <c r="N262" s="11">
        <f t="shared" si="50"/>
        <v>224.47549906844122</v>
      </c>
      <c r="O262" s="11">
        <v>43</v>
      </c>
      <c r="P262" s="11">
        <v>0.48</v>
      </c>
      <c r="Q262" s="11">
        <v>0</v>
      </c>
      <c r="S262" s="11" t="s">
        <v>361</v>
      </c>
    </row>
    <row r="263" spans="1:22" x14ac:dyDescent="0.25">
      <c r="A263" s="11" t="s">
        <v>75</v>
      </c>
      <c r="B263" s="11" t="s">
        <v>76</v>
      </c>
      <c r="C263" s="11">
        <v>2</v>
      </c>
      <c r="D263" s="11">
        <v>2</v>
      </c>
      <c r="E263" s="11">
        <f t="shared" si="44"/>
        <v>4</v>
      </c>
      <c r="F263" s="11">
        <f t="shared" si="51"/>
        <v>3</v>
      </c>
      <c r="G263" s="11">
        <v>1.4E-2</v>
      </c>
      <c r="H263" s="11">
        <v>2.8</v>
      </c>
      <c r="I263" s="11">
        <f t="shared" si="47"/>
        <v>0.54244697172916179</v>
      </c>
      <c r="J263" s="11">
        <f t="shared" si="48"/>
        <v>12.918152116798726</v>
      </c>
      <c r="K263" s="11">
        <f t="shared" si="52"/>
        <v>32.812106376668766</v>
      </c>
      <c r="L263" s="11">
        <f>G263*(K263^H263)</f>
        <v>246.05010012118271</v>
      </c>
      <c r="M263" s="11">
        <f t="shared" si="49"/>
        <v>591.3244415313211</v>
      </c>
      <c r="N263" s="11">
        <f t="shared" si="50"/>
        <v>1567.0097700580009</v>
      </c>
      <c r="O263" s="11">
        <v>43</v>
      </c>
      <c r="P263" s="11">
        <v>0.48</v>
      </c>
      <c r="Q263" s="11">
        <v>0</v>
      </c>
    </row>
    <row r="264" spans="1:22" x14ac:dyDescent="0.25">
      <c r="A264" s="11" t="s">
        <v>75</v>
      </c>
      <c r="B264" s="11" t="s">
        <v>76</v>
      </c>
      <c r="C264" s="11">
        <v>3</v>
      </c>
      <c r="D264" s="11">
        <v>2</v>
      </c>
      <c r="E264" s="11">
        <f t="shared" si="44"/>
        <v>6</v>
      </c>
      <c r="F264" s="11">
        <f t="shared" si="51"/>
        <v>5</v>
      </c>
      <c r="G264" s="11">
        <v>1.4E-2</v>
      </c>
      <c r="H264" s="11">
        <v>2.8</v>
      </c>
      <c r="I264" s="11">
        <f t="shared" si="47"/>
        <v>0.88619558034852675</v>
      </c>
      <c r="J264" s="11">
        <f t="shared" si="48"/>
        <v>15.393357483683173</v>
      </c>
      <c r="K264" s="11">
        <f t="shared" si="52"/>
        <v>39.099128008555262</v>
      </c>
      <c r="L264" s="11">
        <f>G264*(K264^H264)</f>
        <v>401.97203161929343</v>
      </c>
      <c r="M264" s="11">
        <f t="shared" si="49"/>
        <v>966.04669939748487</v>
      </c>
      <c r="N264" s="11">
        <f t="shared" si="50"/>
        <v>2560.0237534033349</v>
      </c>
      <c r="O264" s="11">
        <v>43</v>
      </c>
      <c r="P264" s="11">
        <v>0.48</v>
      </c>
      <c r="Q264" s="11">
        <v>0</v>
      </c>
    </row>
    <row r="265" spans="1:22" x14ac:dyDescent="0.25">
      <c r="A265" s="11" t="s">
        <v>75</v>
      </c>
      <c r="B265" s="11" t="s">
        <v>76</v>
      </c>
      <c r="C265" s="11">
        <v>4</v>
      </c>
      <c r="D265" s="11">
        <v>2</v>
      </c>
      <c r="E265" s="11">
        <f t="shared" si="44"/>
        <v>8</v>
      </c>
      <c r="F265" s="11">
        <f t="shared" si="51"/>
        <v>7</v>
      </c>
      <c r="G265" s="11">
        <v>1.4E-2</v>
      </c>
      <c r="H265" s="11">
        <v>2.8</v>
      </c>
      <c r="I265" s="11">
        <f t="shared" si="47"/>
        <v>1.0475710638139939</v>
      </c>
      <c r="J265" s="11">
        <f t="shared" si="48"/>
        <v>16.341096009990647</v>
      </c>
      <c r="K265" s="11">
        <f t="shared" si="52"/>
        <v>41.506383865376243</v>
      </c>
      <c r="L265" s="11">
        <f>G265*(K265^H265)</f>
        <v>475.1708066759777</v>
      </c>
      <c r="M265" s="11">
        <f t="shared" si="49"/>
        <v>1141.9630057101119</v>
      </c>
      <c r="N265" s="11">
        <f t="shared" si="50"/>
        <v>3026.2019651317964</v>
      </c>
      <c r="O265" s="11">
        <v>43</v>
      </c>
      <c r="P265" s="11">
        <v>0.48</v>
      </c>
      <c r="Q265" s="11">
        <v>0</v>
      </c>
    </row>
    <row r="266" spans="1:22" x14ac:dyDescent="0.25">
      <c r="A266" s="11" t="s">
        <v>75</v>
      </c>
      <c r="B266" s="11" t="s">
        <v>76</v>
      </c>
      <c r="C266" s="11">
        <v>5</v>
      </c>
      <c r="D266" s="11">
        <v>2</v>
      </c>
      <c r="E266" s="11">
        <f t="shared" si="44"/>
        <v>10</v>
      </c>
      <c r="F266" s="11">
        <f t="shared" si="51"/>
        <v>9</v>
      </c>
      <c r="G266" s="11">
        <v>1.4E-2</v>
      </c>
      <c r="H266" s="11">
        <v>2.8</v>
      </c>
      <c r="I266" s="11">
        <f t="shared" si="47"/>
        <v>1.1140173552275396</v>
      </c>
      <c r="J266" s="11">
        <f t="shared" si="48"/>
        <v>16.703978349478316</v>
      </c>
      <c r="K266" s="11">
        <f t="shared" si="52"/>
        <v>42.428105007674922</v>
      </c>
      <c r="L266" s="11">
        <f>G266*(K266^H266)</f>
        <v>505.31037331945623</v>
      </c>
      <c r="M266" s="11">
        <f t="shared" si="49"/>
        <v>1214.3964751729304</v>
      </c>
      <c r="N266" s="11">
        <f t="shared" si="50"/>
        <v>3218.1506592082656</v>
      </c>
      <c r="O266" s="11">
        <v>43</v>
      </c>
      <c r="P266" s="11">
        <v>0.48</v>
      </c>
      <c r="Q266" s="11">
        <v>0</v>
      </c>
    </row>
    <row r="267" spans="1:22" x14ac:dyDescent="0.25">
      <c r="A267" s="11" t="s">
        <v>75</v>
      </c>
      <c r="B267" s="11" t="s">
        <v>76</v>
      </c>
      <c r="C267" s="11">
        <v>6</v>
      </c>
      <c r="D267" s="11">
        <v>2</v>
      </c>
      <c r="E267" s="11">
        <f t="shared" si="44"/>
        <v>12</v>
      </c>
      <c r="F267" s="11">
        <f t="shared" si="51"/>
        <v>11</v>
      </c>
      <c r="G267" s="11">
        <v>1.4E-2</v>
      </c>
      <c r="H267" s="11">
        <v>2.8</v>
      </c>
      <c r="I267" s="11">
        <f t="shared" si="47"/>
        <v>1.1401581924632567</v>
      </c>
      <c r="J267" s="11">
        <f t="shared" si="48"/>
        <v>16.842923415714147</v>
      </c>
      <c r="K267" s="11">
        <f t="shared" si="52"/>
        <v>42.781025475913935</v>
      </c>
      <c r="L267" s="11">
        <f>G267*(K267^H267)</f>
        <v>517.16767173628864</v>
      </c>
      <c r="M267" s="11">
        <f t="shared" si="49"/>
        <v>1242.8927463020636</v>
      </c>
      <c r="N267" s="11">
        <f t="shared" si="50"/>
        <v>3293.6657777004684</v>
      </c>
      <c r="O267" s="11">
        <v>43</v>
      </c>
      <c r="P267" s="11">
        <v>0.48</v>
      </c>
      <c r="Q267" s="11">
        <v>0</v>
      </c>
    </row>
    <row r="268" spans="1:22" x14ac:dyDescent="0.25">
      <c r="A268" s="11" t="s">
        <v>75</v>
      </c>
      <c r="B268" s="11" t="s">
        <v>76</v>
      </c>
      <c r="C268" s="11">
        <v>7</v>
      </c>
      <c r="D268" s="11">
        <v>2</v>
      </c>
      <c r="E268" s="11">
        <f t="shared" si="44"/>
        <v>14</v>
      </c>
      <c r="F268" s="11">
        <f t="shared" si="51"/>
        <v>13</v>
      </c>
      <c r="G268" s="11">
        <v>1.4E-2</v>
      </c>
      <c r="H268" s="11">
        <v>2.8</v>
      </c>
      <c r="I268" s="11">
        <f t="shared" si="47"/>
        <v>1.1502707264053367</v>
      </c>
      <c r="J268" s="11">
        <f t="shared" si="48"/>
        <v>16.896124493117188</v>
      </c>
      <c r="K268" s="11">
        <f t="shared" si="52"/>
        <v>42.916156212517663</v>
      </c>
      <c r="L268" s="11">
        <f>G268*(K268^H268)</f>
        <v>521.75464542884333</v>
      </c>
      <c r="M268" s="11">
        <f t="shared" si="49"/>
        <v>1253.9164754358167</v>
      </c>
      <c r="N268" s="11">
        <f t="shared" si="50"/>
        <v>3322.878659904914</v>
      </c>
      <c r="O268" s="11">
        <v>43</v>
      </c>
      <c r="P268" s="11">
        <v>0.48</v>
      </c>
      <c r="Q268" s="11">
        <v>0</v>
      </c>
    </row>
    <row r="269" spans="1:22" x14ac:dyDescent="0.25">
      <c r="A269" s="11" t="s">
        <v>75</v>
      </c>
      <c r="B269" s="11" t="s">
        <v>76</v>
      </c>
      <c r="C269" s="11">
        <v>8</v>
      </c>
      <c r="D269" s="11">
        <v>2</v>
      </c>
      <c r="E269" s="11">
        <f t="shared" si="44"/>
        <v>16</v>
      </c>
      <c r="F269" s="11">
        <f t="shared" si="51"/>
        <v>15</v>
      </c>
      <c r="G269" s="11">
        <v>1.4E-2</v>
      </c>
      <c r="H269" s="11">
        <v>2.8</v>
      </c>
      <c r="I269" s="11">
        <f t="shared" si="47"/>
        <v>1.1541579529667993</v>
      </c>
      <c r="J269" s="11">
        <f t="shared" si="48"/>
        <v>16.916494807181024</v>
      </c>
      <c r="K269" s="11">
        <f t="shared" si="52"/>
        <v>42.9678968102398</v>
      </c>
      <c r="L269" s="11">
        <f>G269*(K269^H269)</f>
        <v>523.51786383449269</v>
      </c>
      <c r="M269" s="11">
        <f t="shared" si="49"/>
        <v>1258.1539625919072</v>
      </c>
      <c r="N269" s="11">
        <f t="shared" si="50"/>
        <v>3334.108000868554</v>
      </c>
      <c r="O269" s="11">
        <v>43</v>
      </c>
      <c r="P269" s="11">
        <v>0.48</v>
      </c>
      <c r="Q269" s="11">
        <v>0</v>
      </c>
    </row>
    <row r="270" spans="1:22" x14ac:dyDescent="0.25">
      <c r="A270" s="11" t="s">
        <v>75</v>
      </c>
      <c r="B270" s="11" t="s">
        <v>76</v>
      </c>
      <c r="C270" s="11">
        <v>9</v>
      </c>
      <c r="D270" s="11">
        <v>2</v>
      </c>
      <c r="E270" s="11">
        <f t="shared" si="44"/>
        <v>18</v>
      </c>
      <c r="F270" s="11">
        <f t="shared" si="51"/>
        <v>17</v>
      </c>
      <c r="G270" s="11">
        <v>1.4E-2</v>
      </c>
      <c r="H270" s="11">
        <v>2.8</v>
      </c>
      <c r="I270" s="11">
        <f t="shared" si="47"/>
        <v>1.1556485770112896</v>
      </c>
      <c r="J270" s="11">
        <f t="shared" si="48"/>
        <v>16.924294455521146</v>
      </c>
      <c r="K270" s="11">
        <f t="shared" si="52"/>
        <v>42.987707917023712</v>
      </c>
      <c r="L270" s="11">
        <f>G270*(K270^H270)</f>
        <v>524.1940003317078</v>
      </c>
      <c r="M270" s="11">
        <f t="shared" si="49"/>
        <v>1259.778900100235</v>
      </c>
      <c r="N270" s="11">
        <f t="shared" si="50"/>
        <v>3338.4140852656224</v>
      </c>
      <c r="O270" s="11">
        <v>43</v>
      </c>
      <c r="P270" s="11">
        <v>0.48</v>
      </c>
      <c r="Q270" s="11">
        <v>0</v>
      </c>
    </row>
    <row r="271" spans="1:22" x14ac:dyDescent="0.25">
      <c r="A271" s="11" t="s">
        <v>75</v>
      </c>
      <c r="B271" s="11" t="s">
        <v>76</v>
      </c>
      <c r="C271" s="11">
        <v>10</v>
      </c>
      <c r="D271" s="11">
        <v>2</v>
      </c>
      <c r="E271" s="11">
        <f t="shared" si="44"/>
        <v>20</v>
      </c>
      <c r="F271" s="11">
        <f t="shared" si="51"/>
        <v>19</v>
      </c>
      <c r="G271" s="11">
        <v>1.4E-2</v>
      </c>
      <c r="H271" s="11">
        <v>2.8</v>
      </c>
      <c r="I271" s="11">
        <f t="shared" si="47"/>
        <v>1.156219653836114</v>
      </c>
      <c r="J271" s="11">
        <f t="shared" si="48"/>
        <v>16.927280885383684</v>
      </c>
      <c r="K271" s="11">
        <f t="shared" si="52"/>
        <v>42.995293448874563</v>
      </c>
      <c r="L271" s="11">
        <f>G271*(K271^H271)</f>
        <v>524.45303673019112</v>
      </c>
      <c r="M271" s="11">
        <f t="shared" si="49"/>
        <v>1260.4014341028387</v>
      </c>
      <c r="N271" s="11">
        <f t="shared" si="50"/>
        <v>3340.0638003725226</v>
      </c>
      <c r="O271" s="11">
        <v>43</v>
      </c>
      <c r="P271" s="11">
        <v>0.48</v>
      </c>
      <c r="Q271" s="11">
        <v>0</v>
      </c>
    </row>
    <row r="272" spans="1:22" x14ac:dyDescent="0.25">
      <c r="A272" s="11" t="s">
        <v>77</v>
      </c>
      <c r="B272" s="11" t="s">
        <v>78</v>
      </c>
      <c r="C272" s="11">
        <v>1</v>
      </c>
      <c r="D272" s="11">
        <v>2</v>
      </c>
      <c r="E272" s="11">
        <f t="shared" si="44"/>
        <v>2</v>
      </c>
      <c r="F272" s="11">
        <f t="shared" si="51"/>
        <v>1</v>
      </c>
      <c r="G272" s="11">
        <v>2.5000000000000001E-3</v>
      </c>
      <c r="H272" s="11">
        <v>3.1</v>
      </c>
      <c r="I272" s="11">
        <f t="shared" si="47"/>
        <v>1.3449104986761246E-2</v>
      </c>
      <c r="J272" s="11">
        <f t="shared" si="48"/>
        <v>4.8739637382609171</v>
      </c>
      <c r="K272" s="11">
        <f t="shared" si="52"/>
        <v>12.379867895182729</v>
      </c>
      <c r="L272" s="11">
        <f>G272*(K272^H272)</f>
        <v>6.100418660250404</v>
      </c>
      <c r="M272" s="11">
        <f t="shared" si="49"/>
        <v>14.660943667989436</v>
      </c>
      <c r="N272" s="11">
        <f t="shared" si="50"/>
        <v>38.851500720172005</v>
      </c>
      <c r="O272" s="11">
        <v>122</v>
      </c>
      <c r="P272" s="11">
        <v>0.107</v>
      </c>
      <c r="Q272" s="11">
        <v>0</v>
      </c>
      <c r="S272" s="11" t="s">
        <v>362</v>
      </c>
    </row>
    <row r="273" spans="1:23" x14ac:dyDescent="0.25">
      <c r="A273" s="11" t="s">
        <v>77</v>
      </c>
      <c r="B273" s="11" t="s">
        <v>78</v>
      </c>
      <c r="C273" s="11">
        <v>2</v>
      </c>
      <c r="D273" s="11">
        <v>2</v>
      </c>
      <c r="E273" s="11">
        <f t="shared" si="44"/>
        <v>4</v>
      </c>
      <c r="F273" s="11">
        <f t="shared" si="51"/>
        <v>3</v>
      </c>
      <c r="G273" s="11">
        <v>2.5000000000000001E-3</v>
      </c>
      <c r="H273" s="11">
        <v>3.1</v>
      </c>
      <c r="I273" s="11">
        <f t="shared" si="47"/>
        <v>0.29433836870965485</v>
      </c>
      <c r="J273" s="11">
        <f t="shared" si="48"/>
        <v>13.188332039056212</v>
      </c>
      <c r="K273" s="11">
        <f t="shared" si="52"/>
        <v>33.498363379202779</v>
      </c>
      <c r="L273" s="11">
        <f>G273*(K273^H273)</f>
        <v>133.5097970215524</v>
      </c>
      <c r="M273" s="11">
        <f t="shared" si="49"/>
        <v>320.85988229164241</v>
      </c>
      <c r="N273" s="11">
        <f t="shared" si="50"/>
        <v>850.27868807285233</v>
      </c>
      <c r="O273" s="11">
        <v>122</v>
      </c>
      <c r="P273" s="11">
        <v>0.107</v>
      </c>
      <c r="Q273" s="11">
        <v>0</v>
      </c>
    </row>
    <row r="274" spans="1:23" x14ac:dyDescent="0.25">
      <c r="A274" s="11" t="s">
        <v>77</v>
      </c>
      <c r="B274" s="11" t="s">
        <v>78</v>
      </c>
      <c r="C274" s="11">
        <v>3</v>
      </c>
      <c r="D274" s="11">
        <v>2</v>
      </c>
      <c r="E274" s="11">
        <f t="shared" si="44"/>
        <v>6</v>
      </c>
      <c r="F274" s="11">
        <f t="shared" si="51"/>
        <v>5</v>
      </c>
      <c r="G274" s="11">
        <v>2.5000000000000001E-3</v>
      </c>
      <c r="H274" s="11">
        <v>3.1</v>
      </c>
      <c r="I274" s="11">
        <f t="shared" si="47"/>
        <v>1.0538172693356116</v>
      </c>
      <c r="J274" s="11">
        <f t="shared" si="48"/>
        <v>19.900923859187074</v>
      </c>
      <c r="K274" s="11">
        <f t="shared" si="52"/>
        <v>50.548346602335165</v>
      </c>
      <c r="L274" s="11">
        <f>G274*(K274^H274)</f>
        <v>478.00404121146119</v>
      </c>
      <c r="M274" s="11">
        <f t="shared" si="49"/>
        <v>1148.7720288667656</v>
      </c>
      <c r="N274" s="11">
        <f t="shared" si="50"/>
        <v>3044.2458764969288</v>
      </c>
      <c r="O274" s="11">
        <v>122</v>
      </c>
      <c r="P274" s="11">
        <v>0.107</v>
      </c>
      <c r="Q274" s="11">
        <v>0</v>
      </c>
    </row>
    <row r="275" spans="1:23" x14ac:dyDescent="0.25">
      <c r="A275" s="11" t="s">
        <v>77</v>
      </c>
      <c r="B275" s="11" t="s">
        <v>78</v>
      </c>
      <c r="C275" s="11">
        <v>4</v>
      </c>
      <c r="D275" s="11">
        <v>2</v>
      </c>
      <c r="E275" s="11">
        <f t="shared" si="44"/>
        <v>8</v>
      </c>
      <c r="F275" s="11">
        <f t="shared" si="51"/>
        <v>7</v>
      </c>
      <c r="G275" s="11">
        <v>2.5000000000000001E-3</v>
      </c>
      <c r="H275" s="11">
        <v>3.1</v>
      </c>
      <c r="I275" s="11">
        <f t="shared" si="47"/>
        <v>2.2233763215371773</v>
      </c>
      <c r="J275" s="11">
        <f t="shared" si="48"/>
        <v>25.320324024486176</v>
      </c>
      <c r="K275" s="11">
        <f t="shared" si="52"/>
        <v>64.313623022194889</v>
      </c>
      <c r="L275" s="11">
        <f>G275*(K275^H275)</f>
        <v>1008.5077344563587</v>
      </c>
      <c r="M275" s="11">
        <f t="shared" si="49"/>
        <v>2423.7148148434476</v>
      </c>
      <c r="N275" s="11">
        <f t="shared" si="50"/>
        <v>6422.8442593351356</v>
      </c>
      <c r="O275" s="11">
        <v>122</v>
      </c>
      <c r="P275" s="11">
        <v>0.107</v>
      </c>
      <c r="Q275" s="11">
        <v>0</v>
      </c>
    </row>
    <row r="276" spans="1:23" x14ac:dyDescent="0.25">
      <c r="A276" s="11" t="s">
        <v>77</v>
      </c>
      <c r="B276" s="11" t="s">
        <v>78</v>
      </c>
      <c r="C276" s="11">
        <v>5</v>
      </c>
      <c r="D276" s="11">
        <v>2</v>
      </c>
      <c r="E276" s="11">
        <f t="shared" si="44"/>
        <v>10</v>
      </c>
      <c r="F276" s="11">
        <f t="shared" si="51"/>
        <v>9</v>
      </c>
      <c r="G276" s="11">
        <v>2.5000000000000001E-3</v>
      </c>
      <c r="H276" s="11">
        <v>3.1</v>
      </c>
      <c r="I276" s="11">
        <f t="shared" si="47"/>
        <v>3.6442392405309696</v>
      </c>
      <c r="J276" s="11">
        <f t="shared" si="48"/>
        <v>29.695667995732073</v>
      </c>
      <c r="K276" s="11">
        <f t="shared" si="52"/>
        <v>75.426996709159468</v>
      </c>
      <c r="L276" s="11">
        <f>G276*(K276^H276)</f>
        <v>1653.0010797919686</v>
      </c>
      <c r="M276" s="11">
        <f t="shared" si="49"/>
        <v>3972.6053347559928</v>
      </c>
      <c r="N276" s="11">
        <f t="shared" si="50"/>
        <v>10527.40413710338</v>
      </c>
      <c r="O276" s="11">
        <v>122</v>
      </c>
      <c r="P276" s="11">
        <v>0.107</v>
      </c>
      <c r="Q276" s="11">
        <v>0</v>
      </c>
    </row>
    <row r="277" spans="1:23" x14ac:dyDescent="0.25">
      <c r="A277" s="11" t="s">
        <v>77</v>
      </c>
      <c r="B277" s="11" t="s">
        <v>78</v>
      </c>
      <c r="C277" s="11">
        <v>6</v>
      </c>
      <c r="D277" s="11">
        <v>2</v>
      </c>
      <c r="E277" s="11">
        <f t="shared" si="44"/>
        <v>12</v>
      </c>
      <c r="F277" s="11">
        <f t="shared" si="51"/>
        <v>11</v>
      </c>
      <c r="G277" s="11">
        <v>2.5000000000000001E-3</v>
      </c>
      <c r="H277" s="11">
        <v>3.1</v>
      </c>
      <c r="I277" s="11">
        <f t="shared" si="47"/>
        <v>5.1632736526106404</v>
      </c>
      <c r="J277" s="11">
        <f t="shared" si="48"/>
        <v>33.228094884836167</v>
      </c>
      <c r="K277" s="11">
        <f t="shared" si="52"/>
        <v>84.399361007483861</v>
      </c>
      <c r="L277" s="11">
        <f>G277*(K277^H277)</f>
        <v>2342.024318300043</v>
      </c>
      <c r="M277" s="11">
        <f t="shared" si="49"/>
        <v>5628.5131417929406</v>
      </c>
      <c r="N277" s="11">
        <f t="shared" si="50"/>
        <v>14915.559825751292</v>
      </c>
      <c r="O277" s="11">
        <v>122</v>
      </c>
      <c r="P277" s="11">
        <v>0.107</v>
      </c>
      <c r="Q277" s="11">
        <v>0</v>
      </c>
    </row>
    <row r="278" spans="1:23" x14ac:dyDescent="0.25">
      <c r="A278" s="11" t="s">
        <v>77</v>
      </c>
      <c r="B278" s="11" t="s">
        <v>78</v>
      </c>
      <c r="C278" s="11">
        <v>7</v>
      </c>
      <c r="D278" s="11">
        <v>2</v>
      </c>
      <c r="E278" s="11">
        <f t="shared" si="44"/>
        <v>14</v>
      </c>
      <c r="F278" s="11">
        <f t="shared" si="51"/>
        <v>13</v>
      </c>
      <c r="G278" s="11">
        <v>2.5000000000000001E-3</v>
      </c>
      <c r="H278" s="11">
        <v>3.1</v>
      </c>
      <c r="I278" s="11">
        <f t="shared" si="47"/>
        <v>6.6647565452617794</v>
      </c>
      <c r="J278" s="11">
        <f t="shared" si="48"/>
        <v>36.079994028965046</v>
      </c>
      <c r="K278" s="11">
        <f t="shared" si="52"/>
        <v>91.643184833571226</v>
      </c>
      <c r="L278" s="11">
        <f>G278*(K278^H278)</f>
        <v>3023.0863120455133</v>
      </c>
      <c r="M278" s="11">
        <f t="shared" si="49"/>
        <v>7265.2879405083231</v>
      </c>
      <c r="N278" s="11">
        <f t="shared" si="50"/>
        <v>19253.013042347055</v>
      </c>
      <c r="O278" s="11">
        <v>122</v>
      </c>
      <c r="P278" s="11">
        <v>0.107</v>
      </c>
      <c r="Q278" s="11">
        <v>0</v>
      </c>
    </row>
    <row r="279" spans="1:23" x14ac:dyDescent="0.25">
      <c r="A279" s="11" t="s">
        <v>77</v>
      </c>
      <c r="B279" s="11" t="s">
        <v>78</v>
      </c>
      <c r="C279" s="11">
        <v>8</v>
      </c>
      <c r="D279" s="11">
        <v>2</v>
      </c>
      <c r="E279" s="11">
        <f t="shared" si="44"/>
        <v>16</v>
      </c>
      <c r="F279" s="11">
        <f t="shared" si="51"/>
        <v>15</v>
      </c>
      <c r="G279" s="11">
        <v>2.5000000000000001E-3</v>
      </c>
      <c r="H279" s="11">
        <v>3.1</v>
      </c>
      <c r="I279" s="11">
        <f t="shared" si="47"/>
        <v>8.0736576404040967</v>
      </c>
      <c r="J279" s="11">
        <f t="shared" si="48"/>
        <v>38.382470197225068</v>
      </c>
      <c r="K279" s="11">
        <f t="shared" si="52"/>
        <v>97.49147430095168</v>
      </c>
      <c r="L279" s="11">
        <f>G279*(K279^H279)</f>
        <v>3662.1538588981757</v>
      </c>
      <c r="M279" s="11">
        <f t="shared" si="49"/>
        <v>8801.1388101374087</v>
      </c>
      <c r="N279" s="11">
        <f t="shared" si="50"/>
        <v>23323.017846864132</v>
      </c>
      <c r="O279" s="11">
        <v>122</v>
      </c>
      <c r="P279" s="11">
        <v>0.107</v>
      </c>
      <c r="Q279" s="11">
        <v>0</v>
      </c>
    </row>
    <row r="280" spans="1:23" x14ac:dyDescent="0.25">
      <c r="A280" s="11" t="s">
        <v>77</v>
      </c>
      <c r="B280" s="11" t="s">
        <v>78</v>
      </c>
      <c r="C280" s="11">
        <v>9</v>
      </c>
      <c r="D280" s="11">
        <v>2</v>
      </c>
      <c r="E280" s="11">
        <f t="shared" si="44"/>
        <v>18</v>
      </c>
      <c r="F280" s="11">
        <f t="shared" si="51"/>
        <v>17</v>
      </c>
      <c r="G280" s="11">
        <v>2.5000000000000001E-3</v>
      </c>
      <c r="H280" s="11">
        <v>3.1</v>
      </c>
      <c r="I280" s="11">
        <f t="shared" si="47"/>
        <v>9.3485411154827158</v>
      </c>
      <c r="J280" s="11">
        <f t="shared" si="48"/>
        <v>40.241370613223019</v>
      </c>
      <c r="K280" s="11">
        <f t="shared" si="52"/>
        <v>102.21308135758646</v>
      </c>
      <c r="L280" s="11">
        <f>G280*(K280^H280)</f>
        <v>4240.4319635505053</v>
      </c>
      <c r="M280" s="11">
        <f t="shared" si="49"/>
        <v>10190.896331532096</v>
      </c>
      <c r="N280" s="11">
        <f t="shared" si="50"/>
        <v>27005.875278560055</v>
      </c>
      <c r="O280" s="11">
        <v>122</v>
      </c>
      <c r="P280" s="11">
        <v>0.107</v>
      </c>
      <c r="Q280" s="11">
        <v>0</v>
      </c>
      <c r="U280" s="2" t="s">
        <v>363</v>
      </c>
      <c r="V280" s="2" t="s">
        <v>363</v>
      </c>
    </row>
    <row r="281" spans="1:23" x14ac:dyDescent="0.25">
      <c r="A281" s="11" t="s">
        <v>77</v>
      </c>
      <c r="B281" s="11" t="s">
        <v>78</v>
      </c>
      <c r="C281" s="11">
        <v>10</v>
      </c>
      <c r="D281" s="11">
        <v>2</v>
      </c>
      <c r="E281" s="11">
        <f t="shared" si="44"/>
        <v>20</v>
      </c>
      <c r="F281" s="11">
        <f t="shared" si="51"/>
        <v>19</v>
      </c>
      <c r="G281" s="11">
        <v>2.5000000000000001E-3</v>
      </c>
      <c r="H281" s="11">
        <v>3.1</v>
      </c>
      <c r="I281" s="11">
        <f t="shared" si="47"/>
        <v>10.472255403931156</v>
      </c>
      <c r="J281" s="11">
        <f t="shared" si="48"/>
        <v>41.74215086199694</v>
      </c>
      <c r="K281" s="11">
        <f t="shared" si="52"/>
        <v>106.02506318947223</v>
      </c>
      <c r="L281" s="11">
        <f>G281*(K281^H281)</f>
        <v>4750.1407970222335</v>
      </c>
      <c r="M281" s="11">
        <f t="shared" si="49"/>
        <v>11415.863487195948</v>
      </c>
      <c r="N281" s="11">
        <f t="shared" si="50"/>
        <v>30252.038241069258</v>
      </c>
      <c r="O281" s="11">
        <v>122</v>
      </c>
      <c r="P281" s="11">
        <v>0.107</v>
      </c>
      <c r="Q281" s="11">
        <v>0</v>
      </c>
      <c r="S281" s="11" t="s">
        <v>364</v>
      </c>
      <c r="T281" s="11" t="s">
        <v>365</v>
      </c>
      <c r="U281" s="11" t="s">
        <v>366</v>
      </c>
      <c r="V281" s="11" t="s">
        <v>367</v>
      </c>
    </row>
    <row r="282" spans="1:23" x14ac:dyDescent="0.25">
      <c r="A282" s="11" t="s">
        <v>79</v>
      </c>
      <c r="B282" s="11" t="s">
        <v>80</v>
      </c>
      <c r="C282" s="11">
        <v>1</v>
      </c>
      <c r="D282" s="11">
        <v>3</v>
      </c>
      <c r="E282" s="11">
        <f t="shared" si="44"/>
        <v>3</v>
      </c>
      <c r="F282" s="11">
        <f t="shared" si="51"/>
        <v>1</v>
      </c>
      <c r="G282" s="11">
        <v>3.5000000000000003E-2</v>
      </c>
      <c r="H282" s="11">
        <v>2.9</v>
      </c>
      <c r="I282" s="11">
        <f t="shared" si="47"/>
        <v>27.383506841652718</v>
      </c>
      <c r="J282" s="11">
        <f t="shared" si="48"/>
        <v>32.284159370578429</v>
      </c>
      <c r="K282" s="11">
        <f t="shared" si="52"/>
        <v>82.001764801269218</v>
      </c>
      <c r="L282" s="2">
        <f>G282*(K282^H282)</f>
        <v>12420.964538856002</v>
      </c>
      <c r="M282" s="2">
        <f t="shared" si="49"/>
        <v>29850.912133756312</v>
      </c>
      <c r="N282" s="2">
        <f t="shared" si="50"/>
        <v>79104.917154454219</v>
      </c>
      <c r="O282" s="11">
        <f t="shared" ref="O282:O291" si="53">$W$283*100</f>
        <v>208.40700000000004</v>
      </c>
      <c r="P282" s="11">
        <v>0.5</v>
      </c>
      <c r="Q282" s="11">
        <v>0</v>
      </c>
      <c r="R282" s="11" t="s">
        <v>200</v>
      </c>
      <c r="S282" s="11">
        <f>AVERAGE(550,88)*0.453592</f>
        <v>144.69584800000001</v>
      </c>
      <c r="T282" s="11">
        <f>AVERAGE(180,285)*0.45392</f>
        <v>105.5364</v>
      </c>
      <c r="U282" s="11">
        <f>610*0.453592</f>
        <v>276.69112000000001</v>
      </c>
      <c r="V282" s="11">
        <f>300*0.453592</f>
        <v>136.07759999999999</v>
      </c>
      <c r="W282" s="11">
        <f>AVERAGE(S282:V282)</f>
        <v>165.75024199999999</v>
      </c>
    </row>
    <row r="283" spans="1:23" x14ac:dyDescent="0.25">
      <c r="A283" s="11" t="s">
        <v>79</v>
      </c>
      <c r="B283" s="11" t="s">
        <v>80</v>
      </c>
      <c r="C283" s="11">
        <v>2</v>
      </c>
      <c r="D283" s="11">
        <v>3</v>
      </c>
      <c r="E283" s="11">
        <f t="shared" si="44"/>
        <v>6</v>
      </c>
      <c r="F283" s="11">
        <f t="shared" si="51"/>
        <v>4</v>
      </c>
      <c r="G283" s="11">
        <v>3.5000000000000003E-2</v>
      </c>
      <c r="H283" s="11">
        <v>2.9</v>
      </c>
      <c r="I283" s="11">
        <f t="shared" si="47"/>
        <v>268.59993443628156</v>
      </c>
      <c r="J283" s="11">
        <f t="shared" si="48"/>
        <v>70.945740010435941</v>
      </c>
      <c r="K283" s="11">
        <f t="shared" si="52"/>
        <v>180.2021796265073</v>
      </c>
      <c r="L283" s="2">
        <f>G283*(K283^H283)</f>
        <v>121835.02573517503</v>
      </c>
      <c r="M283" s="2">
        <f t="shared" si="49"/>
        <v>292802.2728555036</v>
      </c>
      <c r="N283" s="2">
        <f t="shared" si="50"/>
        <v>775926.02306708449</v>
      </c>
      <c r="O283" s="11">
        <f t="shared" si="53"/>
        <v>208.40700000000004</v>
      </c>
      <c r="P283" s="11">
        <v>0.5</v>
      </c>
      <c r="Q283" s="11">
        <v>0</v>
      </c>
      <c r="R283" s="11" t="s">
        <v>201</v>
      </c>
      <c r="S283" s="11">
        <f>AVERAGE(7.5, 10)*0.3048</f>
        <v>2.6670000000000003</v>
      </c>
      <c r="T283" s="11">
        <f>5.5*0.3048</f>
        <v>1.6764000000000001</v>
      </c>
      <c r="U283" s="11">
        <f>7.6*0.3048</f>
        <v>2.3164799999999999</v>
      </c>
      <c r="V283" s="11">
        <f>5.5*0.3048</f>
        <v>1.6764000000000001</v>
      </c>
      <c r="W283" s="11">
        <f>AVERAGE(S283:V283)</f>
        <v>2.0840700000000005</v>
      </c>
    </row>
    <row r="284" spans="1:23" x14ac:dyDescent="0.25">
      <c r="A284" s="11" t="s">
        <v>79</v>
      </c>
      <c r="B284" s="11" t="s">
        <v>80</v>
      </c>
      <c r="C284" s="11">
        <v>3</v>
      </c>
      <c r="D284" s="11">
        <v>3</v>
      </c>
      <c r="E284" s="11">
        <f t="shared" si="44"/>
        <v>9</v>
      </c>
      <c r="F284" s="11">
        <f t="shared" si="51"/>
        <v>7</v>
      </c>
      <c r="G284" s="11">
        <v>3.5000000000000003E-2</v>
      </c>
      <c r="H284" s="11">
        <v>2.9</v>
      </c>
      <c r="I284" s="11">
        <f t="shared" si="47"/>
        <v>374.65297243370861</v>
      </c>
      <c r="J284" s="11">
        <f t="shared" si="48"/>
        <v>79.572304690198777</v>
      </c>
      <c r="K284" s="11">
        <f t="shared" si="52"/>
        <v>202.11365391310491</v>
      </c>
      <c r="L284" s="2">
        <f>G284*(K284^H284)</f>
        <v>169939.9317949164</v>
      </c>
      <c r="M284" s="2">
        <f t="shared" si="49"/>
        <v>408411.27564267343</v>
      </c>
      <c r="N284" s="2">
        <f t="shared" si="50"/>
        <v>1082289.8804530846</v>
      </c>
      <c r="O284" s="11">
        <f t="shared" si="53"/>
        <v>208.40700000000004</v>
      </c>
      <c r="P284" s="11">
        <v>0.5</v>
      </c>
      <c r="Q284" s="11">
        <v>0</v>
      </c>
      <c r="R284" s="11" t="s">
        <v>202</v>
      </c>
      <c r="S284" s="11">
        <v>30</v>
      </c>
      <c r="T284" s="11">
        <v>30</v>
      </c>
    </row>
    <row r="285" spans="1:23" x14ac:dyDescent="0.25">
      <c r="A285" s="11" t="s">
        <v>79</v>
      </c>
      <c r="B285" s="11" t="s">
        <v>80</v>
      </c>
      <c r="C285" s="11">
        <v>4</v>
      </c>
      <c r="D285" s="11">
        <v>3</v>
      </c>
      <c r="E285" s="11">
        <f t="shared" si="44"/>
        <v>12</v>
      </c>
      <c r="F285" s="11">
        <f t="shared" si="51"/>
        <v>10</v>
      </c>
      <c r="G285" s="11">
        <v>3.5000000000000003E-2</v>
      </c>
      <c r="H285" s="11">
        <v>2.9</v>
      </c>
      <c r="I285" s="11">
        <f t="shared" si="47"/>
        <v>401.54350930853172</v>
      </c>
      <c r="J285" s="11">
        <f t="shared" si="48"/>
        <v>81.497151448725049</v>
      </c>
      <c r="K285" s="11">
        <f t="shared" si="52"/>
        <v>207.00276467976164</v>
      </c>
      <c r="L285" s="2">
        <f>G285*(K285^H285)</f>
        <v>182137.28865225377</v>
      </c>
      <c r="M285" s="2">
        <f t="shared" si="49"/>
        <v>437724.7984913573</v>
      </c>
      <c r="N285" s="2">
        <f t="shared" si="50"/>
        <v>1159970.7160020969</v>
      </c>
      <c r="O285" s="11">
        <f t="shared" si="53"/>
        <v>208.40700000000004</v>
      </c>
      <c r="P285" s="11">
        <v>0.5</v>
      </c>
      <c r="Q285" s="11">
        <v>0</v>
      </c>
      <c r="R285" s="11" t="s">
        <v>203</v>
      </c>
      <c r="S285" s="11">
        <f>35*0.453592</f>
        <v>15.875719999999999</v>
      </c>
      <c r="T285" s="11">
        <f>24*0.453592</f>
        <v>10.886208</v>
      </c>
    </row>
    <row r="286" spans="1:23" x14ac:dyDescent="0.25">
      <c r="A286" s="11" t="s">
        <v>79</v>
      </c>
      <c r="B286" s="11" t="s">
        <v>80</v>
      </c>
      <c r="C286" s="11">
        <v>5</v>
      </c>
      <c r="D286" s="11">
        <v>3</v>
      </c>
      <c r="E286" s="11">
        <f t="shared" si="44"/>
        <v>15</v>
      </c>
      <c r="F286" s="11">
        <f t="shared" si="51"/>
        <v>13</v>
      </c>
      <c r="G286" s="11">
        <v>3.5000000000000003E-2</v>
      </c>
      <c r="H286" s="11">
        <v>2.9</v>
      </c>
      <c r="I286" s="11">
        <f t="shared" si="47"/>
        <v>407.7110910436366</v>
      </c>
      <c r="J286" s="11">
        <f t="shared" si="48"/>
        <v>81.926642814216208</v>
      </c>
      <c r="K286" s="11">
        <f t="shared" si="52"/>
        <v>208.09367274810916</v>
      </c>
      <c r="L286" s="2">
        <f>G286*(K286^H286)</f>
        <v>184934.85999566212</v>
      </c>
      <c r="M286" s="2">
        <f t="shared" si="49"/>
        <v>444448.11342384556</v>
      </c>
      <c r="N286" s="2">
        <f t="shared" si="50"/>
        <v>1177787.5005731906</v>
      </c>
      <c r="O286" s="11">
        <f t="shared" si="53"/>
        <v>208.40700000000004</v>
      </c>
      <c r="P286" s="11">
        <v>0.5</v>
      </c>
      <c r="Q286" s="11">
        <v>0</v>
      </c>
      <c r="R286" s="11" t="s">
        <v>204</v>
      </c>
    </row>
    <row r="287" spans="1:23" x14ac:dyDescent="0.25">
      <c r="A287" s="11" t="s">
        <v>79</v>
      </c>
      <c r="B287" s="11" t="s">
        <v>80</v>
      </c>
      <c r="C287" s="11">
        <v>6</v>
      </c>
      <c r="D287" s="11">
        <v>3</v>
      </c>
      <c r="E287" s="11">
        <f t="shared" si="44"/>
        <v>18</v>
      </c>
      <c r="F287" s="11">
        <f t="shared" si="51"/>
        <v>16</v>
      </c>
      <c r="G287" s="11">
        <v>3.5000000000000003E-2</v>
      </c>
      <c r="H287" s="11">
        <v>2.9</v>
      </c>
      <c r="I287" s="11">
        <f t="shared" si="47"/>
        <v>409.09567912733934</v>
      </c>
      <c r="J287" s="11">
        <f t="shared" si="48"/>
        <v>82.022475291380616</v>
      </c>
      <c r="K287" s="11">
        <f t="shared" si="52"/>
        <v>208.33708724010677</v>
      </c>
      <c r="L287" s="2">
        <f>G287*(K287^H287)</f>
        <v>185562.89933291875</v>
      </c>
      <c r="M287" s="2">
        <f t="shared" si="49"/>
        <v>445957.46054534666</v>
      </c>
      <c r="N287" s="2">
        <f t="shared" si="50"/>
        <v>1181787.2704451687</v>
      </c>
      <c r="O287" s="11">
        <f t="shared" si="53"/>
        <v>208.40700000000004</v>
      </c>
      <c r="P287" s="11">
        <v>0.5</v>
      </c>
      <c r="Q287" s="11">
        <v>0</v>
      </c>
      <c r="R287" s="11" t="s">
        <v>205</v>
      </c>
    </row>
    <row r="288" spans="1:23" x14ac:dyDescent="0.25">
      <c r="A288" s="11" t="s">
        <v>79</v>
      </c>
      <c r="B288" s="11" t="s">
        <v>80</v>
      </c>
      <c r="C288" s="11">
        <v>7</v>
      </c>
      <c r="D288" s="11">
        <v>3</v>
      </c>
      <c r="E288" s="11">
        <f t="shared" si="44"/>
        <v>21</v>
      </c>
      <c r="F288" s="11">
        <f t="shared" si="51"/>
        <v>19</v>
      </c>
      <c r="G288" s="11">
        <v>3.5000000000000003E-2</v>
      </c>
      <c r="H288" s="11">
        <v>2.9</v>
      </c>
      <c r="I288" s="11">
        <f t="shared" si="47"/>
        <v>409.40504226540418</v>
      </c>
      <c r="J288" s="11">
        <f t="shared" si="48"/>
        <v>82.043858407357732</v>
      </c>
      <c r="K288" s="11">
        <f t="shared" si="52"/>
        <v>208.39140035468864</v>
      </c>
      <c r="L288" s="2">
        <f>G288*(K288^H288)</f>
        <v>185703.22425878572</v>
      </c>
      <c r="M288" s="2">
        <f t="shared" si="49"/>
        <v>446294.69901174161</v>
      </c>
      <c r="N288" s="2">
        <f t="shared" si="50"/>
        <v>1182680.9523811152</v>
      </c>
      <c r="O288" s="11">
        <f t="shared" si="53"/>
        <v>208.40700000000004</v>
      </c>
      <c r="P288" s="11">
        <v>0.5</v>
      </c>
      <c r="Q288" s="11">
        <v>0</v>
      </c>
      <c r="R288" s="11" t="s">
        <v>175</v>
      </c>
      <c r="S288" s="4" t="s">
        <v>368</v>
      </c>
      <c r="T288" s="4" t="s">
        <v>369</v>
      </c>
      <c r="U288" s="4" t="s">
        <v>370</v>
      </c>
    </row>
    <row r="289" spans="1:20" x14ac:dyDescent="0.25">
      <c r="A289" s="11" t="s">
        <v>79</v>
      </c>
      <c r="B289" s="11" t="s">
        <v>80</v>
      </c>
      <c r="C289" s="11">
        <v>8</v>
      </c>
      <c r="D289" s="11">
        <v>3</v>
      </c>
      <c r="E289" s="11">
        <f t="shared" si="44"/>
        <v>24</v>
      </c>
      <c r="F289" s="11">
        <f t="shared" si="51"/>
        <v>22</v>
      </c>
      <c r="G289" s="11">
        <v>3.5000000000000003E-2</v>
      </c>
      <c r="H289" s="11">
        <v>2.9</v>
      </c>
      <c r="I289" s="11">
        <f t="shared" si="47"/>
        <v>409.47409142074872</v>
      </c>
      <c r="J289" s="11">
        <f t="shared" si="48"/>
        <v>82.048629625450175</v>
      </c>
      <c r="K289" s="11">
        <f t="shared" si="52"/>
        <v>208.40351924864345</v>
      </c>
      <c r="L289" s="2">
        <f>G289*(K289^H289)</f>
        <v>185734.54446605252</v>
      </c>
      <c r="M289" s="2">
        <f t="shared" si="49"/>
        <v>446369.96987755958</v>
      </c>
      <c r="N289" s="2">
        <f t="shared" si="50"/>
        <v>1182880.4201755328</v>
      </c>
      <c r="O289" s="11">
        <f t="shared" si="53"/>
        <v>208.40700000000004</v>
      </c>
      <c r="P289" s="11">
        <v>0.5</v>
      </c>
      <c r="Q289" s="11">
        <v>0</v>
      </c>
      <c r="R289" s="11" t="s">
        <v>210</v>
      </c>
      <c r="S289" s="11">
        <v>11</v>
      </c>
      <c r="T289" s="11">
        <v>10</v>
      </c>
    </row>
    <row r="290" spans="1:20" x14ac:dyDescent="0.25">
      <c r="A290" s="11" t="s">
        <v>79</v>
      </c>
      <c r="B290" s="11" t="s">
        <v>80</v>
      </c>
      <c r="C290" s="11">
        <v>9</v>
      </c>
      <c r="D290" s="11">
        <v>3</v>
      </c>
      <c r="E290" s="11">
        <f t="shared" si="44"/>
        <v>27</v>
      </c>
      <c r="F290" s="11">
        <f t="shared" si="51"/>
        <v>25</v>
      </c>
      <c r="G290" s="11">
        <v>3.5000000000000003E-2</v>
      </c>
      <c r="H290" s="11">
        <v>2.9</v>
      </c>
      <c r="I290" s="11">
        <f t="shared" si="47"/>
        <v>409.48949941093002</v>
      </c>
      <c r="J290" s="11">
        <f t="shared" si="48"/>
        <v>82.049694228107242</v>
      </c>
      <c r="K290" s="11">
        <f t="shared" si="52"/>
        <v>208.4062233393924</v>
      </c>
      <c r="L290" s="2">
        <f>G290*(K290^H290)</f>
        <v>185741.53342114741</v>
      </c>
      <c r="M290" s="2">
        <f t="shared" si="49"/>
        <v>446386.7662128032</v>
      </c>
      <c r="N290" s="2">
        <f t="shared" si="50"/>
        <v>1182924.9304639285</v>
      </c>
      <c r="O290" s="11">
        <f t="shared" si="53"/>
        <v>208.40700000000004</v>
      </c>
      <c r="P290" s="11">
        <v>0.5</v>
      </c>
      <c r="Q290" s="11">
        <v>0</v>
      </c>
      <c r="R290" s="11" t="s">
        <v>211</v>
      </c>
      <c r="T290" s="11">
        <v>5</v>
      </c>
    </row>
    <row r="291" spans="1:20" x14ac:dyDescent="0.25">
      <c r="A291" s="11" t="s">
        <v>79</v>
      </c>
      <c r="B291" s="11" t="s">
        <v>80</v>
      </c>
      <c r="C291" s="11">
        <v>10</v>
      </c>
      <c r="D291" s="11">
        <v>3</v>
      </c>
      <c r="E291" s="11">
        <f t="shared" si="44"/>
        <v>30</v>
      </c>
      <c r="F291" s="11">
        <f t="shared" si="51"/>
        <v>28</v>
      </c>
      <c r="G291" s="11">
        <v>3.5000000000000003E-2</v>
      </c>
      <c r="H291" s="11">
        <v>2.9</v>
      </c>
      <c r="I291" s="11">
        <f t="shared" si="47"/>
        <v>409.4929374500814</v>
      </c>
      <c r="J291" s="11">
        <f t="shared" si="48"/>
        <v>82.049931773068607</v>
      </c>
      <c r="K291" s="11">
        <f t="shared" si="52"/>
        <v>208.40682670359428</v>
      </c>
      <c r="L291" s="2">
        <f>G291*(K291^H291)</f>
        <v>185743.09289132885</v>
      </c>
      <c r="M291" s="2">
        <f t="shared" si="49"/>
        <v>446390.51403828128</v>
      </c>
      <c r="N291" s="2">
        <f t="shared" si="50"/>
        <v>1182934.8622014453</v>
      </c>
      <c r="O291" s="11">
        <f t="shared" si="53"/>
        <v>208.40700000000004</v>
      </c>
      <c r="P291" s="11">
        <v>0.5</v>
      </c>
      <c r="Q291" s="11">
        <v>0</v>
      </c>
      <c r="R291" s="11" t="s">
        <v>212</v>
      </c>
      <c r="S291" s="11">
        <f>3/52</f>
        <v>5.7692307692307696E-2</v>
      </c>
      <c r="T291" s="11">
        <f>6/52</f>
        <v>0.11538461538461539</v>
      </c>
    </row>
    <row r="292" spans="1:20" x14ac:dyDescent="0.25">
      <c r="A292" s="11" t="s">
        <v>81</v>
      </c>
      <c r="B292" s="11" t="s">
        <v>82</v>
      </c>
      <c r="C292" s="11">
        <v>1</v>
      </c>
      <c r="D292" s="11">
        <v>2</v>
      </c>
      <c r="E292" s="11">
        <f t="shared" si="44"/>
        <v>2</v>
      </c>
      <c r="F292" s="11">
        <f t="shared" si="51"/>
        <v>1</v>
      </c>
      <c r="G292" s="11">
        <v>3.3999999999999998E-3</v>
      </c>
      <c r="H292" s="11">
        <v>3.2850000000000001</v>
      </c>
      <c r="I292" s="11">
        <f t="shared" si="47"/>
        <v>1.1644909595593597E-2</v>
      </c>
      <c r="J292" s="11">
        <f t="shared" si="48"/>
        <v>3.6868021597939435</v>
      </c>
      <c r="K292" s="11">
        <f t="shared" si="52"/>
        <v>9.3644774858766162</v>
      </c>
      <c r="L292" s="11">
        <f>G292*(K292^H292)</f>
        <v>5.2820484235802985</v>
      </c>
      <c r="M292" s="11">
        <f t="shared" si="49"/>
        <v>12.694180301803168</v>
      </c>
      <c r="N292" s="11">
        <f t="shared" si="50"/>
        <v>33.639577799778394</v>
      </c>
      <c r="O292" s="11">
        <v>59.9</v>
      </c>
      <c r="P292" s="11">
        <v>0.17</v>
      </c>
      <c r="Q292" s="11">
        <v>0</v>
      </c>
      <c r="S292" s="11" t="s">
        <v>371</v>
      </c>
    </row>
    <row r="293" spans="1:20" x14ac:dyDescent="0.25">
      <c r="A293" s="11" t="s">
        <v>81</v>
      </c>
      <c r="B293" s="11" t="s">
        <v>82</v>
      </c>
      <c r="C293" s="11">
        <v>2</v>
      </c>
      <c r="D293" s="11">
        <v>2</v>
      </c>
      <c r="E293" s="11">
        <f t="shared" si="44"/>
        <v>4</v>
      </c>
      <c r="F293" s="11">
        <f t="shared" si="51"/>
        <v>3</v>
      </c>
      <c r="G293" s="11">
        <v>3.3999999999999998E-3</v>
      </c>
      <c r="H293" s="11">
        <v>3.2850000000000001</v>
      </c>
      <c r="I293" s="11">
        <f t="shared" si="47"/>
        <v>0.25389736534217122</v>
      </c>
      <c r="J293" s="11">
        <f t="shared" si="48"/>
        <v>9.421383791002075</v>
      </c>
      <c r="K293" s="11">
        <f t="shared" si="52"/>
        <v>23.930314829145271</v>
      </c>
      <c r="L293" s="11">
        <f>G293*(K293^H293)</f>
        <v>115.16604464359899</v>
      </c>
      <c r="M293" s="11">
        <f t="shared" si="49"/>
        <v>276.77492103724819</v>
      </c>
      <c r="N293" s="11">
        <f t="shared" si="50"/>
        <v>733.45354074870772</v>
      </c>
      <c r="O293" s="11">
        <v>59.9</v>
      </c>
      <c r="P293" s="11">
        <v>0.17</v>
      </c>
      <c r="Q293" s="11">
        <v>0</v>
      </c>
    </row>
    <row r="294" spans="1:20" x14ac:dyDescent="0.25">
      <c r="A294" s="11" t="s">
        <v>81</v>
      </c>
      <c r="B294" s="11" t="s">
        <v>82</v>
      </c>
      <c r="C294" s="11">
        <v>3</v>
      </c>
      <c r="D294" s="11">
        <v>2</v>
      </c>
      <c r="E294" s="11">
        <f t="shared" si="44"/>
        <v>6</v>
      </c>
      <c r="F294" s="11">
        <f t="shared" si="51"/>
        <v>5</v>
      </c>
      <c r="G294" s="11">
        <v>3.3999999999999998E-3</v>
      </c>
      <c r="H294" s="11">
        <v>3.2850000000000001</v>
      </c>
      <c r="I294" s="11">
        <f t="shared" si="47"/>
        <v>0.82825531500500127</v>
      </c>
      <c r="J294" s="11">
        <f t="shared" si="48"/>
        <v>13.503088809555621</v>
      </c>
      <c r="K294" s="11">
        <f t="shared" si="52"/>
        <v>34.297845576271278</v>
      </c>
      <c r="L294" s="11">
        <f>G294*(K294^H294)</f>
        <v>375.69073808865079</v>
      </c>
      <c r="M294" s="11">
        <f t="shared" si="49"/>
        <v>902.8856959592664</v>
      </c>
      <c r="N294" s="11">
        <f t="shared" si="50"/>
        <v>2392.647094292056</v>
      </c>
      <c r="O294" s="11">
        <v>59.9</v>
      </c>
      <c r="P294" s="11">
        <v>0.17</v>
      </c>
      <c r="Q294" s="11">
        <v>0</v>
      </c>
    </row>
    <row r="295" spans="1:20" x14ac:dyDescent="0.25">
      <c r="A295" s="11" t="s">
        <v>81</v>
      </c>
      <c r="B295" s="11" t="s">
        <v>82</v>
      </c>
      <c r="C295" s="11">
        <v>4</v>
      </c>
      <c r="D295" s="11">
        <v>2</v>
      </c>
      <c r="E295" s="11">
        <f t="shared" si="44"/>
        <v>8</v>
      </c>
      <c r="F295" s="11">
        <f t="shared" si="51"/>
        <v>7</v>
      </c>
      <c r="G295" s="11">
        <v>3.3999999999999998E-3</v>
      </c>
      <c r="H295" s="11">
        <v>3.2850000000000001</v>
      </c>
      <c r="I295" s="11">
        <f t="shared" si="47"/>
        <v>1.571004776814293</v>
      </c>
      <c r="J295" s="11">
        <f t="shared" si="48"/>
        <v>16.408325308033241</v>
      </c>
      <c r="K295" s="11">
        <f t="shared" si="52"/>
        <v>41.677146282404429</v>
      </c>
      <c r="L295" s="11">
        <f>G295*(K295^H295)</f>
        <v>712.59662745248295</v>
      </c>
      <c r="M295" s="11">
        <f t="shared" si="49"/>
        <v>1712.5609888307688</v>
      </c>
      <c r="N295" s="11">
        <f t="shared" si="50"/>
        <v>4538.2866204015372</v>
      </c>
      <c r="O295" s="11">
        <v>59.9</v>
      </c>
      <c r="P295" s="11">
        <v>0.17</v>
      </c>
      <c r="Q295" s="11">
        <v>0</v>
      </c>
    </row>
    <row r="296" spans="1:20" x14ac:dyDescent="0.25">
      <c r="A296" s="11" t="s">
        <v>81</v>
      </c>
      <c r="B296" s="11" t="s">
        <v>82</v>
      </c>
      <c r="C296" s="11">
        <v>5</v>
      </c>
      <c r="D296" s="11">
        <v>2</v>
      </c>
      <c r="E296" s="11">
        <f t="shared" si="44"/>
        <v>10</v>
      </c>
      <c r="F296" s="11">
        <f t="shared" si="51"/>
        <v>9</v>
      </c>
      <c r="G296" s="11">
        <v>3.3999999999999998E-3</v>
      </c>
      <c r="H296" s="11">
        <v>3.2850000000000001</v>
      </c>
      <c r="I296" s="11">
        <f t="shared" si="47"/>
        <v>2.3201333241245981</v>
      </c>
      <c r="J296" s="11">
        <f t="shared" si="48"/>
        <v>18.476186428256369</v>
      </c>
      <c r="K296" s="11">
        <f t="shared" si="52"/>
        <v>46.929513527771178</v>
      </c>
      <c r="L296" s="11">
        <f>G296*(K296^H296)</f>
        <v>1052.3960247682585</v>
      </c>
      <c r="M296" s="11">
        <f t="shared" si="49"/>
        <v>2529.1901580587805</v>
      </c>
      <c r="N296" s="11">
        <f t="shared" si="50"/>
        <v>6702.3539188557679</v>
      </c>
      <c r="O296" s="11">
        <v>59.9</v>
      </c>
      <c r="P296" s="11">
        <v>0.17</v>
      </c>
      <c r="Q296" s="11">
        <v>0</v>
      </c>
    </row>
    <row r="297" spans="1:20" x14ac:dyDescent="0.25">
      <c r="A297" s="11" t="s">
        <v>81</v>
      </c>
      <c r="B297" s="11" t="s">
        <v>82</v>
      </c>
      <c r="C297" s="11">
        <v>6</v>
      </c>
      <c r="D297" s="11">
        <v>2</v>
      </c>
      <c r="E297" s="11">
        <f t="shared" si="44"/>
        <v>12</v>
      </c>
      <c r="F297" s="11">
        <f t="shared" si="51"/>
        <v>11</v>
      </c>
      <c r="G297" s="11">
        <v>3.3999999999999998E-3</v>
      </c>
      <c r="H297" s="11">
        <v>3.2850000000000001</v>
      </c>
      <c r="I297" s="11">
        <f t="shared" si="47"/>
        <v>2.9844400609690931</v>
      </c>
      <c r="J297" s="11">
        <f t="shared" si="48"/>
        <v>19.948028605225836</v>
      </c>
      <c r="K297" s="11">
        <f t="shared" si="52"/>
        <v>50.667992657273629</v>
      </c>
      <c r="L297" s="11">
        <f>G297*(K297^H297)</f>
        <v>1353.7208502912488</v>
      </c>
      <c r="M297" s="11">
        <f t="shared" si="49"/>
        <v>3253.3546029590211</v>
      </c>
      <c r="N297" s="11">
        <f t="shared" si="50"/>
        <v>8621.389697841405</v>
      </c>
      <c r="O297" s="11">
        <v>59.9</v>
      </c>
      <c r="P297" s="11">
        <v>0.17</v>
      </c>
      <c r="Q297" s="11">
        <v>0</v>
      </c>
    </row>
    <row r="298" spans="1:20" x14ac:dyDescent="0.25">
      <c r="A298" s="11" t="s">
        <v>81</v>
      </c>
      <c r="B298" s="11" t="s">
        <v>82</v>
      </c>
      <c r="C298" s="11">
        <v>7</v>
      </c>
      <c r="D298" s="11">
        <v>2</v>
      </c>
      <c r="E298" s="11">
        <f t="shared" si="44"/>
        <v>14</v>
      </c>
      <c r="F298" s="11">
        <f t="shared" si="51"/>
        <v>13</v>
      </c>
      <c r="G298" s="11">
        <v>3.3999999999999998E-3</v>
      </c>
      <c r="H298" s="11">
        <v>3.2850000000000001</v>
      </c>
      <c r="I298" s="11">
        <f t="shared" si="47"/>
        <v>3.5309024468698769</v>
      </c>
      <c r="J298" s="11">
        <f t="shared" si="48"/>
        <v>20.995642186583016</v>
      </c>
      <c r="K298" s="11">
        <f t="shared" si="52"/>
        <v>53.328931153920863</v>
      </c>
      <c r="L298" s="11">
        <f>G298*(K298^H298)</f>
        <v>1601.5923138091266</v>
      </c>
      <c r="M298" s="11">
        <f t="shared" si="49"/>
        <v>3849.0562696686534</v>
      </c>
      <c r="N298" s="11">
        <f t="shared" si="50"/>
        <v>10199.999114621931</v>
      </c>
      <c r="O298" s="11">
        <v>59.9</v>
      </c>
      <c r="P298" s="11">
        <v>0.17</v>
      </c>
      <c r="Q298" s="11">
        <v>0</v>
      </c>
    </row>
    <row r="299" spans="1:20" x14ac:dyDescent="0.25">
      <c r="A299" s="11" t="s">
        <v>81</v>
      </c>
      <c r="B299" s="11" t="s">
        <v>82</v>
      </c>
      <c r="C299" s="11">
        <v>8</v>
      </c>
      <c r="D299" s="11">
        <v>2</v>
      </c>
      <c r="E299" s="11">
        <f t="shared" si="44"/>
        <v>16</v>
      </c>
      <c r="F299" s="11">
        <f t="shared" si="51"/>
        <v>15</v>
      </c>
      <c r="G299" s="11">
        <v>3.3999999999999998E-3</v>
      </c>
      <c r="H299" s="11">
        <v>3.2850000000000001</v>
      </c>
      <c r="I299" s="11">
        <f t="shared" si="47"/>
        <v>3.9598111634166933</v>
      </c>
      <c r="J299" s="11">
        <f t="shared" si="48"/>
        <v>21.741302443516112</v>
      </c>
      <c r="K299" s="11">
        <f t="shared" si="52"/>
        <v>55.222908206530924</v>
      </c>
      <c r="L299" s="11">
        <f>G299*(K299^H299)</f>
        <v>1796.1422664299032</v>
      </c>
      <c r="M299" s="11">
        <f t="shared" si="49"/>
        <v>4316.612031795009</v>
      </c>
      <c r="N299" s="11">
        <f t="shared" si="50"/>
        <v>11439.021884256774</v>
      </c>
      <c r="O299" s="11">
        <v>59.9</v>
      </c>
      <c r="P299" s="11">
        <v>0.17</v>
      </c>
      <c r="Q299" s="11">
        <v>0</v>
      </c>
    </row>
    <row r="300" spans="1:20" x14ac:dyDescent="0.25">
      <c r="A300" s="11" t="s">
        <v>81</v>
      </c>
      <c r="B300" s="11" t="s">
        <v>82</v>
      </c>
      <c r="C300" s="11">
        <v>9</v>
      </c>
      <c r="D300" s="11">
        <v>2</v>
      </c>
      <c r="E300" s="11">
        <f t="shared" si="44"/>
        <v>18</v>
      </c>
      <c r="F300" s="11">
        <f t="shared" si="51"/>
        <v>17</v>
      </c>
      <c r="G300" s="11">
        <v>3.3999999999999998E-3</v>
      </c>
      <c r="H300" s="11">
        <v>3.2850000000000001</v>
      </c>
      <c r="I300" s="11">
        <f t="shared" si="47"/>
        <v>4.2863052341824206</v>
      </c>
      <c r="J300" s="11">
        <f t="shared" si="48"/>
        <v>22.272041285264631</v>
      </c>
      <c r="K300" s="11">
        <f t="shared" si="52"/>
        <v>56.570984864572168</v>
      </c>
      <c r="L300" s="11">
        <f>G300*(K300^H300)</f>
        <v>1944.2376619020151</v>
      </c>
      <c r="M300" s="11">
        <f t="shared" si="49"/>
        <v>4672.525022595567</v>
      </c>
      <c r="N300" s="11">
        <f t="shared" si="50"/>
        <v>12382.191309878252</v>
      </c>
      <c r="O300" s="11">
        <v>59.9</v>
      </c>
      <c r="P300" s="11">
        <v>0.17</v>
      </c>
      <c r="Q300" s="11">
        <v>0</v>
      </c>
    </row>
    <row r="301" spans="1:20" x14ac:dyDescent="0.25">
      <c r="A301" s="11" t="s">
        <v>81</v>
      </c>
      <c r="B301" s="11" t="s">
        <v>82</v>
      </c>
      <c r="C301" s="11">
        <v>10</v>
      </c>
      <c r="D301" s="11">
        <v>2</v>
      </c>
      <c r="E301" s="11">
        <f t="shared" si="44"/>
        <v>20</v>
      </c>
      <c r="F301" s="11">
        <f t="shared" si="51"/>
        <v>19</v>
      </c>
      <c r="G301" s="11">
        <v>3.3999999999999998E-3</v>
      </c>
      <c r="H301" s="11">
        <v>3.2850000000000001</v>
      </c>
      <c r="I301" s="11">
        <f t="shared" si="47"/>
        <v>4.5297916016985491</v>
      </c>
      <c r="J301" s="11">
        <f t="shared" si="48"/>
        <v>22.649805441958627</v>
      </c>
      <c r="K301" s="11">
        <f t="shared" si="52"/>
        <v>57.530505822574916</v>
      </c>
      <c r="L301" s="11">
        <f>G301*(K301^H301)</f>
        <v>2054.6813517515711</v>
      </c>
      <c r="M301" s="11">
        <f t="shared" si="49"/>
        <v>4937.9508573697931</v>
      </c>
      <c r="N301" s="11">
        <f t="shared" si="50"/>
        <v>13085.56977202995</v>
      </c>
      <c r="O301" s="11">
        <v>59.9</v>
      </c>
      <c r="P301" s="11">
        <v>0.17</v>
      </c>
      <c r="Q301" s="11">
        <v>0</v>
      </c>
    </row>
    <row r="302" spans="1:20" x14ac:dyDescent="0.25">
      <c r="A302" s="11" t="s">
        <v>83</v>
      </c>
      <c r="B302" s="11" t="s">
        <v>84</v>
      </c>
      <c r="C302" s="11">
        <v>1</v>
      </c>
      <c r="D302" s="11">
        <v>2</v>
      </c>
      <c r="E302" s="11">
        <f t="shared" si="44"/>
        <v>2</v>
      </c>
      <c r="F302" s="11">
        <f t="shared" si="51"/>
        <v>1</v>
      </c>
      <c r="G302" s="11">
        <v>1.4999999999999999E-2</v>
      </c>
      <c r="H302" s="11">
        <v>3</v>
      </c>
      <c r="I302" s="11">
        <f t="shared" si="47"/>
        <v>0.15049178041210884</v>
      </c>
      <c r="J302" s="11">
        <f t="shared" si="48"/>
        <v>6.5242241892847739</v>
      </c>
      <c r="K302" s="11">
        <f t="shared" si="52"/>
        <v>16.571529440783326</v>
      </c>
      <c r="L302" s="11">
        <f>G302*(K302^H302)</f>
        <v>68.262004523277866</v>
      </c>
      <c r="M302" s="11">
        <f t="shared" si="49"/>
        <v>164.05192146906481</v>
      </c>
      <c r="N302" s="11">
        <f t="shared" si="50"/>
        <v>434.73759189302172</v>
      </c>
      <c r="O302" s="11">
        <v>106</v>
      </c>
      <c r="P302" s="11">
        <v>0.17</v>
      </c>
      <c r="Q302" s="11">
        <v>0</v>
      </c>
      <c r="S302" s="11" t="s">
        <v>372</v>
      </c>
    </row>
    <row r="303" spans="1:20" x14ac:dyDescent="0.25">
      <c r="A303" s="11" t="s">
        <v>83</v>
      </c>
      <c r="B303" s="11" t="s">
        <v>84</v>
      </c>
      <c r="C303" s="11">
        <v>2</v>
      </c>
      <c r="D303" s="11">
        <v>2</v>
      </c>
      <c r="E303" s="11">
        <f t="shared" si="44"/>
        <v>4</v>
      </c>
      <c r="F303" s="11">
        <f t="shared" si="51"/>
        <v>3</v>
      </c>
      <c r="G303" s="11">
        <v>1.4999999999999999E-2</v>
      </c>
      <c r="H303" s="11">
        <v>3</v>
      </c>
      <c r="I303" s="11">
        <f t="shared" si="47"/>
        <v>2.511350717385779</v>
      </c>
      <c r="J303" s="11">
        <f t="shared" si="48"/>
        <v>16.672231750354257</v>
      </c>
      <c r="K303" s="11">
        <f t="shared" si="52"/>
        <v>42.347468645899816</v>
      </c>
      <c r="L303" s="11">
        <f>G303*(K303^H303)</f>
        <v>1139.1308785122965</v>
      </c>
      <c r="M303" s="11">
        <f t="shared" si="49"/>
        <v>2737.6372951509165</v>
      </c>
      <c r="N303" s="11">
        <f t="shared" si="50"/>
        <v>7254.7388321499284</v>
      </c>
      <c r="O303" s="11">
        <v>106</v>
      </c>
      <c r="P303" s="11">
        <v>0.17</v>
      </c>
      <c r="Q303" s="11">
        <v>0</v>
      </c>
    </row>
    <row r="304" spans="1:20" x14ac:dyDescent="0.25">
      <c r="A304" s="11" t="s">
        <v>83</v>
      </c>
      <c r="B304" s="11" t="s">
        <v>84</v>
      </c>
      <c r="C304" s="11">
        <v>3</v>
      </c>
      <c r="D304" s="11">
        <v>2</v>
      </c>
      <c r="E304" s="11">
        <f t="shared" si="44"/>
        <v>6</v>
      </c>
      <c r="F304" s="11">
        <f t="shared" si="51"/>
        <v>5</v>
      </c>
      <c r="G304" s="11">
        <v>1.4999999999999999E-2</v>
      </c>
      <c r="H304" s="11">
        <v>3</v>
      </c>
      <c r="I304" s="11">
        <f t="shared" si="47"/>
        <v>7.3937140875127465</v>
      </c>
      <c r="J304" s="11">
        <f t="shared" si="48"/>
        <v>23.895282367494087</v>
      </c>
      <c r="K304" s="11">
        <f t="shared" si="52"/>
        <v>60.694017213434982</v>
      </c>
      <c r="L304" s="11">
        <f>G304*(K304^H304)</f>
        <v>3353.7362844901827</v>
      </c>
      <c r="M304" s="11">
        <f t="shared" si="49"/>
        <v>8059.9285856529259</v>
      </c>
      <c r="N304" s="11">
        <f t="shared" si="50"/>
        <v>21358.810751980254</v>
      </c>
      <c r="O304" s="11">
        <v>106</v>
      </c>
      <c r="P304" s="11">
        <v>0.17</v>
      </c>
      <c r="Q304" s="11">
        <v>0</v>
      </c>
    </row>
    <row r="305" spans="1:19" x14ac:dyDescent="0.25">
      <c r="A305" s="11" t="s">
        <v>83</v>
      </c>
      <c r="B305" s="11" t="s">
        <v>84</v>
      </c>
      <c r="C305" s="11">
        <v>4</v>
      </c>
      <c r="D305" s="11">
        <v>2</v>
      </c>
      <c r="E305" s="11">
        <f t="shared" si="44"/>
        <v>8</v>
      </c>
      <c r="F305" s="11">
        <f t="shared" si="51"/>
        <v>7</v>
      </c>
      <c r="G305" s="11">
        <v>1.4999999999999999E-2</v>
      </c>
      <c r="H305" s="11">
        <v>3</v>
      </c>
      <c r="I305" s="11">
        <f t="shared" si="47"/>
        <v>13.266490596603813</v>
      </c>
      <c r="J305" s="11">
        <f t="shared" si="48"/>
        <v>29.036435436586366</v>
      </c>
      <c r="K305" s="11">
        <f t="shared" si="52"/>
        <v>73.752546008929372</v>
      </c>
      <c r="L305" s="11">
        <f>G305*(K305^H305)</f>
        <v>6017.586067714079</v>
      </c>
      <c r="M305" s="11">
        <f t="shared" si="49"/>
        <v>14461.874712122277</v>
      </c>
      <c r="N305" s="11">
        <f t="shared" si="50"/>
        <v>38323.96798712403</v>
      </c>
      <c r="O305" s="11">
        <v>106</v>
      </c>
      <c r="P305" s="11">
        <v>0.17</v>
      </c>
      <c r="Q305" s="11">
        <v>0</v>
      </c>
    </row>
    <row r="306" spans="1:19" x14ac:dyDescent="0.25">
      <c r="A306" s="11" t="s">
        <v>83</v>
      </c>
      <c r="B306" s="11" t="s">
        <v>84</v>
      </c>
      <c r="C306" s="11">
        <v>5</v>
      </c>
      <c r="D306" s="11">
        <v>2</v>
      </c>
      <c r="E306" s="11">
        <f t="shared" si="44"/>
        <v>10</v>
      </c>
      <c r="F306" s="11">
        <f t="shared" si="51"/>
        <v>9</v>
      </c>
      <c r="G306" s="11">
        <v>1.4999999999999999E-2</v>
      </c>
      <c r="H306" s="11">
        <v>3</v>
      </c>
      <c r="I306" s="11">
        <f t="shared" si="47"/>
        <v>18.940885888487983</v>
      </c>
      <c r="J306" s="11">
        <f t="shared" si="48"/>
        <v>32.695755615946162</v>
      </c>
      <c r="K306" s="11">
        <f t="shared" si="52"/>
        <v>83.047219264503255</v>
      </c>
      <c r="L306" s="11">
        <f>G306*(K306^H306)</f>
        <v>8591.451537447716</v>
      </c>
      <c r="M306" s="11">
        <f t="shared" si="49"/>
        <v>20647.564377427821</v>
      </c>
      <c r="N306" s="11">
        <f t="shared" si="50"/>
        <v>54716.045600183723</v>
      </c>
      <c r="O306" s="11">
        <v>106</v>
      </c>
      <c r="P306" s="11">
        <v>0.17</v>
      </c>
      <c r="Q306" s="11">
        <v>0</v>
      </c>
    </row>
    <row r="307" spans="1:19" x14ac:dyDescent="0.25">
      <c r="A307" s="11" t="s">
        <v>83</v>
      </c>
      <c r="B307" s="11" t="s">
        <v>84</v>
      </c>
      <c r="C307" s="11">
        <v>6</v>
      </c>
      <c r="D307" s="11">
        <v>2</v>
      </c>
      <c r="E307" s="11">
        <f t="shared" si="44"/>
        <v>12</v>
      </c>
      <c r="F307" s="11">
        <f t="shared" si="51"/>
        <v>11</v>
      </c>
      <c r="G307" s="11">
        <v>1.4999999999999999E-2</v>
      </c>
      <c r="H307" s="11">
        <v>3</v>
      </c>
      <c r="I307" s="11">
        <f t="shared" si="47"/>
        <v>23.837638394697521</v>
      </c>
      <c r="J307" s="11">
        <f t="shared" si="48"/>
        <v>35.300351121100817</v>
      </c>
      <c r="K307" s="11">
        <f t="shared" si="52"/>
        <v>89.662891847596072</v>
      </c>
      <c r="L307" s="11">
        <f>G307*(K307^H307)</f>
        <v>10812.58375352556</v>
      </c>
      <c r="M307" s="11">
        <f t="shared" si="49"/>
        <v>25985.541344690122</v>
      </c>
      <c r="N307" s="11">
        <f t="shared" si="50"/>
        <v>68861.684563428818</v>
      </c>
      <c r="O307" s="11">
        <v>106</v>
      </c>
      <c r="P307" s="11">
        <v>0.17</v>
      </c>
      <c r="Q307" s="11">
        <v>0</v>
      </c>
    </row>
    <row r="308" spans="1:19" x14ac:dyDescent="0.25">
      <c r="A308" s="11" t="s">
        <v>83</v>
      </c>
      <c r="B308" s="11" t="s">
        <v>84</v>
      </c>
      <c r="C308" s="11">
        <v>7</v>
      </c>
      <c r="D308" s="11">
        <v>2</v>
      </c>
      <c r="E308" s="11">
        <f t="shared" si="44"/>
        <v>14</v>
      </c>
      <c r="F308" s="11">
        <f t="shared" si="51"/>
        <v>13</v>
      </c>
      <c r="G308" s="11">
        <v>1.4999999999999999E-2</v>
      </c>
      <c r="H308" s="11">
        <v>3</v>
      </c>
      <c r="I308" s="11">
        <f t="shared" si="47"/>
        <v>27.793981805417047</v>
      </c>
      <c r="J308" s="11">
        <f t="shared" si="48"/>
        <v>37.15422490447078</v>
      </c>
      <c r="K308" s="11">
        <f t="shared" si="52"/>
        <v>94.37173125735579</v>
      </c>
      <c r="L308" s="11">
        <f>G308*(K308^H308)</f>
        <v>12607.153071920353</v>
      </c>
      <c r="M308" s="11">
        <f t="shared" si="49"/>
        <v>30298.373160106588</v>
      </c>
      <c r="N308" s="11">
        <f t="shared" si="50"/>
        <v>80290.688874282452</v>
      </c>
      <c r="O308" s="11">
        <v>106</v>
      </c>
      <c r="P308" s="11">
        <v>0.17</v>
      </c>
      <c r="Q308" s="11">
        <v>0</v>
      </c>
    </row>
    <row r="309" spans="1:19" x14ac:dyDescent="0.25">
      <c r="A309" s="11" t="s">
        <v>83</v>
      </c>
      <c r="B309" s="11" t="s">
        <v>84</v>
      </c>
      <c r="C309" s="11">
        <v>8</v>
      </c>
      <c r="D309" s="11">
        <v>2</v>
      </c>
      <c r="E309" s="11">
        <f t="shared" ref="E309:E372" si="54">C309*D309</f>
        <v>16</v>
      </c>
      <c r="F309" s="11">
        <f t="shared" si="51"/>
        <v>15</v>
      </c>
      <c r="G309" s="11">
        <v>1.4999999999999999E-2</v>
      </c>
      <c r="H309" s="11">
        <v>3</v>
      </c>
      <c r="I309" s="11">
        <f t="shared" si="47"/>
        <v>30.8617076675792</v>
      </c>
      <c r="J309" s="11">
        <f t="shared" si="48"/>
        <v>38.473757245621165</v>
      </c>
      <c r="K309" s="11">
        <f t="shared" si="52"/>
        <v>97.723343403877763</v>
      </c>
      <c r="L309" s="11">
        <f>G309*(K309^H309)</f>
        <v>13998.651771089439</v>
      </c>
      <c r="M309" s="11">
        <f t="shared" si="49"/>
        <v>33642.518075196924</v>
      </c>
      <c r="N309" s="11">
        <f t="shared" si="50"/>
        <v>89152.672899271842</v>
      </c>
      <c r="O309" s="11">
        <v>106</v>
      </c>
      <c r="P309" s="11">
        <v>0.17</v>
      </c>
      <c r="Q309" s="11">
        <v>0</v>
      </c>
    </row>
    <row r="310" spans="1:19" x14ac:dyDescent="0.25">
      <c r="A310" s="11" t="s">
        <v>83</v>
      </c>
      <c r="B310" s="11" t="s">
        <v>84</v>
      </c>
      <c r="C310" s="11">
        <v>9</v>
      </c>
      <c r="D310" s="11">
        <v>2</v>
      </c>
      <c r="E310" s="11">
        <f t="shared" si="54"/>
        <v>18</v>
      </c>
      <c r="F310" s="11">
        <f t="shared" si="51"/>
        <v>17</v>
      </c>
      <c r="G310" s="11">
        <v>1.4999999999999999E-2</v>
      </c>
      <c r="H310" s="11">
        <v>3</v>
      </c>
      <c r="I310" s="11">
        <f t="shared" si="47"/>
        <v>33.1774764381192</v>
      </c>
      <c r="J310" s="11">
        <f t="shared" si="48"/>
        <v>39.412961205977481</v>
      </c>
      <c r="K310" s="11">
        <f t="shared" si="52"/>
        <v>100.1089214631828</v>
      </c>
      <c r="L310" s="11">
        <f>G310*(K310^H310)</f>
        <v>15049.068065298872</v>
      </c>
      <c r="M310" s="11">
        <f t="shared" si="49"/>
        <v>36166.950409273908</v>
      </c>
      <c r="N310" s="11">
        <f t="shared" si="50"/>
        <v>95842.418584575847</v>
      </c>
      <c r="O310" s="11">
        <v>106</v>
      </c>
      <c r="P310" s="11">
        <v>0.17</v>
      </c>
      <c r="Q310" s="11">
        <v>0</v>
      </c>
    </row>
    <row r="311" spans="1:19" x14ac:dyDescent="0.25">
      <c r="A311" s="11" t="s">
        <v>83</v>
      </c>
      <c r="B311" s="11" t="s">
        <v>84</v>
      </c>
      <c r="C311" s="11">
        <v>10</v>
      </c>
      <c r="D311" s="11">
        <v>2</v>
      </c>
      <c r="E311" s="11">
        <f t="shared" si="54"/>
        <v>20</v>
      </c>
      <c r="F311" s="11">
        <f t="shared" si="51"/>
        <v>19</v>
      </c>
      <c r="G311" s="11">
        <v>1.4999999999999999E-2</v>
      </c>
      <c r="H311" s="11">
        <v>3</v>
      </c>
      <c r="I311" s="11">
        <f t="shared" si="47"/>
        <v>34.894478169346613</v>
      </c>
      <c r="J311" s="11">
        <f t="shared" si="48"/>
        <v>40.081458711980211</v>
      </c>
      <c r="K311" s="11">
        <f t="shared" si="52"/>
        <v>101.80690512842973</v>
      </c>
      <c r="L311" s="11">
        <f>G311*(K311^H311)</f>
        <v>15827.887876072344</v>
      </c>
      <c r="M311" s="11">
        <f t="shared" si="49"/>
        <v>38038.663484913101</v>
      </c>
      <c r="N311" s="11">
        <f t="shared" si="50"/>
        <v>100802.45823501972</v>
      </c>
      <c r="O311" s="11">
        <v>106</v>
      </c>
      <c r="P311" s="11">
        <v>0.17</v>
      </c>
      <c r="Q311" s="11">
        <v>0</v>
      </c>
    </row>
    <row r="312" spans="1:19" x14ac:dyDescent="0.25">
      <c r="A312" s="11" t="s">
        <v>85</v>
      </c>
      <c r="B312" s="11" t="s">
        <v>86</v>
      </c>
      <c r="C312" s="11">
        <v>1</v>
      </c>
      <c r="D312" s="11">
        <v>7</v>
      </c>
      <c r="E312" s="11">
        <f t="shared" si="54"/>
        <v>7</v>
      </c>
      <c r="F312" s="11">
        <f t="shared" si="51"/>
        <v>1</v>
      </c>
      <c r="G312" s="11">
        <v>5.4000000000000003E-3</v>
      </c>
      <c r="H312" s="11">
        <v>3</v>
      </c>
      <c r="I312" s="11">
        <f t="shared" si="47"/>
        <v>0.34335132371302907</v>
      </c>
      <c r="J312" s="11">
        <f t="shared" si="48"/>
        <v>12.073597431774669</v>
      </c>
      <c r="K312" s="11">
        <f t="shared" si="52"/>
        <v>30.666937476707659</v>
      </c>
      <c r="L312" s="11">
        <f>G312*(K312^H312)</f>
        <v>155.741725881571</v>
      </c>
      <c r="M312" s="11">
        <f t="shared" si="49"/>
        <v>374.28917539430665</v>
      </c>
      <c r="N312" s="11">
        <f t="shared" si="50"/>
        <v>991.86631479491257</v>
      </c>
      <c r="O312" s="11">
        <v>280</v>
      </c>
      <c r="P312" s="11">
        <v>0.11600000000000001</v>
      </c>
      <c r="Q312" s="11">
        <v>0</v>
      </c>
      <c r="S312" s="11" t="s">
        <v>373</v>
      </c>
    </row>
    <row r="313" spans="1:19" x14ac:dyDescent="0.25">
      <c r="A313" s="11" t="s">
        <v>85</v>
      </c>
      <c r="B313" s="11" t="s">
        <v>86</v>
      </c>
      <c r="C313" s="11">
        <v>2</v>
      </c>
      <c r="D313" s="11">
        <v>7</v>
      </c>
      <c r="E313" s="11">
        <f t="shared" si="54"/>
        <v>14</v>
      </c>
      <c r="F313" s="11">
        <f t="shared" si="51"/>
        <v>8</v>
      </c>
      <c r="G313" s="11">
        <v>5.4000000000000003E-3</v>
      </c>
      <c r="H313" s="11">
        <v>3</v>
      </c>
      <c r="I313" s="11">
        <f t="shared" si="47"/>
        <v>57.773348932052819</v>
      </c>
      <c r="J313" s="11">
        <f t="shared" si="48"/>
        <v>66.655035401847258</v>
      </c>
      <c r="K313" s="11">
        <f t="shared" si="52"/>
        <v>169.30378992069203</v>
      </c>
      <c r="L313" s="11">
        <f>G313*(K313^H313)</f>
        <v>26205.581429930247</v>
      </c>
      <c r="M313" s="11">
        <f t="shared" si="49"/>
        <v>62979.046935665101</v>
      </c>
      <c r="N313" s="11">
        <f t="shared" si="50"/>
        <v>166894.47437951251</v>
      </c>
      <c r="O313" s="11">
        <v>280</v>
      </c>
      <c r="P313" s="11">
        <v>0.11600000000000001</v>
      </c>
      <c r="Q313" s="11">
        <v>0</v>
      </c>
    </row>
    <row r="314" spans="1:19" x14ac:dyDescent="0.25">
      <c r="A314" s="11" t="s">
        <v>85</v>
      </c>
      <c r="B314" s="11" t="s">
        <v>86</v>
      </c>
      <c r="C314" s="11">
        <v>3</v>
      </c>
      <c r="D314" s="11">
        <v>7</v>
      </c>
      <c r="E314" s="11">
        <f t="shared" si="54"/>
        <v>21</v>
      </c>
      <c r="F314" s="11">
        <f t="shared" si="51"/>
        <v>15</v>
      </c>
      <c r="G314" s="11">
        <v>5.4000000000000003E-3</v>
      </c>
      <c r="H314" s="11">
        <v>3</v>
      </c>
      <c r="I314" s="11">
        <f t="shared" si="47"/>
        <v>146.46752369878172</v>
      </c>
      <c r="J314" s="11">
        <f t="shared" si="48"/>
        <v>90.887514892614519</v>
      </c>
      <c r="K314" s="11">
        <f t="shared" si="52"/>
        <v>230.85428782724088</v>
      </c>
      <c r="L314" s="11">
        <f>G314*(K314^H314)</f>
        <v>66436.630212363903</v>
      </c>
      <c r="M314" s="11">
        <f t="shared" si="49"/>
        <v>159665.05698717592</v>
      </c>
      <c r="N314" s="11">
        <f t="shared" si="50"/>
        <v>423112.4010160162</v>
      </c>
      <c r="O314" s="11">
        <v>280</v>
      </c>
      <c r="P314" s="11">
        <v>0.11600000000000001</v>
      </c>
      <c r="Q314" s="11">
        <v>0</v>
      </c>
    </row>
    <row r="315" spans="1:19" x14ac:dyDescent="0.25">
      <c r="A315" s="11" t="s">
        <v>85</v>
      </c>
      <c r="B315" s="11" t="s">
        <v>86</v>
      </c>
      <c r="C315" s="11">
        <v>4</v>
      </c>
      <c r="D315" s="11">
        <v>7</v>
      </c>
      <c r="E315" s="11">
        <f t="shared" si="54"/>
        <v>28</v>
      </c>
      <c r="F315" s="11">
        <f t="shared" si="51"/>
        <v>22</v>
      </c>
      <c r="G315" s="11">
        <v>5.4000000000000003E-3</v>
      </c>
      <c r="H315" s="11">
        <v>3</v>
      </c>
      <c r="I315" s="11">
        <f t="shared" si="47"/>
        <v>204.87992562447985</v>
      </c>
      <c r="J315" s="11">
        <f t="shared" si="48"/>
        <v>101.64599037639398</v>
      </c>
      <c r="K315" s="11">
        <f t="shared" si="52"/>
        <v>258.18081555604073</v>
      </c>
      <c r="L315" s="11">
        <f>G315*(K315^H315)</f>
        <v>92932.081548965289</v>
      </c>
      <c r="M315" s="11">
        <f t="shared" si="49"/>
        <v>223340.73912272358</v>
      </c>
      <c r="N315" s="11">
        <f t="shared" si="50"/>
        <v>591852.95867521747</v>
      </c>
      <c r="O315" s="11">
        <v>280</v>
      </c>
      <c r="P315" s="11">
        <v>0.11600000000000001</v>
      </c>
      <c r="Q315" s="11">
        <v>0</v>
      </c>
    </row>
    <row r="316" spans="1:19" x14ac:dyDescent="0.25">
      <c r="A316" s="11" t="s">
        <v>85</v>
      </c>
      <c r="B316" s="11" t="s">
        <v>86</v>
      </c>
      <c r="C316" s="11">
        <v>5</v>
      </c>
      <c r="D316" s="11">
        <v>7</v>
      </c>
      <c r="E316" s="11">
        <f t="shared" si="54"/>
        <v>35</v>
      </c>
      <c r="F316" s="11">
        <f t="shared" si="51"/>
        <v>29</v>
      </c>
      <c r="G316" s="11">
        <v>5.4000000000000003E-3</v>
      </c>
      <c r="H316" s="11">
        <v>3</v>
      </c>
      <c r="I316" s="11">
        <f t="shared" si="47"/>
        <v>235.14084524351878</v>
      </c>
      <c r="J316" s="11">
        <f t="shared" si="48"/>
        <v>106.42242255202765</v>
      </c>
      <c r="K316" s="11">
        <f t="shared" si="52"/>
        <v>270.31295328215026</v>
      </c>
      <c r="L316" s="11">
        <f>G316*(K316^H316)</f>
        <v>106658.22012116319</v>
      </c>
      <c r="M316" s="11">
        <f t="shared" si="49"/>
        <v>256328.33482615525</v>
      </c>
      <c r="N316" s="11">
        <f t="shared" si="50"/>
        <v>679270.08728931134</v>
      </c>
      <c r="O316" s="11">
        <v>280</v>
      </c>
      <c r="P316" s="11">
        <v>0.11600000000000001</v>
      </c>
      <c r="Q316" s="11">
        <v>0</v>
      </c>
    </row>
    <row r="317" spans="1:19" x14ac:dyDescent="0.25">
      <c r="A317" s="11" t="s">
        <v>85</v>
      </c>
      <c r="B317" s="11" t="s">
        <v>86</v>
      </c>
      <c r="C317" s="11">
        <v>6</v>
      </c>
      <c r="D317" s="11">
        <v>7</v>
      </c>
      <c r="E317" s="11">
        <f t="shared" si="54"/>
        <v>42</v>
      </c>
      <c r="F317" s="11">
        <f t="shared" si="51"/>
        <v>36</v>
      </c>
      <c r="G317" s="11">
        <v>5.4000000000000003E-3</v>
      </c>
      <c r="H317" s="11">
        <v>3</v>
      </c>
      <c r="I317" s="11">
        <f t="shared" si="47"/>
        <v>249.47914856144405</v>
      </c>
      <c r="J317" s="11">
        <f t="shared" si="48"/>
        <v>108.54301151119996</v>
      </c>
      <c r="K317" s="11">
        <f t="shared" si="52"/>
        <v>275.69924923844792</v>
      </c>
      <c r="L317" s="11">
        <f>G317*(K317^H317)</f>
        <v>113161.9728395116</v>
      </c>
      <c r="M317" s="11">
        <f t="shared" si="49"/>
        <v>271958.5985087998</v>
      </c>
      <c r="N317" s="11">
        <f t="shared" si="50"/>
        <v>720690.28604831942</v>
      </c>
      <c r="O317" s="11">
        <v>280</v>
      </c>
      <c r="P317" s="11">
        <v>0.11600000000000001</v>
      </c>
      <c r="Q317" s="11">
        <v>0</v>
      </c>
    </row>
    <row r="318" spans="1:19" x14ac:dyDescent="0.25">
      <c r="A318" s="11" t="s">
        <v>85</v>
      </c>
      <c r="B318" s="11" t="s">
        <v>86</v>
      </c>
      <c r="C318" s="11">
        <v>7</v>
      </c>
      <c r="D318" s="11">
        <v>7</v>
      </c>
      <c r="E318" s="11">
        <f t="shared" si="54"/>
        <v>49</v>
      </c>
      <c r="F318" s="11">
        <f t="shared" si="51"/>
        <v>43</v>
      </c>
      <c r="G318" s="11">
        <v>5.4000000000000003E-3</v>
      </c>
      <c r="H318" s="11">
        <v>3</v>
      </c>
      <c r="I318" s="11">
        <f t="shared" si="47"/>
        <v>256.02738781928872</v>
      </c>
      <c r="J318" s="11">
        <f t="shared" si="48"/>
        <v>109.48448777808882</v>
      </c>
      <c r="K318" s="11">
        <f t="shared" si="52"/>
        <v>278.09059895634562</v>
      </c>
      <c r="L318" s="11">
        <f>G318*(K318^H318)</f>
        <v>116132.20773615803</v>
      </c>
      <c r="M318" s="11">
        <f t="shared" si="49"/>
        <v>279096.87031040143</v>
      </c>
      <c r="N318" s="11">
        <f t="shared" si="50"/>
        <v>739606.70632256381</v>
      </c>
      <c r="O318" s="11">
        <v>280</v>
      </c>
      <c r="P318" s="11">
        <v>0.11600000000000001</v>
      </c>
      <c r="Q318" s="11">
        <v>0</v>
      </c>
    </row>
    <row r="319" spans="1:19" x14ac:dyDescent="0.25">
      <c r="A319" s="11" t="s">
        <v>85</v>
      </c>
      <c r="B319" s="11" t="s">
        <v>86</v>
      </c>
      <c r="C319" s="11">
        <v>8</v>
      </c>
      <c r="D319" s="11">
        <v>7</v>
      </c>
      <c r="E319" s="11">
        <f t="shared" si="54"/>
        <v>56</v>
      </c>
      <c r="F319" s="11">
        <f t="shared" si="51"/>
        <v>50</v>
      </c>
      <c r="G319" s="11">
        <v>5.4000000000000003E-3</v>
      </c>
      <c r="H319" s="11">
        <v>3</v>
      </c>
      <c r="I319" s="11">
        <f t="shared" si="47"/>
        <v>258.97095754425362</v>
      </c>
      <c r="J319" s="11">
        <f t="shared" si="48"/>
        <v>109.9024742800373</v>
      </c>
      <c r="K319" s="11">
        <f t="shared" si="52"/>
        <v>279.15228467129475</v>
      </c>
      <c r="L319" s="11">
        <f>G319*(K319^H319)</f>
        <v>117467.39009183153</v>
      </c>
      <c r="M319" s="11">
        <f t="shared" si="49"/>
        <v>282305.67193422624</v>
      </c>
      <c r="N319" s="11">
        <f t="shared" si="50"/>
        <v>748110.03062569955</v>
      </c>
      <c r="O319" s="11">
        <v>280</v>
      </c>
      <c r="P319" s="11">
        <v>0.11600000000000001</v>
      </c>
      <c r="Q319" s="11">
        <v>0</v>
      </c>
    </row>
    <row r="320" spans="1:19" x14ac:dyDescent="0.25">
      <c r="A320" s="11" t="s">
        <v>85</v>
      </c>
      <c r="B320" s="11" t="s">
        <v>86</v>
      </c>
      <c r="C320" s="11">
        <v>9</v>
      </c>
      <c r="D320" s="11">
        <v>7</v>
      </c>
      <c r="E320" s="11">
        <f t="shared" si="54"/>
        <v>63</v>
      </c>
      <c r="F320" s="11">
        <f t="shared" si="51"/>
        <v>57</v>
      </c>
      <c r="G320" s="11">
        <v>5.4000000000000003E-3</v>
      </c>
      <c r="H320" s="11">
        <v>3</v>
      </c>
      <c r="I320" s="11">
        <f t="shared" si="47"/>
        <v>260.28501119258385</v>
      </c>
      <c r="J320" s="11">
        <f t="shared" si="48"/>
        <v>110.08804742930901</v>
      </c>
      <c r="K320" s="11">
        <f t="shared" si="52"/>
        <v>279.62364047044491</v>
      </c>
      <c r="L320" s="11">
        <f>G320*(K320^H320)</f>
        <v>118063.43550933216</v>
      </c>
      <c r="M320" s="11">
        <f t="shared" si="49"/>
        <v>283738.12907794322</v>
      </c>
      <c r="N320" s="11">
        <f t="shared" si="50"/>
        <v>751906.04205654946</v>
      </c>
      <c r="O320" s="11">
        <v>280</v>
      </c>
      <c r="P320" s="11">
        <v>0.11600000000000001</v>
      </c>
      <c r="Q320" s="11">
        <v>0</v>
      </c>
    </row>
    <row r="321" spans="1:31" x14ac:dyDescent="0.25">
      <c r="A321" s="11" t="s">
        <v>85</v>
      </c>
      <c r="B321" s="11" t="s">
        <v>86</v>
      </c>
      <c r="C321" s="11">
        <v>10</v>
      </c>
      <c r="D321" s="11">
        <v>7</v>
      </c>
      <c r="E321" s="11">
        <f t="shared" si="54"/>
        <v>70</v>
      </c>
      <c r="F321" s="11">
        <f t="shared" si="51"/>
        <v>64</v>
      </c>
      <c r="G321" s="11">
        <v>5.4000000000000003E-3</v>
      </c>
      <c r="H321" s="11">
        <v>3</v>
      </c>
      <c r="I321" s="11">
        <f t="shared" si="47"/>
        <v>260.86983257759783</v>
      </c>
      <c r="J321" s="11">
        <f t="shared" si="48"/>
        <v>110.17043619920968</v>
      </c>
      <c r="K321" s="11">
        <f t="shared" si="52"/>
        <v>279.83290794599259</v>
      </c>
      <c r="L321" s="11">
        <f>G321*(K321^H321)</f>
        <v>118328.70634286082</v>
      </c>
      <c r="M321" s="11">
        <f t="shared" si="49"/>
        <v>284375.64610156417</v>
      </c>
      <c r="N321" s="11">
        <f t="shared" si="50"/>
        <v>753595.462169145</v>
      </c>
      <c r="O321" s="11">
        <v>280</v>
      </c>
      <c r="P321" s="11">
        <v>0.11600000000000001</v>
      </c>
      <c r="Q321" s="11">
        <v>0</v>
      </c>
      <c r="AE321" s="11" t="s">
        <v>194</v>
      </c>
    </row>
    <row r="322" spans="1:31" x14ac:dyDescent="0.25">
      <c r="A322" s="11" t="s">
        <v>87</v>
      </c>
      <c r="B322" s="11" t="s">
        <v>88</v>
      </c>
      <c r="C322" s="11">
        <v>1</v>
      </c>
      <c r="D322" s="11">
        <v>7</v>
      </c>
      <c r="E322" s="11">
        <f t="shared" si="54"/>
        <v>7</v>
      </c>
      <c r="F322" s="11">
        <f t="shared" si="51"/>
        <v>1</v>
      </c>
      <c r="G322" s="11">
        <v>5.2399999999999999E-3</v>
      </c>
      <c r="H322" s="11">
        <v>3.141</v>
      </c>
      <c r="I322" s="11">
        <f t="shared" ref="I322:I385" si="55">L322*0.00220462</f>
        <v>1.1929734287798508</v>
      </c>
      <c r="J322" s="11">
        <f t="shared" ref="J322:J385" si="56">K322/2.54</f>
        <v>15.540403285667955</v>
      </c>
      <c r="K322" s="11">
        <f t="shared" si="52"/>
        <v>39.472624345596607</v>
      </c>
      <c r="L322" s="2">
        <f>G322*(K322^H322)</f>
        <v>541.12428843966347</v>
      </c>
      <c r="M322" s="2">
        <f t="shared" ref="M322:M385" si="57">L322/20/5.7/3.65*1000</f>
        <v>1300.4669272762881</v>
      </c>
      <c r="N322" s="2">
        <f t="shared" ref="N322:N385" si="58">M322*2.65</f>
        <v>3446.2373572821634</v>
      </c>
      <c r="O322" s="11">
        <f t="shared" ref="O322:O331" si="59">$AE$324</f>
        <v>309.24444444444441</v>
      </c>
      <c r="P322" s="11">
        <f t="shared" ref="P322:P331" si="60">$AE$325</f>
        <v>0.13655555555555554</v>
      </c>
      <c r="Q322" s="11">
        <v>0</v>
      </c>
      <c r="S322" s="11" t="s">
        <v>374</v>
      </c>
      <c r="T322" s="11" t="s">
        <v>375</v>
      </c>
      <c r="U322" s="11" t="s">
        <v>376</v>
      </c>
      <c r="V322" s="11" t="s">
        <v>377</v>
      </c>
      <c r="W322" s="11" t="s">
        <v>378</v>
      </c>
      <c r="X322" s="11" t="s">
        <v>379</v>
      </c>
      <c r="Y322" s="11" t="s">
        <v>380</v>
      </c>
      <c r="Z322" s="11" t="s">
        <v>381</v>
      </c>
      <c r="AA322" s="11" t="s">
        <v>382</v>
      </c>
      <c r="AB322" s="11" t="s">
        <v>383</v>
      </c>
    </row>
    <row r="323" spans="1:31" x14ac:dyDescent="0.25">
      <c r="A323" s="11" t="s">
        <v>87</v>
      </c>
      <c r="B323" s="11" t="s">
        <v>88</v>
      </c>
      <c r="C323" s="11">
        <v>2</v>
      </c>
      <c r="D323" s="11">
        <v>7</v>
      </c>
      <c r="E323" s="11">
        <f t="shared" si="54"/>
        <v>14</v>
      </c>
      <c r="F323" s="11">
        <f t="shared" ref="F323:F386" si="61">(C323*D323)-(D323-1)</f>
        <v>8</v>
      </c>
      <c r="G323" s="11">
        <v>5.2399999999999999E-3</v>
      </c>
      <c r="H323" s="11">
        <v>3.141</v>
      </c>
      <c r="I323" s="11">
        <f t="shared" si="55"/>
        <v>167.00697029103529</v>
      </c>
      <c r="J323" s="11">
        <f t="shared" si="56"/>
        <v>74.940613492284385</v>
      </c>
      <c r="K323" s="11">
        <f t="shared" ref="K323:K386" si="62">O323*(1-EXP(-P323*(F323-Q323)))</f>
        <v>190.34915827040234</v>
      </c>
      <c r="L323" s="2">
        <f>G323*(K323^H323)</f>
        <v>75753.177550342138</v>
      </c>
      <c r="M323" s="2">
        <f t="shared" si="57"/>
        <v>182055.22122168262</v>
      </c>
      <c r="N323" s="2">
        <f t="shared" si="58"/>
        <v>482446.33623745892</v>
      </c>
      <c r="O323" s="11">
        <f t="shared" si="59"/>
        <v>309.24444444444441</v>
      </c>
      <c r="P323" s="11">
        <f t="shared" si="60"/>
        <v>0.13655555555555554</v>
      </c>
      <c r="Q323" s="11">
        <v>1</v>
      </c>
      <c r="R323" s="11" t="s">
        <v>163</v>
      </c>
      <c r="S323" s="11">
        <v>420</v>
      </c>
      <c r="T323" s="11">
        <v>430</v>
      </c>
      <c r="U323" s="11">
        <v>445</v>
      </c>
      <c r="V323" s="11">
        <v>653</v>
      </c>
      <c r="W323" s="11">
        <v>200</v>
      </c>
      <c r="X323" s="11">
        <v>350</v>
      </c>
      <c r="Y323" s="11">
        <v>275</v>
      </c>
      <c r="AA323" s="11">
        <v>190</v>
      </c>
      <c r="AB323" s="11">
        <v>300</v>
      </c>
      <c r="AE323" s="11">
        <f>AVERAGE(S323:AB323)</f>
        <v>362.55555555555554</v>
      </c>
    </row>
    <row r="324" spans="1:31" x14ac:dyDescent="0.25">
      <c r="A324" s="11" t="s">
        <v>87</v>
      </c>
      <c r="B324" s="11" t="s">
        <v>88</v>
      </c>
      <c r="C324" s="11">
        <v>3</v>
      </c>
      <c r="D324" s="11">
        <v>7</v>
      </c>
      <c r="E324" s="11">
        <f t="shared" si="54"/>
        <v>21</v>
      </c>
      <c r="F324" s="11">
        <f t="shared" si="61"/>
        <v>15</v>
      </c>
      <c r="G324" s="11">
        <v>5.2399999999999999E-3</v>
      </c>
      <c r="H324" s="11">
        <v>3.141</v>
      </c>
      <c r="I324" s="11">
        <f t="shared" si="55"/>
        <v>427.99446653786288</v>
      </c>
      <c r="J324" s="11">
        <f t="shared" si="56"/>
        <v>101.11979332183873</v>
      </c>
      <c r="K324" s="11">
        <f t="shared" si="62"/>
        <v>256.84427503747037</v>
      </c>
      <c r="L324" s="2">
        <f>G324*(K324^H324)</f>
        <v>194135.25529926375</v>
      </c>
      <c r="M324" s="2">
        <f t="shared" si="57"/>
        <v>466559.13313930243</v>
      </c>
      <c r="N324" s="2">
        <f t="shared" si="58"/>
        <v>1236381.7028191513</v>
      </c>
      <c r="O324" s="11">
        <f t="shared" si="59"/>
        <v>309.24444444444441</v>
      </c>
      <c r="P324" s="11">
        <f t="shared" si="60"/>
        <v>0.13655555555555554</v>
      </c>
      <c r="Q324" s="11">
        <v>2</v>
      </c>
      <c r="R324" s="11" t="s">
        <v>20</v>
      </c>
      <c r="S324" s="11">
        <v>373</v>
      </c>
      <c r="T324" s="11">
        <v>329</v>
      </c>
      <c r="U324" s="11">
        <v>321</v>
      </c>
      <c r="V324" s="11">
        <v>660</v>
      </c>
      <c r="W324" s="11">
        <v>124</v>
      </c>
      <c r="X324" s="11">
        <v>304</v>
      </c>
      <c r="Y324" s="11">
        <v>179.2</v>
      </c>
      <c r="Z324" s="11">
        <v>337</v>
      </c>
      <c r="AA324" s="11">
        <v>156</v>
      </c>
      <c r="AE324" s="11">
        <f>AVERAGE(S324:AB324)</f>
        <v>309.24444444444441</v>
      </c>
    </row>
    <row r="325" spans="1:31" x14ac:dyDescent="0.25">
      <c r="A325" s="11" t="s">
        <v>87</v>
      </c>
      <c r="B325" s="11" t="s">
        <v>88</v>
      </c>
      <c r="C325" s="11">
        <v>4</v>
      </c>
      <c r="D325" s="11">
        <v>7</v>
      </c>
      <c r="E325" s="11">
        <f t="shared" si="54"/>
        <v>28</v>
      </c>
      <c r="F325" s="11">
        <f t="shared" si="61"/>
        <v>22</v>
      </c>
      <c r="G325" s="11">
        <v>5.2399999999999999E-3</v>
      </c>
      <c r="H325" s="11">
        <v>3.141</v>
      </c>
      <c r="I325" s="11">
        <f t="shared" si="55"/>
        <v>600.93530089230137</v>
      </c>
      <c r="J325" s="11">
        <f t="shared" si="56"/>
        <v>112.65762213025943</v>
      </c>
      <c r="K325" s="11">
        <f t="shared" si="62"/>
        <v>286.15036021085893</v>
      </c>
      <c r="L325" s="2">
        <f>G325*(K325^H325)</f>
        <v>272579.99151432054</v>
      </c>
      <c r="M325" s="2">
        <f t="shared" si="57"/>
        <v>655082.89236798976</v>
      </c>
      <c r="N325" s="2">
        <f t="shared" si="58"/>
        <v>1735969.6647751727</v>
      </c>
      <c r="O325" s="11">
        <f t="shared" si="59"/>
        <v>309.24444444444441</v>
      </c>
      <c r="P325" s="11">
        <f t="shared" si="60"/>
        <v>0.13655555555555554</v>
      </c>
      <c r="Q325" s="11">
        <v>3</v>
      </c>
      <c r="R325" s="11" t="s">
        <v>21</v>
      </c>
      <c r="S325" s="11">
        <v>0.04</v>
      </c>
      <c r="T325" s="11">
        <v>0.1</v>
      </c>
      <c r="U325" s="11">
        <v>0.1</v>
      </c>
      <c r="V325" s="11">
        <v>7.0999999999999994E-2</v>
      </c>
      <c r="W325" s="11">
        <v>0.2</v>
      </c>
      <c r="X325" s="11">
        <v>0.1</v>
      </c>
      <c r="Y325" s="11">
        <v>0.2</v>
      </c>
      <c r="Z325" s="11">
        <v>0.17799999999999999</v>
      </c>
      <c r="AA325" s="11">
        <v>0.24</v>
      </c>
      <c r="AE325" s="11">
        <f>AVERAGE(S325:AB325)</f>
        <v>0.13655555555555554</v>
      </c>
    </row>
    <row r="326" spans="1:31" x14ac:dyDescent="0.25">
      <c r="A326" s="11" t="s">
        <v>87</v>
      </c>
      <c r="B326" s="11" t="s">
        <v>88</v>
      </c>
      <c r="C326" s="11">
        <v>5</v>
      </c>
      <c r="D326" s="11">
        <v>7</v>
      </c>
      <c r="E326" s="11">
        <f t="shared" si="54"/>
        <v>35</v>
      </c>
      <c r="F326" s="11">
        <f t="shared" si="61"/>
        <v>29</v>
      </c>
      <c r="G326" s="11">
        <v>5.2399999999999999E-3</v>
      </c>
      <c r="H326" s="11">
        <v>3.141</v>
      </c>
      <c r="I326" s="11">
        <f t="shared" si="55"/>
        <v>690.32031978775092</v>
      </c>
      <c r="J326" s="11">
        <f t="shared" si="56"/>
        <v>117.74263604128112</v>
      </c>
      <c r="K326" s="11">
        <f t="shared" si="62"/>
        <v>299.06629554485403</v>
      </c>
      <c r="L326" s="2">
        <f>G326*(K326^H326)</f>
        <v>313124.40229506715</v>
      </c>
      <c r="M326" s="2">
        <f t="shared" si="57"/>
        <v>752521.99542193499</v>
      </c>
      <c r="N326" s="2">
        <f t="shared" si="58"/>
        <v>1994183.2878681277</v>
      </c>
      <c r="O326" s="11">
        <f t="shared" si="59"/>
        <v>309.24444444444441</v>
      </c>
      <c r="P326" s="11">
        <f t="shared" si="60"/>
        <v>0.13655555555555554</v>
      </c>
      <c r="Q326" s="11">
        <v>4</v>
      </c>
      <c r="R326" s="11" t="s">
        <v>218</v>
      </c>
    </row>
    <row r="327" spans="1:31" x14ac:dyDescent="0.25">
      <c r="A327" s="11" t="s">
        <v>87</v>
      </c>
      <c r="B327" s="11" t="s">
        <v>88</v>
      </c>
      <c r="C327" s="11">
        <v>6</v>
      </c>
      <c r="D327" s="11">
        <v>7</v>
      </c>
      <c r="E327" s="11">
        <f t="shared" si="54"/>
        <v>42</v>
      </c>
      <c r="F327" s="11">
        <f t="shared" si="61"/>
        <v>36</v>
      </c>
      <c r="G327" s="11">
        <v>5.2399999999999999E-3</v>
      </c>
      <c r="H327" s="11">
        <v>3.141</v>
      </c>
      <c r="I327" s="11">
        <f t="shared" si="55"/>
        <v>732.43834267098998</v>
      </c>
      <c r="J327" s="11">
        <f t="shared" si="56"/>
        <v>119.98373069649152</v>
      </c>
      <c r="K327" s="11">
        <f t="shared" si="62"/>
        <v>304.75867596908847</v>
      </c>
      <c r="L327" s="2">
        <f>G327*(K327^H327)</f>
        <v>332228.83883435238</v>
      </c>
      <c r="M327" s="2">
        <f t="shared" si="57"/>
        <v>798435.08491793415</v>
      </c>
      <c r="N327" s="2">
        <f t="shared" si="58"/>
        <v>2115852.9750325256</v>
      </c>
      <c r="O327" s="11">
        <f t="shared" si="59"/>
        <v>309.24444444444441</v>
      </c>
      <c r="P327" s="11">
        <f t="shared" si="60"/>
        <v>0.13655555555555554</v>
      </c>
      <c r="Q327" s="11">
        <v>5</v>
      </c>
      <c r="R327" s="11" t="s">
        <v>164</v>
      </c>
      <c r="S327" s="11" t="s">
        <v>169</v>
      </c>
      <c r="T327" s="11" t="s">
        <v>169</v>
      </c>
      <c r="U327" s="11" t="s">
        <v>169</v>
      </c>
      <c r="V327" s="11" t="s">
        <v>169</v>
      </c>
      <c r="W327" s="11" t="s">
        <v>169</v>
      </c>
      <c r="X327" s="11" t="s">
        <v>169</v>
      </c>
      <c r="Y327" s="11" t="s">
        <v>169</v>
      </c>
      <c r="Z327" s="11" t="s">
        <v>384</v>
      </c>
      <c r="AA327" s="11" t="s">
        <v>385</v>
      </c>
    </row>
    <row r="328" spans="1:31" x14ac:dyDescent="0.25">
      <c r="A328" s="11" t="s">
        <v>87</v>
      </c>
      <c r="B328" s="11" t="s">
        <v>88</v>
      </c>
      <c r="C328" s="11">
        <v>7</v>
      </c>
      <c r="D328" s="11">
        <v>7</v>
      </c>
      <c r="E328" s="11">
        <f t="shared" si="54"/>
        <v>49</v>
      </c>
      <c r="F328" s="11">
        <f t="shared" si="61"/>
        <v>43</v>
      </c>
      <c r="G328" s="11">
        <v>5.2399999999999999E-3</v>
      </c>
      <c r="H328" s="11">
        <v>3.141</v>
      </c>
      <c r="I328" s="11">
        <f t="shared" si="55"/>
        <v>751.54422854031532</v>
      </c>
      <c r="J328" s="11">
        <f t="shared" si="56"/>
        <v>120.97143797546796</v>
      </c>
      <c r="K328" s="11">
        <f t="shared" si="62"/>
        <v>307.26745245768865</v>
      </c>
      <c r="L328" s="2">
        <f>G328*(K328^H328)</f>
        <v>340895.13319316495</v>
      </c>
      <c r="M328" s="2">
        <f t="shared" si="57"/>
        <v>819262.51668628922</v>
      </c>
      <c r="N328" s="2">
        <f t="shared" si="58"/>
        <v>2171045.6692186664</v>
      </c>
      <c r="O328" s="11">
        <f t="shared" si="59"/>
        <v>309.24444444444441</v>
      </c>
      <c r="P328" s="11">
        <f t="shared" si="60"/>
        <v>0.13655555555555554</v>
      </c>
      <c r="Q328" s="11">
        <v>6</v>
      </c>
      <c r="R328" s="11" t="s">
        <v>175</v>
      </c>
      <c r="S328" s="4" t="s">
        <v>386</v>
      </c>
      <c r="T328" s="4" t="s">
        <v>387</v>
      </c>
      <c r="U328" s="4" t="s">
        <v>388</v>
      </c>
      <c r="V328" s="4" t="s">
        <v>389</v>
      </c>
      <c r="W328" s="4" t="s">
        <v>390</v>
      </c>
      <c r="X328" s="4" t="s">
        <v>391</v>
      </c>
      <c r="Y328" s="4" t="s">
        <v>392</v>
      </c>
      <c r="Z328" s="4" t="s">
        <v>393</v>
      </c>
      <c r="AA328" s="4" t="s">
        <v>394</v>
      </c>
      <c r="AB328" s="4" t="s">
        <v>395</v>
      </c>
    </row>
    <row r="329" spans="1:31" x14ac:dyDescent="0.25">
      <c r="A329" s="11" t="s">
        <v>87</v>
      </c>
      <c r="B329" s="11" t="s">
        <v>88</v>
      </c>
      <c r="C329" s="11">
        <v>8</v>
      </c>
      <c r="D329" s="11">
        <v>7</v>
      </c>
      <c r="E329" s="11">
        <f t="shared" si="54"/>
        <v>56</v>
      </c>
      <c r="F329" s="11">
        <f t="shared" si="61"/>
        <v>50</v>
      </c>
      <c r="G329" s="11">
        <v>5.2399999999999999E-3</v>
      </c>
      <c r="H329" s="11">
        <v>3.141</v>
      </c>
      <c r="I329" s="11">
        <f t="shared" si="55"/>
        <v>760.07145838135921</v>
      </c>
      <c r="J329" s="11">
        <f t="shared" si="56"/>
        <v>121.40674563490794</v>
      </c>
      <c r="K329" s="11">
        <f t="shared" si="62"/>
        <v>308.37313391266616</v>
      </c>
      <c r="L329" s="2">
        <f>G329*(K329^H329)</f>
        <v>344763.02418619045</v>
      </c>
      <c r="M329" s="2">
        <f t="shared" si="57"/>
        <v>828558.09705885698</v>
      </c>
      <c r="N329" s="2">
        <f t="shared" si="58"/>
        <v>2195678.9572059708</v>
      </c>
      <c r="O329" s="11">
        <f t="shared" si="59"/>
        <v>309.24444444444441</v>
      </c>
      <c r="P329" s="11">
        <f t="shared" si="60"/>
        <v>0.13655555555555554</v>
      </c>
      <c r="Q329" s="11">
        <v>7</v>
      </c>
    </row>
    <row r="330" spans="1:31" x14ac:dyDescent="0.25">
      <c r="A330" s="11" t="s">
        <v>87</v>
      </c>
      <c r="B330" s="11" t="s">
        <v>88</v>
      </c>
      <c r="C330" s="11">
        <v>9</v>
      </c>
      <c r="D330" s="11">
        <v>7</v>
      </c>
      <c r="E330" s="11">
        <f t="shared" si="54"/>
        <v>63</v>
      </c>
      <c r="F330" s="11">
        <f t="shared" si="61"/>
        <v>57</v>
      </c>
      <c r="G330" s="11">
        <v>5.2399999999999999E-3</v>
      </c>
      <c r="H330" s="11">
        <v>3.141</v>
      </c>
      <c r="I330" s="11">
        <f t="shared" si="55"/>
        <v>763.8504714776526</v>
      </c>
      <c r="J330" s="11">
        <f t="shared" si="56"/>
        <v>121.59859676570396</v>
      </c>
      <c r="K330" s="11">
        <f t="shared" si="62"/>
        <v>308.86043578488807</v>
      </c>
      <c r="L330" s="2">
        <f>G330*(K330^H330)</f>
        <v>346477.15773133357</v>
      </c>
      <c r="M330" s="2">
        <f t="shared" si="57"/>
        <v>832677.62011856178</v>
      </c>
      <c r="N330" s="2">
        <f t="shared" si="58"/>
        <v>2206595.6933141886</v>
      </c>
      <c r="O330" s="11">
        <f t="shared" si="59"/>
        <v>309.24444444444441</v>
      </c>
      <c r="P330" s="11">
        <f t="shared" si="60"/>
        <v>0.13655555555555554</v>
      </c>
      <c r="Q330" s="11">
        <v>8</v>
      </c>
    </row>
    <row r="331" spans="1:31" x14ac:dyDescent="0.25">
      <c r="A331" s="11" t="s">
        <v>87</v>
      </c>
      <c r="B331" s="11" t="s">
        <v>88</v>
      </c>
      <c r="C331" s="11">
        <v>10</v>
      </c>
      <c r="D331" s="11">
        <v>7</v>
      </c>
      <c r="E331" s="11">
        <f t="shared" si="54"/>
        <v>70</v>
      </c>
      <c r="F331" s="11">
        <f t="shared" si="61"/>
        <v>64</v>
      </c>
      <c r="G331" s="11">
        <v>5.2399999999999999E-3</v>
      </c>
      <c r="H331" s="11">
        <v>3.141</v>
      </c>
      <c r="I331" s="11">
        <f t="shared" si="55"/>
        <v>765.52003667905785</v>
      </c>
      <c r="J331" s="11">
        <f t="shared" si="56"/>
        <v>121.68315042698129</v>
      </c>
      <c r="K331" s="11">
        <f t="shared" si="62"/>
        <v>309.07520208453246</v>
      </c>
      <c r="L331" s="2">
        <f>G331*(K331^H331)</f>
        <v>347234.46066853148</v>
      </c>
      <c r="M331" s="2">
        <f t="shared" si="57"/>
        <v>834497.62237089989</v>
      </c>
      <c r="N331" s="2">
        <f t="shared" si="58"/>
        <v>2211418.6992828846</v>
      </c>
      <c r="O331" s="11">
        <f t="shared" si="59"/>
        <v>309.24444444444441</v>
      </c>
      <c r="P331" s="11">
        <f t="shared" si="60"/>
        <v>0.13655555555555554</v>
      </c>
      <c r="Q331" s="11">
        <v>9</v>
      </c>
    </row>
    <row r="332" spans="1:31" x14ac:dyDescent="0.25">
      <c r="A332" s="11" t="s">
        <v>89</v>
      </c>
      <c r="B332" s="11" t="s">
        <v>90</v>
      </c>
      <c r="C332" s="11">
        <v>1</v>
      </c>
      <c r="D332" s="11">
        <v>2</v>
      </c>
      <c r="E332" s="11">
        <f t="shared" si="54"/>
        <v>2</v>
      </c>
      <c r="F332" s="11">
        <f t="shared" si="61"/>
        <v>1</v>
      </c>
      <c r="G332" s="11">
        <v>6.0000000000000001E-3</v>
      </c>
      <c r="H332" s="11">
        <v>3.1</v>
      </c>
      <c r="I332" s="11">
        <f t="shared" si="55"/>
        <v>8.5344572762345854E-4</v>
      </c>
      <c r="J332" s="11">
        <f t="shared" si="56"/>
        <v>1.5098630130515083</v>
      </c>
      <c r="K332" s="11">
        <f t="shared" si="62"/>
        <v>3.835052053150831</v>
      </c>
      <c r="L332" s="11">
        <f>G332*(K332^H332)</f>
        <v>0.38711693063814107</v>
      </c>
      <c r="M332" s="11">
        <f t="shared" si="57"/>
        <v>0.93034590396092542</v>
      </c>
      <c r="N332" s="11">
        <f t="shared" si="58"/>
        <v>2.4654166454964521</v>
      </c>
      <c r="O332" s="11">
        <v>40.299999999999997</v>
      </c>
      <c r="P332" s="11">
        <v>0.1</v>
      </c>
      <c r="Q332" s="11">
        <v>0</v>
      </c>
      <c r="S332" s="11" t="s">
        <v>396</v>
      </c>
    </row>
    <row r="333" spans="1:31" x14ac:dyDescent="0.25">
      <c r="A333" s="11" t="s">
        <v>89</v>
      </c>
      <c r="B333" s="11" t="s">
        <v>90</v>
      </c>
      <c r="C333" s="11">
        <v>2</v>
      </c>
      <c r="D333" s="11">
        <v>2</v>
      </c>
      <c r="E333" s="11">
        <f t="shared" si="54"/>
        <v>4</v>
      </c>
      <c r="F333" s="11">
        <f t="shared" si="61"/>
        <v>3</v>
      </c>
      <c r="G333" s="11">
        <v>6.0000000000000001E-3</v>
      </c>
      <c r="H333" s="11">
        <v>3.1</v>
      </c>
      <c r="I333" s="11">
        <f t="shared" si="55"/>
        <v>1.9059191958773543E-2</v>
      </c>
      <c r="J333" s="11">
        <f t="shared" si="56"/>
        <v>4.1122148450892793</v>
      </c>
      <c r="K333" s="11">
        <f t="shared" si="62"/>
        <v>10.445025706526769</v>
      </c>
      <c r="L333" s="11">
        <f>G333*(K333^H333)</f>
        <v>8.6451143320724402</v>
      </c>
      <c r="M333" s="11">
        <f t="shared" si="57"/>
        <v>20.776530478424512</v>
      </c>
      <c r="N333" s="11">
        <f t="shared" si="58"/>
        <v>55.057805767824952</v>
      </c>
      <c r="O333" s="11">
        <v>40.299999999999997</v>
      </c>
      <c r="P333" s="11">
        <v>0.1</v>
      </c>
      <c r="Q333" s="11">
        <v>0</v>
      </c>
    </row>
    <row r="334" spans="1:31" x14ac:dyDescent="0.25">
      <c r="A334" s="11" t="s">
        <v>89</v>
      </c>
      <c r="B334" s="11" t="s">
        <v>90</v>
      </c>
      <c r="C334" s="11">
        <v>3</v>
      </c>
      <c r="D334" s="11">
        <v>2</v>
      </c>
      <c r="E334" s="11">
        <f t="shared" si="54"/>
        <v>6</v>
      </c>
      <c r="F334" s="11">
        <f t="shared" si="61"/>
        <v>5</v>
      </c>
      <c r="G334" s="11">
        <v>6.0000000000000001E-3</v>
      </c>
      <c r="H334" s="11">
        <v>3.1</v>
      </c>
      <c r="I334" s="11">
        <f t="shared" si="55"/>
        <v>6.9527148402080255E-2</v>
      </c>
      <c r="J334" s="11">
        <f t="shared" si="56"/>
        <v>6.2428403203074296</v>
      </c>
      <c r="K334" s="11">
        <f t="shared" si="62"/>
        <v>15.856814413580873</v>
      </c>
      <c r="L334" s="11">
        <f>G334*(K334^H334)</f>
        <v>31.537021528463072</v>
      </c>
      <c r="M334" s="11">
        <f t="shared" si="57"/>
        <v>75.791928691331577</v>
      </c>
      <c r="N334" s="11">
        <f t="shared" si="58"/>
        <v>200.84861103202869</v>
      </c>
      <c r="O334" s="11">
        <v>40.299999999999997</v>
      </c>
      <c r="P334" s="11">
        <v>0.1</v>
      </c>
      <c r="Q334" s="11">
        <v>0</v>
      </c>
    </row>
    <row r="335" spans="1:31" x14ac:dyDescent="0.25">
      <c r="A335" s="11" t="s">
        <v>89</v>
      </c>
      <c r="B335" s="11" t="s">
        <v>90</v>
      </c>
      <c r="C335" s="11">
        <v>4</v>
      </c>
      <c r="D335" s="11">
        <v>2</v>
      </c>
      <c r="E335" s="11">
        <f t="shared" si="54"/>
        <v>8</v>
      </c>
      <c r="F335" s="11">
        <f t="shared" si="61"/>
        <v>7</v>
      </c>
      <c r="G335" s="11">
        <v>6.0000000000000001E-3</v>
      </c>
      <c r="H335" s="11">
        <v>3.1</v>
      </c>
      <c r="I335" s="11">
        <f t="shared" si="55"/>
        <v>0.14924537951044303</v>
      </c>
      <c r="J335" s="11">
        <f t="shared" si="56"/>
        <v>7.9872489201599208</v>
      </c>
      <c r="K335" s="11">
        <f t="shared" si="62"/>
        <v>20.287612257206199</v>
      </c>
      <c r="L335" s="11">
        <f>G335*(K335^H335)</f>
        <v>67.696645911968062</v>
      </c>
      <c r="M335" s="11">
        <f t="shared" si="57"/>
        <v>162.69321295834669</v>
      </c>
      <c r="N335" s="11">
        <f t="shared" si="58"/>
        <v>431.1370143396187</v>
      </c>
      <c r="O335" s="11">
        <v>40.299999999999997</v>
      </c>
      <c r="P335" s="11">
        <v>0.1</v>
      </c>
      <c r="Q335" s="11">
        <v>0</v>
      </c>
    </row>
    <row r="336" spans="1:31" x14ac:dyDescent="0.25">
      <c r="A336" s="11" t="s">
        <v>89</v>
      </c>
      <c r="B336" s="11" t="s">
        <v>90</v>
      </c>
      <c r="C336" s="11">
        <v>5</v>
      </c>
      <c r="D336" s="11">
        <v>2</v>
      </c>
      <c r="E336" s="11">
        <f t="shared" si="54"/>
        <v>10</v>
      </c>
      <c r="F336" s="11">
        <f t="shared" si="61"/>
        <v>9</v>
      </c>
      <c r="G336" s="11">
        <v>6.0000000000000001E-3</v>
      </c>
      <c r="H336" s="11">
        <v>3.1</v>
      </c>
      <c r="I336" s="11">
        <f t="shared" si="55"/>
        <v>0.24852887337438703</v>
      </c>
      <c r="J336" s="11">
        <f t="shared" si="56"/>
        <v>9.4154498867928549</v>
      </c>
      <c r="K336" s="11">
        <f t="shared" si="62"/>
        <v>23.915242712453853</v>
      </c>
      <c r="L336" s="11">
        <f>G336*(K336^H336)</f>
        <v>112.7309347526499</v>
      </c>
      <c r="M336" s="11">
        <f t="shared" si="57"/>
        <v>270.92269827601513</v>
      </c>
      <c r="N336" s="11">
        <f t="shared" si="58"/>
        <v>717.94515043144008</v>
      </c>
      <c r="O336" s="11">
        <v>40.299999999999997</v>
      </c>
      <c r="P336" s="11">
        <v>0.1</v>
      </c>
      <c r="Q336" s="11">
        <v>0</v>
      </c>
    </row>
    <row r="337" spans="1:25" x14ac:dyDescent="0.25">
      <c r="A337" s="11" t="s">
        <v>89</v>
      </c>
      <c r="B337" s="11" t="s">
        <v>90</v>
      </c>
      <c r="C337" s="11">
        <v>6</v>
      </c>
      <c r="D337" s="11">
        <v>2</v>
      </c>
      <c r="E337" s="11">
        <f t="shared" si="54"/>
        <v>12</v>
      </c>
      <c r="F337" s="11">
        <f t="shared" si="61"/>
        <v>11</v>
      </c>
      <c r="G337" s="11">
        <v>6.0000000000000001E-3</v>
      </c>
      <c r="H337" s="11">
        <v>3.1</v>
      </c>
      <c r="I337" s="11">
        <f t="shared" si="55"/>
        <v>0.35725713308827212</v>
      </c>
      <c r="J337" s="11">
        <f t="shared" si="56"/>
        <v>10.584761939750942</v>
      </c>
      <c r="K337" s="11">
        <f t="shared" si="62"/>
        <v>26.885295326967395</v>
      </c>
      <c r="L337" s="11">
        <f>G337*(K337^H337)</f>
        <v>162.0493024141449</v>
      </c>
      <c r="M337" s="11">
        <f t="shared" si="57"/>
        <v>389.44797504000218</v>
      </c>
      <c r="N337" s="11">
        <f t="shared" si="58"/>
        <v>1032.0371338560058</v>
      </c>
      <c r="O337" s="11">
        <v>40.299999999999997</v>
      </c>
      <c r="P337" s="11">
        <v>0.1</v>
      </c>
      <c r="Q337" s="11">
        <v>0</v>
      </c>
    </row>
    <row r="338" spans="1:25" x14ac:dyDescent="0.25">
      <c r="A338" s="11" t="s">
        <v>89</v>
      </c>
      <c r="B338" s="11" t="s">
        <v>90</v>
      </c>
      <c r="C338" s="11">
        <v>7</v>
      </c>
      <c r="D338" s="11">
        <v>2</v>
      </c>
      <c r="E338" s="11">
        <f t="shared" si="54"/>
        <v>14</v>
      </c>
      <c r="F338" s="11">
        <f t="shared" si="61"/>
        <v>13</v>
      </c>
      <c r="G338" s="11">
        <v>6.0000000000000001E-3</v>
      </c>
      <c r="H338" s="11">
        <v>3.1</v>
      </c>
      <c r="I338" s="11">
        <f t="shared" si="55"/>
        <v>0.46725514439240434</v>
      </c>
      <c r="J338" s="11">
        <f t="shared" si="56"/>
        <v>11.542113677452479</v>
      </c>
      <c r="K338" s="11">
        <f t="shared" si="62"/>
        <v>29.316968740729294</v>
      </c>
      <c r="L338" s="11">
        <f>G338*(K338^H338)</f>
        <v>211.94362039372061</v>
      </c>
      <c r="M338" s="11">
        <f t="shared" si="57"/>
        <v>509.35741502936935</v>
      </c>
      <c r="N338" s="11">
        <f t="shared" si="58"/>
        <v>1349.7971498278287</v>
      </c>
      <c r="O338" s="11">
        <v>40.299999999999997</v>
      </c>
      <c r="P338" s="11">
        <v>0.1</v>
      </c>
      <c r="Q338" s="11">
        <v>0</v>
      </c>
    </row>
    <row r="339" spans="1:25" x14ac:dyDescent="0.25">
      <c r="A339" s="11" t="s">
        <v>89</v>
      </c>
      <c r="B339" s="11" t="s">
        <v>90</v>
      </c>
      <c r="C339" s="11">
        <v>8</v>
      </c>
      <c r="D339" s="11">
        <v>2</v>
      </c>
      <c r="E339" s="11">
        <f t="shared" si="54"/>
        <v>16</v>
      </c>
      <c r="F339" s="11">
        <f t="shared" si="61"/>
        <v>15</v>
      </c>
      <c r="G339" s="11">
        <v>6.0000000000000001E-3</v>
      </c>
      <c r="H339" s="11">
        <v>3.1</v>
      </c>
      <c r="I339" s="11">
        <f t="shared" si="55"/>
        <v>0.57280954529329187</v>
      </c>
      <c r="J339" s="11">
        <f t="shared" si="56"/>
        <v>12.325926986621369</v>
      </c>
      <c r="K339" s="11">
        <f t="shared" si="62"/>
        <v>31.307854546018277</v>
      </c>
      <c r="L339" s="11">
        <f>G339*(K339^H339)</f>
        <v>259.8223482020901</v>
      </c>
      <c r="M339" s="11">
        <f t="shared" si="57"/>
        <v>624.42285076205258</v>
      </c>
      <c r="N339" s="11">
        <f t="shared" si="58"/>
        <v>1654.7205545194392</v>
      </c>
      <c r="O339" s="11">
        <v>40.299999999999997</v>
      </c>
      <c r="P339" s="11">
        <v>0.1</v>
      </c>
      <c r="Q339" s="11">
        <v>0</v>
      </c>
    </row>
    <row r="340" spans="1:25" x14ac:dyDescent="0.25">
      <c r="A340" s="11" t="s">
        <v>89</v>
      </c>
      <c r="B340" s="11" t="s">
        <v>90</v>
      </c>
      <c r="C340" s="11">
        <v>9</v>
      </c>
      <c r="D340" s="11">
        <v>2</v>
      </c>
      <c r="E340" s="11">
        <f t="shared" si="54"/>
        <v>18</v>
      </c>
      <c r="F340" s="11">
        <f t="shared" si="61"/>
        <v>17</v>
      </c>
      <c r="G340" s="11">
        <v>6.0000000000000001E-3</v>
      </c>
      <c r="H340" s="11">
        <v>3.1</v>
      </c>
      <c r="I340" s="11">
        <f t="shared" si="55"/>
        <v>0.67040990637860731</v>
      </c>
      <c r="J340" s="11">
        <f t="shared" si="56"/>
        <v>12.967659047509761</v>
      </c>
      <c r="K340" s="11">
        <f t="shared" si="62"/>
        <v>32.937853980674795</v>
      </c>
      <c r="L340" s="11">
        <f>G340*(K340^H340)</f>
        <v>304.09317994874732</v>
      </c>
      <c r="M340" s="11">
        <f t="shared" si="57"/>
        <v>730.81754373647527</v>
      </c>
      <c r="N340" s="11">
        <f t="shared" si="58"/>
        <v>1936.6664909016595</v>
      </c>
      <c r="O340" s="11">
        <v>40.299999999999997</v>
      </c>
      <c r="P340" s="11">
        <v>0.1</v>
      </c>
      <c r="Q340" s="11">
        <v>0</v>
      </c>
    </row>
    <row r="341" spans="1:25" x14ac:dyDescent="0.25">
      <c r="A341" s="11" t="s">
        <v>89</v>
      </c>
      <c r="B341" s="11" t="s">
        <v>90</v>
      </c>
      <c r="C341" s="11">
        <v>10</v>
      </c>
      <c r="D341" s="11">
        <v>2</v>
      </c>
      <c r="E341" s="11">
        <f t="shared" si="54"/>
        <v>20</v>
      </c>
      <c r="F341" s="11">
        <f t="shared" si="61"/>
        <v>19</v>
      </c>
      <c r="G341" s="11">
        <v>6.0000000000000001E-3</v>
      </c>
      <c r="H341" s="11">
        <v>3.1</v>
      </c>
      <c r="I341" s="11">
        <f t="shared" si="55"/>
        <v>0.75824995937011985</v>
      </c>
      <c r="J341" s="11">
        <f t="shared" si="56"/>
        <v>13.493064820995198</v>
      </c>
      <c r="K341" s="11">
        <f t="shared" si="62"/>
        <v>34.272384645327804</v>
      </c>
      <c r="L341" s="11">
        <f>G341*(K341^H341)</f>
        <v>343.93680515014825</v>
      </c>
      <c r="M341" s="11">
        <f t="shared" si="57"/>
        <v>826.57247092080797</v>
      </c>
      <c r="N341" s="11">
        <f t="shared" si="58"/>
        <v>2190.4170479401409</v>
      </c>
      <c r="O341" s="11">
        <v>40.299999999999997</v>
      </c>
      <c r="P341" s="11">
        <v>0.1</v>
      </c>
      <c r="Q341" s="11">
        <v>0</v>
      </c>
    </row>
    <row r="342" spans="1:25" x14ac:dyDescent="0.25">
      <c r="A342" s="11" t="s">
        <v>91</v>
      </c>
      <c r="B342" s="11" t="s">
        <v>92</v>
      </c>
      <c r="C342" s="11">
        <v>1</v>
      </c>
      <c r="D342" s="11">
        <v>8</v>
      </c>
      <c r="E342" s="11">
        <f t="shared" si="54"/>
        <v>8</v>
      </c>
      <c r="F342" s="11">
        <f t="shared" si="61"/>
        <v>1</v>
      </c>
      <c r="G342" s="2">
        <v>0.05</v>
      </c>
      <c r="H342" s="2">
        <v>3.2</v>
      </c>
      <c r="I342" s="11">
        <f t="shared" si="55"/>
        <v>1.5492712464591252</v>
      </c>
      <c r="J342" s="11">
        <f t="shared" si="56"/>
        <v>7.7868389725486962</v>
      </c>
      <c r="K342" s="11">
        <f t="shared" si="62"/>
        <v>19.778570990273689</v>
      </c>
      <c r="L342" s="11">
        <f>G342*(K342^H342)</f>
        <v>702.73845218637462</v>
      </c>
      <c r="M342" s="11">
        <f t="shared" si="57"/>
        <v>1688.8691472876103</v>
      </c>
      <c r="N342" s="11">
        <f t="shared" si="58"/>
        <v>4475.5032403121668</v>
      </c>
      <c r="O342" s="11">
        <f t="shared" ref="O342:O351" si="63">$W$344*100</f>
        <v>114.3</v>
      </c>
      <c r="P342" s="11">
        <v>0.19</v>
      </c>
      <c r="Q342" s="11">
        <v>0</v>
      </c>
      <c r="S342" s="11" t="s">
        <v>397</v>
      </c>
      <c r="T342" s="11" t="s">
        <v>398</v>
      </c>
      <c r="U342" s="11" t="s">
        <v>399</v>
      </c>
      <c r="V342" s="11" t="s">
        <v>400</v>
      </c>
      <c r="W342" s="11" t="s">
        <v>401</v>
      </c>
    </row>
    <row r="343" spans="1:25" x14ac:dyDescent="0.25">
      <c r="A343" s="11" t="s">
        <v>91</v>
      </c>
      <c r="B343" s="11" t="s">
        <v>92</v>
      </c>
      <c r="C343" s="11">
        <v>2</v>
      </c>
      <c r="D343" s="11">
        <v>8</v>
      </c>
      <c r="E343" s="11">
        <f t="shared" si="54"/>
        <v>16</v>
      </c>
      <c r="F343" s="11">
        <f t="shared" si="61"/>
        <v>9</v>
      </c>
      <c r="G343" s="2">
        <v>0.05</v>
      </c>
      <c r="H343" s="2">
        <v>3.2</v>
      </c>
      <c r="I343" s="11">
        <f t="shared" si="55"/>
        <v>224.27862504573218</v>
      </c>
      <c r="J343" s="11">
        <f t="shared" si="56"/>
        <v>36.861039332229502</v>
      </c>
      <c r="K343" s="11">
        <f t="shared" si="62"/>
        <v>93.627039903862936</v>
      </c>
      <c r="L343" s="11">
        <f>G343*(K343^H343)</f>
        <v>101731.1940587186</v>
      </c>
      <c r="M343" s="11">
        <f t="shared" si="57"/>
        <v>244487.36856216917</v>
      </c>
      <c r="N343" s="11">
        <f t="shared" si="58"/>
        <v>647891.52668974828</v>
      </c>
      <c r="O343" s="11">
        <f t="shared" si="63"/>
        <v>114.3</v>
      </c>
      <c r="P343" s="11">
        <v>0.19</v>
      </c>
      <c r="Q343" s="11">
        <v>0</v>
      </c>
      <c r="R343" s="11" t="s">
        <v>200</v>
      </c>
      <c r="S343" s="11">
        <f>325*0.453592</f>
        <v>147.41739999999999</v>
      </c>
      <c r="T343" s="11">
        <f>100*0.453592</f>
        <v>45.359200000000001</v>
      </c>
      <c r="U343" s="11">
        <f>2200*0.453592</f>
        <v>997.90239999999994</v>
      </c>
      <c r="V343" s="11">
        <f>205*0.453592</f>
        <v>92.986360000000005</v>
      </c>
      <c r="W343" s="11">
        <f>125*0.453592</f>
        <v>56.698999999999998</v>
      </c>
      <c r="Y343" s="11">
        <f>AVERAGE(S343:W343)</f>
        <v>268.07287200000002</v>
      </c>
    </row>
    <row r="344" spans="1:25" x14ac:dyDescent="0.25">
      <c r="A344" s="11" t="s">
        <v>91</v>
      </c>
      <c r="B344" s="11" t="s">
        <v>92</v>
      </c>
      <c r="C344" s="11">
        <v>3</v>
      </c>
      <c r="D344" s="11">
        <v>8</v>
      </c>
      <c r="E344" s="11">
        <f t="shared" si="54"/>
        <v>24</v>
      </c>
      <c r="F344" s="11">
        <f t="shared" si="61"/>
        <v>17</v>
      </c>
      <c r="G344" s="2">
        <v>0.05</v>
      </c>
      <c r="H344" s="2">
        <v>3.2</v>
      </c>
      <c r="I344" s="11">
        <f t="shared" si="55"/>
        <v>373.21584089772108</v>
      </c>
      <c r="J344" s="11">
        <f t="shared" si="56"/>
        <v>43.219912554522054</v>
      </c>
      <c r="K344" s="11">
        <f t="shared" si="62"/>
        <v>109.77857788848601</v>
      </c>
      <c r="L344" s="11">
        <f>G344*(K344^H344)</f>
        <v>169288.05912026612</v>
      </c>
      <c r="M344" s="11">
        <f t="shared" si="57"/>
        <v>406844.65061347297</v>
      </c>
      <c r="N344" s="11">
        <f t="shared" si="58"/>
        <v>1078138.3241257034</v>
      </c>
      <c r="O344" s="11">
        <f t="shared" si="63"/>
        <v>114.3</v>
      </c>
      <c r="P344" s="11">
        <v>0.19</v>
      </c>
      <c r="Q344" s="11">
        <v>0</v>
      </c>
      <c r="R344" s="11" t="s">
        <v>201</v>
      </c>
      <c r="S344" s="11">
        <f>3.5*0.3048</f>
        <v>1.0668</v>
      </c>
      <c r="T344" s="11">
        <f>2.15*0.3048</f>
        <v>0.65532000000000001</v>
      </c>
      <c r="U344" s="11">
        <f>5*0.3048</f>
        <v>1.524</v>
      </c>
      <c r="V344" s="11">
        <f>3*0.3048</f>
        <v>0.9144000000000001</v>
      </c>
      <c r="W344" s="11">
        <f>45/12*0.3048</f>
        <v>1.143</v>
      </c>
      <c r="Y344" s="11">
        <f>AVERAGE(S344:W344)</f>
        <v>1.0607039999999999</v>
      </c>
    </row>
    <row r="345" spans="1:25" x14ac:dyDescent="0.25">
      <c r="A345" s="11" t="s">
        <v>91</v>
      </c>
      <c r="B345" s="11" t="s">
        <v>92</v>
      </c>
      <c r="C345" s="11">
        <v>4</v>
      </c>
      <c r="D345" s="11">
        <v>8</v>
      </c>
      <c r="E345" s="11">
        <f t="shared" si="54"/>
        <v>32</v>
      </c>
      <c r="F345" s="11">
        <f t="shared" si="61"/>
        <v>25</v>
      </c>
      <c r="G345" s="2">
        <v>0.05</v>
      </c>
      <c r="H345" s="2">
        <v>3.2</v>
      </c>
      <c r="I345" s="11">
        <f t="shared" si="55"/>
        <v>413.02443242001328</v>
      </c>
      <c r="J345" s="11">
        <f t="shared" si="56"/>
        <v>44.610673715859576</v>
      </c>
      <c r="K345" s="11">
        <f t="shared" si="62"/>
        <v>113.31111123828332</v>
      </c>
      <c r="L345" s="11">
        <f>G345*(K345^H345)</f>
        <v>187344.95396939758</v>
      </c>
      <c r="M345" s="11">
        <f t="shared" si="57"/>
        <v>450240.21622061415</v>
      </c>
      <c r="N345" s="11">
        <f t="shared" si="58"/>
        <v>1193136.5729846274</v>
      </c>
      <c r="O345" s="11">
        <f t="shared" si="63"/>
        <v>114.3</v>
      </c>
      <c r="P345" s="11">
        <v>0.19</v>
      </c>
      <c r="Q345" s="11">
        <v>0</v>
      </c>
      <c r="R345" s="11" t="s">
        <v>202</v>
      </c>
      <c r="S345" s="11">
        <v>60</v>
      </c>
    </row>
    <row r="346" spans="1:25" x14ac:dyDescent="0.25">
      <c r="A346" s="11" t="s">
        <v>91</v>
      </c>
      <c r="B346" s="11" t="s">
        <v>92</v>
      </c>
      <c r="C346" s="11">
        <v>5</v>
      </c>
      <c r="D346" s="11">
        <v>8</v>
      </c>
      <c r="E346" s="11">
        <f t="shared" si="54"/>
        <v>40</v>
      </c>
      <c r="F346" s="11">
        <f t="shared" si="61"/>
        <v>33</v>
      </c>
      <c r="G346" s="2">
        <v>0.05</v>
      </c>
      <c r="H346" s="2">
        <v>3.2</v>
      </c>
      <c r="I346" s="11">
        <f t="shared" si="55"/>
        <v>422.10401509105344</v>
      </c>
      <c r="J346" s="11">
        <f t="shared" si="56"/>
        <v>44.914849713755551</v>
      </c>
      <c r="K346" s="11">
        <f t="shared" si="62"/>
        <v>114.08371827293911</v>
      </c>
      <c r="L346" s="11">
        <f>G346*(K346^H346)</f>
        <v>191463.38828961609</v>
      </c>
      <c r="M346" s="11">
        <f t="shared" si="57"/>
        <v>460137.91946555173</v>
      </c>
      <c r="N346" s="11">
        <f t="shared" si="58"/>
        <v>1219365.486583712</v>
      </c>
      <c r="O346" s="11">
        <f t="shared" si="63"/>
        <v>114.3</v>
      </c>
      <c r="P346" s="11">
        <v>0.19</v>
      </c>
      <c r="Q346" s="11">
        <v>0</v>
      </c>
      <c r="R346" s="11" t="s">
        <v>211</v>
      </c>
    </row>
    <row r="347" spans="1:25" x14ac:dyDescent="0.25">
      <c r="A347" s="11" t="s">
        <v>91</v>
      </c>
      <c r="B347" s="11" t="s">
        <v>92</v>
      </c>
      <c r="C347" s="11">
        <v>6</v>
      </c>
      <c r="D347" s="11">
        <v>8</v>
      </c>
      <c r="E347" s="11">
        <f t="shared" si="54"/>
        <v>48</v>
      </c>
      <c r="F347" s="11">
        <f t="shared" si="61"/>
        <v>41</v>
      </c>
      <c r="G347" s="2">
        <v>0.05</v>
      </c>
      <c r="H347" s="2">
        <v>3.2</v>
      </c>
      <c r="I347" s="11">
        <f t="shared" si="55"/>
        <v>424.10795307305119</v>
      </c>
      <c r="J347" s="11">
        <f t="shared" si="56"/>
        <v>44.981376620220956</v>
      </c>
      <c r="K347" s="11">
        <f t="shared" si="62"/>
        <v>114.25269661536123</v>
      </c>
      <c r="L347" s="11">
        <f>G347*(K347^H347)</f>
        <v>192372.36034919904</v>
      </c>
      <c r="M347" s="11">
        <f t="shared" si="57"/>
        <v>462322.42333381169</v>
      </c>
      <c r="N347" s="11">
        <f t="shared" si="58"/>
        <v>1225154.4218346009</v>
      </c>
      <c r="O347" s="11">
        <f t="shared" si="63"/>
        <v>114.3</v>
      </c>
      <c r="P347" s="11">
        <v>0.19</v>
      </c>
      <c r="Q347" s="11">
        <v>0</v>
      </c>
    </row>
    <row r="348" spans="1:25" x14ac:dyDescent="0.25">
      <c r="A348" s="11" t="s">
        <v>91</v>
      </c>
      <c r="B348" s="11" t="s">
        <v>92</v>
      </c>
      <c r="C348" s="11">
        <v>7</v>
      </c>
      <c r="D348" s="11">
        <v>8</v>
      </c>
      <c r="E348" s="11">
        <f t="shared" si="54"/>
        <v>56</v>
      </c>
      <c r="F348" s="11">
        <f t="shared" si="61"/>
        <v>49</v>
      </c>
      <c r="G348" s="2">
        <v>0.05</v>
      </c>
      <c r="H348" s="2">
        <v>3.2</v>
      </c>
      <c r="I348" s="11">
        <f t="shared" si="55"/>
        <v>424.54710813377523</v>
      </c>
      <c r="J348" s="11">
        <f t="shared" si="56"/>
        <v>44.995926845467096</v>
      </c>
      <c r="K348" s="11">
        <f t="shared" si="62"/>
        <v>114.28965418748642</v>
      </c>
      <c r="L348" s="11">
        <f>G348*(K348^H348)</f>
        <v>192571.55797088624</v>
      </c>
      <c r="M348" s="11">
        <f t="shared" si="57"/>
        <v>462801.14869234856</v>
      </c>
      <c r="N348" s="11">
        <f t="shared" si="58"/>
        <v>1226423.0440347237</v>
      </c>
      <c r="O348" s="11">
        <f t="shared" si="63"/>
        <v>114.3</v>
      </c>
      <c r="P348" s="11">
        <v>0.19</v>
      </c>
      <c r="Q348" s="11">
        <v>0</v>
      </c>
      <c r="R348" s="11" t="s">
        <v>175</v>
      </c>
      <c r="S348" s="4" t="s">
        <v>402</v>
      </c>
      <c r="T348" s="4" t="s">
        <v>403</v>
      </c>
      <c r="V348" s="4" t="s">
        <v>404</v>
      </c>
      <c r="W348" s="11" t="s">
        <v>405</v>
      </c>
    </row>
    <row r="349" spans="1:25" x14ac:dyDescent="0.25">
      <c r="A349" s="11" t="s">
        <v>91</v>
      </c>
      <c r="B349" s="11" t="s">
        <v>92</v>
      </c>
      <c r="C349" s="11">
        <v>8</v>
      </c>
      <c r="D349" s="11">
        <v>8</v>
      </c>
      <c r="E349" s="11">
        <f t="shared" si="54"/>
        <v>64</v>
      </c>
      <c r="F349" s="11">
        <f t="shared" si="61"/>
        <v>57</v>
      </c>
      <c r="G349" s="2">
        <v>0.05</v>
      </c>
      <c r="H349" s="2">
        <v>3.2</v>
      </c>
      <c r="I349" s="11">
        <f t="shared" si="55"/>
        <v>424.64319821348124</v>
      </c>
      <c r="J349" s="11">
        <f t="shared" si="56"/>
        <v>44.999109152686259</v>
      </c>
      <c r="K349" s="11">
        <f t="shared" si="62"/>
        <v>114.29773724782311</v>
      </c>
      <c r="L349" s="11">
        <f>G349*(K349^H349)</f>
        <v>192615.14374970799</v>
      </c>
      <c r="M349" s="11">
        <f t="shared" si="57"/>
        <v>462905.89701924543</v>
      </c>
      <c r="N349" s="11">
        <f t="shared" si="58"/>
        <v>1226700.6271010004</v>
      </c>
      <c r="O349" s="11">
        <f t="shared" si="63"/>
        <v>114.3</v>
      </c>
      <c r="P349" s="11">
        <v>0.19</v>
      </c>
      <c r="Q349" s="11">
        <v>0</v>
      </c>
    </row>
    <row r="350" spans="1:25" x14ac:dyDescent="0.25">
      <c r="A350" s="11" t="s">
        <v>91</v>
      </c>
      <c r="B350" s="11" t="s">
        <v>92</v>
      </c>
      <c r="C350" s="11">
        <v>9</v>
      </c>
      <c r="D350" s="11">
        <v>8</v>
      </c>
      <c r="E350" s="11">
        <f t="shared" si="54"/>
        <v>72</v>
      </c>
      <c r="F350" s="11">
        <f t="shared" si="61"/>
        <v>65</v>
      </c>
      <c r="G350" s="2">
        <v>0.05</v>
      </c>
      <c r="H350" s="2">
        <v>3.2</v>
      </c>
      <c r="I350" s="11">
        <f t="shared" si="55"/>
        <v>424.66421624867041</v>
      </c>
      <c r="J350" s="11">
        <f t="shared" si="56"/>
        <v>44.999805161103019</v>
      </c>
      <c r="K350" s="11">
        <f t="shared" si="62"/>
        <v>114.29950510920168</v>
      </c>
      <c r="L350" s="11">
        <f>G350*(K350^H350)</f>
        <v>192624.67738144007</v>
      </c>
      <c r="M350" s="11">
        <f t="shared" si="57"/>
        <v>462928.8088955541</v>
      </c>
      <c r="N350" s="11">
        <f t="shared" si="58"/>
        <v>1226761.3435732184</v>
      </c>
      <c r="O350" s="11">
        <f t="shared" si="63"/>
        <v>114.3</v>
      </c>
      <c r="P350" s="11">
        <v>0.19</v>
      </c>
      <c r="Q350" s="11">
        <v>0</v>
      </c>
    </row>
    <row r="351" spans="1:25" x14ac:dyDescent="0.25">
      <c r="A351" s="11" t="s">
        <v>91</v>
      </c>
      <c r="B351" s="11" t="s">
        <v>92</v>
      </c>
      <c r="C351" s="11">
        <v>10</v>
      </c>
      <c r="D351" s="11">
        <v>8</v>
      </c>
      <c r="E351" s="11">
        <f t="shared" si="54"/>
        <v>80</v>
      </c>
      <c r="F351" s="11">
        <f t="shared" si="61"/>
        <v>73</v>
      </c>
      <c r="G351" s="2">
        <v>0.05</v>
      </c>
      <c r="H351" s="2">
        <v>3.2</v>
      </c>
      <c r="I351" s="11">
        <f t="shared" si="55"/>
        <v>424.66881323812362</v>
      </c>
      <c r="J351" s="11">
        <f t="shared" si="56"/>
        <v>44.999957386417194</v>
      </c>
      <c r="K351" s="11">
        <f t="shared" si="62"/>
        <v>114.29989176149967</v>
      </c>
      <c r="L351" s="11">
        <f>G351*(K351^H351)</f>
        <v>192626.76254326079</v>
      </c>
      <c r="M351" s="11">
        <f t="shared" si="57"/>
        <v>462933.82009916072</v>
      </c>
      <c r="N351" s="11">
        <f t="shared" si="58"/>
        <v>1226774.6232627758</v>
      </c>
      <c r="O351" s="11">
        <f t="shared" si="63"/>
        <v>114.3</v>
      </c>
      <c r="P351" s="11">
        <v>0.19</v>
      </c>
      <c r="Q351" s="11">
        <v>0</v>
      </c>
    </row>
    <row r="352" spans="1:25" x14ac:dyDescent="0.25">
      <c r="A352" s="11" t="s">
        <v>93</v>
      </c>
      <c r="B352" s="11" t="s">
        <v>94</v>
      </c>
      <c r="C352" s="11">
        <v>1</v>
      </c>
      <c r="D352" s="11">
        <v>2</v>
      </c>
      <c r="E352" s="11">
        <f t="shared" si="54"/>
        <v>2</v>
      </c>
      <c r="F352" s="11">
        <f t="shared" si="61"/>
        <v>1</v>
      </c>
      <c r="G352" s="11">
        <v>1.2999999999999999E-2</v>
      </c>
      <c r="H352" s="11">
        <v>3</v>
      </c>
      <c r="I352" s="11">
        <f t="shared" si="55"/>
        <v>3.2397582851680519E-2</v>
      </c>
      <c r="J352" s="11">
        <f t="shared" si="56"/>
        <v>4.1012047781927521</v>
      </c>
      <c r="K352" s="11">
        <f t="shared" si="62"/>
        <v>10.417060136609591</v>
      </c>
      <c r="L352" s="11">
        <f>G352*(K352^H352)</f>
        <v>14.695313864375956</v>
      </c>
      <c r="M352" s="11">
        <f t="shared" si="57"/>
        <v>35.316784100879495</v>
      </c>
      <c r="N352" s="11">
        <f t="shared" si="58"/>
        <v>93.589477867330658</v>
      </c>
      <c r="O352" s="11">
        <v>60.2</v>
      </c>
      <c r="P352" s="11">
        <v>0.19</v>
      </c>
      <c r="Q352" s="11">
        <v>0</v>
      </c>
      <c r="S352" s="11" t="s">
        <v>406</v>
      </c>
    </row>
    <row r="353" spans="1:21" x14ac:dyDescent="0.25">
      <c r="A353" s="11" t="s">
        <v>93</v>
      </c>
      <c r="B353" s="11" t="s">
        <v>94</v>
      </c>
      <c r="C353" s="11">
        <v>2</v>
      </c>
      <c r="D353" s="11">
        <v>2</v>
      </c>
      <c r="E353" s="11">
        <f t="shared" si="54"/>
        <v>4</v>
      </c>
      <c r="F353" s="11">
        <f t="shared" si="61"/>
        <v>3</v>
      </c>
      <c r="G353" s="11">
        <v>1.2999999999999999E-2</v>
      </c>
      <c r="H353" s="11">
        <v>3</v>
      </c>
      <c r="I353" s="11">
        <f t="shared" si="55"/>
        <v>0.51281371199287429</v>
      </c>
      <c r="J353" s="11">
        <f t="shared" si="56"/>
        <v>10.297389208774751</v>
      </c>
      <c r="K353" s="11">
        <f t="shared" si="62"/>
        <v>26.155368590287868</v>
      </c>
      <c r="L353" s="11">
        <f>G353*(K353^H353)</f>
        <v>232.60866362133805</v>
      </c>
      <c r="M353" s="11">
        <f t="shared" si="57"/>
        <v>559.02106133462644</v>
      </c>
      <c r="N353" s="11">
        <f t="shared" si="58"/>
        <v>1481.4058125367601</v>
      </c>
      <c r="O353" s="11">
        <v>60.2</v>
      </c>
      <c r="P353" s="11">
        <v>0.19</v>
      </c>
      <c r="Q353" s="11">
        <v>0</v>
      </c>
    </row>
    <row r="354" spans="1:21" x14ac:dyDescent="0.25">
      <c r="A354" s="11" t="s">
        <v>93</v>
      </c>
      <c r="B354" s="11" t="s">
        <v>94</v>
      </c>
      <c r="C354" s="11">
        <v>3</v>
      </c>
      <c r="D354" s="11">
        <v>2</v>
      </c>
      <c r="E354" s="11">
        <f t="shared" si="54"/>
        <v>6</v>
      </c>
      <c r="F354" s="11">
        <f t="shared" si="61"/>
        <v>5</v>
      </c>
      <c r="G354" s="11">
        <v>1.2999999999999999E-2</v>
      </c>
      <c r="H354" s="11">
        <v>3</v>
      </c>
      <c r="I354" s="11">
        <f t="shared" si="55"/>
        <v>1.4421097420422269</v>
      </c>
      <c r="J354" s="11">
        <f t="shared" si="56"/>
        <v>14.534720625212216</v>
      </c>
      <c r="K354" s="11">
        <f t="shared" si="62"/>
        <v>36.918190388039029</v>
      </c>
      <c r="L354" s="11">
        <f>G354*(K354^H354)</f>
        <v>654.13075361841356</v>
      </c>
      <c r="M354" s="11">
        <f t="shared" si="57"/>
        <v>1572.0517991310105</v>
      </c>
      <c r="N354" s="11">
        <f t="shared" si="58"/>
        <v>4165.937267697178</v>
      </c>
      <c r="O354" s="11">
        <v>60.2</v>
      </c>
      <c r="P354" s="11">
        <v>0.19</v>
      </c>
      <c r="Q354" s="11">
        <v>0</v>
      </c>
    </row>
    <row r="355" spans="1:21" x14ac:dyDescent="0.25">
      <c r="A355" s="11" t="s">
        <v>93</v>
      </c>
      <c r="B355" s="11" t="s">
        <v>94</v>
      </c>
      <c r="C355" s="11">
        <v>4</v>
      </c>
      <c r="D355" s="11">
        <v>2</v>
      </c>
      <c r="E355" s="11">
        <f t="shared" si="54"/>
        <v>8</v>
      </c>
      <c r="F355" s="11">
        <f t="shared" si="61"/>
        <v>7</v>
      </c>
      <c r="G355" s="11">
        <v>1.2999999999999999E-2</v>
      </c>
      <c r="H355" s="11">
        <v>3</v>
      </c>
      <c r="I355" s="11">
        <f t="shared" si="55"/>
        <v>2.4880257999044981</v>
      </c>
      <c r="J355" s="11">
        <f t="shared" si="56"/>
        <v>17.432468058956928</v>
      </c>
      <c r="K355" s="11">
        <f t="shared" si="62"/>
        <v>44.278468869750597</v>
      </c>
      <c r="L355" s="11">
        <f>G355*(K355^H355)</f>
        <v>1128.5508613296161</v>
      </c>
      <c r="M355" s="11">
        <f t="shared" si="57"/>
        <v>2712.2106737073204</v>
      </c>
      <c r="N355" s="11">
        <f t="shared" si="58"/>
        <v>7187.3582853243988</v>
      </c>
      <c r="O355" s="11">
        <v>60.2</v>
      </c>
      <c r="P355" s="11">
        <v>0.19</v>
      </c>
      <c r="Q355" s="11">
        <v>0</v>
      </c>
    </row>
    <row r="356" spans="1:21" x14ac:dyDescent="0.25">
      <c r="A356" s="11" t="s">
        <v>93</v>
      </c>
      <c r="B356" s="11" t="s">
        <v>94</v>
      </c>
      <c r="C356" s="11">
        <v>5</v>
      </c>
      <c r="D356" s="11">
        <v>2</v>
      </c>
      <c r="E356" s="11">
        <f t="shared" si="54"/>
        <v>10</v>
      </c>
      <c r="F356" s="11">
        <f t="shared" si="61"/>
        <v>9</v>
      </c>
      <c r="G356" s="11">
        <v>1.2999999999999999E-2</v>
      </c>
      <c r="H356" s="11">
        <v>3</v>
      </c>
      <c r="I356" s="11">
        <f t="shared" si="55"/>
        <v>3.4366219284337816</v>
      </c>
      <c r="J356" s="11">
        <f t="shared" si="56"/>
        <v>19.414125702539078</v>
      </c>
      <c r="K356" s="11">
        <f t="shared" si="62"/>
        <v>49.311879284449255</v>
      </c>
      <c r="L356" s="11">
        <f>G356*(K356^H356)</f>
        <v>1558.8273391485977</v>
      </c>
      <c r="M356" s="11">
        <f t="shared" si="57"/>
        <v>3746.2805555121313</v>
      </c>
      <c r="N356" s="11">
        <f t="shared" si="58"/>
        <v>9927.6434721071473</v>
      </c>
      <c r="O356" s="11">
        <v>60.2</v>
      </c>
      <c r="P356" s="11">
        <v>0.19</v>
      </c>
      <c r="Q356" s="11">
        <v>0</v>
      </c>
    </row>
    <row r="357" spans="1:21" x14ac:dyDescent="0.25">
      <c r="A357" s="11" t="s">
        <v>93</v>
      </c>
      <c r="B357" s="11" t="s">
        <v>94</v>
      </c>
      <c r="C357" s="11">
        <v>6</v>
      </c>
      <c r="D357" s="11">
        <v>2</v>
      </c>
      <c r="E357" s="11">
        <f t="shared" si="54"/>
        <v>12</v>
      </c>
      <c r="F357" s="11">
        <f t="shared" si="61"/>
        <v>11</v>
      </c>
      <c r="G357" s="11">
        <v>1.2999999999999999E-2</v>
      </c>
      <c r="H357" s="11">
        <v>3</v>
      </c>
      <c r="I357" s="11">
        <f t="shared" si="55"/>
        <v>4.2076938231969905</v>
      </c>
      <c r="J357" s="11">
        <f t="shared" si="56"/>
        <v>20.769304891255597</v>
      </c>
      <c r="K357" s="11">
        <f t="shared" si="62"/>
        <v>52.754034423789221</v>
      </c>
      <c r="L357" s="11">
        <f>G357*(K357^H357)</f>
        <v>1908.5800832782932</v>
      </c>
      <c r="M357" s="11">
        <f t="shared" si="57"/>
        <v>4586.8302890610257</v>
      </c>
      <c r="N357" s="11">
        <f t="shared" si="58"/>
        <v>12155.100266011717</v>
      </c>
      <c r="O357" s="11">
        <v>60.2</v>
      </c>
      <c r="P357" s="11">
        <v>0.19</v>
      </c>
      <c r="Q357" s="11">
        <v>0</v>
      </c>
    </row>
    <row r="358" spans="1:21" x14ac:dyDescent="0.25">
      <c r="A358" s="11" t="s">
        <v>93</v>
      </c>
      <c r="B358" s="11" t="s">
        <v>94</v>
      </c>
      <c r="C358" s="11">
        <v>7</v>
      </c>
      <c r="D358" s="11">
        <v>2</v>
      </c>
      <c r="E358" s="11">
        <f t="shared" si="54"/>
        <v>14</v>
      </c>
      <c r="F358" s="11">
        <f t="shared" si="61"/>
        <v>13</v>
      </c>
      <c r="G358" s="11">
        <v>1.2999999999999999E-2</v>
      </c>
      <c r="H358" s="11">
        <v>3</v>
      </c>
      <c r="I358" s="11">
        <f t="shared" si="55"/>
        <v>4.7964601788529357</v>
      </c>
      <c r="J358" s="11">
        <f t="shared" si="56"/>
        <v>21.69605964098654</v>
      </c>
      <c r="K358" s="11">
        <f t="shared" si="62"/>
        <v>55.10799148810581</v>
      </c>
      <c r="L358" s="11">
        <f>G358*(K358^H358)</f>
        <v>2175.6403275180919</v>
      </c>
      <c r="M358" s="11">
        <f t="shared" si="57"/>
        <v>5228.6477469793117</v>
      </c>
      <c r="N358" s="11">
        <f t="shared" si="58"/>
        <v>13855.916529495176</v>
      </c>
      <c r="O358" s="11">
        <v>60.2</v>
      </c>
      <c r="P358" s="11">
        <v>0.19</v>
      </c>
      <c r="Q358" s="11">
        <v>0</v>
      </c>
    </row>
    <row r="359" spans="1:21" x14ac:dyDescent="0.25">
      <c r="A359" s="11" t="s">
        <v>93</v>
      </c>
      <c r="B359" s="11" t="s">
        <v>94</v>
      </c>
      <c r="C359" s="11">
        <v>8</v>
      </c>
      <c r="D359" s="11">
        <v>2</v>
      </c>
      <c r="E359" s="11">
        <f t="shared" si="54"/>
        <v>16</v>
      </c>
      <c r="F359" s="11">
        <f t="shared" si="61"/>
        <v>15</v>
      </c>
      <c r="G359" s="11">
        <v>1.2999999999999999E-2</v>
      </c>
      <c r="H359" s="11">
        <v>3</v>
      </c>
      <c r="I359" s="11">
        <f t="shared" si="55"/>
        <v>5.2291919020323654</v>
      </c>
      <c r="J359" s="11">
        <f t="shared" si="56"/>
        <v>22.329831450131781</v>
      </c>
      <c r="K359" s="11">
        <f t="shared" si="62"/>
        <v>56.717771883334727</v>
      </c>
      <c r="L359" s="11">
        <f>G359*(K359^H359)</f>
        <v>2371.9243688401471</v>
      </c>
      <c r="M359" s="11">
        <f t="shared" si="57"/>
        <v>5700.3709897624294</v>
      </c>
      <c r="N359" s="11">
        <f t="shared" si="58"/>
        <v>15105.983122870437</v>
      </c>
      <c r="O359" s="11">
        <v>60.2</v>
      </c>
      <c r="P359" s="11">
        <v>0.19</v>
      </c>
      <c r="Q359" s="11">
        <v>0</v>
      </c>
    </row>
    <row r="360" spans="1:21" x14ac:dyDescent="0.25">
      <c r="A360" s="11" t="s">
        <v>93</v>
      </c>
      <c r="B360" s="11" t="s">
        <v>94</v>
      </c>
      <c r="C360" s="11">
        <v>9</v>
      </c>
      <c r="D360" s="11">
        <v>2</v>
      </c>
      <c r="E360" s="11">
        <f t="shared" si="54"/>
        <v>18</v>
      </c>
      <c r="F360" s="11">
        <f t="shared" si="61"/>
        <v>17</v>
      </c>
      <c r="G360" s="11">
        <v>1.2999999999999999E-2</v>
      </c>
      <c r="H360" s="11">
        <v>3</v>
      </c>
      <c r="I360" s="11">
        <f t="shared" si="55"/>
        <v>5.5396289889586097</v>
      </c>
      <c r="J360" s="11">
        <f t="shared" si="56"/>
        <v>22.763243532652911</v>
      </c>
      <c r="K360" s="11">
        <f t="shared" si="62"/>
        <v>57.818638572938397</v>
      </c>
      <c r="L360" s="11">
        <f>G360*(K360^H360)</f>
        <v>2512.7364302957471</v>
      </c>
      <c r="M360" s="11">
        <f t="shared" si="57"/>
        <v>6038.7801737460877</v>
      </c>
      <c r="N360" s="11">
        <f t="shared" si="58"/>
        <v>16002.767460427132</v>
      </c>
      <c r="O360" s="11">
        <v>60.2</v>
      </c>
      <c r="P360" s="11">
        <v>0.19</v>
      </c>
      <c r="Q360" s="11">
        <v>0</v>
      </c>
    </row>
    <row r="361" spans="1:21" x14ac:dyDescent="0.25">
      <c r="A361" s="11" t="s">
        <v>93</v>
      </c>
      <c r="B361" s="11" t="s">
        <v>94</v>
      </c>
      <c r="C361" s="11">
        <v>10</v>
      </c>
      <c r="D361" s="11">
        <v>2</v>
      </c>
      <c r="E361" s="11">
        <f t="shared" si="54"/>
        <v>20</v>
      </c>
      <c r="F361" s="11">
        <f t="shared" si="61"/>
        <v>19</v>
      </c>
      <c r="G361" s="11">
        <v>1.2999999999999999E-2</v>
      </c>
      <c r="H361" s="11">
        <v>3</v>
      </c>
      <c r="I361" s="11">
        <f t="shared" si="55"/>
        <v>5.7588486265886898</v>
      </c>
      <c r="J361" s="11">
        <f t="shared" si="56"/>
        <v>23.059637330175477</v>
      </c>
      <c r="K361" s="11">
        <f t="shared" si="62"/>
        <v>58.571478818645708</v>
      </c>
      <c r="L361" s="11">
        <f>G361*(K361^H361)</f>
        <v>2612.1729035338017</v>
      </c>
      <c r="M361" s="11">
        <f t="shared" si="57"/>
        <v>6277.7527121696749</v>
      </c>
      <c r="N361" s="11">
        <f t="shared" si="58"/>
        <v>16636.04468724964</v>
      </c>
      <c r="O361" s="11">
        <v>60.2</v>
      </c>
      <c r="P361" s="11">
        <v>0.19</v>
      </c>
      <c r="Q361" s="11">
        <v>0</v>
      </c>
      <c r="S361" s="11" t="s">
        <v>407</v>
      </c>
    </row>
    <row r="362" spans="1:21" x14ac:dyDescent="0.25">
      <c r="A362" s="11" t="s">
        <v>95</v>
      </c>
      <c r="B362" s="11" t="s">
        <v>96</v>
      </c>
      <c r="C362" s="11">
        <v>1</v>
      </c>
      <c r="D362" s="11">
        <v>9</v>
      </c>
      <c r="E362" s="11">
        <f t="shared" si="54"/>
        <v>9</v>
      </c>
      <c r="F362" s="11">
        <f t="shared" si="61"/>
        <v>1</v>
      </c>
      <c r="G362" s="2">
        <v>1.7000000000000001E-2</v>
      </c>
      <c r="H362" s="11">
        <v>3</v>
      </c>
      <c r="I362" s="11">
        <f t="shared" si="55"/>
        <v>1615.0588011905772</v>
      </c>
      <c r="J362" s="11">
        <f t="shared" si="56"/>
        <v>138.02831136344338</v>
      </c>
      <c r="K362" s="11">
        <f t="shared" si="62"/>
        <v>350.59191086314615</v>
      </c>
      <c r="L362" s="2">
        <f>G362*(K362^H362)</f>
        <v>732579.22054167034</v>
      </c>
      <c r="M362" s="2">
        <f t="shared" si="57"/>
        <v>1760584.5242529928</v>
      </c>
      <c r="N362" s="2">
        <f t="shared" si="58"/>
        <v>4665548.989270431</v>
      </c>
      <c r="O362" s="11">
        <f t="shared" ref="O362:O371" si="64">$S$363*100</f>
        <v>1584.96</v>
      </c>
      <c r="P362" s="2">
        <v>0.25</v>
      </c>
      <c r="Q362" s="11">
        <v>0</v>
      </c>
      <c r="R362" s="11" t="s">
        <v>200</v>
      </c>
      <c r="S362" s="11">
        <f>70*907.185</f>
        <v>63502.95</v>
      </c>
      <c r="T362" s="11">
        <f>S362*0.001</f>
        <v>63.502949999999998</v>
      </c>
      <c r="U362" s="11">
        <f>L362*0.000001</f>
        <v>0.73257922054167035</v>
      </c>
    </row>
    <row r="363" spans="1:21" x14ac:dyDescent="0.25">
      <c r="A363" s="11" t="s">
        <v>95</v>
      </c>
      <c r="B363" s="11" t="s">
        <v>96</v>
      </c>
      <c r="C363" s="11">
        <v>2</v>
      </c>
      <c r="D363" s="11">
        <v>9</v>
      </c>
      <c r="E363" s="11">
        <f t="shared" si="54"/>
        <v>18</v>
      </c>
      <c r="F363" s="11">
        <f t="shared" si="61"/>
        <v>10</v>
      </c>
      <c r="G363" s="2">
        <v>1.7000000000000001E-2</v>
      </c>
      <c r="H363" s="11">
        <v>3</v>
      </c>
      <c r="I363" s="11">
        <f t="shared" si="55"/>
        <v>115410.41052534245</v>
      </c>
      <c r="J363" s="11">
        <f t="shared" si="56"/>
        <v>572.77896085868713</v>
      </c>
      <c r="K363" s="11">
        <f t="shared" si="62"/>
        <v>1454.8585605810654</v>
      </c>
      <c r="L363" s="2">
        <f>G363*(K363^H363)</f>
        <v>52349343.889351659</v>
      </c>
      <c r="M363" s="2">
        <f t="shared" si="57"/>
        <v>125809526.29019864</v>
      </c>
      <c r="N363" s="2">
        <f t="shared" si="58"/>
        <v>333395244.66902637</v>
      </c>
      <c r="O363" s="11">
        <f t="shared" si="64"/>
        <v>1584.96</v>
      </c>
      <c r="P363" s="2">
        <v>0.25</v>
      </c>
      <c r="Q363" s="11">
        <v>0</v>
      </c>
      <c r="R363" s="11" t="s">
        <v>201</v>
      </c>
      <c r="S363" s="11">
        <f>52*0.3048</f>
        <v>15.849600000000001</v>
      </c>
      <c r="U363" s="11">
        <f>L363*0.000001</f>
        <v>52.349343889351658</v>
      </c>
    </row>
    <row r="364" spans="1:21" x14ac:dyDescent="0.25">
      <c r="A364" s="11" t="s">
        <v>95</v>
      </c>
      <c r="B364" s="11" t="s">
        <v>96</v>
      </c>
      <c r="C364" s="11">
        <v>3</v>
      </c>
      <c r="D364" s="11">
        <v>9</v>
      </c>
      <c r="E364" s="11">
        <f t="shared" si="54"/>
        <v>27</v>
      </c>
      <c r="F364" s="11">
        <f t="shared" si="61"/>
        <v>19</v>
      </c>
      <c r="G364" s="2">
        <v>1.7000000000000001E-2</v>
      </c>
      <c r="H364" s="11">
        <v>3</v>
      </c>
      <c r="I364" s="11">
        <f t="shared" si="55"/>
        <v>145383.92451607631</v>
      </c>
      <c r="J364" s="11">
        <f t="shared" si="56"/>
        <v>618.60134219325278</v>
      </c>
      <c r="K364" s="11">
        <f t="shared" si="62"/>
        <v>1571.2474091708621</v>
      </c>
      <c r="L364" s="2">
        <f>G364*(K364^H364)</f>
        <v>65945117.306418486</v>
      </c>
      <c r="M364" s="2">
        <f t="shared" si="57"/>
        <v>158483819.52996513</v>
      </c>
      <c r="N364" s="2">
        <f t="shared" si="58"/>
        <v>419982121.75440758</v>
      </c>
      <c r="O364" s="11">
        <f t="shared" si="64"/>
        <v>1584.96</v>
      </c>
      <c r="P364" s="2">
        <v>0.25</v>
      </c>
      <c r="Q364" s="11">
        <v>0</v>
      </c>
      <c r="R364" s="11" t="s">
        <v>202</v>
      </c>
      <c r="S364" s="11">
        <v>70</v>
      </c>
      <c r="U364" s="11">
        <f>L364*0.000001</f>
        <v>65.945117306418481</v>
      </c>
    </row>
    <row r="365" spans="1:21" x14ac:dyDescent="0.25">
      <c r="A365" s="11" t="s">
        <v>95</v>
      </c>
      <c r="B365" s="11" t="s">
        <v>96</v>
      </c>
      <c r="C365" s="11">
        <v>4</v>
      </c>
      <c r="D365" s="11">
        <v>9</v>
      </c>
      <c r="E365" s="11">
        <f t="shared" si="54"/>
        <v>36</v>
      </c>
      <c r="F365" s="11">
        <f t="shared" si="61"/>
        <v>28</v>
      </c>
      <c r="G365" s="2">
        <v>1.7000000000000001E-2</v>
      </c>
      <c r="H365" s="11">
        <v>3</v>
      </c>
      <c r="I365" s="11">
        <f t="shared" si="55"/>
        <v>148815.77325030672</v>
      </c>
      <c r="J365" s="11">
        <f t="shared" si="56"/>
        <v>623.43098565349396</v>
      </c>
      <c r="K365" s="11">
        <f t="shared" si="62"/>
        <v>1583.5147035598748</v>
      </c>
      <c r="L365" s="2">
        <f>G365*(K365^H365)</f>
        <v>67501779.558521077</v>
      </c>
      <c r="M365" s="2">
        <f t="shared" si="57"/>
        <v>162224896.80009872</v>
      </c>
      <c r="N365" s="2">
        <f t="shared" si="58"/>
        <v>429895976.52026159</v>
      </c>
      <c r="O365" s="11">
        <f t="shared" si="64"/>
        <v>1584.96</v>
      </c>
      <c r="P365" s="2">
        <v>0.25</v>
      </c>
      <c r="Q365" s="11">
        <v>0</v>
      </c>
      <c r="R365" s="11" t="s">
        <v>203</v>
      </c>
      <c r="S365" s="11">
        <f>(AVERAGE(4000,6000))*0.453592</f>
        <v>2267.96</v>
      </c>
      <c r="U365" s="11">
        <f>L365*0.000001</f>
        <v>67.501779558521079</v>
      </c>
    </row>
    <row r="366" spans="1:21" x14ac:dyDescent="0.25">
      <c r="A366" s="11" t="s">
        <v>95</v>
      </c>
      <c r="B366" s="11" t="s">
        <v>96</v>
      </c>
      <c r="C366" s="11">
        <v>5</v>
      </c>
      <c r="D366" s="11">
        <v>9</v>
      </c>
      <c r="E366" s="11">
        <f t="shared" si="54"/>
        <v>45</v>
      </c>
      <c r="F366" s="11">
        <f t="shared" si="61"/>
        <v>37</v>
      </c>
      <c r="G366" s="2">
        <v>1.7000000000000001E-2</v>
      </c>
      <c r="H366" s="11">
        <v>3</v>
      </c>
      <c r="I366" s="11">
        <f t="shared" si="55"/>
        <v>149180.60185532973</v>
      </c>
      <c r="J366" s="11">
        <f t="shared" si="56"/>
        <v>623.94002632911372</v>
      </c>
      <c r="K366" s="11">
        <f t="shared" si="62"/>
        <v>1584.8076668759488</v>
      </c>
      <c r="L366" s="2">
        <f>G366*(K366^H366)</f>
        <v>67667263.226918802</v>
      </c>
      <c r="M366" s="2">
        <f t="shared" si="57"/>
        <v>162622598.47853595</v>
      </c>
      <c r="N366" s="2">
        <f t="shared" si="58"/>
        <v>430949885.96812028</v>
      </c>
      <c r="O366" s="11">
        <f t="shared" si="64"/>
        <v>1584.96</v>
      </c>
      <c r="P366" s="2">
        <v>0.25</v>
      </c>
      <c r="Q366" s="11">
        <v>0</v>
      </c>
      <c r="R366" s="11" t="s">
        <v>204</v>
      </c>
      <c r="S366" s="11">
        <f>14*0.3048</f>
        <v>4.2671999999999999</v>
      </c>
    </row>
    <row r="367" spans="1:21" x14ac:dyDescent="0.25">
      <c r="A367" s="11" t="s">
        <v>95</v>
      </c>
      <c r="B367" s="11" t="s">
        <v>96</v>
      </c>
      <c r="C367" s="11">
        <v>6</v>
      </c>
      <c r="D367" s="11">
        <v>9</v>
      </c>
      <c r="E367" s="11">
        <f t="shared" si="54"/>
        <v>54</v>
      </c>
      <c r="F367" s="11">
        <f t="shared" si="61"/>
        <v>46</v>
      </c>
      <c r="G367" s="2">
        <v>1.7000000000000001E-2</v>
      </c>
      <c r="H367" s="11">
        <v>3</v>
      </c>
      <c r="I367" s="11">
        <f t="shared" si="55"/>
        <v>149219.08920534496</v>
      </c>
      <c r="J367" s="11">
        <f t="shared" si="56"/>
        <v>623.99367882159447</v>
      </c>
      <c r="K367" s="11">
        <f t="shared" si="62"/>
        <v>1584.9439442068499</v>
      </c>
      <c r="L367" s="2">
        <f>G367*(K367^H367)</f>
        <v>67684720.815988675</v>
      </c>
      <c r="M367" s="2">
        <f t="shared" si="57"/>
        <v>162664553.75147483</v>
      </c>
      <c r="N367" s="2">
        <f t="shared" si="58"/>
        <v>431061067.44140828</v>
      </c>
      <c r="O367" s="11">
        <f t="shared" si="64"/>
        <v>1584.96</v>
      </c>
      <c r="P367" s="2">
        <v>0.25</v>
      </c>
      <c r="Q367" s="11">
        <v>0</v>
      </c>
      <c r="R367" s="11" t="s">
        <v>205</v>
      </c>
      <c r="S367" s="11">
        <f>4000*0.453592</f>
        <v>1814.3679999999999</v>
      </c>
    </row>
    <row r="368" spans="1:21" x14ac:dyDescent="0.25">
      <c r="A368" s="11" t="s">
        <v>95</v>
      </c>
      <c r="B368" s="11" t="s">
        <v>96</v>
      </c>
      <c r="C368" s="11">
        <v>7</v>
      </c>
      <c r="D368" s="11">
        <v>9</v>
      </c>
      <c r="E368" s="11">
        <f t="shared" si="54"/>
        <v>63</v>
      </c>
      <c r="F368" s="11">
        <f t="shared" si="61"/>
        <v>55</v>
      </c>
      <c r="G368" s="2">
        <v>1.7000000000000001E-2</v>
      </c>
      <c r="H368" s="11">
        <v>3</v>
      </c>
      <c r="I368" s="11">
        <f t="shared" si="55"/>
        <v>149223.14612776847</v>
      </c>
      <c r="J368" s="11">
        <f t="shared" si="56"/>
        <v>623.99933375269779</v>
      </c>
      <c r="K368" s="11">
        <f t="shared" si="62"/>
        <v>1584.9583077318523</v>
      </c>
      <c r="L368" s="2">
        <f>G368*(K368^H368)</f>
        <v>67686561.007234111</v>
      </c>
      <c r="M368" s="2">
        <f t="shared" si="57"/>
        <v>162668976.22502789</v>
      </c>
      <c r="N368" s="2">
        <f t="shared" si="58"/>
        <v>431072786.99632388</v>
      </c>
      <c r="O368" s="11">
        <f t="shared" si="64"/>
        <v>1584.96</v>
      </c>
      <c r="P368" s="2">
        <v>0.25</v>
      </c>
      <c r="Q368" s="11">
        <v>0</v>
      </c>
      <c r="R368" s="11" t="s">
        <v>175</v>
      </c>
      <c r="S368" s="4" t="s">
        <v>408</v>
      </c>
    </row>
    <row r="369" spans="1:28" x14ac:dyDescent="0.25">
      <c r="A369" s="11" t="s">
        <v>95</v>
      </c>
      <c r="B369" s="11" t="s">
        <v>96</v>
      </c>
      <c r="C369" s="11">
        <v>8</v>
      </c>
      <c r="D369" s="11">
        <v>9</v>
      </c>
      <c r="E369" s="11">
        <f t="shared" si="54"/>
        <v>72</v>
      </c>
      <c r="F369" s="11">
        <f t="shared" si="61"/>
        <v>64</v>
      </c>
      <c r="G369" s="2">
        <v>1.7000000000000001E-2</v>
      </c>
      <c r="H369" s="11">
        <v>3</v>
      </c>
      <c r="I369" s="11">
        <f t="shared" si="55"/>
        <v>149223.57372852947</v>
      </c>
      <c r="J369" s="11">
        <f t="shared" si="56"/>
        <v>623.99992977805096</v>
      </c>
      <c r="K369" s="11">
        <f t="shared" si="62"/>
        <v>1584.9598216362494</v>
      </c>
      <c r="L369" s="2">
        <f>G369*(K369^H369)</f>
        <v>67686754.963907376</v>
      </c>
      <c r="M369" s="2">
        <f t="shared" si="57"/>
        <v>162669442.35498047</v>
      </c>
      <c r="N369" s="2">
        <f t="shared" si="58"/>
        <v>431074022.24069822</v>
      </c>
      <c r="O369" s="11">
        <f t="shared" si="64"/>
        <v>1584.96</v>
      </c>
      <c r="P369" s="2">
        <v>0.25</v>
      </c>
      <c r="Q369" s="11">
        <v>0</v>
      </c>
      <c r="R369" s="11" t="s">
        <v>210</v>
      </c>
      <c r="S369" s="11">
        <v>12</v>
      </c>
    </row>
    <row r="370" spans="1:28" x14ac:dyDescent="0.25">
      <c r="A370" s="11" t="s">
        <v>95</v>
      </c>
      <c r="B370" s="11" t="s">
        <v>96</v>
      </c>
      <c r="C370" s="11">
        <v>9</v>
      </c>
      <c r="D370" s="11">
        <v>9</v>
      </c>
      <c r="E370" s="11">
        <f t="shared" si="54"/>
        <v>81</v>
      </c>
      <c r="F370" s="11">
        <f t="shared" si="61"/>
        <v>73</v>
      </c>
      <c r="G370" s="2">
        <v>1.7000000000000001E-2</v>
      </c>
      <c r="H370" s="11">
        <v>3</v>
      </c>
      <c r="I370" s="11">
        <f t="shared" si="55"/>
        <v>149223.61879736572</v>
      </c>
      <c r="J370" s="11">
        <f t="shared" si="56"/>
        <v>623.99999259866104</v>
      </c>
      <c r="K370" s="11">
        <f t="shared" si="62"/>
        <v>1584.959981200599</v>
      </c>
      <c r="L370" s="2">
        <f>G370*(K370^H370)</f>
        <v>67686775.406811938</v>
      </c>
      <c r="M370" s="2">
        <f t="shared" si="57"/>
        <v>162669491.48476794</v>
      </c>
      <c r="N370" s="2">
        <f t="shared" si="58"/>
        <v>431074152.43463504</v>
      </c>
      <c r="O370" s="11">
        <f t="shared" si="64"/>
        <v>1584.96</v>
      </c>
      <c r="P370" s="2">
        <v>0.25</v>
      </c>
      <c r="Q370" s="11">
        <v>0</v>
      </c>
      <c r="R370" s="11" t="s">
        <v>211</v>
      </c>
      <c r="S370" s="11">
        <v>10</v>
      </c>
    </row>
    <row r="371" spans="1:28" x14ac:dyDescent="0.25">
      <c r="A371" s="11" t="s">
        <v>95</v>
      </c>
      <c r="B371" s="11" t="s">
        <v>96</v>
      </c>
      <c r="C371" s="11">
        <v>10</v>
      </c>
      <c r="D371" s="11">
        <v>9</v>
      </c>
      <c r="E371" s="11">
        <f t="shared" si="54"/>
        <v>90</v>
      </c>
      <c r="F371" s="11">
        <f t="shared" si="61"/>
        <v>82</v>
      </c>
      <c r="G371" s="2">
        <v>1.7000000000000001E-2</v>
      </c>
      <c r="H371" s="11">
        <v>3</v>
      </c>
      <c r="I371" s="11">
        <f t="shared" si="55"/>
        <v>149223.62354758667</v>
      </c>
      <c r="J371" s="11">
        <f t="shared" si="56"/>
        <v>623.99999921990468</v>
      </c>
      <c r="K371" s="11">
        <f t="shared" si="62"/>
        <v>1584.9599980185578</v>
      </c>
      <c r="L371" s="2">
        <f>G371*(K371^H371)</f>
        <v>67686777.561478466</v>
      </c>
      <c r="M371" s="2">
        <f t="shared" si="57"/>
        <v>162669496.66301003</v>
      </c>
      <c r="N371" s="2">
        <f t="shared" si="58"/>
        <v>431074166.15697658</v>
      </c>
      <c r="O371" s="11">
        <f t="shared" si="64"/>
        <v>1584.96</v>
      </c>
      <c r="P371" s="2">
        <v>0.25</v>
      </c>
      <c r="Q371" s="11">
        <v>0</v>
      </c>
      <c r="R371" s="11" t="s">
        <v>212</v>
      </c>
    </row>
    <row r="372" spans="1:28" x14ac:dyDescent="0.25">
      <c r="A372" s="11" t="s">
        <v>97</v>
      </c>
      <c r="B372" s="2" t="s">
        <v>98</v>
      </c>
      <c r="C372" s="11">
        <v>1</v>
      </c>
      <c r="D372" s="11">
        <v>2</v>
      </c>
      <c r="E372" s="11">
        <f t="shared" si="54"/>
        <v>2</v>
      </c>
      <c r="F372" s="11">
        <f t="shared" si="61"/>
        <v>1</v>
      </c>
      <c r="G372" s="11">
        <v>0.01</v>
      </c>
      <c r="H372" s="11">
        <v>3</v>
      </c>
      <c r="I372" s="11">
        <f t="shared" si="55"/>
        <v>0.33031086518520691</v>
      </c>
      <c r="J372" s="11">
        <f t="shared" si="56"/>
        <v>9.7057549533049112</v>
      </c>
      <c r="K372" s="11">
        <f t="shared" si="62"/>
        <v>24.652617581394473</v>
      </c>
      <c r="L372" s="11">
        <f>G372*(K372^H372)</f>
        <v>149.82666635756135</v>
      </c>
      <c r="M372" s="11">
        <f t="shared" si="57"/>
        <v>360.07369948945296</v>
      </c>
      <c r="N372" s="11">
        <f t="shared" si="58"/>
        <v>954.19530364705031</v>
      </c>
      <c r="O372" s="11">
        <v>136</v>
      </c>
      <c r="P372" s="11">
        <v>0.2</v>
      </c>
      <c r="Q372" s="11">
        <v>0</v>
      </c>
    </row>
    <row r="373" spans="1:28" x14ac:dyDescent="0.25">
      <c r="A373" s="11" t="s">
        <v>97</v>
      </c>
      <c r="B373" s="2" t="s">
        <v>98</v>
      </c>
      <c r="C373" s="11">
        <v>2</v>
      </c>
      <c r="D373" s="11">
        <v>2</v>
      </c>
      <c r="E373" s="11">
        <f t="shared" ref="E373:E436" si="65">C373*D373</f>
        <v>4</v>
      </c>
      <c r="F373" s="11">
        <f t="shared" si="61"/>
        <v>3</v>
      </c>
      <c r="G373" s="11">
        <v>0.01</v>
      </c>
      <c r="H373" s="11">
        <v>3</v>
      </c>
      <c r="I373" s="11">
        <f t="shared" si="55"/>
        <v>5.0935918294886413</v>
      </c>
      <c r="J373" s="11">
        <f t="shared" si="56"/>
        <v>24.158117122524573</v>
      </c>
      <c r="K373" s="11">
        <f t="shared" si="62"/>
        <v>61.361617491212414</v>
      </c>
      <c r="L373" s="11">
        <f>G373*(K373^H373)</f>
        <v>2310.4171374153557</v>
      </c>
      <c r="M373" s="11">
        <f t="shared" si="57"/>
        <v>5552.5526013346689</v>
      </c>
      <c r="N373" s="11">
        <f t="shared" si="58"/>
        <v>14714.264393536872</v>
      </c>
      <c r="O373" s="11">
        <v>136</v>
      </c>
      <c r="P373" s="11">
        <v>0.2</v>
      </c>
      <c r="Q373" s="11">
        <v>0</v>
      </c>
    </row>
    <row r="374" spans="1:28" x14ac:dyDescent="0.25">
      <c r="A374" s="11" t="s">
        <v>97</v>
      </c>
      <c r="B374" s="2" t="s">
        <v>98</v>
      </c>
      <c r="C374" s="11">
        <v>3</v>
      </c>
      <c r="D374" s="11">
        <v>2</v>
      </c>
      <c r="E374" s="11">
        <f t="shared" si="65"/>
        <v>6</v>
      </c>
      <c r="F374" s="11">
        <f t="shared" si="61"/>
        <v>5</v>
      </c>
      <c r="G374" s="11">
        <v>0.01</v>
      </c>
      <c r="H374" s="11">
        <v>3</v>
      </c>
      <c r="I374" s="11">
        <f t="shared" si="55"/>
        <v>14.007164021056031</v>
      </c>
      <c r="J374" s="11">
        <f t="shared" si="56"/>
        <v>33.845825197119623</v>
      </c>
      <c r="K374" s="11">
        <f t="shared" si="62"/>
        <v>85.968396000683839</v>
      </c>
      <c r="L374" s="11">
        <f>G374*(K374^H374)</f>
        <v>6353.5502812530194</v>
      </c>
      <c r="M374" s="11">
        <f t="shared" si="57"/>
        <v>15269.286905198318</v>
      </c>
      <c r="N374" s="11">
        <f t="shared" si="58"/>
        <v>40463.610298775544</v>
      </c>
      <c r="O374" s="11">
        <v>136</v>
      </c>
      <c r="P374" s="11">
        <v>0.2</v>
      </c>
      <c r="Q374" s="11">
        <v>0</v>
      </c>
    </row>
    <row r="375" spans="1:28" x14ac:dyDescent="0.25">
      <c r="A375" s="11" t="s">
        <v>97</v>
      </c>
      <c r="B375" s="2" t="s">
        <v>98</v>
      </c>
      <c r="C375" s="11">
        <v>4</v>
      </c>
      <c r="D375" s="11">
        <v>2</v>
      </c>
      <c r="E375" s="11">
        <f t="shared" si="65"/>
        <v>8</v>
      </c>
      <c r="F375" s="11">
        <f t="shared" si="61"/>
        <v>7</v>
      </c>
      <c r="G375" s="11">
        <v>0.01</v>
      </c>
      <c r="H375" s="11">
        <v>3</v>
      </c>
      <c r="I375" s="11">
        <f t="shared" si="55"/>
        <v>23.715515322731257</v>
      </c>
      <c r="J375" s="11">
        <f t="shared" si="56"/>
        <v>40.339690119662016</v>
      </c>
      <c r="K375" s="11">
        <f t="shared" si="62"/>
        <v>102.46281290394153</v>
      </c>
      <c r="L375" s="11">
        <f>G375*(K375^H375)</f>
        <v>10757.189594003165</v>
      </c>
      <c r="M375" s="11">
        <f t="shared" si="57"/>
        <v>25852.414309067928</v>
      </c>
      <c r="N375" s="11">
        <f t="shared" si="58"/>
        <v>68508.897919030002</v>
      </c>
      <c r="O375" s="11">
        <v>136</v>
      </c>
      <c r="P375" s="11">
        <v>0.2</v>
      </c>
      <c r="Q375" s="11">
        <v>0</v>
      </c>
    </row>
    <row r="376" spans="1:28" x14ac:dyDescent="0.25">
      <c r="A376" s="11" t="s">
        <v>97</v>
      </c>
      <c r="B376" s="2" t="s">
        <v>98</v>
      </c>
      <c r="C376" s="11">
        <v>5</v>
      </c>
      <c r="D376" s="11">
        <v>2</v>
      </c>
      <c r="E376" s="11">
        <f t="shared" si="65"/>
        <v>10</v>
      </c>
      <c r="F376" s="11">
        <f t="shared" si="61"/>
        <v>9</v>
      </c>
      <c r="G376" s="11">
        <v>0.01</v>
      </c>
      <c r="H376" s="11">
        <v>3</v>
      </c>
      <c r="I376" s="11">
        <f t="shared" si="55"/>
        <v>32.251019210038166</v>
      </c>
      <c r="J376" s="11">
        <f t="shared" si="56"/>
        <v>44.692657953489849</v>
      </c>
      <c r="K376" s="11">
        <f t="shared" si="62"/>
        <v>113.51935120186423</v>
      </c>
      <c r="L376" s="11">
        <f>G376*(K376^H376)</f>
        <v>14628.833635745919</v>
      </c>
      <c r="M376" s="11">
        <f t="shared" si="57"/>
        <v>35157.014265190868</v>
      </c>
      <c r="N376" s="11">
        <f t="shared" si="58"/>
        <v>93166.087802755792</v>
      </c>
      <c r="O376" s="11">
        <v>136</v>
      </c>
      <c r="P376" s="11">
        <v>0.2</v>
      </c>
      <c r="Q376" s="11">
        <v>0</v>
      </c>
    </row>
    <row r="377" spans="1:28" x14ac:dyDescent="0.25">
      <c r="A377" s="11" t="s">
        <v>97</v>
      </c>
      <c r="B377" s="2" t="s">
        <v>98</v>
      </c>
      <c r="C377" s="11">
        <v>6</v>
      </c>
      <c r="D377" s="11">
        <v>2</v>
      </c>
      <c r="E377" s="11">
        <f t="shared" si="65"/>
        <v>12</v>
      </c>
      <c r="F377" s="11">
        <f t="shared" si="61"/>
        <v>11</v>
      </c>
      <c r="G377" s="11">
        <v>0.01</v>
      </c>
      <c r="H377" s="11">
        <v>3</v>
      </c>
      <c r="I377" s="11">
        <f t="shared" si="55"/>
        <v>38.98918906521989</v>
      </c>
      <c r="J377" s="11">
        <f t="shared" si="56"/>
        <v>47.610539552252988</v>
      </c>
      <c r="K377" s="11">
        <f t="shared" si="62"/>
        <v>120.93077046272259</v>
      </c>
      <c r="L377" s="11">
        <f>G377*(K377^H377)</f>
        <v>17685.219704629319</v>
      </c>
      <c r="M377" s="11">
        <f t="shared" si="57"/>
        <v>42502.330460536694</v>
      </c>
      <c r="N377" s="11">
        <f t="shared" si="58"/>
        <v>112631.17572042224</v>
      </c>
      <c r="O377" s="11">
        <v>136</v>
      </c>
      <c r="P377" s="11">
        <v>0.2</v>
      </c>
      <c r="Q377" s="11">
        <v>0</v>
      </c>
    </row>
    <row r="378" spans="1:28" x14ac:dyDescent="0.25">
      <c r="A378" s="11" t="s">
        <v>97</v>
      </c>
      <c r="B378" s="2" t="s">
        <v>98</v>
      </c>
      <c r="C378" s="11">
        <v>7</v>
      </c>
      <c r="D378" s="11">
        <v>2</v>
      </c>
      <c r="E378" s="11">
        <f t="shared" si="65"/>
        <v>14</v>
      </c>
      <c r="F378" s="11">
        <f t="shared" si="61"/>
        <v>13</v>
      </c>
      <c r="G378" s="11">
        <v>0.01</v>
      </c>
      <c r="H378" s="11">
        <v>3</v>
      </c>
      <c r="I378" s="11">
        <f t="shared" si="55"/>
        <v>43.9945060760366</v>
      </c>
      <c r="J378" s="11">
        <f t="shared" si="56"/>
        <v>49.566454079862439</v>
      </c>
      <c r="K378" s="11">
        <f t="shared" si="62"/>
        <v>125.8987933628506</v>
      </c>
      <c r="L378" s="11">
        <f>G378*(K378^H378)</f>
        <v>19955.596010213369</v>
      </c>
      <c r="M378" s="11">
        <f t="shared" si="57"/>
        <v>47958.654194216222</v>
      </c>
      <c r="N378" s="11">
        <f t="shared" si="58"/>
        <v>127090.43361467299</v>
      </c>
      <c r="O378" s="11">
        <v>136</v>
      </c>
      <c r="P378" s="11">
        <v>0.2</v>
      </c>
      <c r="Q378" s="11">
        <v>0</v>
      </c>
    </row>
    <row r="379" spans="1:28" x14ac:dyDescent="0.25">
      <c r="A379" s="11" t="s">
        <v>97</v>
      </c>
      <c r="B379" s="2" t="s">
        <v>98</v>
      </c>
      <c r="C379" s="11">
        <v>8</v>
      </c>
      <c r="D379" s="11">
        <v>2</v>
      </c>
      <c r="E379" s="11">
        <f t="shared" si="65"/>
        <v>16</v>
      </c>
      <c r="F379" s="11">
        <f t="shared" si="61"/>
        <v>15</v>
      </c>
      <c r="G379" s="11">
        <v>0.01</v>
      </c>
      <c r="H379" s="11">
        <v>3</v>
      </c>
      <c r="I379" s="11">
        <f t="shared" si="55"/>
        <v>47.578777351565599</v>
      </c>
      <c r="J379" s="11">
        <f t="shared" si="56"/>
        <v>50.87754279605138</v>
      </c>
      <c r="K379" s="11">
        <f t="shared" si="62"/>
        <v>129.2289587019705</v>
      </c>
      <c r="L379" s="11">
        <f>G379*(K379^H379)</f>
        <v>21581.396046287158</v>
      </c>
      <c r="M379" s="11">
        <f t="shared" si="57"/>
        <v>51865.888118930925</v>
      </c>
      <c r="N379" s="11">
        <f t="shared" si="58"/>
        <v>137444.60351516693</v>
      </c>
      <c r="O379" s="11">
        <v>136</v>
      </c>
      <c r="P379" s="11">
        <v>0.2</v>
      </c>
      <c r="Q379" s="11">
        <v>0</v>
      </c>
      <c r="U379" s="2" t="s">
        <v>409</v>
      </c>
    </row>
    <row r="380" spans="1:28" x14ac:dyDescent="0.25">
      <c r="A380" s="11" t="s">
        <v>97</v>
      </c>
      <c r="B380" s="2" t="s">
        <v>98</v>
      </c>
      <c r="C380" s="11">
        <v>9</v>
      </c>
      <c r="D380" s="11">
        <v>2</v>
      </c>
      <c r="E380" s="11">
        <f t="shared" si="65"/>
        <v>18</v>
      </c>
      <c r="F380" s="11">
        <f t="shared" si="61"/>
        <v>17</v>
      </c>
      <c r="G380" s="11">
        <v>0.01</v>
      </c>
      <c r="H380" s="11">
        <v>3</v>
      </c>
      <c r="I380" s="11">
        <f t="shared" si="55"/>
        <v>50.087213293887082</v>
      </c>
      <c r="J380" s="11">
        <f t="shared" si="56"/>
        <v>51.756391844643957</v>
      </c>
      <c r="K380" s="11">
        <f t="shared" si="62"/>
        <v>131.46123528539565</v>
      </c>
      <c r="L380" s="11">
        <f>G380*(K380^H380)</f>
        <v>22719.204803497691</v>
      </c>
      <c r="M380" s="11">
        <f t="shared" si="57"/>
        <v>54600.348001676735</v>
      </c>
      <c r="N380" s="11">
        <f t="shared" si="58"/>
        <v>144690.92220444334</v>
      </c>
      <c r="O380" s="11">
        <v>136</v>
      </c>
      <c r="P380" s="11">
        <v>0.2</v>
      </c>
      <c r="Q380" s="11">
        <v>0</v>
      </c>
      <c r="T380" s="11" t="s">
        <v>410</v>
      </c>
      <c r="U380" s="5">
        <v>0.05</v>
      </c>
      <c r="V380" s="5">
        <v>0.17</v>
      </c>
      <c r="W380" s="5">
        <v>0.1</v>
      </c>
      <c r="X380" s="5">
        <v>7.0000000000000007E-2</v>
      </c>
      <c r="Y380" s="5">
        <v>0.6</v>
      </c>
      <c r="Z380" s="5"/>
      <c r="AB380" s="5">
        <f>SUM(U380:Z380)</f>
        <v>0.99</v>
      </c>
    </row>
    <row r="381" spans="1:28" x14ac:dyDescent="0.25">
      <c r="A381" s="11" t="s">
        <v>97</v>
      </c>
      <c r="B381" s="2" t="s">
        <v>98</v>
      </c>
      <c r="C381" s="11">
        <v>10</v>
      </c>
      <c r="D381" s="11">
        <v>2</v>
      </c>
      <c r="E381" s="11">
        <f t="shared" si="65"/>
        <v>20</v>
      </c>
      <c r="F381" s="11">
        <f t="shared" si="61"/>
        <v>19</v>
      </c>
      <c r="G381" s="11">
        <v>0.01</v>
      </c>
      <c r="H381" s="11">
        <v>3</v>
      </c>
      <c r="I381" s="11">
        <f t="shared" si="55"/>
        <v>51.81708759484431</v>
      </c>
      <c r="J381" s="11">
        <f t="shared" si="56"/>
        <v>52.345501979354914</v>
      </c>
      <c r="K381" s="11">
        <f t="shared" si="62"/>
        <v>132.95757502756149</v>
      </c>
      <c r="L381" s="11">
        <f>G381*(K381^H381)</f>
        <v>23503.863520626823</v>
      </c>
      <c r="M381" s="11">
        <f t="shared" si="57"/>
        <v>56486.09353671431</v>
      </c>
      <c r="N381" s="11">
        <f t="shared" si="58"/>
        <v>149688.14787229293</v>
      </c>
      <c r="O381" s="11">
        <v>136</v>
      </c>
      <c r="P381" s="11">
        <v>0.2</v>
      </c>
      <c r="Q381" s="11">
        <v>0</v>
      </c>
      <c r="S381" s="11" t="s">
        <v>411</v>
      </c>
      <c r="T381" s="11" t="s">
        <v>412</v>
      </c>
      <c r="U381" s="11" t="s">
        <v>413</v>
      </c>
      <c r="V381" s="11" t="s">
        <v>414</v>
      </c>
      <c r="W381" s="11" t="s">
        <v>415</v>
      </c>
      <c r="X381" s="11" t="s">
        <v>416</v>
      </c>
      <c r="Y381" s="11" t="s">
        <v>417</v>
      </c>
      <c r="Z381" s="11" t="s">
        <v>418</v>
      </c>
    </row>
    <row r="382" spans="1:28" x14ac:dyDescent="0.25">
      <c r="A382" s="11" t="s">
        <v>99</v>
      </c>
      <c r="B382" s="11" t="s">
        <v>100</v>
      </c>
      <c r="C382" s="11">
        <v>1</v>
      </c>
      <c r="D382" s="11">
        <v>2</v>
      </c>
      <c r="E382" s="11">
        <f t="shared" si="65"/>
        <v>2</v>
      </c>
      <c r="F382" s="11">
        <f t="shared" si="61"/>
        <v>1</v>
      </c>
      <c r="G382" s="2">
        <v>6.5000000000000002E-2</v>
      </c>
      <c r="H382" s="11">
        <v>3</v>
      </c>
      <c r="I382" s="11">
        <f t="shared" si="55"/>
        <v>0.27668146270067639</v>
      </c>
      <c r="J382" s="11">
        <f t="shared" si="56"/>
        <v>4.9024210060283675</v>
      </c>
      <c r="K382" s="11">
        <f t="shared" si="62"/>
        <v>12.452149355312054</v>
      </c>
      <c r="L382" s="11">
        <f>G382*(K382^H382)</f>
        <v>125.50074965330823</v>
      </c>
      <c r="M382" s="11">
        <f t="shared" si="57"/>
        <v>301.61199147634761</v>
      </c>
      <c r="N382" s="11">
        <f t="shared" si="58"/>
        <v>799.27177741232117</v>
      </c>
      <c r="O382" s="11">
        <v>23.6</v>
      </c>
      <c r="P382" s="11">
        <v>0.75</v>
      </c>
      <c r="Q382" s="11">
        <v>0</v>
      </c>
      <c r="R382" s="11" t="s">
        <v>419</v>
      </c>
      <c r="S382" s="11">
        <v>3200</v>
      </c>
      <c r="T382" s="11">
        <f>4*0.453592*1000</f>
        <v>1814.3679999999999</v>
      </c>
      <c r="U382" s="11">
        <f>453.5</f>
        <v>453.5</v>
      </c>
      <c r="V382" s="11">
        <f>8*28.35</f>
        <v>226.8</v>
      </c>
      <c r="W382" s="11">
        <f>2*0.453592*1000</f>
        <v>907.18399999999997</v>
      </c>
      <c r="X382" s="11">
        <f>4.5*0.453952*1000</f>
        <v>2042.7840000000001</v>
      </c>
      <c r="Y382" s="11">
        <f>2*0.453592*1000</f>
        <v>907.18399999999997</v>
      </c>
    </row>
    <row r="383" spans="1:28" x14ac:dyDescent="0.25">
      <c r="A383" s="11" t="s">
        <v>99</v>
      </c>
      <c r="B383" s="11" t="s">
        <v>100</v>
      </c>
      <c r="C383" s="11">
        <v>2</v>
      </c>
      <c r="D383" s="11">
        <v>2</v>
      </c>
      <c r="E383" s="11">
        <f t="shared" si="65"/>
        <v>4</v>
      </c>
      <c r="F383" s="11">
        <f t="shared" si="61"/>
        <v>3</v>
      </c>
      <c r="G383" s="2">
        <v>6.5000000000000002E-2</v>
      </c>
      <c r="H383" s="11">
        <v>3</v>
      </c>
      <c r="I383" s="11">
        <f t="shared" si="55"/>
        <v>1.3485620045380575</v>
      </c>
      <c r="J383" s="11">
        <f t="shared" si="56"/>
        <v>8.31203870092126</v>
      </c>
      <c r="K383" s="11">
        <f t="shared" si="62"/>
        <v>21.112578300340001</v>
      </c>
      <c r="L383" s="11">
        <f>G383*(K383^H383)</f>
        <v>611.69816319277584</v>
      </c>
      <c r="M383" s="11">
        <f t="shared" si="57"/>
        <v>1470.0748935178462</v>
      </c>
      <c r="N383" s="11">
        <f t="shared" si="58"/>
        <v>3895.6984678222925</v>
      </c>
      <c r="O383" s="11">
        <v>23.6</v>
      </c>
      <c r="P383" s="11">
        <v>0.75</v>
      </c>
      <c r="Q383" s="11">
        <v>0</v>
      </c>
      <c r="R383" s="11" t="s">
        <v>420</v>
      </c>
      <c r="S383" s="11">
        <v>180</v>
      </c>
    </row>
    <row r="384" spans="1:28" x14ac:dyDescent="0.25">
      <c r="A384" s="11" t="s">
        <v>99</v>
      </c>
      <c r="B384" s="11" t="s">
        <v>100</v>
      </c>
      <c r="C384" s="11">
        <v>3</v>
      </c>
      <c r="D384" s="11">
        <v>2</v>
      </c>
      <c r="E384" s="11">
        <f t="shared" si="65"/>
        <v>6</v>
      </c>
      <c r="F384" s="11">
        <f t="shared" si="61"/>
        <v>5</v>
      </c>
      <c r="G384" s="2">
        <v>6.5000000000000002E-2</v>
      </c>
      <c r="H384" s="11">
        <v>3</v>
      </c>
      <c r="I384" s="11">
        <f t="shared" si="55"/>
        <v>1.7537842840211471</v>
      </c>
      <c r="J384" s="11">
        <f t="shared" si="56"/>
        <v>9.072827243227632</v>
      </c>
      <c r="K384" s="11">
        <f t="shared" si="62"/>
        <v>23.044981197798187</v>
      </c>
      <c r="L384" s="11">
        <f>G384*(K384^H384)</f>
        <v>795.50411591165232</v>
      </c>
      <c r="M384" s="11">
        <f t="shared" si="57"/>
        <v>1911.8099397059657</v>
      </c>
      <c r="N384" s="11">
        <f t="shared" si="58"/>
        <v>5066.2963402208088</v>
      </c>
      <c r="O384" s="11">
        <v>23.6</v>
      </c>
      <c r="P384" s="11">
        <v>0.75</v>
      </c>
      <c r="Q384" s="11">
        <v>0</v>
      </c>
      <c r="R384" s="11" t="s">
        <v>202</v>
      </c>
      <c r="T384" s="11">
        <v>26</v>
      </c>
    </row>
    <row r="385" spans="1:27" x14ac:dyDescent="0.25">
      <c r="A385" s="11" t="s">
        <v>99</v>
      </c>
      <c r="B385" s="11" t="s">
        <v>100</v>
      </c>
      <c r="C385" s="11">
        <v>4</v>
      </c>
      <c r="D385" s="11">
        <v>2</v>
      </c>
      <c r="E385" s="11">
        <f t="shared" si="65"/>
        <v>8</v>
      </c>
      <c r="F385" s="11">
        <f t="shared" si="61"/>
        <v>7</v>
      </c>
      <c r="G385" s="2">
        <v>6.5000000000000002E-2</v>
      </c>
      <c r="H385" s="11">
        <v>3</v>
      </c>
      <c r="I385" s="11">
        <f t="shared" si="55"/>
        <v>1.8540788604327141</v>
      </c>
      <c r="J385" s="11">
        <f t="shared" si="56"/>
        <v>9.2425821125115437</v>
      </c>
      <c r="K385" s="11">
        <f t="shared" si="62"/>
        <v>23.476158565779322</v>
      </c>
      <c r="L385" s="11">
        <f>G385*(K385^H385)</f>
        <v>840.99702462679011</v>
      </c>
      <c r="M385" s="11">
        <f t="shared" si="57"/>
        <v>2021.1416116962032</v>
      </c>
      <c r="N385" s="11">
        <f t="shared" si="58"/>
        <v>5356.0252709949382</v>
      </c>
      <c r="O385" s="11">
        <v>23.6</v>
      </c>
      <c r="P385" s="11">
        <v>0.75</v>
      </c>
      <c r="Q385" s="11">
        <v>0</v>
      </c>
      <c r="R385" s="4" t="s">
        <v>421</v>
      </c>
      <c r="T385" s="4" t="s">
        <v>422</v>
      </c>
      <c r="AA385" s="11" t="s">
        <v>423</v>
      </c>
    </row>
    <row r="386" spans="1:27" x14ac:dyDescent="0.25">
      <c r="A386" s="11" t="s">
        <v>99</v>
      </c>
      <c r="B386" s="11" t="s">
        <v>100</v>
      </c>
      <c r="C386" s="11">
        <v>5</v>
      </c>
      <c r="D386" s="11">
        <v>2</v>
      </c>
      <c r="E386" s="11">
        <f t="shared" si="65"/>
        <v>10</v>
      </c>
      <c r="F386" s="11">
        <f t="shared" si="61"/>
        <v>9</v>
      </c>
      <c r="G386" s="2">
        <v>6.5000000000000002E-2</v>
      </c>
      <c r="H386" s="11">
        <v>3</v>
      </c>
      <c r="I386" s="11">
        <f t="shared" ref="I386:I449" si="66">L386*0.00220462</f>
        <v>1.8769672503154908</v>
      </c>
      <c r="J386" s="11">
        <f t="shared" ref="J386:J449" si="67">K386/2.54</f>
        <v>9.2804595436808377</v>
      </c>
      <c r="K386" s="11">
        <f t="shared" si="62"/>
        <v>23.57236724094933</v>
      </c>
      <c r="L386" s="11">
        <f>G386*(K386^H386)</f>
        <v>851.37903598601611</v>
      </c>
      <c r="M386" s="11">
        <f t="shared" ref="M386:M449" si="68">L386/20/5.7/3.65*1000</f>
        <v>2046.0923719923483</v>
      </c>
      <c r="N386" s="11">
        <f t="shared" ref="N386:N449" si="69">M386*2.65</f>
        <v>5422.144785779723</v>
      </c>
      <c r="O386" s="11">
        <v>23.6</v>
      </c>
      <c r="P386" s="11">
        <v>0.75</v>
      </c>
      <c r="Q386" s="11">
        <v>0</v>
      </c>
      <c r="U386" s="5">
        <f>U382*U380</f>
        <v>22.675000000000001</v>
      </c>
      <c r="V386" s="5">
        <f>V382*V380</f>
        <v>38.556000000000004</v>
      </c>
      <c r="W386" s="5">
        <f>W382*W380</f>
        <v>90.718400000000003</v>
      </c>
      <c r="X386" s="5">
        <f>X382*X380</f>
        <v>142.99488000000002</v>
      </c>
      <c r="Y386" s="5">
        <f>Y382*Y380</f>
        <v>544.31039999999996</v>
      </c>
      <c r="Z386" s="5"/>
      <c r="AA386" s="6">
        <f>SUM(U386:Y386)</f>
        <v>839.25468000000001</v>
      </c>
    </row>
    <row r="387" spans="1:27" x14ac:dyDescent="0.25">
      <c r="A387" s="11" t="s">
        <v>99</v>
      </c>
      <c r="B387" s="11" t="s">
        <v>100</v>
      </c>
      <c r="C387" s="11">
        <v>6</v>
      </c>
      <c r="D387" s="11">
        <v>2</v>
      </c>
      <c r="E387" s="11">
        <f t="shared" si="65"/>
        <v>12</v>
      </c>
      <c r="F387" s="11">
        <f t="shared" ref="F387:F450" si="70">(C387*D387)-(D387-1)</f>
        <v>11</v>
      </c>
      <c r="G387" s="2">
        <v>6.5000000000000002E-2</v>
      </c>
      <c r="H387" s="11">
        <v>3</v>
      </c>
      <c r="I387" s="11">
        <f t="shared" si="66"/>
        <v>1.8820999128292226</v>
      </c>
      <c r="J387" s="11">
        <f t="shared" si="67"/>
        <v>9.2889111409636538</v>
      </c>
      <c r="K387" s="11">
        <f t="shared" ref="K387:K450" si="71">O387*(1-EXP(-P387*(F387-Q387)))</f>
        <v>23.593834298047682</v>
      </c>
      <c r="L387" s="11">
        <f>G387*(K387^H387)</f>
        <v>853.70717530877096</v>
      </c>
      <c r="M387" s="11">
        <f t="shared" si="68"/>
        <v>2051.6875157624872</v>
      </c>
      <c r="N387" s="11">
        <f t="shared" si="69"/>
        <v>5436.9719167705907</v>
      </c>
      <c r="O387" s="11">
        <v>23.6</v>
      </c>
      <c r="P387" s="11">
        <v>0.75</v>
      </c>
      <c r="Q387" s="11">
        <v>0</v>
      </c>
      <c r="S387" s="11">
        <f>180/2.54</f>
        <v>70.866141732283467</v>
      </c>
    </row>
    <row r="388" spans="1:27" x14ac:dyDescent="0.25">
      <c r="A388" s="11" t="s">
        <v>99</v>
      </c>
      <c r="B388" s="11" t="s">
        <v>100</v>
      </c>
      <c r="C388" s="11">
        <v>7</v>
      </c>
      <c r="D388" s="11">
        <v>2</v>
      </c>
      <c r="E388" s="11">
        <f t="shared" si="65"/>
        <v>14</v>
      </c>
      <c r="F388" s="11">
        <f t="shared" si="70"/>
        <v>13</v>
      </c>
      <c r="G388" s="2">
        <v>6.5000000000000002E-2</v>
      </c>
      <c r="H388" s="11">
        <v>3</v>
      </c>
      <c r="I388" s="11">
        <f t="shared" si="66"/>
        <v>1.8832464400205842</v>
      </c>
      <c r="J388" s="11">
        <f t="shared" si="67"/>
        <v>9.2907969472188778</v>
      </c>
      <c r="K388" s="11">
        <f t="shared" si="71"/>
        <v>23.598624245935952</v>
      </c>
      <c r="L388" s="11">
        <f>G388*(K388^H388)</f>
        <v>854.22723191324769</v>
      </c>
      <c r="M388" s="11">
        <f t="shared" si="68"/>
        <v>2052.9373513896844</v>
      </c>
      <c r="N388" s="11">
        <f t="shared" si="69"/>
        <v>5440.2839811826634</v>
      </c>
      <c r="O388" s="11">
        <v>23.6</v>
      </c>
      <c r="P388" s="11">
        <v>0.75</v>
      </c>
      <c r="Q388" s="11">
        <v>0</v>
      </c>
      <c r="S388" s="11">
        <f>AA386/S382</f>
        <v>0.2622670875</v>
      </c>
    </row>
    <row r="389" spans="1:27" x14ac:dyDescent="0.25">
      <c r="A389" s="11" t="s">
        <v>99</v>
      </c>
      <c r="B389" s="11" t="s">
        <v>100</v>
      </c>
      <c r="C389" s="11">
        <v>8</v>
      </c>
      <c r="D389" s="11">
        <v>2</v>
      </c>
      <c r="E389" s="11">
        <f t="shared" si="65"/>
        <v>16</v>
      </c>
      <c r="F389" s="11">
        <f t="shared" si="70"/>
        <v>15</v>
      </c>
      <c r="G389" s="2">
        <v>6.5000000000000002E-2</v>
      </c>
      <c r="H389" s="11">
        <v>3</v>
      </c>
      <c r="I389" s="11">
        <f t="shared" si="66"/>
        <v>1.8835023283384924</v>
      </c>
      <c r="J389" s="11">
        <f t="shared" si="67"/>
        <v>9.2912177274706167</v>
      </c>
      <c r="K389" s="11">
        <f t="shared" si="71"/>
        <v>23.599693027775366</v>
      </c>
      <c r="L389" s="11">
        <f>G389*(K389^H389)</f>
        <v>854.34330103985826</v>
      </c>
      <c r="M389" s="11">
        <f t="shared" si="68"/>
        <v>2053.2162966591163</v>
      </c>
      <c r="N389" s="11">
        <f t="shared" si="69"/>
        <v>5441.0231861466582</v>
      </c>
      <c r="O389" s="11">
        <v>23.6</v>
      </c>
      <c r="P389" s="11">
        <v>0.75</v>
      </c>
      <c r="Q389" s="11">
        <v>0</v>
      </c>
      <c r="S389" s="11">
        <f>S387*S388</f>
        <v>18.585856594488188</v>
      </c>
    </row>
    <row r="390" spans="1:27" x14ac:dyDescent="0.25">
      <c r="A390" s="11" t="s">
        <v>99</v>
      </c>
      <c r="B390" s="11" t="s">
        <v>100</v>
      </c>
      <c r="C390" s="11">
        <v>9</v>
      </c>
      <c r="D390" s="11">
        <v>2</v>
      </c>
      <c r="E390" s="11">
        <f t="shared" si="65"/>
        <v>18</v>
      </c>
      <c r="F390" s="11">
        <f t="shared" si="70"/>
        <v>17</v>
      </c>
      <c r="G390" s="2">
        <v>6.5000000000000002E-2</v>
      </c>
      <c r="H390" s="11">
        <v>3</v>
      </c>
      <c r="I390" s="11">
        <f t="shared" si="66"/>
        <v>1.8835594279026975</v>
      </c>
      <c r="J390" s="11">
        <f t="shared" si="67"/>
        <v>9.2913116162355731</v>
      </c>
      <c r="K390" s="11">
        <f t="shared" si="71"/>
        <v>23.599931505238356</v>
      </c>
      <c r="L390" s="11">
        <f>G390*(K390^H390)</f>
        <v>854.36920099731356</v>
      </c>
      <c r="M390" s="11">
        <f t="shared" si="68"/>
        <v>2053.2785412095973</v>
      </c>
      <c r="N390" s="11">
        <f t="shared" si="69"/>
        <v>5441.188134205433</v>
      </c>
      <c r="O390" s="11">
        <v>23.6</v>
      </c>
      <c r="P390" s="11">
        <v>0.75</v>
      </c>
      <c r="Q390" s="11">
        <v>0</v>
      </c>
      <c r="S390" s="2">
        <f>S389/2*2.54</f>
        <v>23.604037875</v>
      </c>
      <c r="T390" s="2" t="s">
        <v>424</v>
      </c>
    </row>
    <row r="391" spans="1:27" x14ac:dyDescent="0.25">
      <c r="A391" s="11" t="s">
        <v>99</v>
      </c>
      <c r="B391" s="11" t="s">
        <v>100</v>
      </c>
      <c r="C391" s="11">
        <v>10</v>
      </c>
      <c r="D391" s="11">
        <v>2</v>
      </c>
      <c r="E391" s="11">
        <f t="shared" si="65"/>
        <v>20</v>
      </c>
      <c r="F391" s="11">
        <f t="shared" si="70"/>
        <v>19</v>
      </c>
      <c r="G391" s="2">
        <v>6.5000000000000002E-2</v>
      </c>
      <c r="H391" s="11">
        <v>3</v>
      </c>
      <c r="I391" s="11">
        <f t="shared" si="66"/>
        <v>1.8835721686950759</v>
      </c>
      <c r="J391" s="11">
        <f t="shared" si="67"/>
        <v>9.2913325656507357</v>
      </c>
      <c r="K391" s="11">
        <f t="shared" si="71"/>
        <v>23.599984716752868</v>
      </c>
      <c r="L391" s="11">
        <f>G391*(K391^H391)</f>
        <v>854.37498013039703</v>
      </c>
      <c r="M391" s="11">
        <f t="shared" si="68"/>
        <v>2053.292430017777</v>
      </c>
      <c r="N391" s="11">
        <f t="shared" si="69"/>
        <v>5441.224939547109</v>
      </c>
      <c r="O391" s="11">
        <v>23.6</v>
      </c>
      <c r="P391" s="11">
        <v>0.75</v>
      </c>
      <c r="Q391" s="11">
        <v>0</v>
      </c>
    </row>
    <row r="392" spans="1:27" x14ac:dyDescent="0.25">
      <c r="A392" s="11" t="s">
        <v>101</v>
      </c>
      <c r="B392" s="11" t="s">
        <v>102</v>
      </c>
      <c r="C392" s="11">
        <v>1</v>
      </c>
      <c r="D392" s="11">
        <v>2</v>
      </c>
      <c r="E392" s="11">
        <f t="shared" si="65"/>
        <v>2</v>
      </c>
      <c r="F392" s="11">
        <f t="shared" si="70"/>
        <v>1</v>
      </c>
      <c r="G392" s="11">
        <v>1.4999999999999999E-2</v>
      </c>
      <c r="H392" s="11">
        <v>3.1</v>
      </c>
      <c r="I392" s="11">
        <f t="shared" si="66"/>
        <v>1.1636838647798761E-2</v>
      </c>
      <c r="J392" s="11">
        <f t="shared" si="67"/>
        <v>2.6096896757139096</v>
      </c>
      <c r="K392" s="11">
        <f t="shared" si="71"/>
        <v>6.6286117763133303</v>
      </c>
      <c r="L392" s="11">
        <f>G392*(K392^H392)</f>
        <v>5.2783874988881356</v>
      </c>
      <c r="M392" s="11">
        <f t="shared" si="68"/>
        <v>12.68538211701066</v>
      </c>
      <c r="N392" s="11">
        <f t="shared" si="69"/>
        <v>33.616262610078245</v>
      </c>
      <c r="O392" s="11">
        <v>42.4</v>
      </c>
      <c r="P392" s="11">
        <v>0.17</v>
      </c>
      <c r="Q392" s="11">
        <v>0</v>
      </c>
      <c r="S392" s="11" t="s">
        <v>406</v>
      </c>
    </row>
    <row r="393" spans="1:27" x14ac:dyDescent="0.25">
      <c r="A393" s="11" t="s">
        <v>101</v>
      </c>
      <c r="B393" s="11" t="s">
        <v>102</v>
      </c>
      <c r="C393" s="11">
        <v>2</v>
      </c>
      <c r="D393" s="11">
        <v>2</v>
      </c>
      <c r="E393" s="11">
        <f t="shared" si="65"/>
        <v>4</v>
      </c>
      <c r="F393" s="11">
        <f t="shared" si="70"/>
        <v>3</v>
      </c>
      <c r="G393" s="11">
        <v>1.4999999999999999E-2</v>
      </c>
      <c r="H393" s="11">
        <v>3.1</v>
      </c>
      <c r="I393" s="11">
        <f t="shared" si="66"/>
        <v>0.21329274626401221</v>
      </c>
      <c r="J393" s="11">
        <f t="shared" si="67"/>
        <v>6.6688927001417024</v>
      </c>
      <c r="K393" s="11">
        <f t="shared" si="71"/>
        <v>16.938987458359925</v>
      </c>
      <c r="L393" s="11">
        <f>G393*(K393^H393)</f>
        <v>96.748077339410969</v>
      </c>
      <c r="M393" s="11">
        <f t="shared" si="68"/>
        <v>232.51160139248012</v>
      </c>
      <c r="N393" s="11">
        <f t="shared" si="69"/>
        <v>616.15574369007231</v>
      </c>
      <c r="O393" s="11">
        <v>42.4</v>
      </c>
      <c r="P393" s="11">
        <v>0.17</v>
      </c>
      <c r="Q393" s="11">
        <v>0</v>
      </c>
    </row>
    <row r="394" spans="1:27" x14ac:dyDescent="0.25">
      <c r="A394" s="11" t="s">
        <v>101</v>
      </c>
      <c r="B394" s="11" t="s">
        <v>102</v>
      </c>
      <c r="C394" s="11">
        <v>3</v>
      </c>
      <c r="D394" s="11">
        <v>2</v>
      </c>
      <c r="E394" s="11">
        <f t="shared" si="65"/>
        <v>6</v>
      </c>
      <c r="F394" s="11">
        <f t="shared" si="70"/>
        <v>5</v>
      </c>
      <c r="G394" s="11">
        <v>1.4999999999999999E-2</v>
      </c>
      <c r="H394" s="11">
        <v>3.1</v>
      </c>
      <c r="I394" s="11">
        <f t="shared" si="66"/>
        <v>0.65097335677889279</v>
      </c>
      <c r="J394" s="11">
        <f t="shared" si="67"/>
        <v>9.5581129469976336</v>
      </c>
      <c r="K394" s="11">
        <f t="shared" si="71"/>
        <v>24.277606885373991</v>
      </c>
      <c r="L394" s="11">
        <f>G394*(K394^H394)</f>
        <v>295.2768988664227</v>
      </c>
      <c r="M394" s="11">
        <f t="shared" si="68"/>
        <v>709.62965360832175</v>
      </c>
      <c r="N394" s="11">
        <f t="shared" si="69"/>
        <v>1880.5185820620525</v>
      </c>
      <c r="O394" s="11">
        <v>42.4</v>
      </c>
      <c r="P394" s="11">
        <v>0.17</v>
      </c>
      <c r="Q394" s="11">
        <v>0</v>
      </c>
    </row>
    <row r="395" spans="1:27" x14ac:dyDescent="0.25">
      <c r="A395" s="11" t="s">
        <v>101</v>
      </c>
      <c r="B395" s="11" t="s">
        <v>102</v>
      </c>
      <c r="C395" s="11">
        <v>4</v>
      </c>
      <c r="D395" s="11">
        <v>2</v>
      </c>
      <c r="E395" s="11">
        <f t="shared" si="65"/>
        <v>8</v>
      </c>
      <c r="F395" s="11">
        <f t="shared" si="70"/>
        <v>7</v>
      </c>
      <c r="G395" s="11">
        <v>1.4999999999999999E-2</v>
      </c>
      <c r="H395" s="11">
        <v>3.1</v>
      </c>
      <c r="I395" s="11">
        <f t="shared" si="66"/>
        <v>1.191021848400204</v>
      </c>
      <c r="J395" s="11">
        <f t="shared" si="67"/>
        <v>11.614574174634546</v>
      </c>
      <c r="K395" s="11">
        <f t="shared" si="71"/>
        <v>29.501018403571749</v>
      </c>
      <c r="L395" s="11">
        <f>G395*(K395^H395)</f>
        <v>540.23906541726194</v>
      </c>
      <c r="M395" s="11">
        <f t="shared" si="68"/>
        <v>1298.3394987196873</v>
      </c>
      <c r="N395" s="11">
        <f t="shared" si="69"/>
        <v>3440.5996716071713</v>
      </c>
      <c r="O395" s="11">
        <v>42.4</v>
      </c>
      <c r="P395" s="11">
        <v>0.17</v>
      </c>
      <c r="Q395" s="11">
        <v>0</v>
      </c>
    </row>
    <row r="396" spans="1:27" x14ac:dyDescent="0.25">
      <c r="A396" s="11" t="s">
        <v>101</v>
      </c>
      <c r="B396" s="11" t="s">
        <v>102</v>
      </c>
      <c r="C396" s="11">
        <v>5</v>
      </c>
      <c r="D396" s="11">
        <v>2</v>
      </c>
      <c r="E396" s="11">
        <f t="shared" si="65"/>
        <v>10</v>
      </c>
      <c r="F396" s="11">
        <f t="shared" si="70"/>
        <v>9</v>
      </c>
      <c r="G396" s="11">
        <v>1.4999999999999999E-2</v>
      </c>
      <c r="H396" s="11">
        <v>3.1</v>
      </c>
      <c r="I396" s="11">
        <f t="shared" si="66"/>
        <v>1.720753930638796</v>
      </c>
      <c r="J396" s="11">
        <f t="shared" si="67"/>
        <v>13.078302246378465</v>
      </c>
      <c r="K396" s="11">
        <f t="shared" si="71"/>
        <v>33.218887705801301</v>
      </c>
      <c r="L396" s="11">
        <f>G396*(K396^H396)</f>
        <v>780.52178182126443</v>
      </c>
      <c r="M396" s="11">
        <f t="shared" si="68"/>
        <v>1875.8033689528102</v>
      </c>
      <c r="N396" s="11">
        <f t="shared" si="69"/>
        <v>4970.8789277249471</v>
      </c>
      <c r="O396" s="11">
        <v>42.4</v>
      </c>
      <c r="P396" s="11">
        <v>0.17</v>
      </c>
      <c r="Q396" s="11">
        <v>0</v>
      </c>
    </row>
    <row r="397" spans="1:27" x14ac:dyDescent="0.25">
      <c r="A397" s="11" t="s">
        <v>101</v>
      </c>
      <c r="B397" s="11" t="s">
        <v>102</v>
      </c>
      <c r="C397" s="11">
        <v>6</v>
      </c>
      <c r="D397" s="11">
        <v>2</v>
      </c>
      <c r="E397" s="11">
        <f t="shared" si="65"/>
        <v>12</v>
      </c>
      <c r="F397" s="11">
        <f t="shared" si="70"/>
        <v>11</v>
      </c>
      <c r="G397" s="11">
        <v>1.4999999999999999E-2</v>
      </c>
      <c r="H397" s="11">
        <v>3.1</v>
      </c>
      <c r="I397" s="11">
        <f t="shared" si="66"/>
        <v>2.1822800113624439</v>
      </c>
      <c r="J397" s="11">
        <f t="shared" si="67"/>
        <v>14.120140448440324</v>
      </c>
      <c r="K397" s="11">
        <f t="shared" si="71"/>
        <v>35.865156739038426</v>
      </c>
      <c r="L397" s="11">
        <f>G397*(K397^H397)</f>
        <v>989.86673955713172</v>
      </c>
      <c r="M397" s="11">
        <f t="shared" si="68"/>
        <v>2378.9155000171395</v>
      </c>
      <c r="N397" s="11">
        <f t="shared" si="69"/>
        <v>6304.1260750454194</v>
      </c>
      <c r="O397" s="11">
        <v>42.4</v>
      </c>
      <c r="P397" s="11">
        <v>0.17</v>
      </c>
      <c r="Q397" s="11">
        <v>0</v>
      </c>
    </row>
    <row r="398" spans="1:27" x14ac:dyDescent="0.25">
      <c r="A398" s="11" t="s">
        <v>101</v>
      </c>
      <c r="B398" s="11" t="s">
        <v>102</v>
      </c>
      <c r="C398" s="11">
        <v>7</v>
      </c>
      <c r="D398" s="11">
        <v>2</v>
      </c>
      <c r="E398" s="11">
        <f t="shared" si="65"/>
        <v>14</v>
      </c>
      <c r="F398" s="11">
        <f t="shared" si="70"/>
        <v>13</v>
      </c>
      <c r="G398" s="11">
        <v>1.4999999999999999E-2</v>
      </c>
      <c r="H398" s="11">
        <v>3.1</v>
      </c>
      <c r="I398" s="11">
        <f t="shared" si="66"/>
        <v>2.5575311631138962</v>
      </c>
      <c r="J398" s="11">
        <f t="shared" si="67"/>
        <v>14.861689961788311</v>
      </c>
      <c r="K398" s="11">
        <f t="shared" si="71"/>
        <v>37.748692502942312</v>
      </c>
      <c r="L398" s="11">
        <f>G398*(K398^H398)</f>
        <v>1160.0780012491477</v>
      </c>
      <c r="M398" s="11">
        <f t="shared" si="68"/>
        <v>2787.9788542397205</v>
      </c>
      <c r="N398" s="11">
        <f t="shared" si="69"/>
        <v>7388.1439637352587</v>
      </c>
      <c r="O398" s="11">
        <v>42.4</v>
      </c>
      <c r="P398" s="11">
        <v>0.17</v>
      </c>
      <c r="Q398" s="11">
        <v>0</v>
      </c>
    </row>
    <row r="399" spans="1:27" x14ac:dyDescent="0.25">
      <c r="A399" s="11" t="s">
        <v>101</v>
      </c>
      <c r="B399" s="11" t="s">
        <v>102</v>
      </c>
      <c r="C399" s="11">
        <v>8</v>
      </c>
      <c r="D399" s="11">
        <v>2</v>
      </c>
      <c r="E399" s="11">
        <f t="shared" si="65"/>
        <v>16</v>
      </c>
      <c r="F399" s="11">
        <f t="shared" si="70"/>
        <v>15</v>
      </c>
      <c r="G399" s="11">
        <v>1.4999999999999999E-2</v>
      </c>
      <c r="H399" s="11">
        <v>3.1</v>
      </c>
      <c r="I399" s="11">
        <f t="shared" si="66"/>
        <v>2.8497434096961727</v>
      </c>
      <c r="J399" s="11">
        <f t="shared" si="67"/>
        <v>15.389502898248466</v>
      </c>
      <c r="K399" s="11">
        <f t="shared" si="71"/>
        <v>39.089337361551102</v>
      </c>
      <c r="L399" s="11">
        <f>G399*(K399^H399)</f>
        <v>1292.6234043491272</v>
      </c>
      <c r="M399" s="11">
        <f t="shared" si="68"/>
        <v>3106.5210390510142</v>
      </c>
      <c r="N399" s="11">
        <f t="shared" si="69"/>
        <v>8232.2807534851872</v>
      </c>
      <c r="O399" s="11">
        <v>42.4</v>
      </c>
      <c r="P399" s="11">
        <v>0.17</v>
      </c>
      <c r="Q399" s="11">
        <v>0</v>
      </c>
    </row>
    <row r="400" spans="1:27" x14ac:dyDescent="0.25">
      <c r="A400" s="11" t="s">
        <v>101</v>
      </c>
      <c r="B400" s="11" t="s">
        <v>102</v>
      </c>
      <c r="C400" s="11">
        <v>9</v>
      </c>
      <c r="D400" s="11">
        <v>2</v>
      </c>
      <c r="E400" s="11">
        <f t="shared" si="65"/>
        <v>18</v>
      </c>
      <c r="F400" s="11">
        <f t="shared" si="70"/>
        <v>17</v>
      </c>
      <c r="G400" s="11">
        <v>1.4999999999999999E-2</v>
      </c>
      <c r="H400" s="11">
        <v>3.1</v>
      </c>
      <c r="I400" s="11">
        <f t="shared" si="66"/>
        <v>3.070977261385389</v>
      </c>
      <c r="J400" s="11">
        <f t="shared" si="67"/>
        <v>15.765184482390989</v>
      </c>
      <c r="K400" s="11">
        <f t="shared" si="71"/>
        <v>40.043568585273114</v>
      </c>
      <c r="L400" s="11">
        <f>G400*(K400^H400)</f>
        <v>1392.9735108024915</v>
      </c>
      <c r="M400" s="11">
        <f t="shared" si="68"/>
        <v>3347.6892833513371</v>
      </c>
      <c r="N400" s="11">
        <f t="shared" si="69"/>
        <v>8871.3766008810435</v>
      </c>
      <c r="O400" s="11">
        <v>42.4</v>
      </c>
      <c r="P400" s="11">
        <v>0.17</v>
      </c>
      <c r="Q400" s="11">
        <v>0</v>
      </c>
    </row>
    <row r="401" spans="1:28" x14ac:dyDescent="0.25">
      <c r="A401" s="11" t="s">
        <v>101</v>
      </c>
      <c r="B401" s="11" t="s">
        <v>102</v>
      </c>
      <c r="C401" s="11">
        <v>10</v>
      </c>
      <c r="D401" s="11">
        <v>2</v>
      </c>
      <c r="E401" s="11">
        <f t="shared" si="65"/>
        <v>20</v>
      </c>
      <c r="F401" s="11">
        <f t="shared" si="70"/>
        <v>19</v>
      </c>
      <c r="G401" s="11">
        <v>1.4999999999999999E-2</v>
      </c>
      <c r="H401" s="11">
        <v>3.1</v>
      </c>
      <c r="I401" s="11">
        <f t="shared" si="66"/>
        <v>3.2353435574485139</v>
      </c>
      <c r="J401" s="11">
        <f t="shared" si="67"/>
        <v>16.032583484792085</v>
      </c>
      <c r="K401" s="11">
        <f t="shared" si="71"/>
        <v>40.722762051371895</v>
      </c>
      <c r="L401" s="11">
        <f>G401*(K401^H401)</f>
        <v>1467.5288972469241</v>
      </c>
      <c r="M401" s="11">
        <f t="shared" si="68"/>
        <v>3526.8658910043837</v>
      </c>
      <c r="N401" s="11">
        <f t="shared" si="69"/>
        <v>9346.1946111616162</v>
      </c>
      <c r="O401" s="11">
        <v>42.4</v>
      </c>
      <c r="P401" s="11">
        <v>0.17</v>
      </c>
      <c r="Q401" s="11">
        <v>0</v>
      </c>
    </row>
    <row r="402" spans="1:28" x14ac:dyDescent="0.25">
      <c r="A402" s="11" t="s">
        <v>103</v>
      </c>
      <c r="B402" s="11" t="s">
        <v>104</v>
      </c>
      <c r="C402" s="11">
        <v>1</v>
      </c>
      <c r="D402" s="11">
        <v>2</v>
      </c>
      <c r="E402" s="11">
        <f t="shared" si="65"/>
        <v>2</v>
      </c>
      <c r="F402" s="11">
        <f t="shared" si="70"/>
        <v>1</v>
      </c>
      <c r="G402" s="11">
        <v>1.2E-2</v>
      </c>
      <c r="H402" s="11">
        <v>3.1</v>
      </c>
      <c r="I402" s="11">
        <f t="shared" si="66"/>
        <v>0.14508923080990013</v>
      </c>
      <c r="J402" s="11">
        <f t="shared" si="67"/>
        <v>6.3289852915013611</v>
      </c>
      <c r="K402" s="11">
        <f t="shared" si="71"/>
        <v>16.075622640413457</v>
      </c>
      <c r="L402" s="2">
        <f>G402*(K402^H402)</f>
        <v>65.811446330841662</v>
      </c>
      <c r="M402" s="2">
        <f t="shared" si="68"/>
        <v>158.16257229233759</v>
      </c>
      <c r="N402" s="2">
        <f t="shared" si="69"/>
        <v>419.13081657469456</v>
      </c>
      <c r="O402" s="11">
        <f t="shared" ref="O402:O411" si="72">$AB$404</f>
        <v>150.03333333333333</v>
      </c>
      <c r="P402" s="11">
        <f t="shared" ref="P402:P411" si="73">$AB$405</f>
        <v>0.11333333333333334</v>
      </c>
      <c r="Q402" s="11">
        <v>0</v>
      </c>
      <c r="S402" s="11" t="s">
        <v>425</v>
      </c>
      <c r="T402" s="11" t="s">
        <v>426</v>
      </c>
      <c r="U402" s="11" t="s">
        <v>427</v>
      </c>
      <c r="V402" s="11" t="s">
        <v>428</v>
      </c>
      <c r="W402" s="11" t="s">
        <v>429</v>
      </c>
      <c r="X402" s="11" t="s">
        <v>430</v>
      </c>
      <c r="Y402" s="11" t="s">
        <v>431</v>
      </c>
      <c r="Z402" s="11" t="s">
        <v>432</v>
      </c>
    </row>
    <row r="403" spans="1:28" x14ac:dyDescent="0.25">
      <c r="A403" s="11" t="s">
        <v>103</v>
      </c>
      <c r="B403" s="11" t="s">
        <v>104</v>
      </c>
      <c r="C403" s="11">
        <v>2</v>
      </c>
      <c r="D403" s="11">
        <v>2</v>
      </c>
      <c r="E403" s="11">
        <f t="shared" si="65"/>
        <v>4</v>
      </c>
      <c r="F403" s="11">
        <f t="shared" si="70"/>
        <v>3</v>
      </c>
      <c r="G403" s="11">
        <v>1.2E-2</v>
      </c>
      <c r="H403" s="11">
        <v>3.1</v>
      </c>
      <c r="I403" s="11">
        <f t="shared" si="66"/>
        <v>1.048811704075304</v>
      </c>
      <c r="J403" s="11">
        <f t="shared" si="67"/>
        <v>11.979838750679438</v>
      </c>
      <c r="K403" s="11">
        <f t="shared" si="71"/>
        <v>30.428790426725772</v>
      </c>
      <c r="L403" s="2">
        <f>G403*(K403^H403)</f>
        <v>475.73355230166828</v>
      </c>
      <c r="M403" s="2">
        <f t="shared" si="68"/>
        <v>1143.3154345149444</v>
      </c>
      <c r="N403" s="2">
        <f t="shared" si="69"/>
        <v>3029.7859014646024</v>
      </c>
      <c r="O403" s="11">
        <f t="shared" si="72"/>
        <v>150.03333333333333</v>
      </c>
      <c r="P403" s="11">
        <f t="shared" si="73"/>
        <v>0.11333333333333334</v>
      </c>
      <c r="Q403" s="11">
        <v>1</v>
      </c>
      <c r="R403" s="11" t="s">
        <v>163</v>
      </c>
      <c r="S403" s="11">
        <v>230</v>
      </c>
      <c r="V403" s="11">
        <v>152</v>
      </c>
      <c r="W403" s="11">
        <v>403</v>
      </c>
      <c r="Y403" s="11">
        <v>143</v>
      </c>
      <c r="Z403" s="11">
        <v>100</v>
      </c>
      <c r="AB403" s="11">
        <f>AVERAGE(S403:Z403)</f>
        <v>205.6</v>
      </c>
    </row>
    <row r="404" spans="1:28" x14ac:dyDescent="0.25">
      <c r="A404" s="11" t="s">
        <v>103</v>
      </c>
      <c r="B404" s="11" t="s">
        <v>104</v>
      </c>
      <c r="C404" s="11">
        <v>3</v>
      </c>
      <c r="D404" s="11">
        <v>2</v>
      </c>
      <c r="E404" s="11">
        <f t="shared" si="65"/>
        <v>6</v>
      </c>
      <c r="F404" s="11">
        <f t="shared" si="70"/>
        <v>5</v>
      </c>
      <c r="G404" s="11">
        <v>1.2E-2</v>
      </c>
      <c r="H404" s="11">
        <v>3.1</v>
      </c>
      <c r="I404" s="11">
        <f t="shared" si="66"/>
        <v>3.1180781451313928</v>
      </c>
      <c r="J404" s="11">
        <f t="shared" si="67"/>
        <v>17.025220173825382</v>
      </c>
      <c r="K404" s="11">
        <f t="shared" si="71"/>
        <v>43.244059241516467</v>
      </c>
      <c r="L404" s="2">
        <f>G404*(K404^H404)</f>
        <v>1414.3381376978314</v>
      </c>
      <c r="M404" s="2">
        <f t="shared" si="68"/>
        <v>3399.0342170099289</v>
      </c>
      <c r="N404" s="2">
        <f t="shared" si="69"/>
        <v>9007.4406750763119</v>
      </c>
      <c r="O404" s="11">
        <f t="shared" si="72"/>
        <v>150.03333333333333</v>
      </c>
      <c r="P404" s="11">
        <f t="shared" si="73"/>
        <v>0.11333333333333334</v>
      </c>
      <c r="Q404" s="11">
        <v>2</v>
      </c>
      <c r="R404" s="11" t="s">
        <v>20</v>
      </c>
      <c r="W404" s="11">
        <v>236</v>
      </c>
      <c r="Y404" s="11">
        <v>144</v>
      </c>
      <c r="Z404" s="11">
        <v>70.099999999999994</v>
      </c>
      <c r="AB404" s="11">
        <f>AVERAGE(S404:Z404)</f>
        <v>150.03333333333333</v>
      </c>
    </row>
    <row r="405" spans="1:28" x14ac:dyDescent="0.25">
      <c r="A405" s="11" t="s">
        <v>103</v>
      </c>
      <c r="B405" s="11" t="s">
        <v>104</v>
      </c>
      <c r="C405" s="11">
        <v>4</v>
      </c>
      <c r="D405" s="11">
        <v>2</v>
      </c>
      <c r="E405" s="11">
        <f t="shared" si="65"/>
        <v>8</v>
      </c>
      <c r="F405" s="11">
        <f t="shared" si="70"/>
        <v>7</v>
      </c>
      <c r="G405" s="11">
        <v>1.2E-2</v>
      </c>
      <c r="H405" s="11">
        <v>3.1</v>
      </c>
      <c r="I405" s="11">
        <f t="shared" si="66"/>
        <v>6.4555947235383959</v>
      </c>
      <c r="J405" s="11">
        <f t="shared" si="67"/>
        <v>21.530004077517109</v>
      </c>
      <c r="K405" s="11">
        <f t="shared" si="71"/>
        <v>54.686210356893454</v>
      </c>
      <c r="L405" s="2">
        <f>G405*(K405^H405)</f>
        <v>2928.2119927871449</v>
      </c>
      <c r="M405" s="2">
        <f t="shared" si="68"/>
        <v>7037.2794827857379</v>
      </c>
      <c r="N405" s="2">
        <f t="shared" si="69"/>
        <v>18648.790629382205</v>
      </c>
      <c r="O405" s="11">
        <f t="shared" si="72"/>
        <v>150.03333333333333</v>
      </c>
      <c r="P405" s="11">
        <f t="shared" si="73"/>
        <v>0.11333333333333334</v>
      </c>
      <c r="Q405" s="11">
        <v>3</v>
      </c>
      <c r="R405" s="11" t="s">
        <v>21</v>
      </c>
      <c r="W405" s="11">
        <v>0.1</v>
      </c>
      <c r="Y405" s="11">
        <v>0.04</v>
      </c>
      <c r="Z405" s="11">
        <v>0.2</v>
      </c>
      <c r="AB405" s="11">
        <f>AVERAGE(S405:Z405)</f>
        <v>0.11333333333333334</v>
      </c>
    </row>
    <row r="406" spans="1:28" x14ac:dyDescent="0.25">
      <c r="A406" s="11" t="s">
        <v>103</v>
      </c>
      <c r="B406" s="11" t="s">
        <v>104</v>
      </c>
      <c r="C406" s="11">
        <v>5</v>
      </c>
      <c r="D406" s="11">
        <v>2</v>
      </c>
      <c r="E406" s="11">
        <f t="shared" si="65"/>
        <v>10</v>
      </c>
      <c r="F406" s="11">
        <f t="shared" si="70"/>
        <v>9</v>
      </c>
      <c r="G406" s="11">
        <v>1.2E-2</v>
      </c>
      <c r="H406" s="11">
        <v>3.1</v>
      </c>
      <c r="I406" s="11">
        <f t="shared" si="66"/>
        <v>10.977986601158317</v>
      </c>
      <c r="J406" s="11">
        <f t="shared" si="67"/>
        <v>25.552113868040497</v>
      </c>
      <c r="K406" s="11">
        <f t="shared" si="71"/>
        <v>64.902369224822863</v>
      </c>
      <c r="L406" s="2">
        <f>G406*(K406^H406)</f>
        <v>4979.5368821648708</v>
      </c>
      <c r="M406" s="2">
        <f t="shared" si="68"/>
        <v>11967.163860045352</v>
      </c>
      <c r="N406" s="2">
        <f t="shared" si="69"/>
        <v>31712.984229120182</v>
      </c>
      <c r="O406" s="11">
        <f t="shared" si="72"/>
        <v>150.03333333333333</v>
      </c>
      <c r="P406" s="11">
        <f t="shared" si="73"/>
        <v>0.11333333333333334</v>
      </c>
      <c r="Q406" s="11">
        <v>4</v>
      </c>
      <c r="R406" s="11" t="s">
        <v>218</v>
      </c>
    </row>
    <row r="407" spans="1:28" x14ac:dyDescent="0.25">
      <c r="A407" s="11" t="s">
        <v>103</v>
      </c>
      <c r="B407" s="11" t="s">
        <v>104</v>
      </c>
      <c r="C407" s="11">
        <v>6</v>
      </c>
      <c r="D407" s="11">
        <v>2</v>
      </c>
      <c r="E407" s="11">
        <f t="shared" si="65"/>
        <v>12</v>
      </c>
      <c r="F407" s="11">
        <f t="shared" si="70"/>
        <v>11</v>
      </c>
      <c r="G407" s="11">
        <v>1.2E-2</v>
      </c>
      <c r="H407" s="11">
        <v>3.1</v>
      </c>
      <c r="I407" s="11">
        <f t="shared" si="66"/>
        <v>16.503194668098537</v>
      </c>
      <c r="J407" s="11">
        <f t="shared" si="67"/>
        <v>29.143266632053564</v>
      </c>
      <c r="K407" s="11">
        <f t="shared" si="71"/>
        <v>74.023897245416052</v>
      </c>
      <c r="L407" s="2">
        <f>G407*(K407^H407)</f>
        <v>7485.7320844855512</v>
      </c>
      <c r="M407" s="2">
        <f t="shared" si="68"/>
        <v>17990.223707006851</v>
      </c>
      <c r="N407" s="2">
        <f t="shared" si="69"/>
        <v>47674.092823568157</v>
      </c>
      <c r="O407" s="11">
        <f t="shared" si="72"/>
        <v>150.03333333333333</v>
      </c>
      <c r="P407" s="11">
        <f t="shared" si="73"/>
        <v>0.11333333333333334</v>
      </c>
      <c r="Q407" s="11">
        <v>5</v>
      </c>
      <c r="R407" s="11" t="s">
        <v>164</v>
      </c>
      <c r="W407" s="11" t="s">
        <v>169</v>
      </c>
      <c r="Y407" s="11" t="s">
        <v>433</v>
      </c>
      <c r="Z407" s="11" t="s">
        <v>169</v>
      </c>
    </row>
    <row r="408" spans="1:28" x14ac:dyDescent="0.25">
      <c r="A408" s="11" t="s">
        <v>103</v>
      </c>
      <c r="B408" s="11" t="s">
        <v>104</v>
      </c>
      <c r="C408" s="11">
        <v>7</v>
      </c>
      <c r="D408" s="11">
        <v>2</v>
      </c>
      <c r="E408" s="11">
        <f t="shared" si="65"/>
        <v>14</v>
      </c>
      <c r="F408" s="11">
        <f t="shared" si="70"/>
        <v>13</v>
      </c>
      <c r="G408" s="11">
        <v>1.2E-2</v>
      </c>
      <c r="H408" s="11">
        <v>3.1</v>
      </c>
      <c r="I408" s="11">
        <f t="shared" si="66"/>
        <v>22.808395431515205</v>
      </c>
      <c r="J408" s="11">
        <f t="shared" si="67"/>
        <v>32.349638125160034</v>
      </c>
      <c r="K408" s="11">
        <f t="shared" si="71"/>
        <v>82.168080837906487</v>
      </c>
      <c r="L408" s="2">
        <f>G408*(K408^H408)</f>
        <v>10345.726443339534</v>
      </c>
      <c r="M408" s="2">
        <f t="shared" si="68"/>
        <v>24863.557902762637</v>
      </c>
      <c r="N408" s="2">
        <f t="shared" si="69"/>
        <v>65888.42844232099</v>
      </c>
      <c r="O408" s="11">
        <f t="shared" si="72"/>
        <v>150.03333333333333</v>
      </c>
      <c r="P408" s="11">
        <f t="shared" si="73"/>
        <v>0.11333333333333334</v>
      </c>
      <c r="Q408" s="11">
        <v>6</v>
      </c>
      <c r="R408" s="11" t="s">
        <v>175</v>
      </c>
      <c r="S408" s="4" t="s">
        <v>434</v>
      </c>
      <c r="V408" s="4" t="s">
        <v>435</v>
      </c>
      <c r="W408" s="4" t="s">
        <v>436</v>
      </c>
      <c r="Y408" s="4" t="s">
        <v>437</v>
      </c>
      <c r="Z408" s="4" t="s">
        <v>438</v>
      </c>
    </row>
    <row r="409" spans="1:28" x14ac:dyDescent="0.25">
      <c r="A409" s="11" t="s">
        <v>103</v>
      </c>
      <c r="B409" s="11" t="s">
        <v>104</v>
      </c>
      <c r="C409" s="11">
        <v>8</v>
      </c>
      <c r="D409" s="11">
        <v>2</v>
      </c>
      <c r="E409" s="11">
        <f t="shared" si="65"/>
        <v>16</v>
      </c>
      <c r="F409" s="11">
        <f t="shared" si="70"/>
        <v>15</v>
      </c>
      <c r="G409" s="11">
        <v>1.2E-2</v>
      </c>
      <c r="H409" s="11">
        <v>3.1</v>
      </c>
      <c r="I409" s="11">
        <f t="shared" si="66"/>
        <v>29.665939975959152</v>
      </c>
      <c r="J409" s="11">
        <f t="shared" si="67"/>
        <v>35.212456508947518</v>
      </c>
      <c r="K409" s="11">
        <f t="shared" si="71"/>
        <v>89.439639532726702</v>
      </c>
      <c r="L409" s="2">
        <f>G409*(K409^H409)</f>
        <v>13456.260024838362</v>
      </c>
      <c r="M409" s="2">
        <f t="shared" si="68"/>
        <v>32339.005106556982</v>
      </c>
      <c r="N409" s="2">
        <f t="shared" si="69"/>
        <v>85698.363532375995</v>
      </c>
      <c r="O409" s="11">
        <f t="shared" si="72"/>
        <v>150.03333333333333</v>
      </c>
      <c r="P409" s="11">
        <f t="shared" si="73"/>
        <v>0.11333333333333334</v>
      </c>
      <c r="Q409" s="11">
        <v>7</v>
      </c>
    </row>
    <row r="410" spans="1:28" x14ac:dyDescent="0.25">
      <c r="A410" s="11" t="s">
        <v>103</v>
      </c>
      <c r="B410" s="11" t="s">
        <v>104</v>
      </c>
      <c r="C410" s="11">
        <v>9</v>
      </c>
      <c r="D410" s="11">
        <v>2</v>
      </c>
      <c r="E410" s="11">
        <f t="shared" si="65"/>
        <v>18</v>
      </c>
      <c r="F410" s="11">
        <f t="shared" si="70"/>
        <v>17</v>
      </c>
      <c r="G410" s="11">
        <v>1.2E-2</v>
      </c>
      <c r="H410" s="11">
        <v>3.1</v>
      </c>
      <c r="I410" s="11">
        <f t="shared" si="66"/>
        <v>36.864033523591324</v>
      </c>
      <c r="J410" s="11">
        <f t="shared" si="67"/>
        <v>37.768532470878924</v>
      </c>
      <c r="K410" s="11">
        <f t="shared" si="71"/>
        <v>95.932072476032474</v>
      </c>
      <c r="L410" s="2">
        <f>G410*(K410^H410)</f>
        <v>16721.264219498746</v>
      </c>
      <c r="M410" s="2">
        <f t="shared" si="68"/>
        <v>40185.686660655476</v>
      </c>
      <c r="N410" s="2">
        <f t="shared" si="69"/>
        <v>106492.069650737</v>
      </c>
      <c r="O410" s="11">
        <f t="shared" si="72"/>
        <v>150.03333333333333</v>
      </c>
      <c r="P410" s="11">
        <f t="shared" si="73"/>
        <v>0.11333333333333334</v>
      </c>
      <c r="Q410" s="11">
        <v>8</v>
      </c>
    </row>
    <row r="411" spans="1:28" x14ac:dyDescent="0.25">
      <c r="A411" s="11" t="s">
        <v>103</v>
      </c>
      <c r="B411" s="11" t="s">
        <v>104</v>
      </c>
      <c r="C411" s="11">
        <v>10</v>
      </c>
      <c r="D411" s="11">
        <v>2</v>
      </c>
      <c r="E411" s="11">
        <f t="shared" si="65"/>
        <v>20</v>
      </c>
      <c r="F411" s="11">
        <f t="shared" si="70"/>
        <v>19</v>
      </c>
      <c r="G411" s="11">
        <v>1.2E-2</v>
      </c>
      <c r="H411" s="11">
        <v>3.1</v>
      </c>
      <c r="I411" s="11">
        <f t="shared" si="66"/>
        <v>44.217272357953462</v>
      </c>
      <c r="J411" s="11">
        <f t="shared" si="67"/>
        <v>40.050732543424154</v>
      </c>
      <c r="K411" s="11">
        <f t="shared" si="71"/>
        <v>101.72886066029736</v>
      </c>
      <c r="L411" s="2">
        <f>G411*(K411^H411)</f>
        <v>20056.641216152198</v>
      </c>
      <c r="M411" s="2">
        <f t="shared" si="68"/>
        <v>48201.49294917615</v>
      </c>
      <c r="N411" s="2">
        <f t="shared" si="69"/>
        <v>127733.9563153168</v>
      </c>
      <c r="O411" s="11">
        <f t="shared" si="72"/>
        <v>150.03333333333333</v>
      </c>
      <c r="P411" s="11">
        <f t="shared" si="73"/>
        <v>0.11333333333333334</v>
      </c>
      <c r="Q411" s="11">
        <v>9</v>
      </c>
    </row>
    <row r="412" spans="1:28" x14ac:dyDescent="0.25">
      <c r="A412" s="11" t="s">
        <v>105</v>
      </c>
      <c r="B412" s="11" t="s">
        <v>106</v>
      </c>
      <c r="C412" s="11">
        <v>1</v>
      </c>
      <c r="D412" s="11">
        <v>1</v>
      </c>
      <c r="E412" s="11">
        <f t="shared" si="65"/>
        <v>1</v>
      </c>
      <c r="F412" s="11">
        <f t="shared" si="70"/>
        <v>1</v>
      </c>
      <c r="G412" s="11">
        <v>1.2999999999999999E-2</v>
      </c>
      <c r="H412" s="11">
        <v>2.8</v>
      </c>
      <c r="I412" s="11">
        <f t="shared" si="66"/>
        <v>2.2277004139224565E-2</v>
      </c>
      <c r="J412" s="11">
        <f t="shared" si="67"/>
        <v>4.2414677849223663</v>
      </c>
      <c r="K412" s="11">
        <f t="shared" si="71"/>
        <v>10.773328173702811</v>
      </c>
      <c r="L412" s="11">
        <f>G412*(K412^H412)</f>
        <v>10.104691121020659</v>
      </c>
      <c r="M412" s="11">
        <f t="shared" si="68"/>
        <v>24.28428531848272</v>
      </c>
      <c r="N412" s="11">
        <f t="shared" si="69"/>
        <v>64.353356093979201</v>
      </c>
      <c r="O412" s="11">
        <v>65.400000000000006</v>
      </c>
      <c r="P412" s="11">
        <v>0.18</v>
      </c>
      <c r="Q412" s="11">
        <v>0</v>
      </c>
      <c r="S412" s="11" t="s">
        <v>406</v>
      </c>
    </row>
    <row r="413" spans="1:28" x14ac:dyDescent="0.25">
      <c r="A413" s="11" t="s">
        <v>105</v>
      </c>
      <c r="B413" s="11" t="s">
        <v>106</v>
      </c>
      <c r="C413" s="11">
        <v>2</v>
      </c>
      <c r="D413" s="11">
        <v>1</v>
      </c>
      <c r="E413" s="11">
        <f t="shared" si="65"/>
        <v>2</v>
      </c>
      <c r="F413" s="11">
        <f t="shared" si="70"/>
        <v>2</v>
      </c>
      <c r="G413" s="11">
        <v>1.2999999999999999E-2</v>
      </c>
      <c r="H413" s="11">
        <v>2.8</v>
      </c>
      <c r="I413" s="11">
        <f t="shared" si="66"/>
        <v>0.12195983527165984</v>
      </c>
      <c r="J413" s="11">
        <f t="shared" si="67"/>
        <v>7.7842394783285727</v>
      </c>
      <c r="K413" s="11">
        <f t="shared" si="71"/>
        <v>19.771968274954574</v>
      </c>
      <c r="L413" s="11">
        <f>G413*(K413^H413)</f>
        <v>55.320116515163534</v>
      </c>
      <c r="M413" s="11">
        <f t="shared" si="68"/>
        <v>132.94909039933557</v>
      </c>
      <c r="N413" s="11">
        <f t="shared" si="69"/>
        <v>352.31508955823926</v>
      </c>
      <c r="O413" s="11">
        <v>65.400000000000006</v>
      </c>
      <c r="P413" s="11">
        <v>0.18</v>
      </c>
      <c r="Q413" s="11">
        <v>0</v>
      </c>
    </row>
    <row r="414" spans="1:28" x14ac:dyDescent="0.25">
      <c r="A414" s="11" t="s">
        <v>105</v>
      </c>
      <c r="B414" s="11" t="s">
        <v>106</v>
      </c>
      <c r="C414" s="11">
        <v>3</v>
      </c>
      <c r="D414" s="11">
        <v>1</v>
      </c>
      <c r="E414" s="11">
        <f t="shared" si="65"/>
        <v>3</v>
      </c>
      <c r="F414" s="11">
        <f t="shared" si="70"/>
        <v>3</v>
      </c>
      <c r="G414" s="11">
        <v>1.2999999999999999E-2</v>
      </c>
      <c r="H414" s="11">
        <v>2.8</v>
      </c>
      <c r="I414" s="11">
        <f t="shared" si="66"/>
        <v>0.30061431036597802</v>
      </c>
      <c r="J414" s="11">
        <f t="shared" si="67"/>
        <v>10.743411139661841</v>
      </c>
      <c r="K414" s="11">
        <f t="shared" si="71"/>
        <v>27.288264294741079</v>
      </c>
      <c r="L414" s="11">
        <f>G414*(K414^H414)</f>
        <v>136.35651965689235</v>
      </c>
      <c r="M414" s="11">
        <f t="shared" si="68"/>
        <v>327.70132097306498</v>
      </c>
      <c r="N414" s="11">
        <f t="shared" si="69"/>
        <v>868.40850057862212</v>
      </c>
      <c r="O414" s="11">
        <v>65.400000000000006</v>
      </c>
      <c r="P414" s="11">
        <v>0.18</v>
      </c>
      <c r="Q414" s="11">
        <v>0</v>
      </c>
    </row>
    <row r="415" spans="1:28" x14ac:dyDescent="0.25">
      <c r="A415" s="11" t="s">
        <v>105</v>
      </c>
      <c r="B415" s="11" t="s">
        <v>106</v>
      </c>
      <c r="C415" s="11">
        <v>4</v>
      </c>
      <c r="D415" s="11">
        <v>1</v>
      </c>
      <c r="E415" s="11">
        <f t="shared" si="65"/>
        <v>4</v>
      </c>
      <c r="F415" s="11">
        <f t="shared" si="70"/>
        <v>4</v>
      </c>
      <c r="G415" s="11">
        <v>1.2999999999999999E-2</v>
      </c>
      <c r="H415" s="11">
        <v>2.8</v>
      </c>
      <c r="I415" s="11">
        <f t="shared" si="66"/>
        <v>0.53679755384626038</v>
      </c>
      <c r="J415" s="11">
        <f t="shared" si="67"/>
        <v>13.215119078825925</v>
      </c>
      <c r="K415" s="11">
        <f t="shared" si="71"/>
        <v>33.566402460217851</v>
      </c>
      <c r="L415" s="11">
        <f>G415*(K415^H415)</f>
        <v>243.48756422705969</v>
      </c>
      <c r="M415" s="11">
        <f t="shared" si="68"/>
        <v>585.16597987757677</v>
      </c>
      <c r="N415" s="11">
        <f t="shared" si="69"/>
        <v>1550.6898466755783</v>
      </c>
      <c r="O415" s="11">
        <v>65.400000000000006</v>
      </c>
      <c r="P415" s="11">
        <v>0.18</v>
      </c>
      <c r="Q415" s="11">
        <v>0</v>
      </c>
    </row>
    <row r="416" spans="1:28" x14ac:dyDescent="0.25">
      <c r="A416" s="11" t="s">
        <v>105</v>
      </c>
      <c r="B416" s="11" t="s">
        <v>106</v>
      </c>
      <c r="C416" s="11">
        <v>5</v>
      </c>
      <c r="D416" s="11">
        <v>1</v>
      </c>
      <c r="E416" s="11">
        <f t="shared" si="65"/>
        <v>5</v>
      </c>
      <c r="F416" s="11">
        <f t="shared" si="70"/>
        <v>5</v>
      </c>
      <c r="G416" s="11">
        <v>1.2999999999999999E-2</v>
      </c>
      <c r="H416" s="11">
        <v>2.8</v>
      </c>
      <c r="I416" s="11">
        <f t="shared" si="66"/>
        <v>0.80599079389768036</v>
      </c>
      <c r="J416" s="11">
        <f t="shared" si="67"/>
        <v>15.279663091718431</v>
      </c>
      <c r="K416" s="11">
        <f t="shared" si="71"/>
        <v>38.810344252964818</v>
      </c>
      <c r="L416" s="11">
        <f>G416*(K416^H416)</f>
        <v>365.59170918238988</v>
      </c>
      <c r="M416" s="11">
        <f t="shared" si="68"/>
        <v>878.61501846284534</v>
      </c>
      <c r="N416" s="11">
        <f t="shared" si="69"/>
        <v>2328.3297989265402</v>
      </c>
      <c r="O416" s="11">
        <v>65.400000000000006</v>
      </c>
      <c r="P416" s="11">
        <v>0.18</v>
      </c>
      <c r="Q416" s="11">
        <v>0</v>
      </c>
    </row>
    <row r="417" spans="1:28" x14ac:dyDescent="0.25">
      <c r="A417" s="11" t="s">
        <v>105</v>
      </c>
      <c r="B417" s="11" t="s">
        <v>106</v>
      </c>
      <c r="C417" s="11">
        <v>6</v>
      </c>
      <c r="D417" s="11">
        <v>1</v>
      </c>
      <c r="E417" s="11">
        <f t="shared" si="65"/>
        <v>6</v>
      </c>
      <c r="F417" s="11">
        <f t="shared" si="70"/>
        <v>6</v>
      </c>
      <c r="G417" s="11">
        <v>1.2999999999999999E-2</v>
      </c>
      <c r="H417" s="11">
        <v>2.8</v>
      </c>
      <c r="I417" s="11">
        <f t="shared" si="66"/>
        <v>1.0873336043395747</v>
      </c>
      <c r="J417" s="11">
        <f t="shared" si="67"/>
        <v>17.004115205835031</v>
      </c>
      <c r="K417" s="11">
        <f t="shared" si="71"/>
        <v>43.190452622820985</v>
      </c>
      <c r="L417" s="11">
        <f>G417*(K417^H417)</f>
        <v>493.20681311952842</v>
      </c>
      <c r="M417" s="11">
        <f t="shared" si="68"/>
        <v>1185.3083708712531</v>
      </c>
      <c r="N417" s="11">
        <f t="shared" si="69"/>
        <v>3141.0671828088207</v>
      </c>
      <c r="O417" s="11">
        <v>65.400000000000006</v>
      </c>
      <c r="P417" s="11">
        <v>0.18</v>
      </c>
      <c r="Q417" s="11">
        <v>0</v>
      </c>
    </row>
    <row r="418" spans="1:28" x14ac:dyDescent="0.25">
      <c r="A418" s="11" t="s">
        <v>105</v>
      </c>
      <c r="B418" s="11" t="s">
        <v>106</v>
      </c>
      <c r="C418" s="11">
        <v>7</v>
      </c>
      <c r="D418" s="11">
        <v>1</v>
      </c>
      <c r="E418" s="11">
        <f t="shared" si="65"/>
        <v>7</v>
      </c>
      <c r="F418" s="11">
        <f t="shared" si="70"/>
        <v>7</v>
      </c>
      <c r="G418" s="11">
        <v>1.2999999999999999E-2</v>
      </c>
      <c r="H418" s="11">
        <v>2.8</v>
      </c>
      <c r="I418" s="11">
        <f t="shared" si="66"/>
        <v>1.3653333485326657</v>
      </c>
      <c r="J418" s="11">
        <f t="shared" si="67"/>
        <v>18.444498687761818</v>
      </c>
      <c r="K418" s="11">
        <f t="shared" si="71"/>
        <v>46.849026666915016</v>
      </c>
      <c r="L418" s="11">
        <f>G418*(K418^H418)</f>
        <v>619.30552591043613</v>
      </c>
      <c r="M418" s="11">
        <f t="shared" si="68"/>
        <v>1488.3574282875177</v>
      </c>
      <c r="N418" s="11">
        <f t="shared" si="69"/>
        <v>3944.1471849619215</v>
      </c>
      <c r="O418" s="11">
        <v>65.400000000000006</v>
      </c>
      <c r="P418" s="11">
        <v>0.18</v>
      </c>
      <c r="Q418" s="11">
        <v>0</v>
      </c>
    </row>
    <row r="419" spans="1:28" x14ac:dyDescent="0.25">
      <c r="A419" s="11" t="s">
        <v>105</v>
      </c>
      <c r="B419" s="11" t="s">
        <v>106</v>
      </c>
      <c r="C419" s="11">
        <v>8</v>
      </c>
      <c r="D419" s="11">
        <v>1</v>
      </c>
      <c r="E419" s="11">
        <f t="shared" si="65"/>
        <v>8</v>
      </c>
      <c r="F419" s="11">
        <f t="shared" si="70"/>
        <v>8</v>
      </c>
      <c r="G419" s="11">
        <v>1.2999999999999999E-2</v>
      </c>
      <c r="H419" s="11">
        <v>2.8</v>
      </c>
      <c r="I419" s="11">
        <f t="shared" si="66"/>
        <v>1.629591029664694</v>
      </c>
      <c r="J419" s="11">
        <f t="shared" si="67"/>
        <v>19.647608103224108</v>
      </c>
      <c r="K419" s="11">
        <f t="shared" si="71"/>
        <v>49.904924582189238</v>
      </c>
      <c r="L419" s="11">
        <f>G419*(K419^H419)</f>
        <v>739.1709363358284</v>
      </c>
      <c r="M419" s="11">
        <f t="shared" si="68"/>
        <v>1776.4261868200635</v>
      </c>
      <c r="N419" s="11">
        <f t="shared" si="69"/>
        <v>4707.5293950731684</v>
      </c>
      <c r="O419" s="11">
        <v>65.400000000000006</v>
      </c>
      <c r="P419" s="11">
        <v>0.18</v>
      </c>
      <c r="Q419" s="11">
        <v>0</v>
      </c>
    </row>
    <row r="420" spans="1:28" x14ac:dyDescent="0.25">
      <c r="A420" s="11" t="s">
        <v>105</v>
      </c>
      <c r="B420" s="11" t="s">
        <v>106</v>
      </c>
      <c r="C420" s="11">
        <v>9</v>
      </c>
      <c r="D420" s="11">
        <v>1</v>
      </c>
      <c r="E420" s="11">
        <f t="shared" si="65"/>
        <v>9</v>
      </c>
      <c r="F420" s="11">
        <f t="shared" si="70"/>
        <v>9</v>
      </c>
      <c r="G420" s="11">
        <v>1.2999999999999999E-2</v>
      </c>
      <c r="H420" s="11">
        <v>2.8</v>
      </c>
      <c r="I420" s="11">
        <f t="shared" si="66"/>
        <v>1.8738577039644053</v>
      </c>
      <c r="J420" s="11">
        <f t="shared" si="67"/>
        <v>20.652529559028189</v>
      </c>
      <c r="K420" s="11">
        <f t="shared" si="71"/>
        <v>52.457425079931603</v>
      </c>
      <c r="L420" s="11">
        <f>G420*(K420^H420)</f>
        <v>849.96856780960229</v>
      </c>
      <c r="M420" s="11">
        <f t="shared" si="68"/>
        <v>2042.7026383311756</v>
      </c>
      <c r="N420" s="11">
        <f t="shared" si="69"/>
        <v>5413.1619915776155</v>
      </c>
      <c r="O420" s="11">
        <v>65.400000000000006</v>
      </c>
      <c r="P420" s="11">
        <v>0.18</v>
      </c>
      <c r="Q420" s="11">
        <v>0</v>
      </c>
    </row>
    <row r="421" spans="1:28" x14ac:dyDescent="0.25">
      <c r="A421" s="11" t="s">
        <v>105</v>
      </c>
      <c r="B421" s="11" t="s">
        <v>106</v>
      </c>
      <c r="C421" s="11">
        <v>10</v>
      </c>
      <c r="D421" s="11">
        <v>1</v>
      </c>
      <c r="E421" s="11">
        <f t="shared" si="65"/>
        <v>10</v>
      </c>
      <c r="F421" s="11">
        <f t="shared" si="70"/>
        <v>10</v>
      </c>
      <c r="G421" s="11">
        <v>1.2999999999999999E-2</v>
      </c>
      <c r="H421" s="11">
        <v>2.8</v>
      </c>
      <c r="I421" s="11">
        <f t="shared" si="66"/>
        <v>2.0949881368275705</v>
      </c>
      <c r="J421" s="11">
        <f t="shared" si="67"/>
        <v>21.491910515869385</v>
      </c>
      <c r="K421" s="11">
        <f t="shared" si="71"/>
        <v>54.589452710308244</v>
      </c>
      <c r="L421" s="11">
        <f>G421*(K421^H421)</f>
        <v>950.27176421676768</v>
      </c>
      <c r="M421" s="11">
        <f t="shared" si="68"/>
        <v>2283.7581451977112</v>
      </c>
      <c r="N421" s="11">
        <f t="shared" si="69"/>
        <v>6051.9590847739346</v>
      </c>
      <c r="O421" s="11">
        <v>65.400000000000006</v>
      </c>
      <c r="P421" s="11">
        <v>0.18</v>
      </c>
      <c r="Q421" s="11">
        <v>0</v>
      </c>
    </row>
    <row r="422" spans="1:28" x14ac:dyDescent="0.25">
      <c r="A422" s="2" t="s">
        <v>107</v>
      </c>
      <c r="B422" s="11" t="s">
        <v>108</v>
      </c>
      <c r="C422" s="11">
        <v>1</v>
      </c>
      <c r="D422" s="11">
        <v>3</v>
      </c>
      <c r="E422" s="11">
        <f t="shared" si="65"/>
        <v>3</v>
      </c>
      <c r="F422" s="11">
        <f t="shared" si="70"/>
        <v>1</v>
      </c>
      <c r="G422" s="3">
        <v>1.2699999999999999E-2</v>
      </c>
      <c r="H422" s="3">
        <v>3.1</v>
      </c>
      <c r="I422" s="11">
        <f t="shared" si="66"/>
        <v>0.12598930651297696</v>
      </c>
      <c r="J422" s="11">
        <f t="shared" si="67"/>
        <v>5.9376784825223412</v>
      </c>
      <c r="K422" s="11">
        <f t="shared" si="71"/>
        <v>15.081703345606748</v>
      </c>
      <c r="L422" s="2">
        <f>G422*(K422^H422)</f>
        <v>57.14785609899981</v>
      </c>
      <c r="M422" s="2">
        <f t="shared" si="68"/>
        <v>137.34163926700268</v>
      </c>
      <c r="N422" s="2">
        <f t="shared" si="69"/>
        <v>363.95534405755706</v>
      </c>
      <c r="O422" s="11">
        <f t="shared" ref="O422:O431" si="74">$AB$424</f>
        <v>109.97499999999999</v>
      </c>
      <c r="P422" s="11">
        <f t="shared" ref="P422:P431" si="75">$AB$425</f>
        <v>0.14750000000000002</v>
      </c>
      <c r="Q422" s="11">
        <v>0</v>
      </c>
      <c r="S422" s="11" t="s">
        <v>439</v>
      </c>
      <c r="T422" s="11" t="s">
        <v>440</v>
      </c>
      <c r="U422" s="11" t="s">
        <v>441</v>
      </c>
      <c r="V422" s="11" t="s">
        <v>442</v>
      </c>
      <c r="W422" s="11" t="s">
        <v>443</v>
      </c>
      <c r="X422" s="11" t="s">
        <v>444</v>
      </c>
      <c r="Y422" s="11" t="s">
        <v>445</v>
      </c>
      <c r="Z422" s="11" t="s">
        <v>446</v>
      </c>
      <c r="AB422" s="11" t="s">
        <v>194</v>
      </c>
    </row>
    <row r="423" spans="1:28" x14ac:dyDescent="0.25">
      <c r="A423" s="2" t="s">
        <v>107</v>
      </c>
      <c r="B423" s="11" t="s">
        <v>108</v>
      </c>
      <c r="C423" s="11">
        <v>2</v>
      </c>
      <c r="D423" s="11">
        <v>3</v>
      </c>
      <c r="E423" s="11">
        <f t="shared" si="65"/>
        <v>6</v>
      </c>
      <c r="F423" s="11">
        <f t="shared" si="70"/>
        <v>4</v>
      </c>
      <c r="G423" s="3">
        <v>1.2699999999999999E-2</v>
      </c>
      <c r="H423" s="3">
        <v>3.1</v>
      </c>
      <c r="I423" s="11">
        <f t="shared" si="66"/>
        <v>4.865175576282609</v>
      </c>
      <c r="J423" s="11">
        <f t="shared" si="67"/>
        <v>19.296400339103382</v>
      </c>
      <c r="K423" s="11">
        <f t="shared" si="71"/>
        <v>49.012856861322589</v>
      </c>
      <c r="L423" s="2">
        <f>G423*(K423^H423)</f>
        <v>2206.8091445612436</v>
      </c>
      <c r="M423" s="2">
        <f t="shared" si="68"/>
        <v>5303.5547814497568</v>
      </c>
      <c r="N423" s="2">
        <f t="shared" si="69"/>
        <v>14054.420170841855</v>
      </c>
      <c r="O423" s="11">
        <f t="shared" si="74"/>
        <v>109.97499999999999</v>
      </c>
      <c r="P423" s="11">
        <f t="shared" si="75"/>
        <v>0.14750000000000002</v>
      </c>
      <c r="Q423" s="11">
        <v>0</v>
      </c>
      <c r="R423" s="11" t="s">
        <v>163</v>
      </c>
      <c r="U423" s="11">
        <v>180</v>
      </c>
      <c r="V423" s="11">
        <v>152</v>
      </c>
      <c r="W423" s="11">
        <v>84</v>
      </c>
      <c r="X423" s="11">
        <v>26</v>
      </c>
      <c r="Y423" s="11">
        <v>75.400000000000006</v>
      </c>
      <c r="Z423" s="11">
        <v>127</v>
      </c>
      <c r="AB423" s="11">
        <f>AVERAGE(V423:Z423)</f>
        <v>92.88</v>
      </c>
    </row>
    <row r="424" spans="1:28" x14ac:dyDescent="0.25">
      <c r="A424" s="2" t="s">
        <v>107</v>
      </c>
      <c r="B424" s="11" t="s">
        <v>108</v>
      </c>
      <c r="C424" s="11">
        <v>3</v>
      </c>
      <c r="D424" s="11">
        <v>3</v>
      </c>
      <c r="E424" s="11">
        <f t="shared" si="65"/>
        <v>9</v>
      </c>
      <c r="F424" s="11">
        <f t="shared" si="70"/>
        <v>7</v>
      </c>
      <c r="G424" s="3">
        <v>1.2699999999999999E-2</v>
      </c>
      <c r="H424" s="3">
        <v>3.1</v>
      </c>
      <c r="I424" s="11">
        <f t="shared" si="66"/>
        <v>15.221356606965125</v>
      </c>
      <c r="J424" s="11">
        <f t="shared" si="67"/>
        <v>27.878421858881286</v>
      </c>
      <c r="K424" s="11">
        <f t="shared" si="71"/>
        <v>70.81119152155847</v>
      </c>
      <c r="L424" s="2">
        <f>G424*(K424^H424)</f>
        <v>6904.2994289107082</v>
      </c>
      <c r="M424" s="2">
        <f t="shared" si="68"/>
        <v>16592.884952921675</v>
      </c>
      <c r="N424" s="2">
        <f t="shared" si="69"/>
        <v>43971.145125242438</v>
      </c>
      <c r="O424" s="11">
        <f t="shared" si="74"/>
        <v>109.97499999999999</v>
      </c>
      <c r="P424" s="11">
        <f t="shared" si="75"/>
        <v>0.14750000000000002</v>
      </c>
      <c r="Q424" s="11">
        <v>0</v>
      </c>
      <c r="R424" s="11" t="s">
        <v>20</v>
      </c>
      <c r="V424" s="11">
        <v>166</v>
      </c>
      <c r="W424" s="11">
        <v>78.5</v>
      </c>
      <c r="Y424" s="11">
        <v>75.400000000000006</v>
      </c>
      <c r="Z424" s="11">
        <v>120</v>
      </c>
      <c r="AB424" s="11">
        <f>AVERAGE(V424:Z424)</f>
        <v>109.97499999999999</v>
      </c>
    </row>
    <row r="425" spans="1:28" x14ac:dyDescent="0.25">
      <c r="A425" s="2" t="s">
        <v>107</v>
      </c>
      <c r="B425" s="11" t="s">
        <v>108</v>
      </c>
      <c r="C425" s="11">
        <v>4</v>
      </c>
      <c r="D425" s="11">
        <v>3</v>
      </c>
      <c r="E425" s="11">
        <f t="shared" si="65"/>
        <v>12</v>
      </c>
      <c r="F425" s="11">
        <f t="shared" si="70"/>
        <v>10</v>
      </c>
      <c r="G425" s="3">
        <v>1.2699999999999999E-2</v>
      </c>
      <c r="H425" s="3">
        <v>3.1</v>
      </c>
      <c r="I425" s="11">
        <f t="shared" si="66"/>
        <v>26.631993379173529</v>
      </c>
      <c r="J425" s="11">
        <f t="shared" si="67"/>
        <v>33.391755705984906</v>
      </c>
      <c r="K425" s="11">
        <f t="shared" si="71"/>
        <v>84.815059493201659</v>
      </c>
      <c r="L425" s="2">
        <f>G425*(K425^H425)</f>
        <v>12080.083360930015</v>
      </c>
      <c r="M425" s="2">
        <f t="shared" si="68"/>
        <v>29031.683155323277</v>
      </c>
      <c r="N425" s="2">
        <f t="shared" si="69"/>
        <v>76933.960361606674</v>
      </c>
      <c r="O425" s="11">
        <f t="shared" si="74"/>
        <v>109.97499999999999</v>
      </c>
      <c r="P425" s="11">
        <f t="shared" si="75"/>
        <v>0.14750000000000002</v>
      </c>
      <c r="Q425" s="11">
        <v>0</v>
      </c>
      <c r="R425" s="11" t="s">
        <v>21</v>
      </c>
      <c r="V425" s="11">
        <v>0.14000000000000001</v>
      </c>
      <c r="W425" s="11">
        <v>0.2</v>
      </c>
      <c r="Y425" s="11">
        <v>0.12</v>
      </c>
      <c r="Z425" s="11">
        <v>0.13</v>
      </c>
      <c r="AB425" s="11">
        <f>AVERAGE(V425:Z425)</f>
        <v>0.14750000000000002</v>
      </c>
    </row>
    <row r="426" spans="1:28" x14ac:dyDescent="0.25">
      <c r="A426" s="2" t="s">
        <v>107</v>
      </c>
      <c r="B426" s="11" t="s">
        <v>108</v>
      </c>
      <c r="C426" s="11">
        <v>5</v>
      </c>
      <c r="D426" s="11">
        <v>3</v>
      </c>
      <c r="E426" s="11">
        <f t="shared" si="65"/>
        <v>15</v>
      </c>
      <c r="F426" s="11">
        <f t="shared" si="70"/>
        <v>13</v>
      </c>
      <c r="G426" s="3">
        <v>1.2699999999999999E-2</v>
      </c>
      <c r="H426" s="3">
        <v>3.1</v>
      </c>
      <c r="I426" s="11">
        <f t="shared" si="66"/>
        <v>36.402558055757062</v>
      </c>
      <c r="J426" s="11">
        <f t="shared" si="67"/>
        <v>36.933677622583055</v>
      </c>
      <c r="K426" s="11">
        <f t="shared" si="71"/>
        <v>93.811541161360964</v>
      </c>
      <c r="L426" s="2">
        <f>G426*(K426^H426)</f>
        <v>16511.94221941063</v>
      </c>
      <c r="M426" s="2">
        <f t="shared" si="68"/>
        <v>39682.629702981561</v>
      </c>
      <c r="N426" s="2">
        <f t="shared" si="69"/>
        <v>105158.96871290113</v>
      </c>
      <c r="O426" s="11">
        <f t="shared" si="74"/>
        <v>109.97499999999999</v>
      </c>
      <c r="P426" s="11">
        <f t="shared" si="75"/>
        <v>0.14750000000000002</v>
      </c>
      <c r="Q426" s="11">
        <v>0</v>
      </c>
      <c r="R426" s="11" t="s">
        <v>218</v>
      </c>
      <c r="V426" s="11">
        <v>-1.29</v>
      </c>
      <c r="W426" s="11">
        <v>-1.78</v>
      </c>
      <c r="Z426" s="11">
        <v>-0.4</v>
      </c>
      <c r="AB426" s="11">
        <f>AVERAGE(V426:Z426)</f>
        <v>-1.1566666666666667</v>
      </c>
    </row>
    <row r="427" spans="1:28" x14ac:dyDescent="0.25">
      <c r="A427" s="2" t="s">
        <v>107</v>
      </c>
      <c r="B427" s="11" t="s">
        <v>108</v>
      </c>
      <c r="C427" s="11">
        <v>6</v>
      </c>
      <c r="D427" s="11">
        <v>3</v>
      </c>
      <c r="E427" s="11">
        <f t="shared" si="65"/>
        <v>18</v>
      </c>
      <c r="F427" s="11">
        <f t="shared" si="70"/>
        <v>16</v>
      </c>
      <c r="G427" s="3">
        <v>1.2699999999999999E-2</v>
      </c>
      <c r="H427" s="3">
        <v>3.1</v>
      </c>
      <c r="I427" s="11">
        <f t="shared" si="66"/>
        <v>43.814876372206207</v>
      </c>
      <c r="J427" s="11">
        <f t="shared" si="67"/>
        <v>39.209108643301832</v>
      </c>
      <c r="K427" s="11">
        <f t="shared" si="71"/>
        <v>99.591135953986651</v>
      </c>
      <c r="L427" s="2">
        <f>G427*(K427^H427)</f>
        <v>19874.11725023188</v>
      </c>
      <c r="M427" s="2">
        <f t="shared" si="68"/>
        <v>47762.838861408025</v>
      </c>
      <c r="N427" s="2">
        <f t="shared" si="69"/>
        <v>126571.52298273126</v>
      </c>
      <c r="O427" s="11">
        <f t="shared" si="74"/>
        <v>109.97499999999999</v>
      </c>
      <c r="P427" s="11">
        <f t="shared" si="75"/>
        <v>0.14750000000000002</v>
      </c>
      <c r="Q427" s="11">
        <v>0</v>
      </c>
      <c r="R427" s="11" t="s">
        <v>164</v>
      </c>
      <c r="V427" s="11" t="s">
        <v>447</v>
      </c>
      <c r="W427" s="11" t="s">
        <v>448</v>
      </c>
      <c r="Y427" s="11" t="s">
        <v>449</v>
      </c>
      <c r="Z427" s="11" t="s">
        <v>449</v>
      </c>
    </row>
    <row r="428" spans="1:28" x14ac:dyDescent="0.25">
      <c r="A428" s="2" t="s">
        <v>107</v>
      </c>
      <c r="B428" s="11" t="s">
        <v>108</v>
      </c>
      <c r="C428" s="11">
        <v>7</v>
      </c>
      <c r="D428" s="11">
        <v>3</v>
      </c>
      <c r="E428" s="11">
        <f t="shared" si="65"/>
        <v>21</v>
      </c>
      <c r="F428" s="11">
        <f t="shared" si="70"/>
        <v>19</v>
      </c>
      <c r="G428" s="3">
        <v>1.2699999999999999E-2</v>
      </c>
      <c r="H428" s="3">
        <v>3.1</v>
      </c>
      <c r="I428" s="11">
        <f t="shared" si="66"/>
        <v>49.079716361682138</v>
      </c>
      <c r="J428" s="11">
        <f t="shared" si="67"/>
        <v>40.670910018929582</v>
      </c>
      <c r="K428" s="11">
        <f t="shared" si="71"/>
        <v>103.30411144808114</v>
      </c>
      <c r="L428" s="2">
        <f>G428*(K428^H428)</f>
        <v>22262.211338771369</v>
      </c>
      <c r="M428" s="2">
        <f t="shared" si="68"/>
        <v>53502.07002828976</v>
      </c>
      <c r="N428" s="2">
        <f t="shared" si="69"/>
        <v>141780.48557496787</v>
      </c>
      <c r="O428" s="11">
        <f t="shared" si="74"/>
        <v>109.97499999999999</v>
      </c>
      <c r="P428" s="11">
        <f t="shared" si="75"/>
        <v>0.14750000000000002</v>
      </c>
      <c r="Q428" s="11">
        <v>0</v>
      </c>
      <c r="R428" s="11" t="s">
        <v>175</v>
      </c>
      <c r="U428" s="4" t="s">
        <v>450</v>
      </c>
      <c r="V428" s="4" t="s">
        <v>451</v>
      </c>
      <c r="W428" s="4" t="s">
        <v>452</v>
      </c>
      <c r="X428" s="4" t="s">
        <v>453</v>
      </c>
      <c r="Y428" s="4" t="s">
        <v>454</v>
      </c>
      <c r="Z428" s="4" t="s">
        <v>455</v>
      </c>
    </row>
    <row r="429" spans="1:28" x14ac:dyDescent="0.25">
      <c r="A429" s="2" t="s">
        <v>107</v>
      </c>
      <c r="B429" s="11" t="s">
        <v>108</v>
      </c>
      <c r="C429" s="11">
        <v>8</v>
      </c>
      <c r="D429" s="11">
        <v>3</v>
      </c>
      <c r="E429" s="11">
        <f t="shared" si="65"/>
        <v>24</v>
      </c>
      <c r="F429" s="11">
        <f t="shared" si="70"/>
        <v>22</v>
      </c>
      <c r="G429" s="3">
        <v>1.2699999999999999E-2</v>
      </c>
      <c r="H429" s="3">
        <v>3.1</v>
      </c>
      <c r="I429" s="11">
        <f t="shared" si="66"/>
        <v>52.678732118458512</v>
      </c>
      <c r="J429" s="11">
        <f t="shared" si="67"/>
        <v>41.610012651499034</v>
      </c>
      <c r="K429" s="11">
        <f t="shared" si="71"/>
        <v>105.68943213480755</v>
      </c>
      <c r="L429" s="2">
        <f>G429*(K429^H429)</f>
        <v>23894.699366992278</v>
      </c>
      <c r="M429" s="2">
        <f t="shared" si="68"/>
        <v>57425.376993492609</v>
      </c>
      <c r="N429" s="2">
        <f t="shared" si="69"/>
        <v>152177.24903275541</v>
      </c>
      <c r="O429" s="11">
        <f t="shared" si="74"/>
        <v>109.97499999999999</v>
      </c>
      <c r="P429" s="11">
        <f t="shared" si="75"/>
        <v>0.14750000000000002</v>
      </c>
      <c r="Q429" s="11">
        <v>0</v>
      </c>
    </row>
    <row r="430" spans="1:28" x14ac:dyDescent="0.25">
      <c r="A430" s="2" t="s">
        <v>107</v>
      </c>
      <c r="B430" s="11" t="s">
        <v>108</v>
      </c>
      <c r="C430" s="11">
        <v>9</v>
      </c>
      <c r="D430" s="11">
        <v>3</v>
      </c>
      <c r="E430" s="11">
        <f t="shared" si="65"/>
        <v>27</v>
      </c>
      <c r="F430" s="11">
        <f t="shared" si="70"/>
        <v>25</v>
      </c>
      <c r="G430" s="3">
        <v>1.2699999999999999E-2</v>
      </c>
      <c r="H430" s="3">
        <v>3.1</v>
      </c>
      <c r="I430" s="11">
        <f t="shared" si="66"/>
        <v>55.08272637553555</v>
      </c>
      <c r="J430" s="11">
        <f t="shared" si="67"/>
        <v>42.213318797739419</v>
      </c>
      <c r="K430" s="11">
        <f t="shared" si="71"/>
        <v>107.22182974625812</v>
      </c>
      <c r="L430" s="2">
        <f>G430*(K430^H430)</f>
        <v>24985.134116326419</v>
      </c>
      <c r="M430" s="2">
        <f t="shared" si="68"/>
        <v>60045.984417991865</v>
      </c>
      <c r="N430" s="2">
        <f t="shared" si="69"/>
        <v>159121.85870767845</v>
      </c>
      <c r="O430" s="11">
        <f t="shared" si="74"/>
        <v>109.97499999999999</v>
      </c>
      <c r="P430" s="11">
        <f t="shared" si="75"/>
        <v>0.14750000000000002</v>
      </c>
      <c r="Q430" s="11">
        <v>0</v>
      </c>
    </row>
    <row r="431" spans="1:28" x14ac:dyDescent="0.25">
      <c r="A431" s="2" t="s">
        <v>107</v>
      </c>
      <c r="B431" s="11" t="s">
        <v>108</v>
      </c>
      <c r="C431" s="11">
        <v>10</v>
      </c>
      <c r="D431" s="11">
        <v>3</v>
      </c>
      <c r="E431" s="11">
        <f t="shared" si="65"/>
        <v>30</v>
      </c>
      <c r="F431" s="11">
        <f t="shared" si="70"/>
        <v>28</v>
      </c>
      <c r="G431" s="3">
        <v>1.2699999999999999E-2</v>
      </c>
      <c r="H431" s="3">
        <v>3.1</v>
      </c>
      <c r="I431" s="11">
        <f t="shared" si="66"/>
        <v>56.665689573544036</v>
      </c>
      <c r="J431" s="11">
        <f t="shared" si="67"/>
        <v>42.600899764364499</v>
      </c>
      <c r="K431" s="11">
        <f t="shared" si="71"/>
        <v>108.20628540148583</v>
      </c>
      <c r="L431" s="2">
        <f>G431*(K431^H431)</f>
        <v>25703.154998840633</v>
      </c>
      <c r="M431" s="2">
        <f t="shared" si="68"/>
        <v>61771.581347850602</v>
      </c>
      <c r="N431" s="2">
        <f t="shared" si="69"/>
        <v>163694.69057180409</v>
      </c>
      <c r="O431" s="11">
        <f t="shared" si="74"/>
        <v>109.97499999999999</v>
      </c>
      <c r="P431" s="11">
        <f t="shared" si="75"/>
        <v>0.14750000000000002</v>
      </c>
      <c r="Q431" s="11">
        <v>0</v>
      </c>
    </row>
    <row r="432" spans="1:28" x14ac:dyDescent="0.25">
      <c r="A432" s="11" t="s">
        <v>109</v>
      </c>
      <c r="B432" s="11" t="s">
        <v>110</v>
      </c>
      <c r="C432" s="11">
        <v>1</v>
      </c>
      <c r="D432" s="11">
        <v>5</v>
      </c>
      <c r="E432" s="11">
        <f t="shared" si="65"/>
        <v>5</v>
      </c>
      <c r="F432" s="11">
        <f t="shared" si="70"/>
        <v>1</v>
      </c>
      <c r="G432" s="11">
        <v>3.5999999999999999E-3</v>
      </c>
      <c r="H432" s="11">
        <v>3</v>
      </c>
      <c r="I432" s="11">
        <f t="shared" si="66"/>
        <v>0.26346000777081413</v>
      </c>
      <c r="J432" s="11">
        <f t="shared" si="67"/>
        <v>12.652968754120858</v>
      </c>
      <c r="K432" s="11">
        <f t="shared" si="71"/>
        <v>32.138540635466981</v>
      </c>
      <c r="L432" s="11">
        <f>G432*(K432^H432)</f>
        <v>119.50359144469982</v>
      </c>
      <c r="M432" s="11">
        <f t="shared" si="68"/>
        <v>287.1992103934146</v>
      </c>
      <c r="N432" s="11">
        <f t="shared" si="69"/>
        <v>761.0779075425487</v>
      </c>
      <c r="O432" s="11">
        <v>124</v>
      </c>
      <c r="P432" s="11">
        <v>0.3</v>
      </c>
      <c r="Q432" s="11">
        <v>0</v>
      </c>
      <c r="S432" s="11" t="s">
        <v>456</v>
      </c>
    </row>
    <row r="433" spans="1:19" x14ac:dyDescent="0.25">
      <c r="A433" s="11" t="s">
        <v>109</v>
      </c>
      <c r="B433" s="11" t="s">
        <v>110</v>
      </c>
      <c r="C433" s="11">
        <v>2</v>
      </c>
      <c r="D433" s="11">
        <v>5</v>
      </c>
      <c r="E433" s="11">
        <f t="shared" si="65"/>
        <v>10</v>
      </c>
      <c r="F433" s="11">
        <f t="shared" si="70"/>
        <v>6</v>
      </c>
      <c r="G433" s="11">
        <v>3.5999999999999999E-3</v>
      </c>
      <c r="H433" s="11">
        <v>3</v>
      </c>
      <c r="I433" s="11">
        <f t="shared" si="66"/>
        <v>8.8002351104989032</v>
      </c>
      <c r="J433" s="11">
        <f t="shared" si="67"/>
        <v>40.749188134064276</v>
      </c>
      <c r="K433" s="11">
        <f t="shared" si="71"/>
        <v>103.50293786052326</v>
      </c>
      <c r="L433" s="11">
        <f>G433*(K433^H433)</f>
        <v>3991.7242474888658</v>
      </c>
      <c r="M433" s="11">
        <f t="shared" si="68"/>
        <v>9593.1849254719182</v>
      </c>
      <c r="N433" s="11">
        <f t="shared" si="69"/>
        <v>25421.940052500584</v>
      </c>
      <c r="O433" s="11">
        <v>124</v>
      </c>
      <c r="P433" s="11">
        <v>0.3</v>
      </c>
      <c r="Q433" s="11">
        <v>0</v>
      </c>
    </row>
    <row r="434" spans="1:19" x14ac:dyDescent="0.25">
      <c r="A434" s="11" t="s">
        <v>109</v>
      </c>
      <c r="B434" s="11" t="s">
        <v>110</v>
      </c>
      <c r="C434" s="11">
        <v>3</v>
      </c>
      <c r="D434" s="11">
        <v>5</v>
      </c>
      <c r="E434" s="11">
        <f t="shared" si="65"/>
        <v>15</v>
      </c>
      <c r="F434" s="11">
        <f t="shared" si="70"/>
        <v>11</v>
      </c>
      <c r="G434" s="11">
        <v>3.5999999999999999E-3</v>
      </c>
      <c r="H434" s="11">
        <v>3</v>
      </c>
      <c r="I434" s="11">
        <f t="shared" si="66"/>
        <v>13.518802356781705</v>
      </c>
      <c r="J434" s="11">
        <f t="shared" si="67"/>
        <v>47.018302063876469</v>
      </c>
      <c r="K434" s="11">
        <f t="shared" si="71"/>
        <v>119.42648724224624</v>
      </c>
      <c r="L434" s="11">
        <f>G434*(K434^H434)</f>
        <v>6132.0328930979967</v>
      </c>
      <c r="M434" s="11">
        <f t="shared" si="68"/>
        <v>14736.921156207634</v>
      </c>
      <c r="N434" s="11">
        <f t="shared" si="69"/>
        <v>39052.841063950233</v>
      </c>
      <c r="O434" s="11">
        <v>124</v>
      </c>
      <c r="P434" s="11">
        <v>0.3</v>
      </c>
      <c r="Q434" s="11">
        <v>0</v>
      </c>
    </row>
    <row r="435" spans="1:19" x14ac:dyDescent="0.25">
      <c r="A435" s="11" t="s">
        <v>109</v>
      </c>
      <c r="B435" s="11" t="s">
        <v>110</v>
      </c>
      <c r="C435" s="11">
        <v>4</v>
      </c>
      <c r="D435" s="11">
        <v>5</v>
      </c>
      <c r="E435" s="11">
        <f t="shared" si="65"/>
        <v>20</v>
      </c>
      <c r="F435" s="11">
        <f t="shared" si="70"/>
        <v>16</v>
      </c>
      <c r="G435" s="11">
        <v>3.5999999999999999E-3</v>
      </c>
      <c r="H435" s="11">
        <v>3</v>
      </c>
      <c r="I435" s="11">
        <f t="shared" si="66"/>
        <v>14.761637395204087</v>
      </c>
      <c r="J435" s="11">
        <f t="shared" si="67"/>
        <v>48.417130459024222</v>
      </c>
      <c r="K435" s="11">
        <f t="shared" si="71"/>
        <v>122.97951136592152</v>
      </c>
      <c r="L435" s="11">
        <f>G435*(K435^H435)</f>
        <v>6695.7740541245594</v>
      </c>
      <c r="M435" s="11">
        <f t="shared" si="68"/>
        <v>16091.742499698534</v>
      </c>
      <c r="N435" s="11">
        <f t="shared" si="69"/>
        <v>42643.117624201113</v>
      </c>
      <c r="O435" s="11">
        <v>124</v>
      </c>
      <c r="P435" s="11">
        <v>0.3</v>
      </c>
      <c r="Q435" s="11">
        <v>0</v>
      </c>
    </row>
    <row r="436" spans="1:19" x14ac:dyDescent="0.25">
      <c r="A436" s="11" t="s">
        <v>109</v>
      </c>
      <c r="B436" s="11" t="s">
        <v>110</v>
      </c>
      <c r="C436" s="11">
        <v>5</v>
      </c>
      <c r="D436" s="11">
        <v>5</v>
      </c>
      <c r="E436" s="11">
        <f t="shared" si="65"/>
        <v>25</v>
      </c>
      <c r="F436" s="11">
        <f t="shared" si="70"/>
        <v>21</v>
      </c>
      <c r="G436" s="11">
        <v>3.5999999999999999E-3</v>
      </c>
      <c r="H436" s="11">
        <v>3</v>
      </c>
      <c r="I436" s="11">
        <f t="shared" si="66"/>
        <v>15.048964189445361</v>
      </c>
      <c r="J436" s="11">
        <f t="shared" si="67"/>
        <v>48.729251262853708</v>
      </c>
      <c r="K436" s="11">
        <f t="shared" si="71"/>
        <v>123.77229820764842</v>
      </c>
      <c r="L436" s="11">
        <f>G436*(K436^H436)</f>
        <v>6826.1034506832748</v>
      </c>
      <c r="M436" s="11">
        <f t="shared" si="68"/>
        <v>16404.959025915105</v>
      </c>
      <c r="N436" s="11">
        <f t="shared" si="69"/>
        <v>43473.141418675026</v>
      </c>
      <c r="O436" s="11">
        <v>124</v>
      </c>
      <c r="P436" s="11">
        <v>0.3</v>
      </c>
      <c r="Q436" s="11">
        <v>0</v>
      </c>
    </row>
    <row r="437" spans="1:19" x14ac:dyDescent="0.25">
      <c r="A437" s="11" t="s">
        <v>109</v>
      </c>
      <c r="B437" s="11" t="s">
        <v>110</v>
      </c>
      <c r="C437" s="11">
        <v>6</v>
      </c>
      <c r="D437" s="11">
        <v>5</v>
      </c>
      <c r="E437" s="11">
        <f t="shared" ref="E437:E500" si="76">C437*D437</f>
        <v>30</v>
      </c>
      <c r="F437" s="11">
        <f t="shared" si="70"/>
        <v>26</v>
      </c>
      <c r="G437" s="11">
        <v>3.5999999999999999E-3</v>
      </c>
      <c r="H437" s="11">
        <v>3</v>
      </c>
      <c r="I437" s="11">
        <f t="shared" si="66"/>
        <v>15.113580128799576</v>
      </c>
      <c r="J437" s="11">
        <f t="shared" si="67"/>
        <v>48.798894827797838</v>
      </c>
      <c r="K437" s="11">
        <f t="shared" si="71"/>
        <v>123.94919286260651</v>
      </c>
      <c r="L437" s="11">
        <f>G437*(K437^H437)</f>
        <v>6855.4127826108697</v>
      </c>
      <c r="M437" s="11">
        <f t="shared" si="68"/>
        <v>16475.397218483224</v>
      </c>
      <c r="N437" s="11">
        <f t="shared" si="69"/>
        <v>43659.802628980542</v>
      </c>
      <c r="O437" s="11">
        <v>124</v>
      </c>
      <c r="P437" s="11">
        <v>0.3</v>
      </c>
      <c r="Q437" s="11">
        <v>0</v>
      </c>
    </row>
    <row r="438" spans="1:19" x14ac:dyDescent="0.25">
      <c r="A438" s="11" t="s">
        <v>109</v>
      </c>
      <c r="B438" s="11" t="s">
        <v>110</v>
      </c>
      <c r="C438" s="11">
        <v>7</v>
      </c>
      <c r="D438" s="11">
        <v>5</v>
      </c>
      <c r="E438" s="11">
        <f t="shared" si="76"/>
        <v>35</v>
      </c>
      <c r="F438" s="11">
        <f t="shared" si="70"/>
        <v>31</v>
      </c>
      <c r="G438" s="11">
        <v>3.5999999999999999E-3</v>
      </c>
      <c r="H438" s="11">
        <v>3</v>
      </c>
      <c r="I438" s="11">
        <f t="shared" si="66"/>
        <v>15.128023087923079</v>
      </c>
      <c r="J438" s="11">
        <f t="shared" si="67"/>
        <v>48.814434407597133</v>
      </c>
      <c r="K438" s="11">
        <f t="shared" si="71"/>
        <v>123.98866339529671</v>
      </c>
      <c r="L438" s="11">
        <f>G438*(K438^H438)</f>
        <v>6861.9640064605601</v>
      </c>
      <c r="M438" s="11">
        <f t="shared" si="68"/>
        <v>16491.141568037874</v>
      </c>
      <c r="N438" s="11">
        <f t="shared" si="69"/>
        <v>43701.525155300362</v>
      </c>
      <c r="O438" s="11">
        <v>124</v>
      </c>
      <c r="P438" s="11">
        <v>0.3</v>
      </c>
      <c r="Q438" s="11">
        <v>0</v>
      </c>
    </row>
    <row r="439" spans="1:19" x14ac:dyDescent="0.25">
      <c r="A439" s="11" t="s">
        <v>109</v>
      </c>
      <c r="B439" s="11" t="s">
        <v>110</v>
      </c>
      <c r="C439" s="11">
        <v>8</v>
      </c>
      <c r="D439" s="11">
        <v>5</v>
      </c>
      <c r="E439" s="11">
        <f t="shared" si="76"/>
        <v>40</v>
      </c>
      <c r="F439" s="11">
        <f t="shared" si="70"/>
        <v>36</v>
      </c>
      <c r="G439" s="11">
        <v>3.5999999999999999E-3</v>
      </c>
      <c r="H439" s="11">
        <v>3</v>
      </c>
      <c r="I439" s="11">
        <f t="shared" si="66"/>
        <v>15.131247002811893</v>
      </c>
      <c r="J439" s="11">
        <f t="shared" si="67"/>
        <v>48.817901756526389</v>
      </c>
      <c r="K439" s="11">
        <f t="shared" si="71"/>
        <v>123.99747046157702</v>
      </c>
      <c r="L439" s="11">
        <f>G439*(K439^H439)</f>
        <v>6863.4263513947499</v>
      </c>
      <c r="M439" s="11">
        <f t="shared" si="68"/>
        <v>16494.655975474041</v>
      </c>
      <c r="N439" s="11">
        <f t="shared" si="69"/>
        <v>43710.838335006207</v>
      </c>
      <c r="O439" s="11">
        <v>124</v>
      </c>
      <c r="P439" s="11">
        <v>0.3</v>
      </c>
      <c r="Q439" s="11">
        <v>0</v>
      </c>
    </row>
    <row r="440" spans="1:19" x14ac:dyDescent="0.25">
      <c r="A440" s="11" t="s">
        <v>109</v>
      </c>
      <c r="B440" s="11" t="s">
        <v>110</v>
      </c>
      <c r="C440" s="11">
        <v>9</v>
      </c>
      <c r="D440" s="11">
        <v>5</v>
      </c>
      <c r="E440" s="11">
        <f t="shared" si="76"/>
        <v>45</v>
      </c>
      <c r="F440" s="11">
        <f t="shared" si="70"/>
        <v>41</v>
      </c>
      <c r="G440" s="11">
        <v>3.5999999999999999E-3</v>
      </c>
      <c r="H440" s="11">
        <v>3</v>
      </c>
      <c r="I440" s="11">
        <f t="shared" si="66"/>
        <v>15.13196641795385</v>
      </c>
      <c r="J440" s="11">
        <f t="shared" si="67"/>
        <v>48.818675426648255</v>
      </c>
      <c r="K440" s="11">
        <f t="shared" si="71"/>
        <v>123.99943558368658</v>
      </c>
      <c r="L440" s="11">
        <f>G440*(K440^H440)</f>
        <v>6863.7526730020818</v>
      </c>
      <c r="M440" s="11">
        <f t="shared" si="68"/>
        <v>16495.440213895898</v>
      </c>
      <c r="N440" s="11">
        <f t="shared" si="69"/>
        <v>43712.916566824126</v>
      </c>
      <c r="O440" s="11">
        <v>124</v>
      </c>
      <c r="P440" s="11">
        <v>0.3</v>
      </c>
      <c r="Q440" s="11">
        <v>0</v>
      </c>
    </row>
    <row r="441" spans="1:19" x14ac:dyDescent="0.25">
      <c r="A441" s="11" t="s">
        <v>109</v>
      </c>
      <c r="B441" s="11" t="s">
        <v>110</v>
      </c>
      <c r="C441" s="11">
        <v>10</v>
      </c>
      <c r="D441" s="11">
        <v>5</v>
      </c>
      <c r="E441" s="11">
        <f t="shared" si="76"/>
        <v>50</v>
      </c>
      <c r="F441" s="11">
        <f t="shared" si="70"/>
        <v>46</v>
      </c>
      <c r="G441" s="11">
        <v>3.5999999999999999E-3</v>
      </c>
      <c r="H441" s="11">
        <v>3</v>
      </c>
      <c r="I441" s="11">
        <f t="shared" si="66"/>
        <v>15.132126944281303</v>
      </c>
      <c r="J441" s="11">
        <f t="shared" si="67"/>
        <v>48.818848055786454</v>
      </c>
      <c r="K441" s="11">
        <f t="shared" si="71"/>
        <v>123.9998740616976</v>
      </c>
      <c r="L441" s="11">
        <f>G441*(K441^H441)</f>
        <v>6863.8254866059924</v>
      </c>
      <c r="M441" s="11">
        <f t="shared" si="68"/>
        <v>16495.615204532543</v>
      </c>
      <c r="N441" s="11">
        <f t="shared" si="69"/>
        <v>43713.380292011236</v>
      </c>
      <c r="O441" s="11">
        <v>124</v>
      </c>
      <c r="P441" s="11">
        <v>0.3</v>
      </c>
      <c r="Q441" s="11">
        <v>0</v>
      </c>
    </row>
    <row r="442" spans="1:19" x14ac:dyDescent="0.25">
      <c r="A442" s="11" t="s">
        <v>111</v>
      </c>
      <c r="B442" s="11" t="s">
        <v>112</v>
      </c>
      <c r="C442" s="11">
        <v>1</v>
      </c>
      <c r="D442" s="11">
        <v>5</v>
      </c>
      <c r="E442" s="11">
        <f t="shared" si="76"/>
        <v>5</v>
      </c>
      <c r="F442" s="11">
        <f t="shared" si="70"/>
        <v>1</v>
      </c>
      <c r="G442" s="11">
        <v>4.3E-3</v>
      </c>
      <c r="H442" s="11">
        <v>3.1</v>
      </c>
      <c r="I442" s="11">
        <f t="shared" si="66"/>
        <v>4.0180144664271618E-2</v>
      </c>
      <c r="J442" s="11">
        <f t="shared" si="67"/>
        <v>5.8241667240701833</v>
      </c>
      <c r="K442" s="11">
        <f t="shared" si="71"/>
        <v>14.793383479138265</v>
      </c>
      <c r="L442" s="11">
        <f>G442*(K442^H442)</f>
        <v>18.225428719811859</v>
      </c>
      <c r="M442" s="11">
        <f t="shared" si="68"/>
        <v>43.800597740475503</v>
      </c>
      <c r="N442" s="11">
        <f t="shared" si="69"/>
        <v>116.07158401226008</v>
      </c>
      <c r="O442" s="11">
        <v>267</v>
      </c>
      <c r="P442" s="11">
        <v>5.7000000000000002E-2</v>
      </c>
      <c r="Q442" s="11">
        <v>0</v>
      </c>
      <c r="S442" s="11" t="s">
        <v>457</v>
      </c>
    </row>
    <row r="443" spans="1:19" x14ac:dyDescent="0.25">
      <c r="A443" s="11" t="s">
        <v>111</v>
      </c>
      <c r="B443" s="11" t="s">
        <v>112</v>
      </c>
      <c r="C443" s="11">
        <v>2</v>
      </c>
      <c r="D443" s="11">
        <v>5</v>
      </c>
      <c r="E443" s="11">
        <f t="shared" si="76"/>
        <v>10</v>
      </c>
      <c r="F443" s="11">
        <f t="shared" si="70"/>
        <v>6</v>
      </c>
      <c r="G443" s="11">
        <v>4.3E-3</v>
      </c>
      <c r="H443" s="11">
        <v>3.1</v>
      </c>
      <c r="I443" s="11">
        <f t="shared" si="66"/>
        <v>6.7733482474689115</v>
      </c>
      <c r="J443" s="11">
        <f t="shared" si="67"/>
        <v>30.447649347499869</v>
      </c>
      <c r="K443" s="11">
        <f t="shared" si="71"/>
        <v>77.337029342649672</v>
      </c>
      <c r="L443" s="11">
        <f>G443*(K443^H443)</f>
        <v>3072.3427381902147</v>
      </c>
      <c r="M443" s="11">
        <f t="shared" si="68"/>
        <v>7383.6643551795596</v>
      </c>
      <c r="N443" s="11">
        <f t="shared" si="69"/>
        <v>19566.710541225832</v>
      </c>
      <c r="O443" s="11">
        <v>267</v>
      </c>
      <c r="P443" s="11">
        <v>5.7000000000000002E-2</v>
      </c>
      <c r="Q443" s="11">
        <v>0</v>
      </c>
    </row>
    <row r="444" spans="1:19" x14ac:dyDescent="0.25">
      <c r="A444" s="11" t="s">
        <v>111</v>
      </c>
      <c r="B444" s="11" t="s">
        <v>112</v>
      </c>
      <c r="C444" s="11">
        <v>3</v>
      </c>
      <c r="D444" s="11">
        <v>5</v>
      </c>
      <c r="E444" s="11">
        <f t="shared" si="76"/>
        <v>15</v>
      </c>
      <c r="F444" s="11">
        <f t="shared" si="70"/>
        <v>11</v>
      </c>
      <c r="G444" s="11">
        <v>4.3E-3</v>
      </c>
      <c r="H444" s="11">
        <v>3.1</v>
      </c>
      <c r="I444" s="11">
        <f t="shared" si="66"/>
        <v>29.541238782552202</v>
      </c>
      <c r="J444" s="11">
        <f t="shared" si="67"/>
        <v>48.964859271304626</v>
      </c>
      <c r="K444" s="11">
        <f t="shared" si="71"/>
        <v>124.37074254911374</v>
      </c>
      <c r="L444" s="11">
        <f>G444*(K444^H444)</f>
        <v>13399.696447710809</v>
      </c>
      <c r="M444" s="11">
        <f t="shared" si="68"/>
        <v>32203.067646505184</v>
      </c>
      <c r="N444" s="11">
        <f t="shared" si="69"/>
        <v>85338.129263238734</v>
      </c>
      <c r="O444" s="11">
        <v>267</v>
      </c>
      <c r="P444" s="11">
        <v>5.7000000000000002E-2</v>
      </c>
      <c r="Q444" s="11">
        <v>0</v>
      </c>
    </row>
    <row r="445" spans="1:19" x14ac:dyDescent="0.25">
      <c r="A445" s="11" t="s">
        <v>111</v>
      </c>
      <c r="B445" s="11" t="s">
        <v>112</v>
      </c>
      <c r="C445" s="11">
        <v>4</v>
      </c>
      <c r="D445" s="11">
        <v>5</v>
      </c>
      <c r="E445" s="11">
        <f t="shared" si="76"/>
        <v>20</v>
      </c>
      <c r="F445" s="11">
        <f t="shared" si="70"/>
        <v>16</v>
      </c>
      <c r="G445" s="11">
        <v>4.3E-3</v>
      </c>
      <c r="H445" s="11">
        <v>3.1</v>
      </c>
      <c r="I445" s="11">
        <f t="shared" si="66"/>
        <v>64.178720865128625</v>
      </c>
      <c r="J445" s="11">
        <f t="shared" si="67"/>
        <v>62.89006508423013</v>
      </c>
      <c r="K445" s="11">
        <f t="shared" si="71"/>
        <v>159.74076531394454</v>
      </c>
      <c r="L445" s="11">
        <f>G445*(K445^H445)</f>
        <v>29111.012721071489</v>
      </c>
      <c r="M445" s="11">
        <f t="shared" si="68"/>
        <v>69961.578277028326</v>
      </c>
      <c r="N445" s="11">
        <f t="shared" si="69"/>
        <v>185398.18243412505</v>
      </c>
      <c r="O445" s="11">
        <v>267</v>
      </c>
      <c r="P445" s="11">
        <v>5.7000000000000002E-2</v>
      </c>
      <c r="Q445" s="11">
        <v>0</v>
      </c>
    </row>
    <row r="446" spans="1:19" x14ac:dyDescent="0.25">
      <c r="A446" s="11" t="s">
        <v>111</v>
      </c>
      <c r="B446" s="11" t="s">
        <v>112</v>
      </c>
      <c r="C446" s="11">
        <v>5</v>
      </c>
      <c r="D446" s="11">
        <v>5</v>
      </c>
      <c r="E446" s="11">
        <f t="shared" si="76"/>
        <v>25</v>
      </c>
      <c r="F446" s="11">
        <f t="shared" si="70"/>
        <v>21</v>
      </c>
      <c r="G446" s="11">
        <v>4.3E-3</v>
      </c>
      <c r="H446" s="11">
        <v>3.1</v>
      </c>
      <c r="I446" s="11">
        <f t="shared" si="66"/>
        <v>103.45408902380069</v>
      </c>
      <c r="J446" s="11">
        <f t="shared" si="67"/>
        <v>73.362018349881239</v>
      </c>
      <c r="K446" s="11">
        <f t="shared" si="71"/>
        <v>186.33952660869835</v>
      </c>
      <c r="L446" s="11">
        <f>G446*(K446^H446)</f>
        <v>46926.041233319433</v>
      </c>
      <c r="M446" s="11">
        <f t="shared" si="68"/>
        <v>112775.87414880902</v>
      </c>
      <c r="N446" s="11">
        <f t="shared" si="69"/>
        <v>298856.06649434386</v>
      </c>
      <c r="O446" s="11">
        <v>267</v>
      </c>
      <c r="P446" s="11">
        <v>5.7000000000000002E-2</v>
      </c>
      <c r="Q446" s="11">
        <v>0</v>
      </c>
    </row>
    <row r="447" spans="1:19" x14ac:dyDescent="0.25">
      <c r="A447" s="11" t="s">
        <v>111</v>
      </c>
      <c r="B447" s="11" t="s">
        <v>112</v>
      </c>
      <c r="C447" s="11">
        <v>6</v>
      </c>
      <c r="D447" s="11">
        <v>5</v>
      </c>
      <c r="E447" s="11">
        <f t="shared" si="76"/>
        <v>30</v>
      </c>
      <c r="F447" s="11">
        <f t="shared" si="70"/>
        <v>26</v>
      </c>
      <c r="G447" s="11">
        <v>4.3E-3</v>
      </c>
      <c r="H447" s="11">
        <v>3.1</v>
      </c>
      <c r="I447" s="11">
        <f t="shared" si="66"/>
        <v>141.91392314528898</v>
      </c>
      <c r="J447" s="11">
        <f t="shared" si="67"/>
        <v>81.237076476217283</v>
      </c>
      <c r="K447" s="11">
        <f t="shared" si="71"/>
        <v>206.34217424959189</v>
      </c>
      <c r="L447" s="11">
        <f>G447*(K447^H447)</f>
        <v>64371.149288897395</v>
      </c>
      <c r="M447" s="11">
        <f t="shared" si="68"/>
        <v>154701.15185988319</v>
      </c>
      <c r="N447" s="11">
        <f t="shared" si="69"/>
        <v>409958.05242869043</v>
      </c>
      <c r="O447" s="11">
        <v>267</v>
      </c>
      <c r="P447" s="11">
        <v>5.7000000000000002E-2</v>
      </c>
      <c r="Q447" s="11">
        <v>0</v>
      </c>
    </row>
    <row r="448" spans="1:19" x14ac:dyDescent="0.25">
      <c r="A448" s="11" t="s">
        <v>111</v>
      </c>
      <c r="B448" s="11" t="s">
        <v>112</v>
      </c>
      <c r="C448" s="11">
        <v>7</v>
      </c>
      <c r="D448" s="11">
        <v>5</v>
      </c>
      <c r="E448" s="11">
        <f t="shared" si="76"/>
        <v>35</v>
      </c>
      <c r="F448" s="11">
        <f t="shared" si="70"/>
        <v>31</v>
      </c>
      <c r="G448" s="11">
        <v>4.3E-3</v>
      </c>
      <c r="H448" s="11">
        <v>3.1</v>
      </c>
      <c r="I448" s="11">
        <f t="shared" si="66"/>
        <v>176.50550327028591</v>
      </c>
      <c r="J448" s="11">
        <f t="shared" si="67"/>
        <v>87.159232440815657</v>
      </c>
      <c r="K448" s="11">
        <f t="shared" si="71"/>
        <v>221.38445039967178</v>
      </c>
      <c r="L448" s="11">
        <f>G448*(K448^H448)</f>
        <v>80061.644759770803</v>
      </c>
      <c r="M448" s="11">
        <f t="shared" si="68"/>
        <v>192409.62451278733</v>
      </c>
      <c r="N448" s="11">
        <f t="shared" si="69"/>
        <v>509885.50495888642</v>
      </c>
      <c r="O448" s="11">
        <v>267</v>
      </c>
      <c r="P448" s="11">
        <v>5.7000000000000002E-2</v>
      </c>
      <c r="Q448" s="11">
        <v>0</v>
      </c>
    </row>
    <row r="449" spans="1:19" x14ac:dyDescent="0.25">
      <c r="A449" s="11" t="s">
        <v>111</v>
      </c>
      <c r="B449" s="11" t="s">
        <v>112</v>
      </c>
      <c r="C449" s="11">
        <v>8</v>
      </c>
      <c r="D449" s="11">
        <v>5</v>
      </c>
      <c r="E449" s="11">
        <f t="shared" si="76"/>
        <v>40</v>
      </c>
      <c r="F449" s="11">
        <f t="shared" si="70"/>
        <v>36</v>
      </c>
      <c r="G449" s="11">
        <v>4.3E-3</v>
      </c>
      <c r="H449" s="11">
        <v>3.1</v>
      </c>
      <c r="I449" s="11">
        <f t="shared" si="66"/>
        <v>205.99206208473564</v>
      </c>
      <c r="J449" s="11">
        <f t="shared" si="67"/>
        <v>91.612778142496211</v>
      </c>
      <c r="K449" s="11">
        <f t="shared" si="71"/>
        <v>232.69645648194037</v>
      </c>
      <c r="L449" s="11">
        <f>G449*(K449^H449)</f>
        <v>93436.538761662159</v>
      </c>
      <c r="M449" s="11">
        <f t="shared" si="68"/>
        <v>224553.08522389369</v>
      </c>
      <c r="N449" s="11">
        <f t="shared" si="69"/>
        <v>595065.67584331823</v>
      </c>
      <c r="O449" s="11">
        <v>267</v>
      </c>
      <c r="P449" s="11">
        <v>5.7000000000000002E-2</v>
      </c>
      <c r="Q449" s="11">
        <v>0</v>
      </c>
    </row>
    <row r="450" spans="1:19" x14ac:dyDescent="0.25">
      <c r="A450" s="11" t="s">
        <v>111</v>
      </c>
      <c r="B450" s="11" t="s">
        <v>112</v>
      </c>
      <c r="C450" s="11">
        <v>9</v>
      </c>
      <c r="D450" s="11">
        <v>5</v>
      </c>
      <c r="E450" s="11">
        <f t="shared" si="76"/>
        <v>45</v>
      </c>
      <c r="F450" s="11">
        <f t="shared" si="70"/>
        <v>41</v>
      </c>
      <c r="G450" s="11">
        <v>4.3E-3</v>
      </c>
      <c r="H450" s="11">
        <v>3.1</v>
      </c>
      <c r="I450" s="11">
        <f t="shared" ref="I450:I513" si="77">L450*0.00220462</f>
        <v>230.24486814865901</v>
      </c>
      <c r="J450" s="11">
        <f t="shared" ref="J450:J513" si="78">K450/2.54</f>
        <v>94.961907992422795</v>
      </c>
      <c r="K450" s="11">
        <f t="shared" si="71"/>
        <v>241.2032463007539</v>
      </c>
      <c r="L450" s="11">
        <f>G450*(K450^H450)</f>
        <v>104437.43962617549</v>
      </c>
      <c r="M450" s="11">
        <f t="shared" ref="M450:M513" si="79">L450/20/5.7/3.65*1000</f>
        <v>250991.20313909036</v>
      </c>
      <c r="N450" s="11">
        <f t="shared" ref="N450:N513" si="80">M450*2.65</f>
        <v>665126.68831858947</v>
      </c>
      <c r="O450" s="11">
        <v>267</v>
      </c>
      <c r="P450" s="11">
        <v>5.7000000000000002E-2</v>
      </c>
      <c r="Q450" s="11">
        <v>0</v>
      </c>
    </row>
    <row r="451" spans="1:19" x14ac:dyDescent="0.25">
      <c r="A451" s="11" t="s">
        <v>111</v>
      </c>
      <c r="B451" s="11" t="s">
        <v>112</v>
      </c>
      <c r="C451" s="11">
        <v>10</v>
      </c>
      <c r="D451" s="11">
        <v>5</v>
      </c>
      <c r="E451" s="11">
        <f t="shared" si="76"/>
        <v>50</v>
      </c>
      <c r="F451" s="11">
        <f t="shared" ref="F451:F514" si="81">(C451*D451)-(D451-1)</f>
        <v>46</v>
      </c>
      <c r="G451" s="11">
        <v>4.3E-3</v>
      </c>
      <c r="H451" s="11">
        <v>3.1</v>
      </c>
      <c r="I451" s="11">
        <f t="shared" si="77"/>
        <v>249.70759867438906</v>
      </c>
      <c r="J451" s="11">
        <f t="shared" si="78"/>
        <v>97.480501379134111</v>
      </c>
      <c r="K451" s="11">
        <f t="shared" ref="K451:K514" si="82">O451*(1-EXP(-P451*(F451-Q451)))</f>
        <v>247.60047350300064</v>
      </c>
      <c r="L451" s="11">
        <f>G451*(K451^H451)</f>
        <v>113265.59619090322</v>
      </c>
      <c r="M451" s="11">
        <f t="shared" si="79"/>
        <v>272207.63323937327</v>
      </c>
      <c r="N451" s="11">
        <f t="shared" si="80"/>
        <v>721350.22808433918</v>
      </c>
      <c r="O451" s="11">
        <v>267</v>
      </c>
      <c r="P451" s="11">
        <v>5.7000000000000002E-2</v>
      </c>
      <c r="Q451" s="11">
        <v>0</v>
      </c>
    </row>
    <row r="452" spans="1:19" x14ac:dyDescent="0.25">
      <c r="A452" s="11" t="s">
        <v>113</v>
      </c>
      <c r="B452" s="11" t="s">
        <v>114</v>
      </c>
      <c r="C452" s="11">
        <v>1</v>
      </c>
      <c r="D452" s="11">
        <v>2</v>
      </c>
      <c r="E452" s="11">
        <f t="shared" si="76"/>
        <v>2</v>
      </c>
      <c r="F452" s="11">
        <f t="shared" si="81"/>
        <v>1</v>
      </c>
      <c r="G452" s="11">
        <v>1.2200000000000001E-2</v>
      </c>
      <c r="H452" s="11">
        <v>2.9</v>
      </c>
      <c r="I452" s="11">
        <f t="shared" si="77"/>
        <v>9.4657672321359146E-2</v>
      </c>
      <c r="J452" s="11">
        <f t="shared" si="78"/>
        <v>6.5778550578024095</v>
      </c>
      <c r="K452" s="11">
        <f t="shared" si="82"/>
        <v>16.70775184681812</v>
      </c>
      <c r="L452" s="11">
        <f>G452*(K452^H452)</f>
        <v>42.936048988650718</v>
      </c>
      <c r="M452" s="11">
        <f t="shared" si="79"/>
        <v>103.18685169106155</v>
      </c>
      <c r="N452" s="11">
        <f t="shared" si="80"/>
        <v>273.44515698131312</v>
      </c>
      <c r="O452" s="11">
        <v>113</v>
      </c>
      <c r="P452" s="11">
        <v>0.16</v>
      </c>
      <c r="Q452" s="11">
        <v>0</v>
      </c>
      <c r="S452" s="11" t="s">
        <v>458</v>
      </c>
    </row>
    <row r="453" spans="1:19" x14ac:dyDescent="0.25">
      <c r="A453" s="11" t="s">
        <v>113</v>
      </c>
      <c r="B453" s="11" t="s">
        <v>114</v>
      </c>
      <c r="C453" s="11">
        <v>2</v>
      </c>
      <c r="D453" s="11">
        <v>2</v>
      </c>
      <c r="E453" s="11">
        <f t="shared" si="76"/>
        <v>4</v>
      </c>
      <c r="F453" s="11">
        <f t="shared" si="81"/>
        <v>3</v>
      </c>
      <c r="G453" s="11">
        <v>1.2200000000000001E-2</v>
      </c>
      <c r="H453" s="11">
        <v>2.9</v>
      </c>
      <c r="I453" s="11">
        <f t="shared" si="77"/>
        <v>1.4757721739889467</v>
      </c>
      <c r="J453" s="11">
        <f t="shared" si="78"/>
        <v>16.959636506262239</v>
      </c>
      <c r="K453" s="11">
        <f t="shared" si="82"/>
        <v>43.077476725906088</v>
      </c>
      <c r="L453" s="11">
        <f>G453*(K453^H453)</f>
        <v>669.39979406380542</v>
      </c>
      <c r="M453" s="11">
        <f t="shared" si="79"/>
        <v>1608.7474022201525</v>
      </c>
      <c r="N453" s="11">
        <f t="shared" si="80"/>
        <v>4263.1806158834042</v>
      </c>
      <c r="O453" s="11">
        <v>113</v>
      </c>
      <c r="P453" s="11">
        <v>0.16</v>
      </c>
      <c r="Q453" s="11">
        <v>0</v>
      </c>
    </row>
    <row r="454" spans="1:19" x14ac:dyDescent="0.25">
      <c r="A454" s="11" t="s">
        <v>113</v>
      </c>
      <c r="B454" s="11" t="s">
        <v>114</v>
      </c>
      <c r="C454" s="11">
        <v>3</v>
      </c>
      <c r="D454" s="11">
        <v>2</v>
      </c>
      <c r="E454" s="11">
        <f t="shared" si="76"/>
        <v>6</v>
      </c>
      <c r="F454" s="11">
        <f t="shared" si="81"/>
        <v>5</v>
      </c>
      <c r="G454" s="11">
        <v>1.2200000000000001E-2</v>
      </c>
      <c r="H454" s="11">
        <v>2.9</v>
      </c>
      <c r="I454" s="11">
        <f t="shared" si="77"/>
        <v>4.2875434941086006</v>
      </c>
      <c r="J454" s="11">
        <f t="shared" si="78"/>
        <v>24.49835710817085</v>
      </c>
      <c r="K454" s="11">
        <f t="shared" si="82"/>
        <v>62.225827054753964</v>
      </c>
      <c r="L454" s="11">
        <f>G454*(K454^H454)</f>
        <v>1944.7993278245688</v>
      </c>
      <c r="M454" s="11">
        <f t="shared" si="79"/>
        <v>4673.8748565839187</v>
      </c>
      <c r="N454" s="11">
        <f t="shared" si="80"/>
        <v>12385.768369947384</v>
      </c>
      <c r="O454" s="11">
        <v>113</v>
      </c>
      <c r="P454" s="11">
        <v>0.16</v>
      </c>
      <c r="Q454" s="11">
        <v>0</v>
      </c>
    </row>
    <row r="455" spans="1:19" x14ac:dyDescent="0.25">
      <c r="A455" s="11" t="s">
        <v>113</v>
      </c>
      <c r="B455" s="11" t="s">
        <v>114</v>
      </c>
      <c r="C455" s="11">
        <v>4</v>
      </c>
      <c r="D455" s="11">
        <v>2</v>
      </c>
      <c r="E455" s="11">
        <f t="shared" si="76"/>
        <v>8</v>
      </c>
      <c r="F455" s="11">
        <f t="shared" si="81"/>
        <v>7</v>
      </c>
      <c r="G455" s="11">
        <v>1.2200000000000001E-2</v>
      </c>
      <c r="H455" s="11">
        <v>2.9</v>
      </c>
      <c r="I455" s="11">
        <f t="shared" si="77"/>
        <v>7.695056618034319</v>
      </c>
      <c r="J455" s="11">
        <f t="shared" si="78"/>
        <v>29.972591814014386</v>
      </c>
      <c r="K455" s="11">
        <f t="shared" si="82"/>
        <v>76.130383207596537</v>
      </c>
      <c r="L455" s="11">
        <f>G455*(K455^H455)</f>
        <v>3490.4231196461606</v>
      </c>
      <c r="M455" s="11">
        <f t="shared" si="79"/>
        <v>8388.4237434418665</v>
      </c>
      <c r="N455" s="11">
        <f t="shared" si="80"/>
        <v>22229.322920120947</v>
      </c>
      <c r="O455" s="11">
        <v>113</v>
      </c>
      <c r="P455" s="11">
        <v>0.16</v>
      </c>
      <c r="Q455" s="11">
        <v>0</v>
      </c>
    </row>
    <row r="456" spans="1:19" x14ac:dyDescent="0.25">
      <c r="A456" s="11" t="s">
        <v>113</v>
      </c>
      <c r="B456" s="11" t="s">
        <v>114</v>
      </c>
      <c r="C456" s="11">
        <v>5</v>
      </c>
      <c r="D456" s="11">
        <v>2</v>
      </c>
      <c r="E456" s="11">
        <f t="shared" si="76"/>
        <v>10</v>
      </c>
      <c r="F456" s="11">
        <f t="shared" si="81"/>
        <v>9</v>
      </c>
      <c r="G456" s="11">
        <v>1.2200000000000001E-2</v>
      </c>
      <c r="H456" s="11">
        <v>2.9</v>
      </c>
      <c r="I456" s="11">
        <f t="shared" si="77"/>
        <v>11.042348768411095</v>
      </c>
      <c r="J456" s="11">
        <f t="shared" si="78"/>
        <v>33.947702074378043</v>
      </c>
      <c r="K456" s="11">
        <f t="shared" si="82"/>
        <v>86.227163268920236</v>
      </c>
      <c r="L456" s="11">
        <f>G456*(K456^H456)</f>
        <v>5008.7311048666415</v>
      </c>
      <c r="M456" s="11">
        <f t="shared" si="79"/>
        <v>12037.325414243311</v>
      </c>
      <c r="N456" s="11">
        <f t="shared" si="80"/>
        <v>31898.912347744772</v>
      </c>
      <c r="O456" s="11">
        <v>113</v>
      </c>
      <c r="P456" s="11">
        <v>0.16</v>
      </c>
      <c r="Q456" s="11">
        <v>0</v>
      </c>
    </row>
    <row r="457" spans="1:19" x14ac:dyDescent="0.25">
      <c r="A457" s="11" t="s">
        <v>113</v>
      </c>
      <c r="B457" s="11" t="s">
        <v>114</v>
      </c>
      <c r="C457" s="11">
        <v>6</v>
      </c>
      <c r="D457" s="11">
        <v>2</v>
      </c>
      <c r="E457" s="11">
        <f t="shared" si="76"/>
        <v>12</v>
      </c>
      <c r="F457" s="11">
        <f t="shared" si="81"/>
        <v>11</v>
      </c>
      <c r="G457" s="11">
        <v>1.2200000000000001E-2</v>
      </c>
      <c r="H457" s="11">
        <v>2.9</v>
      </c>
      <c r="I457" s="11">
        <f t="shared" si="77"/>
        <v>13.990743454988928</v>
      </c>
      <c r="J457" s="11">
        <f t="shared" si="78"/>
        <v>36.83422456220287</v>
      </c>
      <c r="K457" s="11">
        <f t="shared" si="82"/>
        <v>93.558930387995289</v>
      </c>
      <c r="L457" s="11">
        <f>G457*(K457^H457)</f>
        <v>6346.1020289160615</v>
      </c>
      <c r="M457" s="11">
        <f t="shared" si="79"/>
        <v>15251.386755385871</v>
      </c>
      <c r="N457" s="11">
        <f t="shared" si="80"/>
        <v>40416.17490177256</v>
      </c>
      <c r="O457" s="11">
        <v>113</v>
      </c>
      <c r="P457" s="11">
        <v>0.16</v>
      </c>
      <c r="Q457" s="11">
        <v>0</v>
      </c>
    </row>
    <row r="458" spans="1:19" x14ac:dyDescent="0.25">
      <c r="A458" s="11" t="s">
        <v>113</v>
      </c>
      <c r="B458" s="11" t="s">
        <v>114</v>
      </c>
      <c r="C458" s="11">
        <v>7</v>
      </c>
      <c r="D458" s="11">
        <v>2</v>
      </c>
      <c r="E458" s="11">
        <f t="shared" si="76"/>
        <v>14</v>
      </c>
      <c r="F458" s="11">
        <f t="shared" si="81"/>
        <v>13</v>
      </c>
      <c r="G458" s="11">
        <v>1.2200000000000001E-2</v>
      </c>
      <c r="H458" s="11">
        <v>2.9</v>
      </c>
      <c r="I458" s="11">
        <f t="shared" si="77"/>
        <v>16.426493280974416</v>
      </c>
      <c r="J458" s="11">
        <f t="shared" si="78"/>
        <v>38.930270087228415</v>
      </c>
      <c r="K458" s="11">
        <f t="shared" si="82"/>
        <v>98.882886021560182</v>
      </c>
      <c r="L458" s="11">
        <f>G458*(K458^H458)</f>
        <v>7450.9408791421729</v>
      </c>
      <c r="M458" s="11">
        <f t="shared" si="79"/>
        <v>17906.611101038627</v>
      </c>
      <c r="N458" s="11">
        <f t="shared" si="80"/>
        <v>47452.519417752359</v>
      </c>
      <c r="O458" s="11">
        <v>113</v>
      </c>
      <c r="P458" s="11">
        <v>0.16</v>
      </c>
      <c r="Q458" s="11">
        <v>0</v>
      </c>
    </row>
    <row r="459" spans="1:19" x14ac:dyDescent="0.25">
      <c r="A459" s="11" t="s">
        <v>113</v>
      </c>
      <c r="B459" s="11" t="s">
        <v>114</v>
      </c>
      <c r="C459" s="11">
        <v>8</v>
      </c>
      <c r="D459" s="11">
        <v>2</v>
      </c>
      <c r="E459" s="11">
        <f t="shared" si="76"/>
        <v>16</v>
      </c>
      <c r="F459" s="11">
        <f t="shared" si="81"/>
        <v>15</v>
      </c>
      <c r="G459" s="11">
        <v>1.2200000000000001E-2</v>
      </c>
      <c r="H459" s="11">
        <v>2.9</v>
      </c>
      <c r="I459" s="11">
        <f t="shared" si="77"/>
        <v>18.358916512529056</v>
      </c>
      <c r="J459" s="11">
        <f t="shared" si="78"/>
        <v>40.452311526888344</v>
      </c>
      <c r="K459" s="11">
        <f t="shared" si="82"/>
        <v>102.74887127829639</v>
      </c>
      <c r="L459" s="11">
        <f>G459*(K459^H459)</f>
        <v>8327.4743550040621</v>
      </c>
      <c r="M459" s="11">
        <f t="shared" si="79"/>
        <v>20013.156344638457</v>
      </c>
      <c r="N459" s="11">
        <f t="shared" si="80"/>
        <v>53034.86431329191</v>
      </c>
      <c r="O459" s="11">
        <v>113</v>
      </c>
      <c r="P459" s="11">
        <v>0.16</v>
      </c>
      <c r="Q459" s="11">
        <v>0</v>
      </c>
    </row>
    <row r="460" spans="1:19" x14ac:dyDescent="0.25">
      <c r="A460" s="11" t="s">
        <v>113</v>
      </c>
      <c r="B460" s="11" t="s">
        <v>114</v>
      </c>
      <c r="C460" s="11">
        <v>9</v>
      </c>
      <c r="D460" s="11">
        <v>2</v>
      </c>
      <c r="E460" s="11">
        <f t="shared" si="76"/>
        <v>18</v>
      </c>
      <c r="F460" s="11">
        <f t="shared" si="81"/>
        <v>17</v>
      </c>
      <c r="G460" s="11">
        <v>1.2200000000000001E-2</v>
      </c>
      <c r="H460" s="11">
        <v>2.9</v>
      </c>
      <c r="I460" s="11">
        <f t="shared" si="77"/>
        <v>19.851616515186333</v>
      </c>
      <c r="J460" s="11">
        <f t="shared" si="78"/>
        <v>41.557540452683654</v>
      </c>
      <c r="K460" s="11">
        <f t="shared" si="82"/>
        <v>105.55615274981648</v>
      </c>
      <c r="L460" s="11">
        <f>G460*(K460^H460)</f>
        <v>9004.552492123963</v>
      </c>
      <c r="M460" s="11">
        <f t="shared" si="79"/>
        <v>21640.356866435861</v>
      </c>
      <c r="N460" s="11">
        <f t="shared" si="80"/>
        <v>57346.945696055031</v>
      </c>
      <c r="O460" s="11">
        <v>113</v>
      </c>
      <c r="P460" s="11">
        <v>0.16</v>
      </c>
      <c r="Q460" s="11">
        <v>0</v>
      </c>
    </row>
    <row r="461" spans="1:19" x14ac:dyDescent="0.25">
      <c r="A461" s="11" t="s">
        <v>113</v>
      </c>
      <c r="B461" s="11" t="s">
        <v>114</v>
      </c>
      <c r="C461" s="11">
        <v>10</v>
      </c>
      <c r="D461" s="11">
        <v>2</v>
      </c>
      <c r="E461" s="11">
        <f t="shared" si="76"/>
        <v>20</v>
      </c>
      <c r="F461" s="11">
        <f t="shared" si="81"/>
        <v>19</v>
      </c>
      <c r="G461" s="11">
        <v>1.2200000000000001E-2</v>
      </c>
      <c r="H461" s="11">
        <v>2.9</v>
      </c>
      <c r="I461" s="11">
        <f t="shared" si="77"/>
        <v>20.983920152545249</v>
      </c>
      <c r="J461" s="11">
        <f t="shared" si="78"/>
        <v>42.360101372895897</v>
      </c>
      <c r="K461" s="11">
        <f t="shared" si="82"/>
        <v>107.59465748715559</v>
      </c>
      <c r="L461" s="11">
        <f>G461*(K461^H461)</f>
        <v>9518.1573933581512</v>
      </c>
      <c r="M461" s="11">
        <f t="shared" si="79"/>
        <v>22874.687318813147</v>
      </c>
      <c r="N461" s="11">
        <f t="shared" si="80"/>
        <v>60617.921394854835</v>
      </c>
      <c r="O461" s="11">
        <v>113</v>
      </c>
      <c r="P461" s="11">
        <v>0.16</v>
      </c>
      <c r="Q461" s="11">
        <v>0</v>
      </c>
    </row>
    <row r="462" spans="1:19" x14ac:dyDescent="0.25">
      <c r="A462" s="11" t="s">
        <v>115</v>
      </c>
      <c r="B462" s="11" t="s">
        <v>116</v>
      </c>
      <c r="C462" s="11">
        <v>1</v>
      </c>
      <c r="D462" s="11">
        <v>2</v>
      </c>
      <c r="E462" s="11">
        <f t="shared" si="76"/>
        <v>2</v>
      </c>
      <c r="F462" s="11">
        <f t="shared" si="81"/>
        <v>1</v>
      </c>
      <c r="G462" s="11">
        <v>1.2E-2</v>
      </c>
      <c r="H462" s="11">
        <v>3.05</v>
      </c>
      <c r="I462" s="11">
        <f t="shared" si="77"/>
        <v>0.13972926912149453</v>
      </c>
      <c r="J462" s="11">
        <f t="shared" si="78"/>
        <v>6.5425552317982758</v>
      </c>
      <c r="K462" s="11">
        <f t="shared" si="82"/>
        <v>16.618090288767622</v>
      </c>
      <c r="L462" s="11">
        <f>G462*(K462^H462)</f>
        <v>63.380205714134199</v>
      </c>
      <c r="M462" s="11">
        <f t="shared" si="79"/>
        <v>152.31964843579476</v>
      </c>
      <c r="N462" s="11">
        <f t="shared" si="80"/>
        <v>403.64706835485612</v>
      </c>
      <c r="O462" s="11">
        <v>85.9</v>
      </c>
      <c r="P462" s="11">
        <v>0.215</v>
      </c>
      <c r="Q462" s="11">
        <v>0</v>
      </c>
      <c r="S462" s="11" t="s">
        <v>459</v>
      </c>
    </row>
    <row r="463" spans="1:19" x14ac:dyDescent="0.25">
      <c r="A463" s="11" t="s">
        <v>115</v>
      </c>
      <c r="B463" s="11" t="s">
        <v>116</v>
      </c>
      <c r="C463" s="11">
        <v>2</v>
      </c>
      <c r="D463" s="11">
        <v>2</v>
      </c>
      <c r="E463" s="11">
        <f t="shared" si="76"/>
        <v>4</v>
      </c>
      <c r="F463" s="11">
        <f t="shared" si="81"/>
        <v>3</v>
      </c>
      <c r="G463" s="11">
        <v>1.2E-2</v>
      </c>
      <c r="H463" s="11">
        <v>3.05</v>
      </c>
      <c r="I463" s="11">
        <f t="shared" si="77"/>
        <v>2.1679554742495273</v>
      </c>
      <c r="J463" s="11">
        <f t="shared" si="78"/>
        <v>16.075388831906956</v>
      </c>
      <c r="K463" s="11">
        <f t="shared" si="82"/>
        <v>40.831487633043672</v>
      </c>
      <c r="L463" s="11">
        <f>G463*(K463^H463)</f>
        <v>983.36923109176507</v>
      </c>
      <c r="M463" s="11">
        <f t="shared" si="79"/>
        <v>2363.3002429506491</v>
      </c>
      <c r="N463" s="11">
        <f t="shared" si="80"/>
        <v>6262.7456438192203</v>
      </c>
      <c r="O463" s="11">
        <v>85.9</v>
      </c>
      <c r="P463" s="11">
        <v>0.215</v>
      </c>
      <c r="Q463" s="11">
        <v>0</v>
      </c>
    </row>
    <row r="464" spans="1:19" x14ac:dyDescent="0.25">
      <c r="A464" s="11" t="s">
        <v>115</v>
      </c>
      <c r="B464" s="11" t="s">
        <v>116</v>
      </c>
      <c r="C464" s="11">
        <v>3</v>
      </c>
      <c r="D464" s="11">
        <v>2</v>
      </c>
      <c r="E464" s="11">
        <f t="shared" si="76"/>
        <v>6</v>
      </c>
      <c r="F464" s="11">
        <f t="shared" si="81"/>
        <v>5</v>
      </c>
      <c r="G464" s="11">
        <v>1.2E-2</v>
      </c>
      <c r="H464" s="11">
        <v>3.05</v>
      </c>
      <c r="I464" s="11">
        <f t="shared" si="77"/>
        <v>5.8640278752803257</v>
      </c>
      <c r="J464" s="11">
        <f t="shared" si="78"/>
        <v>22.276583787261671</v>
      </c>
      <c r="K464" s="11">
        <f t="shared" si="82"/>
        <v>56.582522819644645</v>
      </c>
      <c r="L464" s="11">
        <f>G464*(K464^H464)</f>
        <v>2659.8814649600954</v>
      </c>
      <c r="M464" s="11">
        <f t="shared" si="79"/>
        <v>6392.4091924059021</v>
      </c>
      <c r="N464" s="11">
        <f t="shared" si="80"/>
        <v>16939.884359875639</v>
      </c>
      <c r="O464" s="11">
        <v>85.9</v>
      </c>
      <c r="P464" s="11">
        <v>0.215</v>
      </c>
      <c r="Q464" s="11">
        <v>0</v>
      </c>
    </row>
    <row r="465" spans="1:24" x14ac:dyDescent="0.25">
      <c r="A465" s="11" t="s">
        <v>115</v>
      </c>
      <c r="B465" s="11" t="s">
        <v>116</v>
      </c>
      <c r="C465" s="11">
        <v>4</v>
      </c>
      <c r="D465" s="11">
        <v>2</v>
      </c>
      <c r="E465" s="11">
        <f t="shared" si="76"/>
        <v>8</v>
      </c>
      <c r="F465" s="11">
        <f t="shared" si="81"/>
        <v>7</v>
      </c>
      <c r="G465" s="11">
        <v>1.2E-2</v>
      </c>
      <c r="H465" s="11">
        <v>3.05</v>
      </c>
      <c r="I465" s="11">
        <f t="shared" si="77"/>
        <v>9.7420973546780676</v>
      </c>
      <c r="J465" s="11">
        <f t="shared" si="78"/>
        <v>26.310517503872266</v>
      </c>
      <c r="K465" s="11">
        <f t="shared" si="82"/>
        <v>66.828714459835552</v>
      </c>
      <c r="L465" s="11">
        <f>G465*(K465^H465)</f>
        <v>4418.9462831136734</v>
      </c>
      <c r="M465" s="11">
        <f t="shared" si="79"/>
        <v>10619.914162734134</v>
      </c>
      <c r="N465" s="11">
        <f t="shared" si="80"/>
        <v>28142.772531245453</v>
      </c>
      <c r="O465" s="11">
        <v>85.9</v>
      </c>
      <c r="P465" s="11">
        <v>0.215</v>
      </c>
      <c r="Q465" s="11">
        <v>0</v>
      </c>
    </row>
    <row r="466" spans="1:24" x14ac:dyDescent="0.25">
      <c r="A466" s="11" t="s">
        <v>115</v>
      </c>
      <c r="B466" s="11" t="s">
        <v>116</v>
      </c>
      <c r="C466" s="11">
        <v>5</v>
      </c>
      <c r="D466" s="11">
        <v>2</v>
      </c>
      <c r="E466" s="11">
        <f t="shared" si="76"/>
        <v>10</v>
      </c>
      <c r="F466" s="11">
        <f t="shared" si="81"/>
        <v>9</v>
      </c>
      <c r="G466" s="11">
        <v>1.2E-2</v>
      </c>
      <c r="H466" s="11">
        <v>3.05</v>
      </c>
      <c r="I466" s="11">
        <f t="shared" si="77"/>
        <v>13.019144067121848</v>
      </c>
      <c r="J466" s="11">
        <f t="shared" si="78"/>
        <v>28.934628074038482</v>
      </c>
      <c r="K466" s="11">
        <f t="shared" si="82"/>
        <v>73.49395530805775</v>
      </c>
      <c r="L466" s="11">
        <f>G466*(K466^H466)</f>
        <v>5905.3914357675467</v>
      </c>
      <c r="M466" s="11">
        <f t="shared" si="79"/>
        <v>14192.240893457214</v>
      </c>
      <c r="N466" s="11">
        <f t="shared" si="80"/>
        <v>37609.438367661613</v>
      </c>
      <c r="O466" s="11">
        <v>85.9</v>
      </c>
      <c r="P466" s="11">
        <v>0.215</v>
      </c>
      <c r="Q466" s="11">
        <v>0</v>
      </c>
    </row>
    <row r="467" spans="1:24" x14ac:dyDescent="0.25">
      <c r="A467" s="11" t="s">
        <v>115</v>
      </c>
      <c r="B467" s="11" t="s">
        <v>116</v>
      </c>
      <c r="C467" s="11">
        <v>6</v>
      </c>
      <c r="D467" s="11">
        <v>2</v>
      </c>
      <c r="E467" s="11">
        <f t="shared" si="76"/>
        <v>12</v>
      </c>
      <c r="F467" s="11">
        <f t="shared" si="81"/>
        <v>11</v>
      </c>
      <c r="G467" s="11">
        <v>1.2E-2</v>
      </c>
      <c r="H467" s="11">
        <v>3.05</v>
      </c>
      <c r="I467" s="11">
        <f t="shared" si="77"/>
        <v>15.506338627155387</v>
      </c>
      <c r="J467" s="11">
        <f t="shared" si="78"/>
        <v>30.641635865491192</v>
      </c>
      <c r="K467" s="11">
        <f t="shared" si="82"/>
        <v>77.829755098347633</v>
      </c>
      <c r="L467" s="11">
        <f>G467*(K467^H467)</f>
        <v>7033.5652525856549</v>
      </c>
      <c r="M467" s="11">
        <f t="shared" si="79"/>
        <v>16903.545427987636</v>
      </c>
      <c r="N467" s="11">
        <f t="shared" si="80"/>
        <v>44794.395384167234</v>
      </c>
      <c r="O467" s="11">
        <v>85.9</v>
      </c>
      <c r="P467" s="11">
        <v>0.215</v>
      </c>
      <c r="Q467" s="11">
        <v>0</v>
      </c>
    </row>
    <row r="468" spans="1:24" x14ac:dyDescent="0.25">
      <c r="A468" s="11" t="s">
        <v>115</v>
      </c>
      <c r="B468" s="11" t="s">
        <v>116</v>
      </c>
      <c r="C468" s="11">
        <v>7</v>
      </c>
      <c r="D468" s="11">
        <v>2</v>
      </c>
      <c r="E468" s="11">
        <f t="shared" si="76"/>
        <v>14</v>
      </c>
      <c r="F468" s="11">
        <f t="shared" si="81"/>
        <v>13</v>
      </c>
      <c r="G468" s="11">
        <v>1.2E-2</v>
      </c>
      <c r="H468" s="11">
        <v>3.05</v>
      </c>
      <c r="I468" s="11">
        <f t="shared" si="77"/>
        <v>17.28471161409913</v>
      </c>
      <c r="J468" s="11">
        <f t="shared" si="78"/>
        <v>31.752059958594753</v>
      </c>
      <c r="K468" s="11">
        <f t="shared" si="82"/>
        <v>80.650232294830673</v>
      </c>
      <c r="L468" s="11">
        <f>G468*(K468^H468)</f>
        <v>7840.2226297952166</v>
      </c>
      <c r="M468" s="11">
        <f t="shared" si="79"/>
        <v>18842.159648630655</v>
      </c>
      <c r="N468" s="11">
        <f t="shared" si="80"/>
        <v>49931.723068871237</v>
      </c>
      <c r="O468" s="11">
        <v>85.9</v>
      </c>
      <c r="P468" s="11">
        <v>0.215</v>
      </c>
      <c r="Q468" s="11">
        <v>0</v>
      </c>
    </row>
    <row r="469" spans="1:24" x14ac:dyDescent="0.25">
      <c r="A469" s="11" t="s">
        <v>115</v>
      </c>
      <c r="B469" s="11" t="s">
        <v>116</v>
      </c>
      <c r="C469" s="11">
        <v>8</v>
      </c>
      <c r="D469" s="11">
        <v>2</v>
      </c>
      <c r="E469" s="11">
        <f t="shared" si="76"/>
        <v>16</v>
      </c>
      <c r="F469" s="11">
        <f t="shared" si="81"/>
        <v>15</v>
      </c>
      <c r="G469" s="11">
        <v>1.2E-2</v>
      </c>
      <c r="H469" s="11">
        <v>3.05</v>
      </c>
      <c r="I469" s="11">
        <f t="shared" si="77"/>
        <v>18.51221249232745</v>
      </c>
      <c r="J469" s="11">
        <f t="shared" si="78"/>
        <v>32.474400930158502</v>
      </c>
      <c r="K469" s="11">
        <f t="shared" si="82"/>
        <v>82.484978362602604</v>
      </c>
      <c r="L469" s="11">
        <f>G469*(K469^H469)</f>
        <v>8397.0083244856032</v>
      </c>
      <c r="M469" s="11">
        <f t="shared" si="79"/>
        <v>20180.265139354968</v>
      </c>
      <c r="N469" s="11">
        <f t="shared" si="80"/>
        <v>53477.702619290663</v>
      </c>
      <c r="O469" s="11">
        <v>85.9</v>
      </c>
      <c r="P469" s="11">
        <v>0.215</v>
      </c>
      <c r="Q469" s="11">
        <v>0</v>
      </c>
    </row>
    <row r="470" spans="1:24" x14ac:dyDescent="0.25">
      <c r="A470" s="11" t="s">
        <v>115</v>
      </c>
      <c r="B470" s="11" t="s">
        <v>116</v>
      </c>
      <c r="C470" s="11">
        <v>9</v>
      </c>
      <c r="D470" s="11">
        <v>2</v>
      </c>
      <c r="E470" s="11">
        <f t="shared" si="76"/>
        <v>18</v>
      </c>
      <c r="F470" s="11">
        <f t="shared" si="81"/>
        <v>17</v>
      </c>
      <c r="G470" s="11">
        <v>1.2E-2</v>
      </c>
      <c r="H470" s="11">
        <v>3.05</v>
      </c>
      <c r="I470" s="11">
        <f t="shared" si="77"/>
        <v>19.341373037090072</v>
      </c>
      <c r="J470" s="11">
        <f t="shared" si="78"/>
        <v>32.944290301651996</v>
      </c>
      <c r="K470" s="11">
        <f t="shared" si="82"/>
        <v>83.678497366196069</v>
      </c>
      <c r="L470" s="11">
        <f>G470*(K470^H470)</f>
        <v>8773.1096683737214</v>
      </c>
      <c r="M470" s="11">
        <f t="shared" si="79"/>
        <v>21084.137631275469</v>
      </c>
      <c r="N470" s="11">
        <f t="shared" si="80"/>
        <v>55872.964722879995</v>
      </c>
      <c r="O470" s="11">
        <v>85.9</v>
      </c>
      <c r="P470" s="11">
        <v>0.215</v>
      </c>
      <c r="Q470" s="11">
        <v>0</v>
      </c>
    </row>
    <row r="471" spans="1:24" x14ac:dyDescent="0.25">
      <c r="A471" s="11" t="s">
        <v>115</v>
      </c>
      <c r="B471" s="11" t="s">
        <v>116</v>
      </c>
      <c r="C471" s="11">
        <v>10</v>
      </c>
      <c r="D471" s="11">
        <v>2</v>
      </c>
      <c r="E471" s="11">
        <f t="shared" si="76"/>
        <v>20</v>
      </c>
      <c r="F471" s="11">
        <f t="shared" si="81"/>
        <v>19</v>
      </c>
      <c r="G471" s="11">
        <v>1.2E-2</v>
      </c>
      <c r="H471" s="11">
        <v>3.05</v>
      </c>
      <c r="I471" s="11">
        <f t="shared" si="77"/>
        <v>19.893933754209645</v>
      </c>
      <c r="J471" s="11">
        <f t="shared" si="78"/>
        <v>33.249957611322344</v>
      </c>
      <c r="K471" s="11">
        <f t="shared" si="82"/>
        <v>84.45489233275876</v>
      </c>
      <c r="L471" s="11">
        <f>G471*(K471^H471)</f>
        <v>9023.7472916918305</v>
      </c>
      <c r="M471" s="11">
        <f t="shared" si="79"/>
        <v>21686.48712254706</v>
      </c>
      <c r="N471" s="11">
        <f t="shared" si="80"/>
        <v>57469.190874749707</v>
      </c>
      <c r="O471" s="11">
        <v>85.9</v>
      </c>
      <c r="P471" s="11">
        <v>0.215</v>
      </c>
      <c r="Q471" s="11">
        <v>0</v>
      </c>
      <c r="S471" s="11" t="s">
        <v>460</v>
      </c>
      <c r="T471" s="11" t="s">
        <v>461</v>
      </c>
      <c r="U471" s="11" t="s">
        <v>462</v>
      </c>
    </row>
    <row r="472" spans="1:24" x14ac:dyDescent="0.25">
      <c r="A472" s="11" t="s">
        <v>117</v>
      </c>
      <c r="B472" s="11" t="s">
        <v>118</v>
      </c>
      <c r="C472" s="11">
        <v>1</v>
      </c>
      <c r="D472" s="11">
        <v>7</v>
      </c>
      <c r="E472" s="11">
        <f t="shared" si="76"/>
        <v>7</v>
      </c>
      <c r="F472" s="11">
        <f t="shared" si="81"/>
        <v>1</v>
      </c>
      <c r="G472" s="2">
        <v>1.4999999999999999E-2</v>
      </c>
      <c r="H472" s="11">
        <v>3</v>
      </c>
      <c r="I472" s="11">
        <f t="shared" si="77"/>
        <v>7.1850242867228751</v>
      </c>
      <c r="J472" s="11">
        <f t="shared" si="78"/>
        <v>23.668316211359674</v>
      </c>
      <c r="K472" s="11">
        <f t="shared" si="82"/>
        <v>60.117523176853574</v>
      </c>
      <c r="L472" s="2">
        <f>G472*(K472^H472)</f>
        <v>3259.0760705803609</v>
      </c>
      <c r="M472" s="2">
        <f t="shared" si="79"/>
        <v>7832.4346805584255</v>
      </c>
      <c r="N472" s="2">
        <f t="shared" si="80"/>
        <v>20755.951903479829</v>
      </c>
      <c r="O472" s="11">
        <f t="shared" ref="O472:O481" si="83">2.7178*100</f>
        <v>271.77999999999997</v>
      </c>
      <c r="P472" s="11">
        <v>0.25</v>
      </c>
      <c r="Q472" s="11">
        <v>0</v>
      </c>
      <c r="R472" s="11" t="s">
        <v>200</v>
      </c>
      <c r="S472" s="11">
        <f>AVERAGE(135,170)*0.453592</f>
        <v>69.172780000000003</v>
      </c>
      <c r="T472" s="11">
        <f>340*0.453592</f>
        <v>154.22128000000001</v>
      </c>
      <c r="U472" s="11">
        <f>1400*0.453592</f>
        <v>635.02880000000005</v>
      </c>
      <c r="W472" s="11">
        <f>AVERAGE(S472:U472)</f>
        <v>286.14095333333336</v>
      </c>
      <c r="X472" s="11">
        <f t="shared" ref="X472:X477" si="84">L472*0.001</f>
        <v>3.259076070580361</v>
      </c>
    </row>
    <row r="473" spans="1:24" x14ac:dyDescent="0.25">
      <c r="A473" s="11" t="s">
        <v>117</v>
      </c>
      <c r="B473" s="11" t="s">
        <v>118</v>
      </c>
      <c r="C473" s="11">
        <v>2</v>
      </c>
      <c r="D473" s="11">
        <v>7</v>
      </c>
      <c r="E473" s="11">
        <f t="shared" si="76"/>
        <v>14</v>
      </c>
      <c r="F473" s="11">
        <f t="shared" si="81"/>
        <v>8</v>
      </c>
      <c r="G473" s="2">
        <v>1.4999999999999999E-2</v>
      </c>
      <c r="H473" s="11">
        <v>3</v>
      </c>
      <c r="I473" s="11">
        <f t="shared" si="77"/>
        <v>429.16144399119469</v>
      </c>
      <c r="J473" s="11">
        <f t="shared" si="78"/>
        <v>92.519124693682429</v>
      </c>
      <c r="K473" s="11">
        <f t="shared" si="82"/>
        <v>234.99857672195338</v>
      </c>
      <c r="L473" s="2">
        <f>G473*(K473^H473)</f>
        <v>194664.58799756633</v>
      </c>
      <c r="M473" s="2">
        <f t="shared" si="79"/>
        <v>467831.26171008497</v>
      </c>
      <c r="N473" s="2">
        <f t="shared" si="80"/>
        <v>1239752.8435317252</v>
      </c>
      <c r="O473" s="11">
        <f t="shared" si="83"/>
        <v>271.77999999999997</v>
      </c>
      <c r="P473" s="11">
        <v>0.25</v>
      </c>
      <c r="Q473" s="11">
        <v>0</v>
      </c>
      <c r="R473" s="11" t="s">
        <v>201</v>
      </c>
      <c r="S473" s="11">
        <f>5.25*0.3048</f>
        <v>1.6002000000000001</v>
      </c>
      <c r="T473" s="11">
        <f>8.5*0.3048</f>
        <v>2.5908000000000002</v>
      </c>
      <c r="U473" s="11">
        <f>13*0.3048</f>
        <v>3.9624000000000001</v>
      </c>
      <c r="W473" s="11">
        <f>AVERAGE(S473:U473)</f>
        <v>2.7178000000000004</v>
      </c>
      <c r="X473" s="11">
        <f t="shared" si="84"/>
        <v>194.66458799756634</v>
      </c>
    </row>
    <row r="474" spans="1:24" x14ac:dyDescent="0.25">
      <c r="A474" s="11" t="s">
        <v>117</v>
      </c>
      <c r="B474" s="11" t="s">
        <v>118</v>
      </c>
      <c r="C474" s="11">
        <v>3</v>
      </c>
      <c r="D474" s="11">
        <v>7</v>
      </c>
      <c r="E474" s="11">
        <f t="shared" si="76"/>
        <v>21</v>
      </c>
      <c r="F474" s="11">
        <f t="shared" si="81"/>
        <v>15</v>
      </c>
      <c r="G474" s="2">
        <v>1.4999999999999999E-2</v>
      </c>
      <c r="H474" s="11">
        <v>3</v>
      </c>
      <c r="I474" s="11">
        <f t="shared" si="77"/>
        <v>618.11680398508577</v>
      </c>
      <c r="J474" s="11">
        <f t="shared" si="78"/>
        <v>104.48360119340701</v>
      </c>
      <c r="K474" s="11">
        <f t="shared" si="82"/>
        <v>265.38834703125383</v>
      </c>
      <c r="L474" s="2">
        <f>G474*(K474^H474)</f>
        <v>280373.39949065406</v>
      </c>
      <c r="M474" s="2">
        <f t="shared" si="79"/>
        <v>673812.54383718828</v>
      </c>
      <c r="N474" s="2">
        <f t="shared" si="80"/>
        <v>1785603.2411685488</v>
      </c>
      <c r="O474" s="11">
        <f t="shared" si="83"/>
        <v>271.77999999999997</v>
      </c>
      <c r="P474" s="11">
        <v>0.25</v>
      </c>
      <c r="Q474" s="11">
        <v>0</v>
      </c>
      <c r="R474" s="11" t="s">
        <v>202</v>
      </c>
      <c r="S474" s="11">
        <v>25</v>
      </c>
      <c r="T474" s="11">
        <v>60</v>
      </c>
      <c r="U474" s="11">
        <v>60</v>
      </c>
      <c r="X474" s="11">
        <f t="shared" si="84"/>
        <v>280.37339949065409</v>
      </c>
    </row>
    <row r="475" spans="1:24" x14ac:dyDescent="0.25">
      <c r="A475" s="11" t="s">
        <v>117</v>
      </c>
      <c r="B475" s="11" t="s">
        <v>118</v>
      </c>
      <c r="C475" s="11">
        <v>4</v>
      </c>
      <c r="D475" s="11">
        <v>7</v>
      </c>
      <c r="E475" s="11">
        <f t="shared" si="76"/>
        <v>28</v>
      </c>
      <c r="F475" s="11">
        <f t="shared" si="81"/>
        <v>22</v>
      </c>
      <c r="G475" s="2">
        <v>1.4999999999999999E-2</v>
      </c>
      <c r="H475" s="11">
        <v>3</v>
      </c>
      <c r="I475" s="11">
        <f t="shared" si="77"/>
        <v>655.75556995229636</v>
      </c>
      <c r="J475" s="11">
        <f t="shared" si="78"/>
        <v>106.56271545608433</v>
      </c>
      <c r="K475" s="11">
        <f t="shared" si="82"/>
        <v>270.66929725845421</v>
      </c>
      <c r="L475" s="2">
        <f>G475*(K475^H475)</f>
        <v>297446.07685328828</v>
      </c>
      <c r="M475" s="2">
        <f t="shared" si="79"/>
        <v>714842.77061592962</v>
      </c>
      <c r="N475" s="2">
        <f t="shared" si="80"/>
        <v>1894333.3421322135</v>
      </c>
      <c r="O475" s="11">
        <f t="shared" si="83"/>
        <v>271.77999999999997</v>
      </c>
      <c r="P475" s="11">
        <v>0.25</v>
      </c>
      <c r="Q475" s="11">
        <v>0</v>
      </c>
      <c r="R475" s="11" t="s">
        <v>203</v>
      </c>
      <c r="U475" s="11">
        <f>300*0.453592</f>
        <v>136.07759999999999</v>
      </c>
      <c r="X475" s="11">
        <f t="shared" si="84"/>
        <v>297.44607685328828</v>
      </c>
    </row>
    <row r="476" spans="1:24" x14ac:dyDescent="0.25">
      <c r="A476" s="11" t="s">
        <v>117</v>
      </c>
      <c r="B476" s="11" t="s">
        <v>118</v>
      </c>
      <c r="C476" s="11">
        <v>5</v>
      </c>
      <c r="D476" s="11">
        <v>7</v>
      </c>
      <c r="E476" s="11">
        <f t="shared" si="76"/>
        <v>35</v>
      </c>
      <c r="F476" s="11">
        <f t="shared" si="81"/>
        <v>29</v>
      </c>
      <c r="G476" s="2">
        <v>1.4999999999999999E-2</v>
      </c>
      <c r="H476" s="11">
        <v>3</v>
      </c>
      <c r="I476" s="11">
        <f t="shared" si="77"/>
        <v>662.44813500772739</v>
      </c>
      <c r="J476" s="11">
        <f t="shared" si="78"/>
        <v>106.92401134039382</v>
      </c>
      <c r="K476" s="11">
        <f t="shared" si="82"/>
        <v>271.58698880460031</v>
      </c>
      <c r="L476" s="2">
        <f>G476*(K476^H476)</f>
        <v>300481.77690836851</v>
      </c>
      <c r="M476" s="2">
        <f t="shared" si="79"/>
        <v>722138.37276704761</v>
      </c>
      <c r="N476" s="2">
        <f t="shared" si="80"/>
        <v>1913666.6878326761</v>
      </c>
      <c r="O476" s="11">
        <f t="shared" si="83"/>
        <v>271.77999999999997</v>
      </c>
      <c r="P476" s="11">
        <v>0.25</v>
      </c>
      <c r="Q476" s="11">
        <v>0</v>
      </c>
      <c r="R476" s="11" t="s">
        <v>204</v>
      </c>
      <c r="T476" s="11">
        <f>3*0.3048</f>
        <v>0.9144000000000001</v>
      </c>
      <c r="U476" s="11">
        <f>6*0.3048</f>
        <v>1.8288000000000002</v>
      </c>
      <c r="X476" s="11">
        <f t="shared" si="84"/>
        <v>300.48177690836854</v>
      </c>
    </row>
    <row r="477" spans="1:24" x14ac:dyDescent="0.25">
      <c r="A477" s="11" t="s">
        <v>117</v>
      </c>
      <c r="B477" s="11" t="s">
        <v>118</v>
      </c>
      <c r="C477" s="11">
        <v>6</v>
      </c>
      <c r="D477" s="11">
        <v>7</v>
      </c>
      <c r="E477" s="11">
        <f t="shared" si="76"/>
        <v>42</v>
      </c>
      <c r="F477" s="11">
        <f t="shared" si="81"/>
        <v>36</v>
      </c>
      <c r="G477" s="2">
        <v>1.4999999999999999E-2</v>
      </c>
      <c r="H477" s="11">
        <v>3</v>
      </c>
      <c r="I477" s="11">
        <f t="shared" si="77"/>
        <v>663.61575238267494</v>
      </c>
      <c r="J477" s="11">
        <f t="shared" si="78"/>
        <v>106.98679515096272</v>
      </c>
      <c r="K477" s="11">
        <f t="shared" si="82"/>
        <v>271.74645968344532</v>
      </c>
      <c r="L477" s="2">
        <f>G477*(K477^H477)</f>
        <v>301011.39987057855</v>
      </c>
      <c r="M477" s="2">
        <f t="shared" si="79"/>
        <v>723411.19891991955</v>
      </c>
      <c r="N477" s="2">
        <f t="shared" si="80"/>
        <v>1917039.6771377868</v>
      </c>
      <c r="O477" s="11">
        <f t="shared" si="83"/>
        <v>271.77999999999997</v>
      </c>
      <c r="P477" s="11">
        <v>0.25</v>
      </c>
      <c r="Q477" s="11">
        <v>0</v>
      </c>
      <c r="R477" s="11" t="s">
        <v>205</v>
      </c>
      <c r="X477" s="11">
        <f t="shared" si="84"/>
        <v>301.01139987057854</v>
      </c>
    </row>
    <row r="478" spans="1:24" x14ac:dyDescent="0.25">
      <c r="A478" s="11" t="s">
        <v>117</v>
      </c>
      <c r="B478" s="11" t="s">
        <v>118</v>
      </c>
      <c r="C478" s="11">
        <v>7</v>
      </c>
      <c r="D478" s="11">
        <v>7</v>
      </c>
      <c r="E478" s="11">
        <f t="shared" si="76"/>
        <v>49</v>
      </c>
      <c r="F478" s="11">
        <f t="shared" si="81"/>
        <v>43</v>
      </c>
      <c r="G478" s="2">
        <v>1.4999999999999999E-2</v>
      </c>
      <c r="H478" s="11">
        <v>3</v>
      </c>
      <c r="I478" s="11">
        <f t="shared" si="77"/>
        <v>663.8187936791827</v>
      </c>
      <c r="J478" s="11">
        <f t="shared" si="78"/>
        <v>106.99770534131011</v>
      </c>
      <c r="K478" s="11">
        <f t="shared" si="82"/>
        <v>271.77417156692769</v>
      </c>
      <c r="L478" s="2">
        <f>G478*(K478^H478)</f>
        <v>301103.49796299712</v>
      </c>
      <c r="M478" s="2">
        <f t="shared" si="79"/>
        <v>723632.5353592817</v>
      </c>
      <c r="N478" s="2">
        <f t="shared" si="80"/>
        <v>1917626.2187020965</v>
      </c>
      <c r="O478" s="11">
        <f t="shared" si="83"/>
        <v>271.77999999999997</v>
      </c>
      <c r="P478" s="11">
        <v>0.25</v>
      </c>
      <c r="Q478" s="11">
        <v>0</v>
      </c>
      <c r="R478" s="11" t="s">
        <v>175</v>
      </c>
      <c r="S478" s="4" t="s">
        <v>463</v>
      </c>
      <c r="T478" s="4" t="s">
        <v>464</v>
      </c>
      <c r="U478" s="4" t="s">
        <v>465</v>
      </c>
    </row>
    <row r="479" spans="1:24" x14ac:dyDescent="0.25">
      <c r="A479" s="11" t="s">
        <v>117</v>
      </c>
      <c r="B479" s="11" t="s">
        <v>118</v>
      </c>
      <c r="C479" s="11">
        <v>8</v>
      </c>
      <c r="D479" s="11">
        <v>7</v>
      </c>
      <c r="E479" s="11">
        <f t="shared" si="76"/>
        <v>56</v>
      </c>
      <c r="F479" s="11">
        <f t="shared" si="81"/>
        <v>50</v>
      </c>
      <c r="G479" s="2">
        <v>1.4999999999999999E-2</v>
      </c>
      <c r="H479" s="11">
        <v>3</v>
      </c>
      <c r="I479" s="11">
        <f t="shared" si="77"/>
        <v>663.85408118917769</v>
      </c>
      <c r="J479" s="11">
        <f t="shared" si="78"/>
        <v>106.99960124811058</v>
      </c>
      <c r="K479" s="11">
        <f t="shared" si="82"/>
        <v>271.77898717020088</v>
      </c>
      <c r="L479" s="2">
        <f>G479*(K479^H479)</f>
        <v>301119.50412732246</v>
      </c>
      <c r="M479" s="2">
        <f t="shared" si="79"/>
        <v>723671.00246893172</v>
      </c>
      <c r="N479" s="2">
        <f t="shared" si="80"/>
        <v>1917728.1565426691</v>
      </c>
      <c r="O479" s="11">
        <f t="shared" si="83"/>
        <v>271.77999999999997</v>
      </c>
      <c r="P479" s="11">
        <v>0.25</v>
      </c>
      <c r="Q479" s="11">
        <v>0</v>
      </c>
      <c r="R479" s="11" t="s">
        <v>210</v>
      </c>
      <c r="S479" s="11">
        <v>11</v>
      </c>
      <c r="T479" s="11">
        <v>12</v>
      </c>
      <c r="U479" s="11">
        <v>12</v>
      </c>
    </row>
    <row r="480" spans="1:24" x14ac:dyDescent="0.25">
      <c r="A480" s="11" t="s">
        <v>117</v>
      </c>
      <c r="B480" s="11" t="s">
        <v>118</v>
      </c>
      <c r="C480" s="11">
        <v>9</v>
      </c>
      <c r="D480" s="11">
        <v>7</v>
      </c>
      <c r="E480" s="11">
        <f t="shared" si="76"/>
        <v>63</v>
      </c>
      <c r="F480" s="11">
        <f t="shared" si="81"/>
        <v>57</v>
      </c>
      <c r="G480" s="2">
        <v>1.4999999999999999E-2</v>
      </c>
      <c r="H480" s="11">
        <v>3</v>
      </c>
      <c r="I480" s="11">
        <f t="shared" si="77"/>
        <v>663.86021336647934</v>
      </c>
      <c r="J480" s="11">
        <f t="shared" si="78"/>
        <v>106.99993070731171</v>
      </c>
      <c r="K480" s="11">
        <f t="shared" si="82"/>
        <v>271.77982399657174</v>
      </c>
      <c r="L480" s="2">
        <f>G480*(K480^H480)</f>
        <v>301122.2856394659</v>
      </c>
      <c r="M480" s="2">
        <f t="shared" si="79"/>
        <v>723677.68718929577</v>
      </c>
      <c r="N480" s="2">
        <f t="shared" si="80"/>
        <v>1917745.8710516337</v>
      </c>
      <c r="O480" s="11">
        <f t="shared" si="83"/>
        <v>271.77999999999997</v>
      </c>
      <c r="P480" s="11">
        <v>0.25</v>
      </c>
      <c r="Q480" s="11">
        <v>0</v>
      </c>
      <c r="R480" s="11" t="s">
        <v>211</v>
      </c>
      <c r="T480" s="11">
        <v>7</v>
      </c>
      <c r="U480" s="11">
        <v>10</v>
      </c>
    </row>
    <row r="481" spans="1:28" x14ac:dyDescent="0.25">
      <c r="A481" s="11" t="s">
        <v>117</v>
      </c>
      <c r="B481" s="11" t="s">
        <v>118</v>
      </c>
      <c r="C481" s="11">
        <v>10</v>
      </c>
      <c r="D481" s="11">
        <v>7</v>
      </c>
      <c r="E481" s="11">
        <f t="shared" si="76"/>
        <v>70</v>
      </c>
      <c r="F481" s="11">
        <f t="shared" si="81"/>
        <v>64</v>
      </c>
      <c r="G481" s="2">
        <v>1.4999999999999999E-2</v>
      </c>
      <c r="H481" s="11">
        <v>3</v>
      </c>
      <c r="I481" s="11">
        <f t="shared" si="77"/>
        <v>663.8612789829624</v>
      </c>
      <c r="J481" s="11">
        <f t="shared" si="78"/>
        <v>106.99998795873628</v>
      </c>
      <c r="K481" s="11">
        <f t="shared" si="82"/>
        <v>271.77996941519018</v>
      </c>
      <c r="L481" s="2">
        <f>G481*(K481^H481)</f>
        <v>301122.76899554679</v>
      </c>
      <c r="M481" s="2">
        <f t="shared" si="79"/>
        <v>723678.84882371267</v>
      </c>
      <c r="N481" s="2">
        <f t="shared" si="80"/>
        <v>1917748.9493828386</v>
      </c>
      <c r="O481" s="11">
        <f t="shared" si="83"/>
        <v>271.77999999999997</v>
      </c>
      <c r="P481" s="11">
        <v>0.25</v>
      </c>
      <c r="Q481" s="11">
        <v>0</v>
      </c>
      <c r="R481" s="11" t="s">
        <v>212</v>
      </c>
      <c r="T481" s="11">
        <v>1.5</v>
      </c>
      <c r="U481" s="11">
        <f>20/12</f>
        <v>1.6666666666666667</v>
      </c>
    </row>
    <row r="482" spans="1:28" x14ac:dyDescent="0.25">
      <c r="A482" s="11" t="s">
        <v>119</v>
      </c>
      <c r="B482" s="11" t="s">
        <v>120</v>
      </c>
      <c r="C482" s="11">
        <v>1</v>
      </c>
      <c r="D482" s="11">
        <v>2</v>
      </c>
      <c r="E482" s="11">
        <f t="shared" si="76"/>
        <v>2</v>
      </c>
      <c r="F482" s="11">
        <f t="shared" si="81"/>
        <v>1</v>
      </c>
      <c r="G482" s="11">
        <v>1.4999999999999999E-2</v>
      </c>
      <c r="H482" s="11">
        <v>3</v>
      </c>
      <c r="I482" s="11">
        <f t="shared" si="77"/>
        <v>1.1177814441022752E-2</v>
      </c>
      <c r="J482" s="11">
        <f t="shared" si="78"/>
        <v>2.7424807085699854</v>
      </c>
      <c r="K482" s="11">
        <f t="shared" si="82"/>
        <v>6.9659009997677632</v>
      </c>
      <c r="L482" s="11">
        <f>G482*(K482^H482)</f>
        <v>5.0701773734352189</v>
      </c>
      <c r="M482" s="11">
        <f t="shared" si="79"/>
        <v>12.184997292562407</v>
      </c>
      <c r="N482" s="11">
        <f t="shared" si="80"/>
        <v>32.290242825290377</v>
      </c>
      <c r="O482" s="11">
        <v>73.2</v>
      </c>
      <c r="P482" s="11">
        <v>0.1</v>
      </c>
      <c r="Q482" s="11">
        <v>0</v>
      </c>
      <c r="S482" s="11" t="s">
        <v>466</v>
      </c>
    </row>
    <row r="483" spans="1:28" x14ac:dyDescent="0.25">
      <c r="A483" s="11" t="s">
        <v>119</v>
      </c>
      <c r="B483" s="11" t="s">
        <v>120</v>
      </c>
      <c r="C483" s="11">
        <v>2</v>
      </c>
      <c r="D483" s="11">
        <v>2</v>
      </c>
      <c r="E483" s="11">
        <f t="shared" si="76"/>
        <v>4</v>
      </c>
      <c r="F483" s="11">
        <f t="shared" si="81"/>
        <v>3</v>
      </c>
      <c r="G483" s="11">
        <v>1.4999999999999999E-2</v>
      </c>
      <c r="H483" s="11">
        <v>3</v>
      </c>
      <c r="I483" s="11">
        <f t="shared" si="77"/>
        <v>0.22582480623948706</v>
      </c>
      <c r="J483" s="11">
        <f t="shared" si="78"/>
        <v>7.4693331677552175</v>
      </c>
      <c r="K483" s="11">
        <f t="shared" si="82"/>
        <v>18.972106246098253</v>
      </c>
      <c r="L483" s="11">
        <f>G483*(K483^H483)</f>
        <v>102.43253088490853</v>
      </c>
      <c r="M483" s="11">
        <f t="shared" si="79"/>
        <v>246.17286922592774</v>
      </c>
      <c r="N483" s="11">
        <f t="shared" si="80"/>
        <v>652.35810344870845</v>
      </c>
      <c r="O483" s="11">
        <v>73.2</v>
      </c>
      <c r="P483" s="11">
        <v>0.1</v>
      </c>
      <c r="Q483" s="11">
        <v>0</v>
      </c>
    </row>
    <row r="484" spans="1:28" x14ac:dyDescent="0.25">
      <c r="A484" s="11" t="s">
        <v>119</v>
      </c>
      <c r="B484" s="11" t="s">
        <v>120</v>
      </c>
      <c r="C484" s="11">
        <v>3</v>
      </c>
      <c r="D484" s="11">
        <v>2</v>
      </c>
      <c r="E484" s="11">
        <f t="shared" si="76"/>
        <v>6</v>
      </c>
      <c r="F484" s="11">
        <f t="shared" si="81"/>
        <v>5</v>
      </c>
      <c r="G484" s="11">
        <v>1.4999999999999999E-2</v>
      </c>
      <c r="H484" s="11">
        <v>3</v>
      </c>
      <c r="I484" s="11">
        <f t="shared" si="77"/>
        <v>0.79011614588852064</v>
      </c>
      <c r="J484" s="11">
        <f t="shared" si="78"/>
        <v>11.339352641352454</v>
      </c>
      <c r="K484" s="11">
        <f t="shared" si="82"/>
        <v>28.801955709035234</v>
      </c>
      <c r="L484" s="11">
        <f>G484*(K484^H484)</f>
        <v>358.39108140564844</v>
      </c>
      <c r="M484" s="11">
        <f t="shared" si="79"/>
        <v>861.30997694219764</v>
      </c>
      <c r="N484" s="11">
        <f t="shared" si="80"/>
        <v>2282.4714388968237</v>
      </c>
      <c r="O484" s="11">
        <v>73.2</v>
      </c>
      <c r="P484" s="11">
        <v>0.1</v>
      </c>
      <c r="Q484" s="11">
        <v>0</v>
      </c>
    </row>
    <row r="485" spans="1:28" x14ac:dyDescent="0.25">
      <c r="A485" s="11" t="s">
        <v>119</v>
      </c>
      <c r="B485" s="11" t="s">
        <v>120</v>
      </c>
      <c r="C485" s="11">
        <v>4</v>
      </c>
      <c r="D485" s="11">
        <v>2</v>
      </c>
      <c r="E485" s="11">
        <f t="shared" si="76"/>
        <v>8</v>
      </c>
      <c r="F485" s="11">
        <f t="shared" si="81"/>
        <v>7</v>
      </c>
      <c r="G485" s="11">
        <v>1.4999999999999999E-2</v>
      </c>
      <c r="H485" s="11">
        <v>3</v>
      </c>
      <c r="I485" s="11">
        <f t="shared" si="77"/>
        <v>1.6547634300784739</v>
      </c>
      <c r="J485" s="11">
        <f t="shared" si="78"/>
        <v>14.507856599397178</v>
      </c>
      <c r="K485" s="11">
        <f t="shared" si="82"/>
        <v>36.849955762468831</v>
      </c>
      <c r="L485" s="11">
        <f>G485*(K485^H485)</f>
        <v>750.58895867699368</v>
      </c>
      <c r="M485" s="11">
        <f t="shared" si="79"/>
        <v>1803.866759617865</v>
      </c>
      <c r="N485" s="11">
        <f t="shared" si="80"/>
        <v>4780.2469129873425</v>
      </c>
      <c r="O485" s="11">
        <v>73.2</v>
      </c>
      <c r="P485" s="11">
        <v>0.1</v>
      </c>
      <c r="Q485" s="11">
        <v>0</v>
      </c>
    </row>
    <row r="486" spans="1:28" x14ac:dyDescent="0.25">
      <c r="A486" s="11" t="s">
        <v>119</v>
      </c>
      <c r="B486" s="11" t="s">
        <v>120</v>
      </c>
      <c r="C486" s="11">
        <v>5</v>
      </c>
      <c r="D486" s="11">
        <v>2</v>
      </c>
      <c r="E486" s="11">
        <f t="shared" si="76"/>
        <v>10</v>
      </c>
      <c r="F486" s="11">
        <f t="shared" si="81"/>
        <v>9</v>
      </c>
      <c r="G486" s="11">
        <v>1.4999999999999999E-2</v>
      </c>
      <c r="H486" s="11">
        <v>3</v>
      </c>
      <c r="I486" s="11">
        <f t="shared" si="77"/>
        <v>2.7106128026282845</v>
      </c>
      <c r="J486" s="11">
        <f t="shared" si="78"/>
        <v>17.102008231097695</v>
      </c>
      <c r="K486" s="11">
        <f t="shared" si="82"/>
        <v>43.439100906988145</v>
      </c>
      <c r="L486" s="11">
        <f>G486*(K486^H486)</f>
        <v>1229.514747497657</v>
      </c>
      <c r="M486" s="11">
        <f t="shared" si="79"/>
        <v>2954.8539954281596</v>
      </c>
      <c r="N486" s="11">
        <f t="shared" si="80"/>
        <v>7830.3630878846225</v>
      </c>
      <c r="O486" s="11">
        <v>73.2</v>
      </c>
      <c r="P486" s="11">
        <v>0.1</v>
      </c>
      <c r="Q486" s="11">
        <v>0</v>
      </c>
    </row>
    <row r="487" spans="1:28" x14ac:dyDescent="0.25">
      <c r="A487" s="11" t="s">
        <v>119</v>
      </c>
      <c r="B487" s="11" t="s">
        <v>120</v>
      </c>
      <c r="C487" s="11">
        <v>6</v>
      </c>
      <c r="D487" s="11">
        <v>2</v>
      </c>
      <c r="E487" s="11">
        <f t="shared" si="76"/>
        <v>12</v>
      </c>
      <c r="F487" s="11">
        <f t="shared" si="81"/>
        <v>11</v>
      </c>
      <c r="G487" s="11">
        <v>1.4999999999999999E-2</v>
      </c>
      <c r="H487" s="11">
        <v>3</v>
      </c>
      <c r="I487" s="11">
        <f t="shared" si="77"/>
        <v>3.8511243425889936</v>
      </c>
      <c r="J487" s="11">
        <f t="shared" si="78"/>
        <v>19.225919950118339</v>
      </c>
      <c r="K487" s="11">
        <f t="shared" si="82"/>
        <v>48.833836673300581</v>
      </c>
      <c r="L487" s="11">
        <f>G487*(K487^H487)</f>
        <v>1746.8426951533568</v>
      </c>
      <c r="M487" s="11">
        <f t="shared" si="79"/>
        <v>4198.1319277898501</v>
      </c>
      <c r="N487" s="11">
        <f t="shared" si="80"/>
        <v>11125.049608643103</v>
      </c>
      <c r="O487" s="11">
        <v>73.2</v>
      </c>
      <c r="P487" s="11">
        <v>0.1</v>
      </c>
      <c r="Q487" s="11">
        <v>0</v>
      </c>
    </row>
    <row r="488" spans="1:28" x14ac:dyDescent="0.25">
      <c r="A488" s="11" t="s">
        <v>119</v>
      </c>
      <c r="B488" s="11" t="s">
        <v>120</v>
      </c>
      <c r="C488" s="11">
        <v>7</v>
      </c>
      <c r="D488" s="11">
        <v>2</v>
      </c>
      <c r="E488" s="11">
        <f t="shared" si="76"/>
        <v>14</v>
      </c>
      <c r="F488" s="11">
        <f t="shared" si="81"/>
        <v>13</v>
      </c>
      <c r="G488" s="11">
        <v>1.4999999999999999E-2</v>
      </c>
      <c r="H488" s="11">
        <v>3</v>
      </c>
      <c r="I488" s="11">
        <f t="shared" si="77"/>
        <v>4.9934453205549847</v>
      </c>
      <c r="J488" s="11">
        <f t="shared" si="78"/>
        <v>20.964831791303261</v>
      </c>
      <c r="K488" s="11">
        <f t="shared" si="82"/>
        <v>53.250672749910287</v>
      </c>
      <c r="L488" s="11">
        <f>G488*(K488^H488)</f>
        <v>2264.9913910583159</v>
      </c>
      <c r="M488" s="11">
        <f t="shared" si="79"/>
        <v>5443.3823385203468</v>
      </c>
      <c r="N488" s="11">
        <f t="shared" si="80"/>
        <v>14424.963197078918</v>
      </c>
      <c r="O488" s="11">
        <v>73.2</v>
      </c>
      <c r="P488" s="11">
        <v>0.1</v>
      </c>
      <c r="Q488" s="11">
        <v>0</v>
      </c>
    </row>
    <row r="489" spans="1:28" x14ac:dyDescent="0.25">
      <c r="A489" s="11" t="s">
        <v>119</v>
      </c>
      <c r="B489" s="11" t="s">
        <v>120</v>
      </c>
      <c r="C489" s="11">
        <v>8</v>
      </c>
      <c r="D489" s="11">
        <v>2</v>
      </c>
      <c r="E489" s="11">
        <f t="shared" si="76"/>
        <v>16</v>
      </c>
      <c r="F489" s="11">
        <f t="shared" si="81"/>
        <v>15</v>
      </c>
      <c r="G489" s="11">
        <v>1.4999999999999999E-2</v>
      </c>
      <c r="H489" s="11">
        <v>3</v>
      </c>
      <c r="I489" s="11">
        <f t="shared" si="77"/>
        <v>6.0813924291501102</v>
      </c>
      <c r="J489" s="11">
        <f t="shared" si="78"/>
        <v>22.388532392572813</v>
      </c>
      <c r="K489" s="11">
        <f t="shared" si="82"/>
        <v>56.866872277134945</v>
      </c>
      <c r="L489" s="11">
        <f>G489*(K489^H489)</f>
        <v>2758.4764853580709</v>
      </c>
      <c r="M489" s="11">
        <f t="shared" si="79"/>
        <v>6629.3594937708986</v>
      </c>
      <c r="N489" s="11">
        <f t="shared" si="80"/>
        <v>17567.802658492881</v>
      </c>
      <c r="O489" s="11">
        <v>73.2</v>
      </c>
      <c r="P489" s="11">
        <v>0.1</v>
      </c>
      <c r="Q489" s="11">
        <v>0</v>
      </c>
    </row>
    <row r="490" spans="1:28" x14ac:dyDescent="0.25">
      <c r="A490" s="11" t="s">
        <v>119</v>
      </c>
      <c r="B490" s="11" t="s">
        <v>120</v>
      </c>
      <c r="C490" s="11">
        <v>9</v>
      </c>
      <c r="D490" s="11">
        <v>2</v>
      </c>
      <c r="E490" s="11">
        <f t="shared" si="76"/>
        <v>18</v>
      </c>
      <c r="F490" s="11">
        <f t="shared" si="81"/>
        <v>17</v>
      </c>
      <c r="G490" s="11">
        <v>1.4999999999999999E-2</v>
      </c>
      <c r="H490" s="11">
        <v>3</v>
      </c>
      <c r="I490" s="11">
        <f t="shared" si="77"/>
        <v>7.0815610981107087</v>
      </c>
      <c r="J490" s="11">
        <f t="shared" si="78"/>
        <v>23.554159858007807</v>
      </c>
      <c r="K490" s="11">
        <f t="shared" si="82"/>
        <v>59.827566039339828</v>
      </c>
      <c r="L490" s="11">
        <f>G490*(K490^H490)</f>
        <v>3212.1459018382798</v>
      </c>
      <c r="M490" s="11">
        <f t="shared" si="79"/>
        <v>7719.6488868980523</v>
      </c>
      <c r="N490" s="11">
        <f t="shared" si="80"/>
        <v>20457.069550279837</v>
      </c>
      <c r="O490" s="11">
        <v>73.2</v>
      </c>
      <c r="P490" s="11">
        <v>0.1</v>
      </c>
      <c r="Q490" s="11">
        <v>0</v>
      </c>
    </row>
    <row r="491" spans="1:28" x14ac:dyDescent="0.25">
      <c r="A491" s="11" t="s">
        <v>119</v>
      </c>
      <c r="B491" s="11" t="s">
        <v>120</v>
      </c>
      <c r="C491" s="11">
        <v>10</v>
      </c>
      <c r="D491" s="11">
        <v>2</v>
      </c>
      <c r="E491" s="11">
        <f t="shared" si="76"/>
        <v>20</v>
      </c>
      <c r="F491" s="11">
        <f t="shared" si="81"/>
        <v>19</v>
      </c>
      <c r="G491" s="11">
        <v>1.4999999999999999E-2</v>
      </c>
      <c r="H491" s="11">
        <v>3</v>
      </c>
      <c r="I491" s="11">
        <f t="shared" si="77"/>
        <v>7.9776701698611001</v>
      </c>
      <c r="J491" s="11">
        <f t="shared" si="78"/>
        <v>24.508494910591775</v>
      </c>
      <c r="K491" s="11">
        <f t="shared" si="82"/>
        <v>62.25157707290311</v>
      </c>
      <c r="L491" s="11">
        <f>G491*(K491^H491)</f>
        <v>3618.6146228652105</v>
      </c>
      <c r="M491" s="11">
        <f t="shared" si="79"/>
        <v>8696.5023380562616</v>
      </c>
      <c r="N491" s="11">
        <f t="shared" si="80"/>
        <v>23045.731195849094</v>
      </c>
      <c r="O491" s="11">
        <v>73.2</v>
      </c>
      <c r="P491" s="11">
        <v>0.1</v>
      </c>
      <c r="Q491" s="11">
        <v>0</v>
      </c>
    </row>
    <row r="492" spans="1:28" x14ac:dyDescent="0.25">
      <c r="A492" s="11" t="s">
        <v>121</v>
      </c>
      <c r="B492" s="11" t="s">
        <v>122</v>
      </c>
      <c r="C492" s="11">
        <v>1</v>
      </c>
      <c r="D492" s="11">
        <v>3</v>
      </c>
      <c r="E492" s="11">
        <f t="shared" si="76"/>
        <v>3</v>
      </c>
      <c r="F492" s="11">
        <f t="shared" si="81"/>
        <v>1</v>
      </c>
      <c r="G492" s="11">
        <v>2.1399999999999999E-2</v>
      </c>
      <c r="H492" s="11">
        <v>2.96</v>
      </c>
      <c r="I492" s="11">
        <f t="shared" si="77"/>
        <v>1.7061080713212</v>
      </c>
      <c r="J492" s="11">
        <f t="shared" si="78"/>
        <v>13.649560110292208</v>
      </c>
      <c r="K492" s="11">
        <f t="shared" si="82"/>
        <v>34.669882680142209</v>
      </c>
      <c r="L492" s="2">
        <f>G492*(K492^H492)</f>
        <v>773.87852388221097</v>
      </c>
      <c r="M492" s="2">
        <f t="shared" si="79"/>
        <v>1859.8378367753205</v>
      </c>
      <c r="N492" s="2">
        <f t="shared" si="80"/>
        <v>4928.5702674545992</v>
      </c>
      <c r="O492" s="11">
        <f t="shared" ref="O492:O501" si="85">$AB$494</f>
        <v>133.76666666666668</v>
      </c>
      <c r="P492" s="11">
        <f t="shared" ref="P492:P501" si="86">$AB$495</f>
        <v>0.3</v>
      </c>
      <c r="Q492" s="11">
        <v>0</v>
      </c>
      <c r="S492" s="11" t="s">
        <v>467</v>
      </c>
      <c r="T492" s="11" t="s">
        <v>468</v>
      </c>
      <c r="U492" s="11" t="s">
        <v>469</v>
      </c>
      <c r="V492" s="11" t="s">
        <v>470</v>
      </c>
      <c r="W492" s="11" t="s">
        <v>471</v>
      </c>
      <c r="X492" s="11" t="s">
        <v>472</v>
      </c>
      <c r="Y492" s="11" t="s">
        <v>473</v>
      </c>
      <c r="Z492" s="11" t="s">
        <v>474</v>
      </c>
    </row>
    <row r="493" spans="1:28" x14ac:dyDescent="0.25">
      <c r="A493" s="11" t="s">
        <v>121</v>
      </c>
      <c r="B493" s="11" t="s">
        <v>122</v>
      </c>
      <c r="C493" s="11">
        <v>2</v>
      </c>
      <c r="D493" s="11">
        <v>3</v>
      </c>
      <c r="E493" s="11">
        <f t="shared" si="76"/>
        <v>6</v>
      </c>
      <c r="F493" s="11">
        <f t="shared" si="81"/>
        <v>4</v>
      </c>
      <c r="G493" s="11">
        <v>2.1399999999999999E-2</v>
      </c>
      <c r="H493" s="11">
        <v>2.96</v>
      </c>
      <c r="I493" s="11">
        <f t="shared" si="77"/>
        <v>19.811244841264621</v>
      </c>
      <c r="J493" s="11">
        <f t="shared" si="78"/>
        <v>31.252440360380255</v>
      </c>
      <c r="K493" s="11">
        <f t="shared" si="82"/>
        <v>79.381198515365853</v>
      </c>
      <c r="L493" s="2">
        <f>G493*(K493^H493)</f>
        <v>8986.2401870910271</v>
      </c>
      <c r="M493" s="2">
        <f t="shared" si="79"/>
        <v>21596.347481593435</v>
      </c>
      <c r="N493" s="2">
        <f t="shared" si="80"/>
        <v>57230.320826222604</v>
      </c>
      <c r="O493" s="11">
        <f t="shared" si="85"/>
        <v>133.76666666666668</v>
      </c>
      <c r="P493" s="11">
        <f t="shared" si="86"/>
        <v>0.3</v>
      </c>
      <c r="Q493" s="11">
        <v>1</v>
      </c>
      <c r="R493" s="11" t="s">
        <v>163</v>
      </c>
      <c r="S493" s="11">
        <v>108</v>
      </c>
      <c r="U493" s="11">
        <v>110</v>
      </c>
      <c r="V493" s="11">
        <v>122</v>
      </c>
      <c r="W493" s="11">
        <v>250</v>
      </c>
      <c r="X493" s="11">
        <v>140</v>
      </c>
      <c r="Y493" s="11">
        <v>239</v>
      </c>
      <c r="AB493" s="11">
        <f>AVERAGE(S493:Y493)</f>
        <v>161.5</v>
      </c>
    </row>
    <row r="494" spans="1:28" x14ac:dyDescent="0.25">
      <c r="A494" s="11" t="s">
        <v>121</v>
      </c>
      <c r="B494" s="11" t="s">
        <v>122</v>
      </c>
      <c r="C494" s="11">
        <v>3</v>
      </c>
      <c r="D494" s="11">
        <v>3</v>
      </c>
      <c r="E494" s="11">
        <f t="shared" si="76"/>
        <v>9</v>
      </c>
      <c r="F494" s="11">
        <f t="shared" si="81"/>
        <v>7</v>
      </c>
      <c r="G494" s="11">
        <v>2.1399999999999999E-2</v>
      </c>
      <c r="H494" s="11">
        <v>2.96</v>
      </c>
      <c r="I494" s="11">
        <f t="shared" si="77"/>
        <v>43.971184882940634</v>
      </c>
      <c r="J494" s="11">
        <f t="shared" si="78"/>
        <v>40.913105870398311</v>
      </c>
      <c r="K494" s="11">
        <f t="shared" si="82"/>
        <v>103.91928891081172</v>
      </c>
      <c r="L494" s="2">
        <f>G494*(K494^H494)</f>
        <v>19945.01768238546</v>
      </c>
      <c r="M494" s="2">
        <f t="shared" si="79"/>
        <v>47933.231632745636</v>
      </c>
      <c r="N494" s="2">
        <f t="shared" si="80"/>
        <v>127023.06382677594</v>
      </c>
      <c r="O494" s="11">
        <f t="shared" si="85"/>
        <v>133.76666666666668</v>
      </c>
      <c r="P494" s="11">
        <f t="shared" si="86"/>
        <v>0.3</v>
      </c>
      <c r="Q494" s="11">
        <v>2</v>
      </c>
      <c r="R494" s="11" t="s">
        <v>20</v>
      </c>
      <c r="S494" s="11">
        <v>88.6</v>
      </c>
      <c r="U494" s="11">
        <v>82</v>
      </c>
      <c r="V494" s="11">
        <v>112</v>
      </c>
      <c r="W494" s="11">
        <v>203</v>
      </c>
      <c r="X494" s="11">
        <v>134</v>
      </c>
      <c r="Y494" s="11">
        <v>183</v>
      </c>
      <c r="AB494" s="11">
        <f>AVERAGE(S494:Y494)</f>
        <v>133.76666666666668</v>
      </c>
    </row>
    <row r="495" spans="1:28" x14ac:dyDescent="0.25">
      <c r="A495" s="11" t="s">
        <v>121</v>
      </c>
      <c r="B495" s="11" t="s">
        <v>122</v>
      </c>
      <c r="C495" s="11">
        <v>4</v>
      </c>
      <c r="D495" s="11">
        <v>3</v>
      </c>
      <c r="E495" s="11">
        <f t="shared" si="76"/>
        <v>12</v>
      </c>
      <c r="F495" s="11">
        <f t="shared" si="81"/>
        <v>10</v>
      </c>
      <c r="G495" s="11">
        <v>2.1399999999999999E-2</v>
      </c>
      <c r="H495" s="11">
        <v>2.96</v>
      </c>
      <c r="I495" s="11">
        <f t="shared" si="77"/>
        <v>63.068519356800429</v>
      </c>
      <c r="J495" s="11">
        <f t="shared" si="78"/>
        <v>46.214991514708451</v>
      </c>
      <c r="K495" s="11">
        <f t="shared" si="82"/>
        <v>117.38607844735947</v>
      </c>
      <c r="L495" s="2">
        <f>G495*(K495^H495)</f>
        <v>28607.433188849067</v>
      </c>
      <c r="M495" s="2">
        <f t="shared" si="79"/>
        <v>68751.341477647366</v>
      </c>
      <c r="N495" s="2">
        <f t="shared" si="80"/>
        <v>182191.0549157655</v>
      </c>
      <c r="O495" s="11">
        <f t="shared" si="85"/>
        <v>133.76666666666668</v>
      </c>
      <c r="P495" s="11">
        <f t="shared" si="86"/>
        <v>0.3</v>
      </c>
      <c r="Q495" s="11">
        <v>3</v>
      </c>
      <c r="R495" s="11" t="s">
        <v>21</v>
      </c>
      <c r="S495" s="11">
        <v>0.3</v>
      </c>
      <c r="U495" s="11">
        <v>0.5</v>
      </c>
      <c r="V495" s="11">
        <v>0.1</v>
      </c>
      <c r="W495" s="11">
        <v>0.2</v>
      </c>
      <c r="X495" s="11">
        <v>0.2</v>
      </c>
      <c r="Y495" s="11">
        <v>0.5</v>
      </c>
      <c r="AB495" s="11">
        <f>AVERAGE(S495:Y495)</f>
        <v>0.3</v>
      </c>
    </row>
    <row r="496" spans="1:28" x14ac:dyDescent="0.25">
      <c r="A496" s="11" t="s">
        <v>121</v>
      </c>
      <c r="B496" s="11" t="s">
        <v>122</v>
      </c>
      <c r="C496" s="11">
        <v>5</v>
      </c>
      <c r="D496" s="11">
        <v>3</v>
      </c>
      <c r="E496" s="11">
        <f t="shared" si="76"/>
        <v>15</v>
      </c>
      <c r="F496" s="11">
        <f t="shared" si="81"/>
        <v>13</v>
      </c>
      <c r="G496" s="11">
        <v>2.1399999999999999E-2</v>
      </c>
      <c r="H496" s="11">
        <v>2.96</v>
      </c>
      <c r="I496" s="11">
        <f t="shared" si="77"/>
        <v>75.562059885577497</v>
      </c>
      <c r="J496" s="11">
        <f t="shared" si="78"/>
        <v>49.12472804954573</v>
      </c>
      <c r="K496" s="11">
        <f t="shared" si="82"/>
        <v>124.77680924584615</v>
      </c>
      <c r="L496" s="2">
        <f>G496*(K496^H496)</f>
        <v>34274.414586449137</v>
      </c>
      <c r="M496" s="2">
        <f t="shared" si="79"/>
        <v>82370.619049385103</v>
      </c>
      <c r="N496" s="2">
        <f t="shared" si="80"/>
        <v>218282.14048087053</v>
      </c>
      <c r="O496" s="11">
        <f t="shared" si="85"/>
        <v>133.76666666666668</v>
      </c>
      <c r="P496" s="11">
        <f t="shared" si="86"/>
        <v>0.3</v>
      </c>
      <c r="Q496" s="11">
        <v>4</v>
      </c>
      <c r="R496" s="11" t="s">
        <v>218</v>
      </c>
    </row>
    <row r="497" spans="1:25" x14ac:dyDescent="0.25">
      <c r="A497" s="11" t="s">
        <v>121</v>
      </c>
      <c r="B497" s="11" t="s">
        <v>122</v>
      </c>
      <c r="C497" s="11">
        <v>6</v>
      </c>
      <c r="D497" s="11">
        <v>3</v>
      </c>
      <c r="E497" s="11">
        <f t="shared" si="76"/>
        <v>18</v>
      </c>
      <c r="F497" s="11">
        <f t="shared" si="81"/>
        <v>16</v>
      </c>
      <c r="G497" s="11">
        <v>2.1399999999999999E-2</v>
      </c>
      <c r="H497" s="11">
        <v>2.96</v>
      </c>
      <c r="I497" s="11">
        <f t="shared" si="77"/>
        <v>83.066722612942684</v>
      </c>
      <c r="J497" s="11">
        <f t="shared" si="78"/>
        <v>50.721625317832334</v>
      </c>
      <c r="K497" s="11">
        <f t="shared" si="82"/>
        <v>128.83292830729414</v>
      </c>
      <c r="L497" s="2">
        <f>G497*(K497^H497)</f>
        <v>37678.476387287912</v>
      </c>
      <c r="M497" s="2">
        <f t="shared" si="79"/>
        <v>90551.493360461202</v>
      </c>
      <c r="N497" s="2">
        <f t="shared" si="80"/>
        <v>239961.45740522217</v>
      </c>
      <c r="O497" s="11">
        <f t="shared" si="85"/>
        <v>133.76666666666668</v>
      </c>
      <c r="P497" s="11">
        <f t="shared" si="86"/>
        <v>0.3</v>
      </c>
      <c r="Q497" s="11">
        <v>5</v>
      </c>
      <c r="R497" s="11" t="s">
        <v>164</v>
      </c>
      <c r="S497" s="11" t="s">
        <v>169</v>
      </c>
      <c r="U497" s="11" t="s">
        <v>169</v>
      </c>
      <c r="V497" s="11" t="s">
        <v>169</v>
      </c>
      <c r="W497" s="11" t="s">
        <v>169</v>
      </c>
      <c r="X497" s="11" t="s">
        <v>169</v>
      </c>
      <c r="Y497" s="11" t="s">
        <v>169</v>
      </c>
    </row>
    <row r="498" spans="1:25" x14ac:dyDescent="0.25">
      <c r="A498" s="11" t="s">
        <v>121</v>
      </c>
      <c r="B498" s="11" t="s">
        <v>122</v>
      </c>
      <c r="C498" s="11">
        <v>7</v>
      </c>
      <c r="D498" s="11">
        <v>3</v>
      </c>
      <c r="E498" s="11">
        <f t="shared" si="76"/>
        <v>21</v>
      </c>
      <c r="F498" s="11">
        <f t="shared" si="81"/>
        <v>19</v>
      </c>
      <c r="G498" s="11">
        <v>2.1399999999999999E-2</v>
      </c>
      <c r="H498" s="11">
        <v>2.96</v>
      </c>
      <c r="I498" s="11">
        <f t="shared" si="77"/>
        <v>87.387463452721377</v>
      </c>
      <c r="J498" s="11">
        <f t="shared" si="78"/>
        <v>51.598021120314797</v>
      </c>
      <c r="K498" s="11">
        <f t="shared" si="82"/>
        <v>131.05897364559959</v>
      </c>
      <c r="L498" s="2">
        <f>G498*(K498^H498)</f>
        <v>39638.333795720522</v>
      </c>
      <c r="M498" s="2">
        <f t="shared" si="79"/>
        <v>95261.556827013992</v>
      </c>
      <c r="N498" s="2">
        <f t="shared" si="80"/>
        <v>252443.12559158707</v>
      </c>
      <c r="O498" s="11">
        <f t="shared" si="85"/>
        <v>133.76666666666668</v>
      </c>
      <c r="P498" s="11">
        <f t="shared" si="86"/>
        <v>0.3</v>
      </c>
      <c r="Q498" s="11">
        <v>6</v>
      </c>
      <c r="R498" s="11" t="s">
        <v>175</v>
      </c>
      <c r="S498" s="4" t="s">
        <v>475</v>
      </c>
      <c r="U498" s="4" t="s">
        <v>476</v>
      </c>
      <c r="V498" s="4" t="s">
        <v>477</v>
      </c>
      <c r="X498" s="4" t="s">
        <v>478</v>
      </c>
      <c r="Y498" s="4" t="s">
        <v>479</v>
      </c>
    </row>
    <row r="499" spans="1:25" x14ac:dyDescent="0.25">
      <c r="A499" s="11" t="s">
        <v>121</v>
      </c>
      <c r="B499" s="11" t="s">
        <v>122</v>
      </c>
      <c r="C499" s="11">
        <v>8</v>
      </c>
      <c r="D499" s="11">
        <v>3</v>
      </c>
      <c r="E499" s="11">
        <f t="shared" si="76"/>
        <v>24</v>
      </c>
      <c r="F499" s="11">
        <f t="shared" si="81"/>
        <v>22</v>
      </c>
      <c r="G499" s="11">
        <v>2.1399999999999999E-2</v>
      </c>
      <c r="H499" s="11">
        <v>2.96</v>
      </c>
      <c r="I499" s="11">
        <f t="shared" si="77"/>
        <v>89.820745581515325</v>
      </c>
      <c r="J499" s="11">
        <f t="shared" si="78"/>
        <v>52.078997334541128</v>
      </c>
      <c r="K499" s="11">
        <f t="shared" si="82"/>
        <v>132.28065322973447</v>
      </c>
      <c r="L499" s="2">
        <f>G499*(K499^H499)</f>
        <v>40742.053315997917</v>
      </c>
      <c r="M499" s="2">
        <f t="shared" si="79"/>
        <v>97914.091122321362</v>
      </c>
      <c r="N499" s="2">
        <f t="shared" si="80"/>
        <v>259472.34147415159</v>
      </c>
      <c r="O499" s="11">
        <f t="shared" si="85"/>
        <v>133.76666666666668</v>
      </c>
      <c r="P499" s="11">
        <f t="shared" si="86"/>
        <v>0.3</v>
      </c>
      <c r="Q499" s="11">
        <v>7</v>
      </c>
    </row>
    <row r="500" spans="1:25" x14ac:dyDescent="0.25">
      <c r="A500" s="11" t="s">
        <v>121</v>
      </c>
      <c r="B500" s="11" t="s">
        <v>122</v>
      </c>
      <c r="C500" s="11">
        <v>9</v>
      </c>
      <c r="D500" s="11">
        <v>3</v>
      </c>
      <c r="E500" s="11">
        <f t="shared" si="76"/>
        <v>27</v>
      </c>
      <c r="F500" s="11">
        <f t="shared" si="81"/>
        <v>25</v>
      </c>
      <c r="G500" s="11">
        <v>2.1399999999999999E-2</v>
      </c>
      <c r="H500" s="11">
        <v>2.96</v>
      </c>
      <c r="I500" s="11">
        <f t="shared" si="77"/>
        <v>91.17502421205873</v>
      </c>
      <c r="J500" s="11">
        <f t="shared" si="78"/>
        <v>52.342962677592993</v>
      </c>
      <c r="K500" s="11">
        <f t="shared" si="82"/>
        <v>132.9511252010862</v>
      </c>
      <c r="L500" s="2">
        <f>G500*(K500^H500)</f>
        <v>41356.34450021261</v>
      </c>
      <c r="M500" s="2">
        <f t="shared" si="79"/>
        <v>99390.397741438603</v>
      </c>
      <c r="N500" s="2">
        <f t="shared" si="80"/>
        <v>263384.55401481228</v>
      </c>
      <c r="O500" s="11">
        <f t="shared" si="85"/>
        <v>133.76666666666668</v>
      </c>
      <c r="P500" s="11">
        <f t="shared" si="86"/>
        <v>0.3</v>
      </c>
      <c r="Q500" s="11">
        <v>8</v>
      </c>
    </row>
    <row r="501" spans="1:25" x14ac:dyDescent="0.25">
      <c r="A501" s="11" t="s">
        <v>121</v>
      </c>
      <c r="B501" s="11" t="s">
        <v>122</v>
      </c>
      <c r="C501" s="11">
        <v>10</v>
      </c>
      <c r="D501" s="11">
        <v>3</v>
      </c>
      <c r="E501" s="11">
        <f t="shared" ref="E501:E564" si="87">C501*D501</f>
        <v>30</v>
      </c>
      <c r="F501" s="11">
        <f t="shared" si="81"/>
        <v>28</v>
      </c>
      <c r="G501" s="11">
        <v>2.1399999999999999E-2</v>
      </c>
      <c r="H501" s="11">
        <v>2.96</v>
      </c>
      <c r="I501" s="11">
        <f t="shared" si="77"/>
        <v>91.92398124387114</v>
      </c>
      <c r="J501" s="11">
        <f t="shared" si="78"/>
        <v>52.487829929385413</v>
      </c>
      <c r="K501" s="11">
        <f t="shared" si="82"/>
        <v>133.31908802063896</v>
      </c>
      <c r="L501" s="2">
        <f>G501*(K501^H501)</f>
        <v>41696.066099314681</v>
      </c>
      <c r="M501" s="2">
        <f t="shared" si="79"/>
        <v>100206.83994067456</v>
      </c>
      <c r="N501" s="2">
        <f t="shared" si="80"/>
        <v>265548.12584278756</v>
      </c>
      <c r="O501" s="11">
        <f t="shared" si="85"/>
        <v>133.76666666666668</v>
      </c>
      <c r="P501" s="11">
        <f t="shared" si="86"/>
        <v>0.3</v>
      </c>
      <c r="Q501" s="11">
        <v>9</v>
      </c>
      <c r="S501" s="11" t="s">
        <v>480</v>
      </c>
      <c r="T501" s="11" t="s">
        <v>481</v>
      </c>
      <c r="U501" s="11" t="s">
        <v>482</v>
      </c>
      <c r="V501" s="11" t="s">
        <v>483</v>
      </c>
    </row>
    <row r="502" spans="1:25" x14ac:dyDescent="0.25">
      <c r="A502" s="11" t="s">
        <v>123</v>
      </c>
      <c r="B502" s="11" t="s">
        <v>124</v>
      </c>
      <c r="C502" s="11">
        <v>1</v>
      </c>
      <c r="D502" s="11">
        <v>7</v>
      </c>
      <c r="E502" s="11">
        <f t="shared" si="87"/>
        <v>7</v>
      </c>
      <c r="F502" s="11">
        <f t="shared" si="81"/>
        <v>1</v>
      </c>
      <c r="G502" s="2">
        <v>1E-3</v>
      </c>
      <c r="H502" s="11">
        <v>3</v>
      </c>
      <c r="I502" s="11">
        <f t="shared" si="77"/>
        <v>427.04946426584945</v>
      </c>
      <c r="J502" s="11">
        <f t="shared" si="78"/>
        <v>227.79687546186693</v>
      </c>
      <c r="K502" s="11">
        <f t="shared" si="82"/>
        <v>578.60406367314204</v>
      </c>
      <c r="L502" s="2">
        <f>G502*(K502^H502)</f>
        <v>193706.60896927791</v>
      </c>
      <c r="M502" s="2">
        <f t="shared" si="79"/>
        <v>465528.98094034585</v>
      </c>
      <c r="N502" s="2">
        <f t="shared" si="80"/>
        <v>1233651.7994919166</v>
      </c>
      <c r="O502" s="11">
        <f t="shared" ref="O502:O511" si="88">$W$503*100</f>
        <v>2615.7600000000002</v>
      </c>
      <c r="P502" s="11">
        <v>0.25</v>
      </c>
      <c r="Q502" s="11">
        <v>0</v>
      </c>
      <c r="R502" s="11" t="s">
        <v>200</v>
      </c>
      <c r="S502" s="11">
        <f>30*2000*0.453592</f>
        <v>27215.52</v>
      </c>
      <c r="U502" s="11">
        <f>6600*0.453592</f>
        <v>2993.7071999999998</v>
      </c>
      <c r="W502" s="11">
        <f>AVERAGE(S502:U502)</f>
        <v>15104.613600000001</v>
      </c>
      <c r="X502" s="11">
        <f>W502*0.001</f>
        <v>15.1046136</v>
      </c>
      <c r="Y502" s="11">
        <f t="shared" ref="Y502:Y508" si="89">L502*0.000001</f>
        <v>0.19370660896927791</v>
      </c>
    </row>
    <row r="503" spans="1:25" x14ac:dyDescent="0.25">
      <c r="A503" s="11" t="s">
        <v>123</v>
      </c>
      <c r="B503" s="11" t="s">
        <v>124</v>
      </c>
      <c r="C503" s="11">
        <v>2</v>
      </c>
      <c r="D503" s="11">
        <v>7</v>
      </c>
      <c r="E503" s="11">
        <f t="shared" si="87"/>
        <v>14</v>
      </c>
      <c r="F503" s="11">
        <f t="shared" si="81"/>
        <v>8</v>
      </c>
      <c r="G503" s="2">
        <v>1E-3</v>
      </c>
      <c r="H503" s="11">
        <v>3</v>
      </c>
      <c r="I503" s="11">
        <f t="shared" si="77"/>
        <v>25507.661133263871</v>
      </c>
      <c r="J503" s="11">
        <f t="shared" si="78"/>
        <v>890.45487382716465</v>
      </c>
      <c r="K503" s="11">
        <f t="shared" si="82"/>
        <v>2261.7553795209983</v>
      </c>
      <c r="L503" s="2">
        <f>G503*(K503^H503)</f>
        <v>11570094.226335546</v>
      </c>
      <c r="M503" s="2">
        <f t="shared" si="79"/>
        <v>27806042.360816021</v>
      </c>
      <c r="N503" s="2">
        <f t="shared" si="80"/>
        <v>73686012.25616245</v>
      </c>
      <c r="O503" s="11">
        <f t="shared" si="88"/>
        <v>2615.7600000000002</v>
      </c>
      <c r="P503" s="11">
        <v>0.25</v>
      </c>
      <c r="Q503" s="11">
        <v>0</v>
      </c>
      <c r="R503" s="11" t="s">
        <v>201</v>
      </c>
      <c r="S503" s="11">
        <v>45</v>
      </c>
      <c r="U503" s="11">
        <f>24*0.3048</f>
        <v>7.3152000000000008</v>
      </c>
      <c r="W503" s="11">
        <f>AVERAGE(S503:U503)</f>
        <v>26.157600000000002</v>
      </c>
      <c r="Y503" s="11">
        <f t="shared" si="89"/>
        <v>11.570094226335545</v>
      </c>
    </row>
    <row r="504" spans="1:25" x14ac:dyDescent="0.25">
      <c r="A504" s="11" t="s">
        <v>123</v>
      </c>
      <c r="B504" s="11" t="s">
        <v>124</v>
      </c>
      <c r="C504" s="11">
        <v>3</v>
      </c>
      <c r="D504" s="11">
        <v>7</v>
      </c>
      <c r="E504" s="11">
        <f t="shared" si="87"/>
        <v>21</v>
      </c>
      <c r="F504" s="11">
        <f t="shared" si="81"/>
        <v>15</v>
      </c>
      <c r="G504" s="2">
        <v>1E-3</v>
      </c>
      <c r="H504" s="11">
        <v>3</v>
      </c>
      <c r="I504" s="11">
        <f t="shared" si="77"/>
        <v>36738.42139731253</v>
      </c>
      <c r="J504" s="11">
        <f t="shared" si="78"/>
        <v>1005.607567362081</v>
      </c>
      <c r="K504" s="11">
        <f t="shared" si="82"/>
        <v>2554.2432210996858</v>
      </c>
      <c r="L504" s="2">
        <f>G504*(K504^H504)</f>
        <v>16664287.44967955</v>
      </c>
      <c r="M504" s="2">
        <f t="shared" si="79"/>
        <v>40048756.187646121</v>
      </c>
      <c r="N504" s="2">
        <f t="shared" si="80"/>
        <v>106129203.89726222</v>
      </c>
      <c r="O504" s="11">
        <f t="shared" si="88"/>
        <v>2615.7600000000002</v>
      </c>
      <c r="P504" s="11">
        <v>0.25</v>
      </c>
      <c r="Q504" s="11">
        <v>0</v>
      </c>
      <c r="R504" s="11" t="s">
        <v>202</v>
      </c>
      <c r="S504" s="11">
        <v>60</v>
      </c>
      <c r="U504" s="11">
        <f>2200*0.453592</f>
        <v>997.90239999999994</v>
      </c>
      <c r="Y504" s="11">
        <f t="shared" si="89"/>
        <v>16.664287449679549</v>
      </c>
    </row>
    <row r="505" spans="1:25" x14ac:dyDescent="0.25">
      <c r="A505" s="11" t="s">
        <v>123</v>
      </c>
      <c r="B505" s="11" t="s">
        <v>124</v>
      </c>
      <c r="C505" s="11">
        <v>4</v>
      </c>
      <c r="D505" s="11">
        <v>7</v>
      </c>
      <c r="E505" s="11">
        <f t="shared" si="87"/>
        <v>28</v>
      </c>
      <c r="F505" s="11">
        <f t="shared" si="81"/>
        <v>22</v>
      </c>
      <c r="G505" s="2">
        <v>1E-3</v>
      </c>
      <c r="H505" s="11">
        <v>3</v>
      </c>
      <c r="I505" s="11">
        <f t="shared" si="77"/>
        <v>38975.520981182737</v>
      </c>
      <c r="J505" s="11">
        <f t="shared" si="78"/>
        <v>1025.618105016584</v>
      </c>
      <c r="K505" s="11">
        <f t="shared" si="82"/>
        <v>2605.0699867421235</v>
      </c>
      <c r="L505" s="2">
        <f>G505*(K505^H505)</f>
        <v>17679019.958624497</v>
      </c>
      <c r="M505" s="2">
        <f t="shared" si="79"/>
        <v>42487430.806595765</v>
      </c>
      <c r="N505" s="2">
        <f t="shared" si="80"/>
        <v>112591691.63747877</v>
      </c>
      <c r="O505" s="11">
        <f t="shared" si="88"/>
        <v>2615.7600000000002</v>
      </c>
      <c r="P505" s="11">
        <v>0.25</v>
      </c>
      <c r="Q505" s="11">
        <v>0</v>
      </c>
      <c r="R505" s="11" t="s">
        <v>203</v>
      </c>
      <c r="Y505" s="11">
        <f t="shared" si="89"/>
        <v>17.679019958624497</v>
      </c>
    </row>
    <row r="506" spans="1:25" x14ac:dyDescent="0.25">
      <c r="A506" s="11" t="s">
        <v>123</v>
      </c>
      <c r="B506" s="11" t="s">
        <v>124</v>
      </c>
      <c r="C506" s="11">
        <v>5</v>
      </c>
      <c r="D506" s="11">
        <v>7</v>
      </c>
      <c r="E506" s="11">
        <f t="shared" si="87"/>
        <v>35</v>
      </c>
      <c r="F506" s="11">
        <f t="shared" si="81"/>
        <v>29</v>
      </c>
      <c r="G506" s="2">
        <v>1E-3</v>
      </c>
      <c r="H506" s="11">
        <v>3</v>
      </c>
      <c r="I506" s="11">
        <f t="shared" si="77"/>
        <v>39373.300613851134</v>
      </c>
      <c r="J506" s="11">
        <f t="shared" si="78"/>
        <v>1029.0954150553705</v>
      </c>
      <c r="K506" s="11">
        <f t="shared" si="82"/>
        <v>2613.9023542406412</v>
      </c>
      <c r="L506" s="2">
        <f>G506*(K506^H506)</f>
        <v>17859449.979520794</v>
      </c>
      <c r="M506" s="2">
        <f t="shared" si="79"/>
        <v>42921052.582361914</v>
      </c>
      <c r="N506" s="2">
        <f t="shared" si="80"/>
        <v>113740789.34325907</v>
      </c>
      <c r="O506" s="11">
        <f t="shared" si="88"/>
        <v>2615.7600000000002</v>
      </c>
      <c r="P506" s="11">
        <v>0.25</v>
      </c>
      <c r="Q506" s="11">
        <v>0</v>
      </c>
      <c r="R506" s="11" t="s">
        <v>204</v>
      </c>
      <c r="S506" s="11">
        <f>13*0.3048</f>
        <v>3.9624000000000001</v>
      </c>
      <c r="U506" s="11">
        <f>12*0.3048</f>
        <v>3.6576000000000004</v>
      </c>
      <c r="Y506" s="11">
        <f t="shared" si="89"/>
        <v>17.859449979520793</v>
      </c>
    </row>
    <row r="507" spans="1:25" x14ac:dyDescent="0.25">
      <c r="A507" s="11" t="s">
        <v>123</v>
      </c>
      <c r="B507" s="11" t="s">
        <v>124</v>
      </c>
      <c r="C507" s="11">
        <v>6</v>
      </c>
      <c r="D507" s="11">
        <v>7</v>
      </c>
      <c r="E507" s="11">
        <f t="shared" si="87"/>
        <v>42</v>
      </c>
      <c r="F507" s="11">
        <f t="shared" si="81"/>
        <v>36</v>
      </c>
      <c r="G507" s="2">
        <v>1E-3</v>
      </c>
      <c r="H507" s="11">
        <v>3</v>
      </c>
      <c r="I507" s="11">
        <f t="shared" si="77"/>
        <v>39442.699178774572</v>
      </c>
      <c r="J507" s="11">
        <f t="shared" si="78"/>
        <v>1029.6996809334103</v>
      </c>
      <c r="K507" s="11">
        <f t="shared" si="82"/>
        <v>2615.4371895708623</v>
      </c>
      <c r="L507" s="2">
        <f>G507*(K507^H507)</f>
        <v>17890928.676495075</v>
      </c>
      <c r="M507" s="2">
        <f t="shared" si="79"/>
        <v>42996704.341492608</v>
      </c>
      <c r="N507" s="2">
        <f t="shared" si="80"/>
        <v>113941266.50495541</v>
      </c>
      <c r="O507" s="11">
        <f t="shared" si="88"/>
        <v>2615.7600000000002</v>
      </c>
      <c r="P507" s="11">
        <v>0.25</v>
      </c>
      <c r="Q507" s="11">
        <v>0</v>
      </c>
      <c r="R507" s="11" t="s">
        <v>205</v>
      </c>
      <c r="Y507" s="11">
        <f t="shared" si="89"/>
        <v>17.890928676495076</v>
      </c>
    </row>
    <row r="508" spans="1:25" x14ac:dyDescent="0.25">
      <c r="A508" s="11" t="s">
        <v>123</v>
      </c>
      <c r="B508" s="11" t="s">
        <v>124</v>
      </c>
      <c r="C508" s="11">
        <v>7</v>
      </c>
      <c r="D508" s="11">
        <v>7</v>
      </c>
      <c r="E508" s="11">
        <f t="shared" si="87"/>
        <v>49</v>
      </c>
      <c r="F508" s="11">
        <f t="shared" si="81"/>
        <v>43</v>
      </c>
      <c r="G508" s="2">
        <v>1E-3</v>
      </c>
      <c r="H508" s="11">
        <v>3</v>
      </c>
      <c r="I508" s="11">
        <f t="shared" si="77"/>
        <v>39454.767151468535</v>
      </c>
      <c r="J508" s="11">
        <f t="shared" si="78"/>
        <v>1029.80468659793</v>
      </c>
      <c r="K508" s="11">
        <f t="shared" si="82"/>
        <v>2615.7039039587421</v>
      </c>
      <c r="L508" s="2">
        <f>G508*(K508^H508)</f>
        <v>17896402.62334032</v>
      </c>
      <c r="M508" s="2">
        <f t="shared" si="79"/>
        <v>43009859.705215856</v>
      </c>
      <c r="N508" s="2">
        <f t="shared" si="80"/>
        <v>113976128.21882202</v>
      </c>
      <c r="O508" s="11">
        <f t="shared" si="88"/>
        <v>2615.7600000000002</v>
      </c>
      <c r="P508" s="11">
        <v>0.25</v>
      </c>
      <c r="Q508" s="11">
        <v>0</v>
      </c>
      <c r="R508" s="11" t="s">
        <v>175</v>
      </c>
      <c r="S508" s="4" t="s">
        <v>484</v>
      </c>
      <c r="Y508" s="11">
        <f t="shared" si="89"/>
        <v>17.896402623340318</v>
      </c>
    </row>
    <row r="509" spans="1:25" x14ac:dyDescent="0.25">
      <c r="A509" s="11" t="s">
        <v>123</v>
      </c>
      <c r="B509" s="11" t="s">
        <v>124</v>
      </c>
      <c r="C509" s="11">
        <v>8</v>
      </c>
      <c r="D509" s="11">
        <v>7</v>
      </c>
      <c r="E509" s="11">
        <f t="shared" si="87"/>
        <v>56</v>
      </c>
      <c r="F509" s="11">
        <f t="shared" si="81"/>
        <v>50</v>
      </c>
      <c r="G509" s="2">
        <v>1E-3</v>
      </c>
      <c r="H509" s="11">
        <v>3</v>
      </c>
      <c r="I509" s="11">
        <f t="shared" si="77"/>
        <v>39456.864501684395</v>
      </c>
      <c r="J509" s="11">
        <f t="shared" si="78"/>
        <v>1029.8229338463382</v>
      </c>
      <c r="K509" s="11">
        <f t="shared" si="82"/>
        <v>2615.7502519696991</v>
      </c>
      <c r="L509" s="2">
        <f>G509*(K509^H509)</f>
        <v>17897353.966526836</v>
      </c>
      <c r="M509" s="2">
        <f t="shared" si="79"/>
        <v>43012146.038276464</v>
      </c>
      <c r="N509" s="2">
        <f t="shared" si="80"/>
        <v>113982187.00143263</v>
      </c>
      <c r="O509" s="11">
        <f t="shared" si="88"/>
        <v>2615.7600000000002</v>
      </c>
      <c r="P509" s="11">
        <v>0.25</v>
      </c>
      <c r="Q509" s="11">
        <v>0</v>
      </c>
      <c r="R509" s="11" t="s">
        <v>210</v>
      </c>
      <c r="S509" s="11">
        <v>15</v>
      </c>
      <c r="U509" s="11">
        <v>15</v>
      </c>
    </row>
    <row r="510" spans="1:25" x14ac:dyDescent="0.25">
      <c r="A510" s="11" t="s">
        <v>123</v>
      </c>
      <c r="B510" s="11" t="s">
        <v>124</v>
      </c>
      <c r="C510" s="11">
        <v>9</v>
      </c>
      <c r="D510" s="11">
        <v>7</v>
      </c>
      <c r="E510" s="11">
        <f t="shared" si="87"/>
        <v>63</v>
      </c>
      <c r="F510" s="11">
        <f t="shared" si="81"/>
        <v>57</v>
      </c>
      <c r="G510" s="2">
        <v>1E-3</v>
      </c>
      <c r="H510" s="11">
        <v>3</v>
      </c>
      <c r="I510" s="11">
        <f t="shared" si="77"/>
        <v>39457.228974082391</v>
      </c>
      <c r="J510" s="11">
        <f t="shared" si="78"/>
        <v>1029.8261047426511</v>
      </c>
      <c r="K510" s="11">
        <f t="shared" si="82"/>
        <v>2615.7583060463339</v>
      </c>
      <c r="L510" s="2">
        <f>G510*(K510^H510)</f>
        <v>17897519.288622253</v>
      </c>
      <c r="M510" s="2">
        <f t="shared" si="79"/>
        <v>43012543.351651646</v>
      </c>
      <c r="N510" s="2">
        <f t="shared" si="80"/>
        <v>113983239.88187686</v>
      </c>
      <c r="O510" s="11">
        <f t="shared" si="88"/>
        <v>2615.7600000000002</v>
      </c>
      <c r="P510" s="11">
        <v>0.25</v>
      </c>
      <c r="Q510" s="11">
        <v>0</v>
      </c>
      <c r="R510" s="11" t="s">
        <v>211</v>
      </c>
      <c r="S510" s="11">
        <v>9</v>
      </c>
      <c r="U510" s="11">
        <v>10</v>
      </c>
    </row>
    <row r="511" spans="1:25" x14ac:dyDescent="0.25">
      <c r="A511" s="11" t="s">
        <v>123</v>
      </c>
      <c r="B511" s="11" t="s">
        <v>124</v>
      </c>
      <c r="C511" s="11">
        <v>10</v>
      </c>
      <c r="D511" s="11">
        <v>7</v>
      </c>
      <c r="E511" s="11">
        <f t="shared" si="87"/>
        <v>70</v>
      </c>
      <c r="F511" s="11">
        <f t="shared" si="81"/>
        <v>64</v>
      </c>
      <c r="G511" s="2">
        <v>1E-3</v>
      </c>
      <c r="H511" s="11">
        <v>3</v>
      </c>
      <c r="I511" s="11">
        <f t="shared" si="77"/>
        <v>39457.292310117162</v>
      </c>
      <c r="J511" s="11">
        <f t="shared" si="78"/>
        <v>1029.8266557618076</v>
      </c>
      <c r="K511" s="11">
        <f t="shared" si="82"/>
        <v>2615.7597056349914</v>
      </c>
      <c r="L511" s="2">
        <f>G511*(K511^H511)</f>
        <v>17897548.017398536</v>
      </c>
      <c r="M511" s="2">
        <f t="shared" si="79"/>
        <v>43012612.394613162</v>
      </c>
      <c r="N511" s="2">
        <f t="shared" si="80"/>
        <v>113983422.84572488</v>
      </c>
      <c r="O511" s="11">
        <f t="shared" si="88"/>
        <v>2615.7600000000002</v>
      </c>
      <c r="P511" s="11">
        <v>0.25</v>
      </c>
      <c r="Q511" s="11">
        <v>0</v>
      </c>
      <c r="R511" s="11" t="s">
        <v>212</v>
      </c>
      <c r="S511" s="11">
        <v>1</v>
      </c>
      <c r="U511" s="11">
        <v>2</v>
      </c>
    </row>
    <row r="512" spans="1:25" x14ac:dyDescent="0.25">
      <c r="A512" s="11" t="s">
        <v>125</v>
      </c>
      <c r="B512" s="11" t="s">
        <v>126</v>
      </c>
      <c r="C512" s="11">
        <v>1</v>
      </c>
      <c r="D512" s="11">
        <v>2</v>
      </c>
      <c r="E512" s="11">
        <f t="shared" si="87"/>
        <v>2</v>
      </c>
      <c r="F512" s="11">
        <f t="shared" si="81"/>
        <v>1</v>
      </c>
      <c r="G512" s="11">
        <v>9.4999999999999998E-3</v>
      </c>
      <c r="H512" s="11">
        <v>3.1</v>
      </c>
      <c r="I512" s="11">
        <f t="shared" si="77"/>
        <v>3.2553291751036349E-2</v>
      </c>
      <c r="J512" s="11">
        <f t="shared" si="78"/>
        <v>4.2139999805015913</v>
      </c>
      <c r="K512" s="11">
        <f t="shared" si="82"/>
        <v>10.703559950474041</v>
      </c>
      <c r="L512" s="11">
        <f>G512*(K512^H512)</f>
        <v>14.765942317059787</v>
      </c>
      <c r="M512" s="11">
        <f t="shared" si="79"/>
        <v>35.486523232539746</v>
      </c>
      <c r="N512" s="11">
        <f t="shared" si="80"/>
        <v>94.039286566230317</v>
      </c>
      <c r="O512" s="11">
        <v>111</v>
      </c>
      <c r="P512" s="11">
        <v>0.13</v>
      </c>
      <c r="Q512" s="11">
        <v>0.22</v>
      </c>
      <c r="S512" s="11" t="s">
        <v>485</v>
      </c>
    </row>
    <row r="513" spans="1:19" x14ac:dyDescent="0.25">
      <c r="A513" s="11" t="s">
        <v>125</v>
      </c>
      <c r="B513" s="11" t="s">
        <v>126</v>
      </c>
      <c r="C513" s="11">
        <v>2</v>
      </c>
      <c r="D513" s="11">
        <v>2</v>
      </c>
      <c r="E513" s="11">
        <f t="shared" si="87"/>
        <v>4</v>
      </c>
      <c r="F513" s="11">
        <f t="shared" si="81"/>
        <v>3</v>
      </c>
      <c r="G513" s="11">
        <v>9.4999999999999998E-3</v>
      </c>
      <c r="H513" s="11">
        <v>3.1</v>
      </c>
      <c r="I513" s="11">
        <f t="shared" si="77"/>
        <v>1.1359569911364236</v>
      </c>
      <c r="J513" s="11">
        <f t="shared" si="78"/>
        <v>13.254437342267989</v>
      </c>
      <c r="K513" s="11">
        <f t="shared" si="82"/>
        <v>33.666270849360693</v>
      </c>
      <c r="L513" s="11">
        <f>G513*(K513^H513)</f>
        <v>515.26203660332556</v>
      </c>
      <c r="M513" s="11">
        <f t="shared" si="79"/>
        <v>1238.3129935191675</v>
      </c>
      <c r="N513" s="11">
        <f t="shared" si="80"/>
        <v>3281.5294328257937</v>
      </c>
      <c r="O513" s="11">
        <v>111</v>
      </c>
      <c r="P513" s="11">
        <v>0.13</v>
      </c>
      <c r="Q513" s="11">
        <v>0.22</v>
      </c>
    </row>
    <row r="514" spans="1:19" x14ac:dyDescent="0.25">
      <c r="A514" s="11" t="s">
        <v>125</v>
      </c>
      <c r="B514" s="11" t="s">
        <v>126</v>
      </c>
      <c r="C514" s="11">
        <v>3</v>
      </c>
      <c r="D514" s="11">
        <v>2</v>
      </c>
      <c r="E514" s="11">
        <f t="shared" si="87"/>
        <v>6</v>
      </c>
      <c r="F514" s="11">
        <f t="shared" si="81"/>
        <v>5</v>
      </c>
      <c r="G514" s="11">
        <v>9.4999999999999998E-3</v>
      </c>
      <c r="H514" s="11">
        <v>3.1</v>
      </c>
      <c r="I514" s="11">
        <f t="shared" ref="I514:I577" si="90">L514*0.00220462</f>
        <v>4.2101900381125601</v>
      </c>
      <c r="J514" s="11">
        <f t="shared" ref="J514:J577" si="91">K514/2.54</f>
        <v>20.22508090641578</v>
      </c>
      <c r="K514" s="11">
        <f t="shared" si="82"/>
        <v>51.371705502296081</v>
      </c>
      <c r="L514" s="11">
        <f>G514*(K514^H514)</f>
        <v>1909.7123486644227</v>
      </c>
      <c r="M514" s="11">
        <f t="shared" ref="M514:M577" si="92">L514/20/5.7/3.65*1000</f>
        <v>4589.5514267349745</v>
      </c>
      <c r="N514" s="11">
        <f t="shared" ref="N514:N577" si="93">M514*2.65</f>
        <v>12162.311280847682</v>
      </c>
      <c r="O514" s="11">
        <v>111</v>
      </c>
      <c r="P514" s="11">
        <v>0.13</v>
      </c>
      <c r="Q514" s="11">
        <v>0.22</v>
      </c>
    </row>
    <row r="515" spans="1:19" x14ac:dyDescent="0.25">
      <c r="A515" s="11" t="s">
        <v>125</v>
      </c>
      <c r="B515" s="11" t="s">
        <v>126</v>
      </c>
      <c r="C515" s="11">
        <v>4</v>
      </c>
      <c r="D515" s="11">
        <v>2</v>
      </c>
      <c r="E515" s="11">
        <f t="shared" si="87"/>
        <v>8</v>
      </c>
      <c r="F515" s="11">
        <f t="shared" ref="F515:F578" si="94">(C515*D515)-(D515-1)</f>
        <v>7</v>
      </c>
      <c r="G515" s="11">
        <v>9.4999999999999998E-3</v>
      </c>
      <c r="H515" s="11">
        <v>3.1</v>
      </c>
      <c r="I515" s="11">
        <f t="shared" si="90"/>
        <v>8.7412913461711472</v>
      </c>
      <c r="J515" s="11">
        <f t="shared" si="91"/>
        <v>25.599806680623352</v>
      </c>
      <c r="K515" s="11">
        <f t="shared" ref="K515:K578" si="95">O515*(1-EXP(-P515*(F515-Q515)))</f>
        <v>65.023508968783318</v>
      </c>
      <c r="L515" s="11">
        <f>G515*(K515^H515)</f>
        <v>3964.9877739343506</v>
      </c>
      <c r="M515" s="11">
        <f t="shared" si="92"/>
        <v>9528.9300022454936</v>
      </c>
      <c r="N515" s="11">
        <f t="shared" si="93"/>
        <v>25251.664505950557</v>
      </c>
      <c r="O515" s="11">
        <v>111</v>
      </c>
      <c r="P515" s="11">
        <v>0.13</v>
      </c>
      <c r="Q515" s="11">
        <v>0.22</v>
      </c>
    </row>
    <row r="516" spans="1:19" x14ac:dyDescent="0.25">
      <c r="A516" s="11" t="s">
        <v>125</v>
      </c>
      <c r="B516" s="11" t="s">
        <v>126</v>
      </c>
      <c r="C516" s="11">
        <v>5</v>
      </c>
      <c r="D516" s="11">
        <v>2</v>
      </c>
      <c r="E516" s="11">
        <f t="shared" si="87"/>
        <v>10</v>
      </c>
      <c r="F516" s="11">
        <f t="shared" si="94"/>
        <v>9</v>
      </c>
      <c r="G516" s="11">
        <v>9.4999999999999998E-3</v>
      </c>
      <c r="H516" s="11">
        <v>3.1</v>
      </c>
      <c r="I516" s="11">
        <f t="shared" si="90"/>
        <v>13.918095486135323</v>
      </c>
      <c r="J516" s="11">
        <f t="shared" si="91"/>
        <v>29.743997512085407</v>
      </c>
      <c r="K516" s="11">
        <f t="shared" si="95"/>
        <v>75.549753680696938</v>
      </c>
      <c r="L516" s="11">
        <f>G516*(K516^H516)</f>
        <v>6313.1494253591654</v>
      </c>
      <c r="M516" s="11">
        <f t="shared" si="92"/>
        <v>15172.192803074176</v>
      </c>
      <c r="N516" s="11">
        <f t="shared" si="93"/>
        <v>40206.310928146566</v>
      </c>
      <c r="O516" s="11">
        <v>111</v>
      </c>
      <c r="P516" s="11">
        <v>0.13</v>
      </c>
      <c r="Q516" s="11">
        <v>0.22</v>
      </c>
    </row>
    <row r="517" spans="1:19" x14ac:dyDescent="0.25">
      <c r="A517" s="11" t="s">
        <v>125</v>
      </c>
      <c r="B517" s="11" t="s">
        <v>126</v>
      </c>
      <c r="C517" s="11">
        <v>6</v>
      </c>
      <c r="D517" s="11">
        <v>2</v>
      </c>
      <c r="E517" s="11">
        <f t="shared" si="87"/>
        <v>12</v>
      </c>
      <c r="F517" s="11">
        <f t="shared" si="94"/>
        <v>11</v>
      </c>
      <c r="G517" s="11">
        <v>9.4999999999999998E-3</v>
      </c>
      <c r="H517" s="11">
        <v>3.1</v>
      </c>
      <c r="I517" s="11">
        <f t="shared" si="90"/>
        <v>19.096763608716749</v>
      </c>
      <c r="J517" s="11">
        <f t="shared" si="91"/>
        <v>32.939382424556825</v>
      </c>
      <c r="K517" s="11">
        <f t="shared" si="95"/>
        <v>83.66603135837434</v>
      </c>
      <c r="L517" s="11">
        <f>G517*(K517^H517)</f>
        <v>8662.1565660824763</v>
      </c>
      <c r="M517" s="11">
        <f t="shared" si="92"/>
        <v>20817.487541654595</v>
      </c>
      <c r="N517" s="11">
        <f t="shared" si="93"/>
        <v>55166.341985384672</v>
      </c>
      <c r="O517" s="11">
        <v>111</v>
      </c>
      <c r="P517" s="11">
        <v>0.13</v>
      </c>
      <c r="Q517" s="11">
        <v>0.22</v>
      </c>
    </row>
    <row r="518" spans="1:19" x14ac:dyDescent="0.25">
      <c r="A518" s="11" t="s">
        <v>125</v>
      </c>
      <c r="B518" s="11" t="s">
        <v>126</v>
      </c>
      <c r="C518" s="11">
        <v>7</v>
      </c>
      <c r="D518" s="11">
        <v>2</v>
      </c>
      <c r="E518" s="11">
        <f t="shared" si="87"/>
        <v>14</v>
      </c>
      <c r="F518" s="11">
        <f t="shared" si="94"/>
        <v>13</v>
      </c>
      <c r="G518" s="11">
        <v>9.4999999999999998E-3</v>
      </c>
      <c r="H518" s="11">
        <v>3.1</v>
      </c>
      <c r="I518" s="11">
        <f t="shared" si="90"/>
        <v>23.882141101020675</v>
      </c>
      <c r="J518" s="11">
        <f t="shared" si="91"/>
        <v>35.403189028570701</v>
      </c>
      <c r="K518" s="11">
        <f t="shared" si="95"/>
        <v>89.924100132569578</v>
      </c>
      <c r="L518" s="11">
        <f>G518*(K518^H518)</f>
        <v>10832.76986556444</v>
      </c>
      <c r="M518" s="11">
        <f t="shared" si="92"/>
        <v>26034.053990782118</v>
      </c>
      <c r="N518" s="11">
        <f t="shared" si="93"/>
        <v>68990.243075572609</v>
      </c>
      <c r="O518" s="11">
        <v>111</v>
      </c>
      <c r="P518" s="11">
        <v>0.13</v>
      </c>
      <c r="Q518" s="11">
        <v>0.22</v>
      </c>
    </row>
    <row r="519" spans="1:19" x14ac:dyDescent="0.25">
      <c r="A519" s="11" t="s">
        <v>125</v>
      </c>
      <c r="B519" s="11" t="s">
        <v>126</v>
      </c>
      <c r="C519" s="11">
        <v>8</v>
      </c>
      <c r="D519" s="11">
        <v>2</v>
      </c>
      <c r="E519" s="11">
        <f t="shared" si="87"/>
        <v>16</v>
      </c>
      <c r="F519" s="11">
        <f t="shared" si="94"/>
        <v>15</v>
      </c>
      <c r="G519" s="11">
        <v>9.4999999999999998E-3</v>
      </c>
      <c r="H519" s="11">
        <v>3.1</v>
      </c>
      <c r="I519" s="11">
        <f t="shared" si="90"/>
        <v>28.083052707544969</v>
      </c>
      <c r="J519" s="11">
        <f t="shared" si="91"/>
        <v>37.302911017708894</v>
      </c>
      <c r="K519" s="11">
        <f t="shared" si="95"/>
        <v>94.7493939849806</v>
      </c>
      <c r="L519" s="11">
        <f>G519*(K519^H519)</f>
        <v>12738.273583449742</v>
      </c>
      <c r="M519" s="11">
        <f t="shared" si="92"/>
        <v>30613.490947968614</v>
      </c>
      <c r="N519" s="11">
        <f t="shared" si="93"/>
        <v>81125.751012116831</v>
      </c>
      <c r="O519" s="11">
        <v>111</v>
      </c>
      <c r="P519" s="11">
        <v>0.13</v>
      </c>
      <c r="Q519" s="11">
        <v>0.22</v>
      </c>
    </row>
    <row r="520" spans="1:19" x14ac:dyDescent="0.25">
      <c r="A520" s="11" t="s">
        <v>125</v>
      </c>
      <c r="B520" s="11" t="s">
        <v>126</v>
      </c>
      <c r="C520" s="11">
        <v>9</v>
      </c>
      <c r="D520" s="11">
        <v>2</v>
      </c>
      <c r="E520" s="11">
        <f t="shared" si="87"/>
        <v>18</v>
      </c>
      <c r="F520" s="11">
        <f t="shared" si="94"/>
        <v>17</v>
      </c>
      <c r="G520" s="11">
        <v>9.4999999999999998E-3</v>
      </c>
      <c r="H520" s="11">
        <v>3.1</v>
      </c>
      <c r="I520" s="11">
        <f t="shared" si="90"/>
        <v>31.644540693002998</v>
      </c>
      <c r="J520" s="11">
        <f t="shared" si="91"/>
        <v>38.767694670019807</v>
      </c>
      <c r="K520" s="11">
        <f t="shared" si="95"/>
        <v>98.469944461850318</v>
      </c>
      <c r="L520" s="11">
        <f>G520*(K520^H520)</f>
        <v>14353.739280693724</v>
      </c>
      <c r="M520" s="11">
        <f t="shared" si="92"/>
        <v>34495.888682272831</v>
      </c>
      <c r="N520" s="11">
        <f t="shared" si="93"/>
        <v>91414.105008023005</v>
      </c>
      <c r="O520" s="11">
        <v>111</v>
      </c>
      <c r="P520" s="11">
        <v>0.13</v>
      </c>
      <c r="Q520" s="11">
        <v>0.22</v>
      </c>
    </row>
    <row r="521" spans="1:19" x14ac:dyDescent="0.25">
      <c r="A521" s="11" t="s">
        <v>125</v>
      </c>
      <c r="B521" s="11" t="s">
        <v>126</v>
      </c>
      <c r="C521" s="11">
        <v>10</v>
      </c>
      <c r="D521" s="11">
        <v>2</v>
      </c>
      <c r="E521" s="11">
        <f t="shared" si="87"/>
        <v>20</v>
      </c>
      <c r="F521" s="11">
        <f t="shared" si="94"/>
        <v>19</v>
      </c>
      <c r="G521" s="11">
        <v>9.4999999999999998E-3</v>
      </c>
      <c r="H521" s="11">
        <v>3.1</v>
      </c>
      <c r="I521" s="11">
        <f t="shared" si="90"/>
        <v>34.59080048384358</v>
      </c>
      <c r="J521" s="11">
        <f t="shared" si="91"/>
        <v>39.897118427993284</v>
      </c>
      <c r="K521" s="11">
        <f t="shared" si="95"/>
        <v>101.33868080710295</v>
      </c>
      <c r="L521" s="11">
        <f>G521*(K521^H521)</f>
        <v>15690.141831174344</v>
      </c>
      <c r="M521" s="11">
        <f t="shared" si="92"/>
        <v>37707.622761774437</v>
      </c>
      <c r="N521" s="11">
        <f t="shared" si="93"/>
        <v>99925.200318702249</v>
      </c>
      <c r="O521" s="11">
        <v>111</v>
      </c>
      <c r="P521" s="11">
        <v>0.13</v>
      </c>
      <c r="Q521" s="11">
        <v>0.22</v>
      </c>
    </row>
    <row r="522" spans="1:19" x14ac:dyDescent="0.25">
      <c r="A522" s="11" t="s">
        <v>127</v>
      </c>
      <c r="B522" s="11" t="s">
        <v>128</v>
      </c>
      <c r="C522" s="11">
        <v>1</v>
      </c>
      <c r="D522" s="11">
        <v>1</v>
      </c>
      <c r="E522" s="11">
        <f t="shared" si="87"/>
        <v>1</v>
      </c>
      <c r="F522" s="11">
        <f t="shared" si="94"/>
        <v>1</v>
      </c>
      <c r="G522" s="11">
        <v>1.4999999999999999E-2</v>
      </c>
      <c r="H522" s="11">
        <v>2.9</v>
      </c>
      <c r="I522" s="11">
        <f t="shared" si="90"/>
        <v>5.5493212288959877E-2</v>
      </c>
      <c r="J522" s="11">
        <f t="shared" si="91"/>
        <v>5.0953193492557105</v>
      </c>
      <c r="K522" s="11">
        <f t="shared" si="95"/>
        <v>12.942111147109506</v>
      </c>
      <c r="L522" s="11">
        <f>G522*(K522^H522)</f>
        <v>25.171327616078905</v>
      </c>
      <c r="M522" s="11">
        <f t="shared" si="92"/>
        <v>60.493457380627028</v>
      </c>
      <c r="N522" s="11">
        <f t="shared" si="93"/>
        <v>160.30766205866161</v>
      </c>
      <c r="O522" s="11">
        <v>136</v>
      </c>
      <c r="P522" s="11">
        <v>0.1</v>
      </c>
      <c r="Q522" s="11">
        <v>0</v>
      </c>
      <c r="S522" s="11" t="s">
        <v>466</v>
      </c>
    </row>
    <row r="523" spans="1:19" x14ac:dyDescent="0.25">
      <c r="A523" s="11" t="s">
        <v>127</v>
      </c>
      <c r="B523" s="11" t="s">
        <v>128</v>
      </c>
      <c r="C523" s="11">
        <v>2</v>
      </c>
      <c r="D523" s="11">
        <v>1</v>
      </c>
      <c r="E523" s="11">
        <f t="shared" si="87"/>
        <v>2</v>
      </c>
      <c r="F523" s="11">
        <f t="shared" si="94"/>
        <v>2</v>
      </c>
      <c r="G523" s="11">
        <v>1.4999999999999999E-2</v>
      </c>
      <c r="H523" s="11">
        <v>2.9</v>
      </c>
      <c r="I523" s="11">
        <f t="shared" si="90"/>
        <v>0.35960673313758373</v>
      </c>
      <c r="J523" s="11">
        <f t="shared" si="91"/>
        <v>9.7057549533049112</v>
      </c>
      <c r="K523" s="11">
        <f t="shared" si="95"/>
        <v>24.652617581394473</v>
      </c>
      <c r="L523" s="11">
        <f>G523*(K523^H523)</f>
        <v>163.11506433652227</v>
      </c>
      <c r="M523" s="11">
        <f t="shared" si="92"/>
        <v>392.00928703802515</v>
      </c>
      <c r="N523" s="11">
        <f t="shared" si="93"/>
        <v>1038.8246106507665</v>
      </c>
      <c r="O523" s="11">
        <v>136</v>
      </c>
      <c r="P523" s="11">
        <v>0.1</v>
      </c>
      <c r="Q523" s="11">
        <v>0</v>
      </c>
    </row>
    <row r="524" spans="1:19" x14ac:dyDescent="0.25">
      <c r="A524" s="11" t="s">
        <v>127</v>
      </c>
      <c r="B524" s="11" t="s">
        <v>128</v>
      </c>
      <c r="C524" s="11">
        <v>3</v>
      </c>
      <c r="D524" s="11">
        <v>1</v>
      </c>
      <c r="E524" s="11">
        <f t="shared" si="87"/>
        <v>3</v>
      </c>
      <c r="F524" s="11">
        <f t="shared" si="94"/>
        <v>3</v>
      </c>
      <c r="G524" s="11">
        <v>1.4999999999999999E-2</v>
      </c>
      <c r="H524" s="11">
        <v>2.9</v>
      </c>
      <c r="I524" s="11">
        <f t="shared" si="90"/>
        <v>1.0142401313462461</v>
      </c>
      <c r="J524" s="11">
        <f t="shared" si="91"/>
        <v>13.877449601293845</v>
      </c>
      <c r="K524" s="11">
        <f t="shared" si="95"/>
        <v>35.248721987286366</v>
      </c>
      <c r="L524" s="11">
        <f>G524*(K524^H524)</f>
        <v>460.05213204372916</v>
      </c>
      <c r="M524" s="11">
        <f t="shared" si="92"/>
        <v>1105.6287720349176</v>
      </c>
      <c r="N524" s="11">
        <f t="shared" si="93"/>
        <v>2929.9162458925316</v>
      </c>
      <c r="O524" s="11">
        <v>136</v>
      </c>
      <c r="P524" s="11">
        <v>0.1</v>
      </c>
      <c r="Q524" s="11">
        <v>0</v>
      </c>
    </row>
    <row r="525" spans="1:19" x14ac:dyDescent="0.25">
      <c r="A525" s="11" t="s">
        <v>127</v>
      </c>
      <c r="B525" s="11" t="s">
        <v>128</v>
      </c>
      <c r="C525" s="11">
        <v>4</v>
      </c>
      <c r="D525" s="11">
        <v>1</v>
      </c>
      <c r="E525" s="11">
        <f t="shared" si="87"/>
        <v>4</v>
      </c>
      <c r="F525" s="11">
        <f t="shared" si="94"/>
        <v>4</v>
      </c>
      <c r="G525" s="11">
        <v>1.4999999999999999E-2</v>
      </c>
      <c r="H525" s="11">
        <v>2.9</v>
      </c>
      <c r="I525" s="11">
        <f t="shared" si="90"/>
        <v>2.0377748823399293</v>
      </c>
      <c r="J525" s="11">
        <f t="shared" si="91"/>
        <v>17.652155015414586</v>
      </c>
      <c r="K525" s="11">
        <f t="shared" si="95"/>
        <v>44.83647373915305</v>
      </c>
      <c r="L525" s="11">
        <f>G525*(K525^H525)</f>
        <v>924.32023765543681</v>
      </c>
      <c r="M525" s="11">
        <f t="shared" si="92"/>
        <v>2221.3896603110716</v>
      </c>
      <c r="N525" s="11">
        <f t="shared" si="93"/>
        <v>5886.6825998243394</v>
      </c>
      <c r="O525" s="11">
        <v>136</v>
      </c>
      <c r="P525" s="11">
        <v>0.1</v>
      </c>
      <c r="Q525" s="11">
        <v>0</v>
      </c>
    </row>
    <row r="526" spans="1:19" x14ac:dyDescent="0.25">
      <c r="A526" s="11" t="s">
        <v>127</v>
      </c>
      <c r="B526" s="11" t="s">
        <v>128</v>
      </c>
      <c r="C526" s="11">
        <v>5</v>
      </c>
      <c r="D526" s="11">
        <v>1</v>
      </c>
      <c r="E526" s="11">
        <f t="shared" si="87"/>
        <v>5</v>
      </c>
      <c r="F526" s="11">
        <f t="shared" si="94"/>
        <v>5</v>
      </c>
      <c r="G526" s="11">
        <v>1.4999999999999999E-2</v>
      </c>
      <c r="H526" s="11">
        <v>2.9</v>
      </c>
      <c r="I526" s="11">
        <f t="shared" si="90"/>
        <v>3.4035288637362187</v>
      </c>
      <c r="J526" s="11">
        <f t="shared" si="91"/>
        <v>21.06764971617396</v>
      </c>
      <c r="K526" s="11">
        <f t="shared" si="95"/>
        <v>53.511830279081856</v>
      </c>
      <c r="L526" s="11">
        <f>G526*(K526^H526)</f>
        <v>1543.8165596502884</v>
      </c>
      <c r="M526" s="11">
        <f t="shared" si="92"/>
        <v>3710.2056228077104</v>
      </c>
      <c r="N526" s="11">
        <f t="shared" si="93"/>
        <v>9832.0449004404327</v>
      </c>
      <c r="O526" s="11">
        <v>136</v>
      </c>
      <c r="P526" s="11">
        <v>0.1</v>
      </c>
      <c r="Q526" s="11">
        <v>0</v>
      </c>
    </row>
    <row r="527" spans="1:19" x14ac:dyDescent="0.25">
      <c r="A527" s="11" t="s">
        <v>127</v>
      </c>
      <c r="B527" s="11" t="s">
        <v>128</v>
      </c>
      <c r="C527" s="11">
        <v>6</v>
      </c>
      <c r="D527" s="11">
        <v>1</v>
      </c>
      <c r="E527" s="11">
        <f t="shared" si="87"/>
        <v>6</v>
      </c>
      <c r="F527" s="11">
        <f t="shared" si="94"/>
        <v>6</v>
      </c>
      <c r="G527" s="11">
        <v>1.4999999999999999E-2</v>
      </c>
      <c r="H527" s="11">
        <v>2.9</v>
      </c>
      <c r="I527" s="11">
        <f t="shared" si="90"/>
        <v>5.0620417105033466</v>
      </c>
      <c r="J527" s="11">
        <f t="shared" si="91"/>
        <v>24.158117122524573</v>
      </c>
      <c r="K527" s="11">
        <f t="shared" si="95"/>
        <v>61.361617491212414</v>
      </c>
      <c r="L527" s="11">
        <f>G527*(K527^H527)</f>
        <v>2296.1062271517753</v>
      </c>
      <c r="M527" s="11">
        <f t="shared" si="92"/>
        <v>5518.1596422777584</v>
      </c>
      <c r="N527" s="11">
        <f t="shared" si="93"/>
        <v>14623.123052036059</v>
      </c>
      <c r="O527" s="11">
        <v>136</v>
      </c>
      <c r="P527" s="11">
        <v>0.1</v>
      </c>
      <c r="Q527" s="11">
        <v>0</v>
      </c>
    </row>
    <row r="528" spans="1:19" x14ac:dyDescent="0.25">
      <c r="A528" s="11" t="s">
        <v>127</v>
      </c>
      <c r="B528" s="11" t="s">
        <v>128</v>
      </c>
      <c r="C528" s="11">
        <v>7</v>
      </c>
      <c r="D528" s="11">
        <v>1</v>
      </c>
      <c r="E528" s="11">
        <f t="shared" si="87"/>
        <v>7</v>
      </c>
      <c r="F528" s="11">
        <f t="shared" si="94"/>
        <v>7</v>
      </c>
      <c r="G528" s="11">
        <v>1.4999999999999999E-2</v>
      </c>
      <c r="H528" s="11">
        <v>2.9</v>
      </c>
      <c r="I528" s="11">
        <f t="shared" si="90"/>
        <v>6.9546121770560472</v>
      </c>
      <c r="J528" s="11">
        <f t="shared" si="91"/>
        <v>26.954487671011147</v>
      </c>
      <c r="K528" s="11">
        <f t="shared" si="95"/>
        <v>68.464398684368319</v>
      </c>
      <c r="L528" s="11">
        <f>G528*(K528^H528)</f>
        <v>3154.5627713873805</v>
      </c>
      <c r="M528" s="11">
        <f t="shared" si="92"/>
        <v>7581.2611665161767</v>
      </c>
      <c r="N528" s="11">
        <f t="shared" si="93"/>
        <v>20090.342091267867</v>
      </c>
      <c r="O528" s="11">
        <v>136</v>
      </c>
      <c r="P528" s="11">
        <v>0.1</v>
      </c>
      <c r="Q528" s="11">
        <v>0</v>
      </c>
    </row>
    <row r="529" spans="1:19" x14ac:dyDescent="0.25">
      <c r="A529" s="11" t="s">
        <v>127</v>
      </c>
      <c r="B529" s="11" t="s">
        <v>128</v>
      </c>
      <c r="C529" s="11">
        <v>8</v>
      </c>
      <c r="D529" s="11">
        <v>1</v>
      </c>
      <c r="E529" s="11">
        <f t="shared" si="87"/>
        <v>8</v>
      </c>
      <c r="F529" s="11">
        <f t="shared" si="94"/>
        <v>8</v>
      </c>
      <c r="G529" s="11">
        <v>1.4999999999999999E-2</v>
      </c>
      <c r="H529" s="11">
        <v>2.9</v>
      </c>
      <c r="I529" s="11">
        <f t="shared" si="90"/>
        <v>9.0214285789135484</v>
      </c>
      <c r="J529" s="11">
        <f t="shared" si="91"/>
        <v>29.484748377975539</v>
      </c>
      <c r="K529" s="11">
        <f t="shared" si="95"/>
        <v>74.891260880057871</v>
      </c>
      <c r="L529" s="11">
        <f>G529*(K529^H529)</f>
        <v>4092.0560363752252</v>
      </c>
      <c r="M529" s="11">
        <f t="shared" si="92"/>
        <v>9834.3091477414673</v>
      </c>
      <c r="N529" s="11">
        <f t="shared" si="93"/>
        <v>26060.919241514886</v>
      </c>
      <c r="O529" s="11">
        <v>136</v>
      </c>
      <c r="P529" s="11">
        <v>0.1</v>
      </c>
      <c r="Q529" s="11">
        <v>0</v>
      </c>
    </row>
    <row r="530" spans="1:19" x14ac:dyDescent="0.25">
      <c r="A530" s="11" t="s">
        <v>127</v>
      </c>
      <c r="B530" s="11" t="s">
        <v>128</v>
      </c>
      <c r="C530" s="11">
        <v>9</v>
      </c>
      <c r="D530" s="11">
        <v>1</v>
      </c>
      <c r="E530" s="11">
        <f t="shared" si="87"/>
        <v>9</v>
      </c>
      <c r="F530" s="11">
        <f t="shared" si="94"/>
        <v>9</v>
      </c>
      <c r="G530" s="11">
        <v>1.4999999999999999E-2</v>
      </c>
      <c r="H530" s="11">
        <v>2.9</v>
      </c>
      <c r="I530" s="11">
        <f t="shared" si="90"/>
        <v>11.206244704065377</v>
      </c>
      <c r="J530" s="11">
        <f t="shared" si="91"/>
        <v>31.774222943023037</v>
      </c>
      <c r="K530" s="11">
        <f t="shared" si="95"/>
        <v>80.70652627527852</v>
      </c>
      <c r="L530" s="11">
        <f>G530*(K530^H530)</f>
        <v>5083.0731391647432</v>
      </c>
      <c r="M530" s="11">
        <f t="shared" si="92"/>
        <v>12215.989279415388</v>
      </c>
      <c r="N530" s="11">
        <f t="shared" si="93"/>
        <v>32372.371590450777</v>
      </c>
      <c r="O530" s="11">
        <v>136</v>
      </c>
      <c r="P530" s="11">
        <v>0.1</v>
      </c>
      <c r="Q530" s="11">
        <v>0</v>
      </c>
    </row>
    <row r="531" spans="1:19" x14ac:dyDescent="0.25">
      <c r="A531" s="11" t="s">
        <v>127</v>
      </c>
      <c r="B531" s="11" t="s">
        <v>128</v>
      </c>
      <c r="C531" s="11">
        <v>10</v>
      </c>
      <c r="D531" s="11">
        <v>1</v>
      </c>
      <c r="E531" s="11">
        <f t="shared" si="87"/>
        <v>10</v>
      </c>
      <c r="F531" s="11">
        <f t="shared" si="94"/>
        <v>10</v>
      </c>
      <c r="G531" s="11">
        <v>1.4999999999999999E-2</v>
      </c>
      <c r="H531" s="11">
        <v>2.9</v>
      </c>
      <c r="I531" s="11">
        <f t="shared" si="90"/>
        <v>13.458838780245086</v>
      </c>
      <c r="J531" s="11">
        <f t="shared" si="91"/>
        <v>33.845825197119623</v>
      </c>
      <c r="K531" s="11">
        <f t="shared" si="95"/>
        <v>85.968396000683839</v>
      </c>
      <c r="L531" s="11">
        <f>G531*(K531^H531)</f>
        <v>6104.8338399565846</v>
      </c>
      <c r="M531" s="11">
        <f t="shared" si="92"/>
        <v>14671.554530056677</v>
      </c>
      <c r="N531" s="11">
        <f t="shared" si="93"/>
        <v>38879.619504650196</v>
      </c>
      <c r="O531" s="11">
        <v>136</v>
      </c>
      <c r="P531" s="11">
        <v>0.1</v>
      </c>
      <c r="Q531" s="11">
        <v>0</v>
      </c>
    </row>
    <row r="532" spans="1:19" x14ac:dyDescent="0.25">
      <c r="A532" s="11" t="s">
        <v>129</v>
      </c>
      <c r="B532" s="11" t="s">
        <v>130</v>
      </c>
      <c r="C532" s="11">
        <v>1</v>
      </c>
      <c r="D532" s="11">
        <v>2</v>
      </c>
      <c r="E532" s="11">
        <f t="shared" si="87"/>
        <v>2</v>
      </c>
      <c r="F532" s="11">
        <f t="shared" si="94"/>
        <v>1</v>
      </c>
      <c r="G532" s="11">
        <v>1.4E-2</v>
      </c>
      <c r="H532" s="11">
        <v>3</v>
      </c>
      <c r="I532" s="11">
        <f t="shared" si="90"/>
        <v>0.78453192444138897</v>
      </c>
      <c r="J532" s="11">
        <f t="shared" si="91"/>
        <v>11.575752450599364</v>
      </c>
      <c r="K532" s="11">
        <f t="shared" si="95"/>
        <v>29.402411224522382</v>
      </c>
      <c r="L532" s="11">
        <f>G532*(K532^H532)</f>
        <v>355.85811815251105</v>
      </c>
      <c r="M532" s="11">
        <f t="shared" si="92"/>
        <v>855.22258628337204</v>
      </c>
      <c r="N532" s="11">
        <f t="shared" si="93"/>
        <v>2266.3398536509358</v>
      </c>
      <c r="O532" s="11">
        <v>62.2</v>
      </c>
      <c r="P532" s="11">
        <v>0.64</v>
      </c>
      <c r="Q532" s="11">
        <v>0</v>
      </c>
      <c r="S532" s="11" t="s">
        <v>486</v>
      </c>
    </row>
    <row r="533" spans="1:19" x14ac:dyDescent="0.25">
      <c r="A533" s="11" t="s">
        <v>129</v>
      </c>
      <c r="B533" s="11" t="s">
        <v>130</v>
      </c>
      <c r="C533" s="11">
        <v>2</v>
      </c>
      <c r="D533" s="11">
        <v>2</v>
      </c>
      <c r="E533" s="11">
        <f t="shared" si="87"/>
        <v>4</v>
      </c>
      <c r="F533" s="11">
        <f t="shared" si="94"/>
        <v>3</v>
      </c>
      <c r="G533" s="11">
        <v>1.4E-2</v>
      </c>
      <c r="H533" s="11">
        <v>3</v>
      </c>
      <c r="I533" s="11">
        <f t="shared" si="90"/>
        <v>4.6161532584294083</v>
      </c>
      <c r="J533" s="11">
        <f t="shared" si="91"/>
        <v>20.89804998247725</v>
      </c>
      <c r="K533" s="11">
        <f t="shared" si="95"/>
        <v>53.081046955492219</v>
      </c>
      <c r="L533" s="11">
        <f>G533*(K533^H533)</f>
        <v>2093.8543868918036</v>
      </c>
      <c r="M533" s="11">
        <f t="shared" si="92"/>
        <v>5032.0941766205324</v>
      </c>
      <c r="N533" s="11">
        <f t="shared" si="93"/>
        <v>13335.049568044411</v>
      </c>
      <c r="O533" s="11">
        <v>62.2</v>
      </c>
      <c r="P533" s="11">
        <v>0.64</v>
      </c>
      <c r="Q533" s="11">
        <v>0</v>
      </c>
    </row>
    <row r="534" spans="1:19" x14ac:dyDescent="0.25">
      <c r="A534" s="11" t="s">
        <v>129</v>
      </c>
      <c r="B534" s="11" t="s">
        <v>130</v>
      </c>
      <c r="C534" s="11">
        <v>3</v>
      </c>
      <c r="D534" s="11">
        <v>2</v>
      </c>
      <c r="E534" s="11">
        <f t="shared" si="87"/>
        <v>6</v>
      </c>
      <c r="F534" s="11">
        <f t="shared" si="94"/>
        <v>5</v>
      </c>
      <c r="G534" s="11">
        <v>1.4E-2</v>
      </c>
      <c r="H534" s="11">
        <v>3</v>
      </c>
      <c r="I534" s="11">
        <f t="shared" si="90"/>
        <v>6.5555899441545087</v>
      </c>
      <c r="J534" s="11">
        <f t="shared" si="91"/>
        <v>23.489996422262056</v>
      </c>
      <c r="K534" s="11">
        <f t="shared" si="95"/>
        <v>59.664590912545627</v>
      </c>
      <c r="L534" s="11">
        <f>G534*(K534^H534)</f>
        <v>2973.5691158360664</v>
      </c>
      <c r="M534" s="11">
        <f t="shared" si="92"/>
        <v>7146.2848253690609</v>
      </c>
      <c r="N534" s="11">
        <f t="shared" si="93"/>
        <v>18937.65478722801</v>
      </c>
      <c r="O534" s="11">
        <v>62.2</v>
      </c>
      <c r="P534" s="11">
        <v>0.64</v>
      </c>
      <c r="Q534" s="11">
        <v>0</v>
      </c>
    </row>
    <row r="535" spans="1:19" x14ac:dyDescent="0.25">
      <c r="A535" s="11" t="s">
        <v>129</v>
      </c>
      <c r="B535" s="11" t="s">
        <v>130</v>
      </c>
      <c r="C535" s="11">
        <v>4</v>
      </c>
      <c r="D535" s="11">
        <v>2</v>
      </c>
      <c r="E535" s="11">
        <f t="shared" si="87"/>
        <v>8</v>
      </c>
      <c r="F535" s="11">
        <f t="shared" si="94"/>
        <v>7</v>
      </c>
      <c r="G535" s="11">
        <v>1.4E-2</v>
      </c>
      <c r="H535" s="11">
        <v>3</v>
      </c>
      <c r="I535" s="11">
        <f t="shared" si="90"/>
        <v>7.1776537383389334</v>
      </c>
      <c r="J535" s="11">
        <f t="shared" si="91"/>
        <v>24.21065421329909</v>
      </c>
      <c r="K535" s="11">
        <f t="shared" si="95"/>
        <v>61.49506170177969</v>
      </c>
      <c r="L535" s="11">
        <f>G535*(K535^H535)</f>
        <v>3255.7328420947524</v>
      </c>
      <c r="M535" s="11">
        <f t="shared" si="92"/>
        <v>7824.400005034252</v>
      </c>
      <c r="N535" s="11">
        <f t="shared" si="93"/>
        <v>20734.660013340766</v>
      </c>
      <c r="O535" s="11">
        <v>62.2</v>
      </c>
      <c r="P535" s="11">
        <v>0.64</v>
      </c>
      <c r="Q535" s="11">
        <v>0</v>
      </c>
    </row>
    <row r="536" spans="1:19" x14ac:dyDescent="0.25">
      <c r="A536" s="11" t="s">
        <v>129</v>
      </c>
      <c r="B536" s="11" t="s">
        <v>130</v>
      </c>
      <c r="C536" s="11">
        <v>5</v>
      </c>
      <c r="D536" s="11">
        <v>2</v>
      </c>
      <c r="E536" s="11">
        <f t="shared" si="87"/>
        <v>10</v>
      </c>
      <c r="F536" s="11">
        <f t="shared" si="94"/>
        <v>9</v>
      </c>
      <c r="G536" s="11">
        <v>1.4E-2</v>
      </c>
      <c r="H536" s="11">
        <v>3</v>
      </c>
      <c r="I536" s="11">
        <f t="shared" si="90"/>
        <v>7.3573415784882457</v>
      </c>
      <c r="J536" s="11">
        <f t="shared" si="91"/>
        <v>24.411023960069588</v>
      </c>
      <c r="K536" s="11">
        <f t="shared" si="95"/>
        <v>62.004000858576759</v>
      </c>
      <c r="L536" s="11">
        <f>G536*(K536^H536)</f>
        <v>3337.2379722982851</v>
      </c>
      <c r="M536" s="11">
        <f t="shared" si="92"/>
        <v>8020.278712564972</v>
      </c>
      <c r="N536" s="11">
        <f t="shared" si="93"/>
        <v>21253.738588297176</v>
      </c>
      <c r="O536" s="11">
        <v>62.2</v>
      </c>
      <c r="P536" s="11">
        <v>0.64</v>
      </c>
      <c r="Q536" s="11">
        <v>0</v>
      </c>
    </row>
    <row r="537" spans="1:19" x14ac:dyDescent="0.25">
      <c r="A537" s="11" t="s">
        <v>129</v>
      </c>
      <c r="B537" s="11" t="s">
        <v>130</v>
      </c>
      <c r="C537" s="11">
        <v>6</v>
      </c>
      <c r="D537" s="11">
        <v>2</v>
      </c>
      <c r="E537" s="11">
        <f t="shared" si="87"/>
        <v>12</v>
      </c>
      <c r="F537" s="11">
        <f t="shared" si="94"/>
        <v>11</v>
      </c>
      <c r="G537" s="11">
        <v>1.4E-2</v>
      </c>
      <c r="H537" s="11">
        <v>3</v>
      </c>
      <c r="I537" s="11">
        <f t="shared" si="90"/>
        <v>7.4078288788992745</v>
      </c>
      <c r="J537" s="11">
        <f t="shared" si="91"/>
        <v>24.466734223554148</v>
      </c>
      <c r="K537" s="11">
        <f t="shared" si="95"/>
        <v>62.145504927827538</v>
      </c>
      <c r="L537" s="11">
        <f>G537*(K537^H537)</f>
        <v>3360.138653781275</v>
      </c>
      <c r="M537" s="11">
        <f t="shared" si="92"/>
        <v>8075.315197743992</v>
      </c>
      <c r="N537" s="11">
        <f t="shared" si="93"/>
        <v>21399.585274021578</v>
      </c>
      <c r="O537" s="11">
        <v>62.2</v>
      </c>
      <c r="P537" s="11">
        <v>0.64</v>
      </c>
      <c r="Q537" s="11">
        <v>0</v>
      </c>
    </row>
    <row r="538" spans="1:19" x14ac:dyDescent="0.25">
      <c r="A538" s="11" t="s">
        <v>129</v>
      </c>
      <c r="B538" s="11" t="s">
        <v>130</v>
      </c>
      <c r="C538" s="11">
        <v>7</v>
      </c>
      <c r="D538" s="11">
        <v>2</v>
      </c>
      <c r="E538" s="11">
        <f t="shared" si="87"/>
        <v>14</v>
      </c>
      <c r="F538" s="11">
        <f t="shared" si="94"/>
        <v>13</v>
      </c>
      <c r="G538" s="11">
        <v>1.4E-2</v>
      </c>
      <c r="H538" s="11">
        <v>3</v>
      </c>
      <c r="I538" s="11">
        <f t="shared" si="90"/>
        <v>7.4219071519459465</v>
      </c>
      <c r="J538" s="11">
        <f t="shared" si="91"/>
        <v>24.482223754820932</v>
      </c>
      <c r="K538" s="11">
        <f t="shared" si="95"/>
        <v>62.184848337245171</v>
      </c>
      <c r="L538" s="11">
        <f>G538*(K538^H538)</f>
        <v>3366.5244586123445</v>
      </c>
      <c r="M538" s="11">
        <f t="shared" si="92"/>
        <v>8090.6620009909748</v>
      </c>
      <c r="N538" s="11">
        <f t="shared" si="93"/>
        <v>21440.254302626083</v>
      </c>
      <c r="O538" s="11">
        <v>62.2</v>
      </c>
      <c r="P538" s="11">
        <v>0.64</v>
      </c>
      <c r="Q538" s="11">
        <v>0</v>
      </c>
    </row>
    <row r="539" spans="1:19" x14ac:dyDescent="0.25">
      <c r="A539" s="11" t="s">
        <v>129</v>
      </c>
      <c r="B539" s="11" t="s">
        <v>130</v>
      </c>
      <c r="C539" s="11">
        <v>8</v>
      </c>
      <c r="D539" s="11">
        <v>2</v>
      </c>
      <c r="E539" s="11">
        <f t="shared" si="87"/>
        <v>16</v>
      </c>
      <c r="F539" s="11">
        <f t="shared" si="94"/>
        <v>15</v>
      </c>
      <c r="G539" s="11">
        <v>1.4E-2</v>
      </c>
      <c r="H539" s="11">
        <v>3</v>
      </c>
      <c r="I539" s="11">
        <f t="shared" si="90"/>
        <v>7.4258246035705184</v>
      </c>
      <c r="J539" s="11">
        <f t="shared" si="91"/>
        <v>24.486530422279635</v>
      </c>
      <c r="K539" s="11">
        <f t="shared" si="95"/>
        <v>62.195787272590273</v>
      </c>
      <c r="L539" s="11">
        <f>G539*(K539^H539)</f>
        <v>3368.3013868923072</v>
      </c>
      <c r="M539" s="11">
        <f t="shared" si="92"/>
        <v>8094.9324366553874</v>
      </c>
      <c r="N539" s="11">
        <f t="shared" si="93"/>
        <v>21451.570957136777</v>
      </c>
      <c r="O539" s="11">
        <v>62.2</v>
      </c>
      <c r="P539" s="11">
        <v>0.64</v>
      </c>
      <c r="Q539" s="11">
        <v>0</v>
      </c>
    </row>
    <row r="540" spans="1:19" x14ac:dyDescent="0.25">
      <c r="A540" s="11" t="s">
        <v>129</v>
      </c>
      <c r="B540" s="11" t="s">
        <v>130</v>
      </c>
      <c r="C540" s="11">
        <v>9</v>
      </c>
      <c r="D540" s="11">
        <v>2</v>
      </c>
      <c r="E540" s="11">
        <f t="shared" si="87"/>
        <v>18</v>
      </c>
      <c r="F540" s="11">
        <f t="shared" si="94"/>
        <v>17</v>
      </c>
      <c r="G540" s="11">
        <v>1.4E-2</v>
      </c>
      <c r="H540" s="11">
        <v>3</v>
      </c>
      <c r="I540" s="11">
        <f t="shared" si="90"/>
        <v>7.4269140461073935</v>
      </c>
      <c r="J540" s="11">
        <f t="shared" si="91"/>
        <v>24.487727836473802</v>
      </c>
      <c r="K540" s="11">
        <f t="shared" si="95"/>
        <v>62.198828704643454</v>
      </c>
      <c r="L540" s="11">
        <f>G540*(K540^H540)</f>
        <v>3368.7955503022713</v>
      </c>
      <c r="M540" s="11">
        <f t="shared" si="92"/>
        <v>8096.120043985271</v>
      </c>
      <c r="N540" s="11">
        <f t="shared" si="93"/>
        <v>21454.718116560969</v>
      </c>
      <c r="O540" s="11">
        <v>62.2</v>
      </c>
      <c r="P540" s="11">
        <v>0.64</v>
      </c>
      <c r="Q540" s="11">
        <v>0</v>
      </c>
    </row>
    <row r="541" spans="1:19" x14ac:dyDescent="0.25">
      <c r="A541" s="11" t="s">
        <v>129</v>
      </c>
      <c r="B541" s="11" t="s">
        <v>130</v>
      </c>
      <c r="C541" s="11">
        <v>10</v>
      </c>
      <c r="D541" s="11">
        <v>2</v>
      </c>
      <c r="E541" s="11">
        <f t="shared" si="87"/>
        <v>20</v>
      </c>
      <c r="F541" s="11">
        <f t="shared" si="94"/>
        <v>19</v>
      </c>
      <c r="G541" s="11">
        <v>1.4E-2</v>
      </c>
      <c r="H541" s="11">
        <v>3</v>
      </c>
      <c r="I541" s="11">
        <f t="shared" si="90"/>
        <v>7.4272169706998845</v>
      </c>
      <c r="J541" s="11">
        <f t="shared" si="91"/>
        <v>24.488060762283872</v>
      </c>
      <c r="K541" s="11">
        <f t="shared" si="95"/>
        <v>62.199674336201035</v>
      </c>
      <c r="L541" s="11">
        <f>G541*(K541^H541)</f>
        <v>3368.932954749519</v>
      </c>
      <c r="M541" s="11">
        <f t="shared" si="92"/>
        <v>8096.450263757557</v>
      </c>
      <c r="N541" s="11">
        <f t="shared" si="93"/>
        <v>21455.593198957526</v>
      </c>
      <c r="O541" s="11">
        <v>62.2</v>
      </c>
      <c r="P541" s="11">
        <v>0.64</v>
      </c>
      <c r="Q541" s="11">
        <v>0</v>
      </c>
    </row>
    <row r="542" spans="1:19" x14ac:dyDescent="0.25">
      <c r="A542" s="11" t="s">
        <v>131</v>
      </c>
      <c r="B542" s="11" t="s">
        <v>132</v>
      </c>
      <c r="C542" s="11">
        <v>1</v>
      </c>
      <c r="D542" s="11">
        <v>2</v>
      </c>
      <c r="E542" s="11">
        <f t="shared" si="87"/>
        <v>2</v>
      </c>
      <c r="F542" s="11">
        <f t="shared" si="94"/>
        <v>1</v>
      </c>
      <c r="G542" s="11">
        <v>1.2500000000000001E-2</v>
      </c>
      <c r="H542" s="11">
        <v>2.88</v>
      </c>
      <c r="I542" s="11">
        <f t="shared" si="90"/>
        <v>6.4560987403217626E-3</v>
      </c>
      <c r="J542" s="11">
        <f t="shared" si="91"/>
        <v>2.6181103816571496</v>
      </c>
      <c r="K542" s="11">
        <f t="shared" si="95"/>
        <v>6.6500003694091596</v>
      </c>
      <c r="L542" s="11">
        <f>G542*(K542^H542)</f>
        <v>2.9284406112263168</v>
      </c>
      <c r="M542" s="11">
        <f t="shared" si="92"/>
        <v>7.0378289142665631</v>
      </c>
      <c r="N542" s="11">
        <f t="shared" si="93"/>
        <v>18.650246622806392</v>
      </c>
      <c r="O542" s="11">
        <v>158</v>
      </c>
      <c r="P542" s="11">
        <v>4.2999999999999997E-2</v>
      </c>
      <c r="Q542" s="11">
        <v>0</v>
      </c>
      <c r="S542" s="11" t="s">
        <v>487</v>
      </c>
    </row>
    <row r="543" spans="1:19" x14ac:dyDescent="0.25">
      <c r="A543" s="11" t="s">
        <v>131</v>
      </c>
      <c r="B543" s="11" t="s">
        <v>132</v>
      </c>
      <c r="C543" s="11">
        <v>2</v>
      </c>
      <c r="D543" s="11">
        <v>2</v>
      </c>
      <c r="E543" s="11">
        <f t="shared" si="87"/>
        <v>4</v>
      </c>
      <c r="F543" s="11">
        <f t="shared" si="94"/>
        <v>3</v>
      </c>
      <c r="G543" s="11">
        <v>1.2500000000000001E-2</v>
      </c>
      <c r="H543" s="11">
        <v>2.88</v>
      </c>
      <c r="I543" s="11">
        <f t="shared" si="90"/>
        <v>0.13522815421075787</v>
      </c>
      <c r="J543" s="11">
        <f t="shared" si="91"/>
        <v>7.5283911196054571</v>
      </c>
      <c r="K543" s="11">
        <f t="shared" si="95"/>
        <v>19.122113443797861</v>
      </c>
      <c r="L543" s="11">
        <f>G543*(K543^H543)</f>
        <v>61.338531906069015</v>
      </c>
      <c r="M543" s="11">
        <f t="shared" si="92"/>
        <v>147.41295819771452</v>
      </c>
      <c r="N543" s="11">
        <f t="shared" si="93"/>
        <v>390.64433922394346</v>
      </c>
      <c r="O543" s="11">
        <v>158</v>
      </c>
      <c r="P543" s="11">
        <v>4.2999999999999997E-2</v>
      </c>
      <c r="Q543" s="11">
        <v>0</v>
      </c>
    </row>
    <row r="544" spans="1:19" x14ac:dyDescent="0.25">
      <c r="A544" s="11" t="s">
        <v>131</v>
      </c>
      <c r="B544" s="11" t="s">
        <v>132</v>
      </c>
      <c r="C544" s="11">
        <v>3</v>
      </c>
      <c r="D544" s="11">
        <v>2</v>
      </c>
      <c r="E544" s="11">
        <f t="shared" si="87"/>
        <v>6</v>
      </c>
      <c r="F544" s="11">
        <f t="shared" si="94"/>
        <v>5</v>
      </c>
      <c r="G544" s="11">
        <v>1.2500000000000001E-2</v>
      </c>
      <c r="H544" s="11">
        <v>2.88</v>
      </c>
      <c r="I544" s="11">
        <f t="shared" si="90"/>
        <v>0.5220949152033848</v>
      </c>
      <c r="J544" s="11">
        <f t="shared" si="91"/>
        <v>12.03403639841825</v>
      </c>
      <c r="K544" s="11">
        <f t="shared" si="95"/>
        <v>30.566452451982354</v>
      </c>
      <c r="L544" s="11">
        <f>G544*(K544^H544)</f>
        <v>236.81855158865693</v>
      </c>
      <c r="M544" s="11">
        <f t="shared" si="92"/>
        <v>569.13855224382837</v>
      </c>
      <c r="N544" s="11">
        <f t="shared" si="93"/>
        <v>1508.2171634461452</v>
      </c>
      <c r="O544" s="11">
        <v>158</v>
      </c>
      <c r="P544" s="11">
        <v>4.2999999999999997E-2</v>
      </c>
      <c r="Q544" s="11">
        <v>0</v>
      </c>
    </row>
    <row r="545" spans="1:19" x14ac:dyDescent="0.25">
      <c r="A545" s="11" t="s">
        <v>131</v>
      </c>
      <c r="B545" s="11" t="s">
        <v>132</v>
      </c>
      <c r="C545" s="11">
        <v>4</v>
      </c>
      <c r="D545" s="11">
        <v>2</v>
      </c>
      <c r="E545" s="11">
        <f t="shared" si="87"/>
        <v>8</v>
      </c>
      <c r="F545" s="11">
        <f t="shared" si="94"/>
        <v>7</v>
      </c>
      <c r="G545" s="11">
        <v>1.2500000000000001E-2</v>
      </c>
      <c r="H545" s="11">
        <v>2.88</v>
      </c>
      <c r="I545" s="11">
        <f t="shared" si="90"/>
        <v>1.222151979093532</v>
      </c>
      <c r="J545" s="11">
        <f t="shared" si="91"/>
        <v>16.16839051418118</v>
      </c>
      <c r="K545" s="11">
        <f t="shared" si="95"/>
        <v>41.0677119060202</v>
      </c>
      <c r="L545" s="11">
        <f>G545*(K545^H545)</f>
        <v>554.35947196956033</v>
      </c>
      <c r="M545" s="11">
        <f t="shared" si="92"/>
        <v>1332.2746262186022</v>
      </c>
      <c r="N545" s="11">
        <f t="shared" si="93"/>
        <v>3530.5277594792956</v>
      </c>
      <c r="O545" s="11">
        <v>158</v>
      </c>
      <c r="P545" s="11">
        <v>4.2999999999999997E-2</v>
      </c>
      <c r="Q545" s="11">
        <v>0</v>
      </c>
    </row>
    <row r="546" spans="1:19" x14ac:dyDescent="0.25">
      <c r="A546" s="11" t="s">
        <v>131</v>
      </c>
      <c r="B546" s="11" t="s">
        <v>132</v>
      </c>
      <c r="C546" s="11">
        <v>5</v>
      </c>
      <c r="D546" s="11">
        <v>2</v>
      </c>
      <c r="E546" s="11">
        <f t="shared" si="87"/>
        <v>10</v>
      </c>
      <c r="F546" s="11">
        <f t="shared" si="94"/>
        <v>9</v>
      </c>
      <c r="G546" s="11">
        <v>1.2500000000000001E-2</v>
      </c>
      <c r="H546" s="11">
        <v>2.88</v>
      </c>
      <c r="I546" s="11">
        <f t="shared" si="90"/>
        <v>2.2426198420346406</v>
      </c>
      <c r="J546" s="11">
        <f t="shared" si="91"/>
        <v>19.962050000626522</v>
      </c>
      <c r="K546" s="11">
        <f t="shared" si="95"/>
        <v>50.703607001591372</v>
      </c>
      <c r="L546" s="11">
        <f>G546*(K546^H546)</f>
        <v>1017.2364589065872</v>
      </c>
      <c r="M546" s="11">
        <f t="shared" si="92"/>
        <v>2444.6922828805268</v>
      </c>
      <c r="N546" s="11">
        <f t="shared" si="93"/>
        <v>6478.4345496333963</v>
      </c>
      <c r="O546" s="11">
        <v>158</v>
      </c>
      <c r="P546" s="11">
        <v>4.2999999999999997E-2</v>
      </c>
      <c r="Q546" s="11">
        <v>0</v>
      </c>
    </row>
    <row r="547" spans="1:19" x14ac:dyDescent="0.25">
      <c r="A547" s="11" t="s">
        <v>131</v>
      </c>
      <c r="B547" s="11" t="s">
        <v>132</v>
      </c>
      <c r="C547" s="11">
        <v>6</v>
      </c>
      <c r="D547" s="11">
        <v>2</v>
      </c>
      <c r="E547" s="11">
        <f t="shared" si="87"/>
        <v>12</v>
      </c>
      <c r="F547" s="11">
        <f t="shared" si="94"/>
        <v>11</v>
      </c>
      <c r="G547" s="11">
        <v>1.2500000000000001E-2</v>
      </c>
      <c r="H547" s="11">
        <v>2.88</v>
      </c>
      <c r="I547" s="11">
        <f t="shared" si="90"/>
        <v>3.5629329129816982</v>
      </c>
      <c r="J547" s="11">
        <f t="shared" si="91"/>
        <v>23.443090060602387</v>
      </c>
      <c r="K547" s="11">
        <f t="shared" si="95"/>
        <v>59.54544875393006</v>
      </c>
      <c r="L547" s="11">
        <f>G547*(K547^H547)</f>
        <v>1616.1211061233673</v>
      </c>
      <c r="M547" s="11">
        <f t="shared" si="92"/>
        <v>3883.9728577826659</v>
      </c>
      <c r="N547" s="11">
        <f t="shared" si="93"/>
        <v>10292.528073124064</v>
      </c>
      <c r="O547" s="11">
        <v>158</v>
      </c>
      <c r="P547" s="11">
        <v>4.2999999999999997E-2</v>
      </c>
      <c r="Q547" s="11">
        <v>0</v>
      </c>
    </row>
    <row r="548" spans="1:19" x14ac:dyDescent="0.25">
      <c r="A548" s="11" t="s">
        <v>131</v>
      </c>
      <c r="B548" s="11" t="s">
        <v>132</v>
      </c>
      <c r="C548" s="11">
        <v>7</v>
      </c>
      <c r="D548" s="11">
        <v>2</v>
      </c>
      <c r="E548" s="11">
        <f t="shared" si="87"/>
        <v>14</v>
      </c>
      <c r="F548" s="11">
        <f t="shared" si="94"/>
        <v>13</v>
      </c>
      <c r="G548" s="11">
        <v>1.2500000000000001E-2</v>
      </c>
      <c r="H548" s="11">
        <v>2.88</v>
      </c>
      <c r="I548" s="11">
        <f t="shared" si="90"/>
        <v>5.1472509510777309</v>
      </c>
      <c r="J548" s="11">
        <f t="shared" si="91"/>
        <v>26.637272338282475</v>
      </c>
      <c r="K548" s="11">
        <f t="shared" si="95"/>
        <v>67.658671739237491</v>
      </c>
      <c r="L548" s="11">
        <f>G548*(K548^H548)</f>
        <v>2334.7565344947116</v>
      </c>
      <c r="M548" s="11">
        <f t="shared" si="92"/>
        <v>5611.0467063078868</v>
      </c>
      <c r="N548" s="11">
        <f t="shared" si="93"/>
        <v>14869.2737717159</v>
      </c>
      <c r="O548" s="11">
        <v>158</v>
      </c>
      <c r="P548" s="11">
        <v>4.2999999999999997E-2</v>
      </c>
      <c r="Q548" s="11">
        <v>0</v>
      </c>
    </row>
    <row r="549" spans="1:19" x14ac:dyDescent="0.25">
      <c r="A549" s="11" t="s">
        <v>131</v>
      </c>
      <c r="B549" s="11" t="s">
        <v>132</v>
      </c>
      <c r="C549" s="11">
        <v>8</v>
      </c>
      <c r="D549" s="11">
        <v>2</v>
      </c>
      <c r="E549" s="11">
        <f t="shared" si="87"/>
        <v>16</v>
      </c>
      <c r="F549" s="11">
        <f t="shared" si="94"/>
        <v>15</v>
      </c>
      <c r="G549" s="11">
        <v>1.2500000000000001E-2</v>
      </c>
      <c r="H549" s="11">
        <v>2.88</v>
      </c>
      <c r="I549" s="11">
        <f t="shared" si="90"/>
        <v>6.9525166788496513</v>
      </c>
      <c r="J549" s="11">
        <f t="shared" si="91"/>
        <v>29.568235569747369</v>
      </c>
      <c r="K549" s="11">
        <f t="shared" si="95"/>
        <v>75.103318347158321</v>
      </c>
      <c r="L549" s="11">
        <f>G549*(K549^H549)</f>
        <v>3153.6122682592245</v>
      </c>
      <c r="M549" s="11">
        <f t="shared" si="92"/>
        <v>7578.9768523413231</v>
      </c>
      <c r="N549" s="11">
        <f t="shared" si="93"/>
        <v>20084.288658704507</v>
      </c>
      <c r="O549" s="11">
        <v>158</v>
      </c>
      <c r="P549" s="11">
        <v>4.2999999999999997E-2</v>
      </c>
      <c r="Q549" s="11">
        <v>0</v>
      </c>
    </row>
    <row r="550" spans="1:19" x14ac:dyDescent="0.25">
      <c r="A550" s="11" t="s">
        <v>131</v>
      </c>
      <c r="B550" s="11" t="s">
        <v>132</v>
      </c>
      <c r="C550" s="11">
        <v>9</v>
      </c>
      <c r="D550" s="11">
        <v>2</v>
      </c>
      <c r="E550" s="11">
        <f t="shared" si="87"/>
        <v>18</v>
      </c>
      <c r="F550" s="11">
        <f t="shared" si="94"/>
        <v>17</v>
      </c>
      <c r="G550" s="11">
        <v>1.2500000000000001E-2</v>
      </c>
      <c r="H550" s="11">
        <v>2.88</v>
      </c>
      <c r="I550" s="11">
        <f t="shared" si="90"/>
        <v>8.9336288343653401</v>
      </c>
      <c r="J550" s="11">
        <f t="shared" si="91"/>
        <v>32.257670522857929</v>
      </c>
      <c r="K550" s="11">
        <f t="shared" si="95"/>
        <v>81.934483128059142</v>
      </c>
      <c r="L550" s="11">
        <f>G550*(K550^H550)</f>
        <v>4052.2306947978973</v>
      </c>
      <c r="M550" s="11">
        <f t="shared" si="92"/>
        <v>9738.5981610139333</v>
      </c>
      <c r="N550" s="11">
        <f t="shared" si="93"/>
        <v>25807.285126686922</v>
      </c>
      <c r="O550" s="11">
        <v>158</v>
      </c>
      <c r="P550" s="11">
        <v>4.2999999999999997E-2</v>
      </c>
      <c r="Q550" s="11">
        <v>0</v>
      </c>
    </row>
    <row r="551" spans="1:19" x14ac:dyDescent="0.25">
      <c r="A551" s="11" t="s">
        <v>131</v>
      </c>
      <c r="B551" s="11" t="s">
        <v>132</v>
      </c>
      <c r="C551" s="11">
        <v>10</v>
      </c>
      <c r="D551" s="11">
        <v>2</v>
      </c>
      <c r="E551" s="11">
        <f t="shared" si="87"/>
        <v>20</v>
      </c>
      <c r="F551" s="11">
        <f t="shared" si="94"/>
        <v>19</v>
      </c>
      <c r="G551" s="11">
        <v>1.2500000000000001E-2</v>
      </c>
      <c r="H551" s="11">
        <v>2.88</v>
      </c>
      <c r="I551" s="11">
        <f t="shared" si="90"/>
        <v>11.046682209206345</v>
      </c>
      <c r="J551" s="11">
        <f t="shared" si="91"/>
        <v>34.725480521074019</v>
      </c>
      <c r="K551" s="11">
        <f t="shared" si="95"/>
        <v>88.202720523528015</v>
      </c>
      <c r="L551" s="11">
        <f>G551*(K551^H551)</f>
        <v>5010.6967228848262</v>
      </c>
      <c r="M551" s="11">
        <f t="shared" si="92"/>
        <v>12042.049322001503</v>
      </c>
      <c r="N551" s="11">
        <f t="shared" si="93"/>
        <v>31911.430703303984</v>
      </c>
      <c r="O551" s="11">
        <v>158</v>
      </c>
      <c r="P551" s="11">
        <v>4.2999999999999997E-2</v>
      </c>
      <c r="Q551" s="11">
        <v>0</v>
      </c>
    </row>
    <row r="552" spans="1:19" x14ac:dyDescent="0.25">
      <c r="A552" s="11" t="s">
        <v>133</v>
      </c>
      <c r="B552" s="11" t="s">
        <v>134</v>
      </c>
      <c r="C552" s="11">
        <v>1</v>
      </c>
      <c r="D552" s="11">
        <v>2</v>
      </c>
      <c r="E552" s="11">
        <f t="shared" si="87"/>
        <v>2</v>
      </c>
      <c r="F552" s="11">
        <f t="shared" si="94"/>
        <v>1</v>
      </c>
      <c r="G552" s="11">
        <v>1.4E-2</v>
      </c>
      <c r="H552" s="11">
        <v>2.9</v>
      </c>
      <c r="I552" s="11">
        <f t="shared" si="90"/>
        <v>1.4202301801608903E-2</v>
      </c>
      <c r="J552" s="11">
        <f t="shared" si="91"/>
        <v>3.2614191276914291</v>
      </c>
      <c r="K552" s="11">
        <f t="shared" si="95"/>
        <v>8.2840045843362304</v>
      </c>
      <c r="L552" s="11">
        <f>G552*(K552^H552)</f>
        <v>6.4420633948748094</v>
      </c>
      <c r="M552" s="11">
        <f t="shared" si="92"/>
        <v>15.482007678141816</v>
      </c>
      <c r="N552" s="11">
        <f t="shared" si="93"/>
        <v>41.027320347075808</v>
      </c>
      <c r="O552" s="11">
        <v>45.7</v>
      </c>
      <c r="P552" s="11">
        <v>0.2</v>
      </c>
      <c r="Q552" s="11">
        <v>0</v>
      </c>
      <c r="S552" s="11" t="s">
        <v>466</v>
      </c>
    </row>
    <row r="553" spans="1:19" x14ac:dyDescent="0.25">
      <c r="A553" s="11" t="s">
        <v>133</v>
      </c>
      <c r="B553" s="11" t="s">
        <v>134</v>
      </c>
      <c r="C553" s="11">
        <v>2</v>
      </c>
      <c r="D553" s="11">
        <v>2</v>
      </c>
      <c r="E553" s="11">
        <f t="shared" si="87"/>
        <v>4</v>
      </c>
      <c r="F553" s="11">
        <f t="shared" si="94"/>
        <v>3</v>
      </c>
      <c r="G553" s="11">
        <v>1.4E-2</v>
      </c>
      <c r="H553" s="11">
        <v>2.9</v>
      </c>
      <c r="I553" s="11">
        <f t="shared" si="90"/>
        <v>0.19992018357841884</v>
      </c>
      <c r="J553" s="11">
        <f t="shared" si="91"/>
        <v>8.1178378860248017</v>
      </c>
      <c r="K553" s="11">
        <f t="shared" si="95"/>
        <v>20.619308230502995</v>
      </c>
      <c r="L553" s="11">
        <f>G553*(K553^H553)</f>
        <v>90.682377724242201</v>
      </c>
      <c r="M553" s="11">
        <f t="shared" si="92"/>
        <v>217.93409690997888</v>
      </c>
      <c r="N553" s="11">
        <f t="shared" si="93"/>
        <v>577.525356811444</v>
      </c>
      <c r="O553" s="11">
        <v>45.7</v>
      </c>
      <c r="P553" s="11">
        <v>0.2</v>
      </c>
      <c r="Q553" s="11">
        <v>0</v>
      </c>
    </row>
    <row r="554" spans="1:19" x14ac:dyDescent="0.25">
      <c r="A554" s="11" t="s">
        <v>133</v>
      </c>
      <c r="B554" s="11" t="s">
        <v>134</v>
      </c>
      <c r="C554" s="11">
        <v>3</v>
      </c>
      <c r="D554" s="11">
        <v>2</v>
      </c>
      <c r="E554" s="11">
        <f t="shared" si="87"/>
        <v>6</v>
      </c>
      <c r="F554" s="11">
        <f t="shared" si="94"/>
        <v>5</v>
      </c>
      <c r="G554" s="11">
        <v>1.4E-2</v>
      </c>
      <c r="H554" s="11">
        <v>2.9</v>
      </c>
      <c r="I554" s="11">
        <f t="shared" si="90"/>
        <v>0.53154313488092331</v>
      </c>
      <c r="J554" s="11">
        <f t="shared" si="91"/>
        <v>11.373192731679168</v>
      </c>
      <c r="K554" s="11">
        <f t="shared" si="95"/>
        <v>28.887909538465088</v>
      </c>
      <c r="L554" s="11">
        <f>G554*(K554^H554)</f>
        <v>241.10419704117868</v>
      </c>
      <c r="M554" s="11">
        <f t="shared" si="92"/>
        <v>579.43810872669712</v>
      </c>
      <c r="N554" s="11">
        <f t="shared" si="93"/>
        <v>1535.5109881257474</v>
      </c>
      <c r="O554" s="11">
        <v>45.7</v>
      </c>
      <c r="P554" s="11">
        <v>0.2</v>
      </c>
      <c r="Q554" s="11">
        <v>0</v>
      </c>
    </row>
    <row r="555" spans="1:19" x14ac:dyDescent="0.25">
      <c r="A555" s="11" t="s">
        <v>133</v>
      </c>
      <c r="B555" s="11" t="s">
        <v>134</v>
      </c>
      <c r="C555" s="11">
        <v>4</v>
      </c>
      <c r="D555" s="11">
        <v>2</v>
      </c>
      <c r="E555" s="11">
        <f t="shared" si="87"/>
        <v>8</v>
      </c>
      <c r="F555" s="11">
        <f t="shared" si="94"/>
        <v>7</v>
      </c>
      <c r="G555" s="11">
        <v>1.4E-2</v>
      </c>
      <c r="H555" s="11">
        <v>2.9</v>
      </c>
      <c r="I555" s="11">
        <f t="shared" si="90"/>
        <v>0.88429693593394776</v>
      </c>
      <c r="J555" s="11">
        <f t="shared" si="91"/>
        <v>13.555322341680547</v>
      </c>
      <c r="K555" s="11">
        <f t="shared" si="95"/>
        <v>34.430518747868589</v>
      </c>
      <c r="L555" s="11">
        <f>G555*(K555^H555)</f>
        <v>401.11081997530084</v>
      </c>
      <c r="M555" s="11">
        <f t="shared" si="92"/>
        <v>963.97697662893745</v>
      </c>
      <c r="N555" s="11">
        <f t="shared" si="93"/>
        <v>2554.5389880666839</v>
      </c>
      <c r="O555" s="11">
        <v>45.7</v>
      </c>
      <c r="P555" s="11">
        <v>0.2</v>
      </c>
      <c r="Q555" s="11">
        <v>0</v>
      </c>
    </row>
    <row r="556" spans="1:19" x14ac:dyDescent="0.25">
      <c r="A556" s="11" t="s">
        <v>133</v>
      </c>
      <c r="B556" s="11" t="s">
        <v>134</v>
      </c>
      <c r="C556" s="11">
        <v>5</v>
      </c>
      <c r="D556" s="11">
        <v>2</v>
      </c>
      <c r="E556" s="11">
        <f t="shared" si="87"/>
        <v>10</v>
      </c>
      <c r="F556" s="11">
        <f t="shared" si="94"/>
        <v>9</v>
      </c>
      <c r="G556" s="11">
        <v>1.4E-2</v>
      </c>
      <c r="H556" s="11">
        <v>2.9</v>
      </c>
      <c r="I556" s="11">
        <f t="shared" si="90"/>
        <v>1.1903060349600012</v>
      </c>
      <c r="J556" s="11">
        <f t="shared" si="91"/>
        <v>15.0180475623124</v>
      </c>
      <c r="K556" s="11">
        <f t="shared" si="95"/>
        <v>38.145840808273498</v>
      </c>
      <c r="L556" s="11">
        <f>G556*(K556^H556)</f>
        <v>539.91437751630724</v>
      </c>
      <c r="M556" s="11">
        <f t="shared" si="92"/>
        <v>1297.5591865328222</v>
      </c>
      <c r="N556" s="11">
        <f t="shared" si="93"/>
        <v>3438.5318443119786</v>
      </c>
      <c r="O556" s="11">
        <v>45.7</v>
      </c>
      <c r="P556" s="11">
        <v>0.2</v>
      </c>
      <c r="Q556" s="11">
        <v>0</v>
      </c>
    </row>
    <row r="557" spans="1:19" x14ac:dyDescent="0.25">
      <c r="A557" s="11" t="s">
        <v>133</v>
      </c>
      <c r="B557" s="11" t="s">
        <v>134</v>
      </c>
      <c r="C557" s="11">
        <v>6</v>
      </c>
      <c r="D557" s="11">
        <v>2</v>
      </c>
      <c r="E557" s="11">
        <f t="shared" si="87"/>
        <v>12</v>
      </c>
      <c r="F557" s="11">
        <f t="shared" si="94"/>
        <v>11</v>
      </c>
      <c r="G557" s="11">
        <v>1.4E-2</v>
      </c>
      <c r="H557" s="11">
        <v>2.9</v>
      </c>
      <c r="I557" s="11">
        <f t="shared" si="90"/>
        <v>1.4299231655598637</v>
      </c>
      <c r="J557" s="11">
        <f t="shared" si="91"/>
        <v>15.998541599543834</v>
      </c>
      <c r="K557" s="11">
        <f t="shared" si="95"/>
        <v>40.636295662841341</v>
      </c>
      <c r="L557" s="11">
        <f>G557*(K557^H557)</f>
        <v>648.60300893571844</v>
      </c>
      <c r="M557" s="11">
        <f t="shared" si="92"/>
        <v>1558.7671447626014</v>
      </c>
      <c r="N557" s="11">
        <f t="shared" si="93"/>
        <v>4130.7329336208941</v>
      </c>
      <c r="O557" s="11">
        <v>45.7</v>
      </c>
      <c r="P557" s="11">
        <v>0.2</v>
      </c>
      <c r="Q557" s="11">
        <v>0</v>
      </c>
    </row>
    <row r="558" spans="1:19" x14ac:dyDescent="0.25">
      <c r="A558" s="11" t="s">
        <v>133</v>
      </c>
      <c r="B558" s="11" t="s">
        <v>134</v>
      </c>
      <c r="C558" s="11">
        <v>7</v>
      </c>
      <c r="D558" s="11">
        <v>2</v>
      </c>
      <c r="E558" s="11">
        <f t="shared" si="87"/>
        <v>14</v>
      </c>
      <c r="F558" s="11">
        <f t="shared" si="94"/>
        <v>13</v>
      </c>
      <c r="G558" s="11">
        <v>1.4E-2</v>
      </c>
      <c r="H558" s="11">
        <v>2.9</v>
      </c>
      <c r="I558" s="11">
        <f t="shared" si="90"/>
        <v>1.6070095997076659</v>
      </c>
      <c r="J558" s="11">
        <f t="shared" si="91"/>
        <v>16.65578640771848</v>
      </c>
      <c r="K558" s="11">
        <f t="shared" si="95"/>
        <v>42.305697475604944</v>
      </c>
      <c r="L558" s="11">
        <f>G558*(K558^H558)</f>
        <v>728.9281598224029</v>
      </c>
      <c r="M558" s="11">
        <f t="shared" si="92"/>
        <v>1751.8100452352869</v>
      </c>
      <c r="N558" s="11">
        <f t="shared" si="93"/>
        <v>4642.2966198735103</v>
      </c>
      <c r="O558" s="11">
        <v>45.7</v>
      </c>
      <c r="P558" s="11">
        <v>0.2</v>
      </c>
      <c r="Q558" s="11">
        <v>0</v>
      </c>
    </row>
    <row r="559" spans="1:19" x14ac:dyDescent="0.25">
      <c r="A559" s="11" t="s">
        <v>133</v>
      </c>
      <c r="B559" s="11" t="s">
        <v>134</v>
      </c>
      <c r="C559" s="11">
        <v>8</v>
      </c>
      <c r="D559" s="11">
        <v>2</v>
      </c>
      <c r="E559" s="11">
        <f t="shared" si="87"/>
        <v>16</v>
      </c>
      <c r="F559" s="11">
        <f t="shared" si="94"/>
        <v>15</v>
      </c>
      <c r="G559" s="11">
        <v>1.4E-2</v>
      </c>
      <c r="H559" s="11">
        <v>2.9</v>
      </c>
      <c r="I559" s="11">
        <f t="shared" si="90"/>
        <v>1.733402724137173</v>
      </c>
      <c r="J559" s="11">
        <f t="shared" si="91"/>
        <v>17.096350777790796</v>
      </c>
      <c r="K559" s="11">
        <f t="shared" si="95"/>
        <v>43.424730975588623</v>
      </c>
      <c r="L559" s="11">
        <f>G559*(K559^H559)</f>
        <v>786.25918486504384</v>
      </c>
      <c r="M559" s="11">
        <f t="shared" si="92"/>
        <v>1889.591888644662</v>
      </c>
      <c r="N559" s="11">
        <f t="shared" si="93"/>
        <v>5007.4185049083544</v>
      </c>
      <c r="O559" s="11">
        <v>45.7</v>
      </c>
      <c r="P559" s="11">
        <v>0.2</v>
      </c>
      <c r="Q559" s="11">
        <v>0</v>
      </c>
    </row>
    <row r="560" spans="1:19" x14ac:dyDescent="0.25">
      <c r="A560" s="11" t="s">
        <v>133</v>
      </c>
      <c r="B560" s="11" t="s">
        <v>134</v>
      </c>
      <c r="C560" s="11">
        <v>9</v>
      </c>
      <c r="D560" s="11">
        <v>2</v>
      </c>
      <c r="E560" s="11">
        <f t="shared" si="87"/>
        <v>18</v>
      </c>
      <c r="F560" s="11">
        <f t="shared" si="94"/>
        <v>17</v>
      </c>
      <c r="G560" s="11">
        <v>1.4E-2</v>
      </c>
      <c r="H560" s="11">
        <v>2.9</v>
      </c>
      <c r="I560" s="11">
        <f t="shared" si="90"/>
        <v>1.821668212956375</v>
      </c>
      <c r="J560" s="11">
        <f t="shared" si="91"/>
        <v>17.391669906619331</v>
      </c>
      <c r="K560" s="11">
        <f t="shared" si="95"/>
        <v>44.1748415628131</v>
      </c>
      <c r="L560" s="11">
        <f>G560*(K560^H560)</f>
        <v>826.2957847413046</v>
      </c>
      <c r="M560" s="11">
        <f t="shared" si="92"/>
        <v>1985.810585775786</v>
      </c>
      <c r="N560" s="11">
        <f t="shared" si="93"/>
        <v>5262.3980523058326</v>
      </c>
      <c r="O560" s="11">
        <v>45.7</v>
      </c>
      <c r="P560" s="11">
        <v>0.2</v>
      </c>
      <c r="Q560" s="11">
        <v>0</v>
      </c>
    </row>
    <row r="561" spans="1:19" x14ac:dyDescent="0.25">
      <c r="A561" s="11" t="s">
        <v>133</v>
      </c>
      <c r="B561" s="11" t="s">
        <v>134</v>
      </c>
      <c r="C561" s="11">
        <v>10</v>
      </c>
      <c r="D561" s="11">
        <v>2</v>
      </c>
      <c r="E561" s="11">
        <f t="shared" si="87"/>
        <v>20</v>
      </c>
      <c r="F561" s="11">
        <f t="shared" si="94"/>
        <v>19</v>
      </c>
      <c r="G561" s="11">
        <v>1.4E-2</v>
      </c>
      <c r="H561" s="11">
        <v>2.9</v>
      </c>
      <c r="I561" s="11">
        <f t="shared" si="90"/>
        <v>1.8824518333969635</v>
      </c>
      <c r="J561" s="11">
        <f t="shared" si="91"/>
        <v>17.589628238650878</v>
      </c>
      <c r="K561" s="11">
        <f t="shared" si="95"/>
        <v>44.677655726173235</v>
      </c>
      <c r="L561" s="11">
        <f>G561*(K561^H561)</f>
        <v>853.86680398298279</v>
      </c>
      <c r="M561" s="11">
        <f t="shared" si="92"/>
        <v>2052.0711463181515</v>
      </c>
      <c r="N561" s="11">
        <f t="shared" si="93"/>
        <v>5437.988537743101</v>
      </c>
      <c r="O561" s="11">
        <v>45.7</v>
      </c>
      <c r="P561" s="11">
        <v>0.2</v>
      </c>
      <c r="Q561" s="11">
        <v>0</v>
      </c>
    </row>
    <row r="562" spans="1:19" x14ac:dyDescent="0.25">
      <c r="A562" s="11" t="s">
        <v>135</v>
      </c>
      <c r="B562" s="11" t="s">
        <v>136</v>
      </c>
      <c r="C562" s="11">
        <v>1</v>
      </c>
      <c r="D562" s="11">
        <v>3</v>
      </c>
      <c r="E562" s="11">
        <f t="shared" si="87"/>
        <v>3</v>
      </c>
      <c r="F562" s="11">
        <f t="shared" si="94"/>
        <v>1</v>
      </c>
      <c r="G562" s="11">
        <v>1.2699999999999999E-2</v>
      </c>
      <c r="H562" s="11">
        <v>3.1</v>
      </c>
      <c r="I562" s="11">
        <f t="shared" si="90"/>
        <v>4.537198452898028E-2</v>
      </c>
      <c r="J562" s="11">
        <f t="shared" si="91"/>
        <v>4.2710765133466992</v>
      </c>
      <c r="K562" s="11">
        <f t="shared" si="95"/>
        <v>10.848534343900615</v>
      </c>
      <c r="L562" s="11">
        <f>G562*(K562^H562)</f>
        <v>20.580410469368999</v>
      </c>
      <c r="M562" s="11">
        <f t="shared" si="92"/>
        <v>49.460251067937989</v>
      </c>
      <c r="N562" s="11">
        <f t="shared" si="93"/>
        <v>131.06966533003566</v>
      </c>
      <c r="O562" s="11">
        <v>114</v>
      </c>
      <c r="P562" s="11">
        <v>0.1</v>
      </c>
      <c r="Q562" s="11">
        <v>0</v>
      </c>
      <c r="S562" s="11" t="s">
        <v>466</v>
      </c>
    </row>
    <row r="563" spans="1:19" x14ac:dyDescent="0.25">
      <c r="A563" s="11" t="s">
        <v>135</v>
      </c>
      <c r="B563" s="11" t="s">
        <v>136</v>
      </c>
      <c r="C563" s="11">
        <v>2</v>
      </c>
      <c r="D563" s="11">
        <v>3</v>
      </c>
      <c r="E563" s="11">
        <f t="shared" si="87"/>
        <v>6</v>
      </c>
      <c r="F563" s="11">
        <f t="shared" si="94"/>
        <v>4</v>
      </c>
      <c r="G563" s="11">
        <v>1.2699999999999999E-2</v>
      </c>
      <c r="H563" s="11">
        <v>3.1</v>
      </c>
      <c r="I563" s="11">
        <f t="shared" si="90"/>
        <v>2.1361383637658591</v>
      </c>
      <c r="J563" s="11">
        <f t="shared" si="91"/>
        <v>14.796659351156345</v>
      </c>
      <c r="K563" s="11">
        <f t="shared" si="95"/>
        <v>37.583514751937116</v>
      </c>
      <c r="L563" s="11">
        <f>G563*(K563^H563)</f>
        <v>968.93721537764293</v>
      </c>
      <c r="M563" s="11">
        <f t="shared" si="92"/>
        <v>2328.6162349859237</v>
      </c>
      <c r="N563" s="11">
        <f t="shared" si="93"/>
        <v>6170.833022712698</v>
      </c>
      <c r="O563" s="11">
        <v>114</v>
      </c>
      <c r="P563" s="11">
        <v>0.1</v>
      </c>
      <c r="Q563" s="11">
        <v>0</v>
      </c>
    </row>
    <row r="564" spans="1:19" x14ac:dyDescent="0.25">
      <c r="A564" s="11" t="s">
        <v>135</v>
      </c>
      <c r="B564" s="11" t="s">
        <v>136</v>
      </c>
      <c r="C564" s="11">
        <v>3</v>
      </c>
      <c r="D564" s="11">
        <v>3</v>
      </c>
      <c r="E564" s="11">
        <f t="shared" si="87"/>
        <v>9</v>
      </c>
      <c r="F564" s="11">
        <f t="shared" si="94"/>
        <v>7</v>
      </c>
      <c r="G564" s="11">
        <v>1.2699999999999999E-2</v>
      </c>
      <c r="H564" s="11">
        <v>3.1</v>
      </c>
      <c r="I564" s="11">
        <f t="shared" si="90"/>
        <v>7.9343757089580524</v>
      </c>
      <c r="J564" s="11">
        <f t="shared" si="91"/>
        <v>22.594202900700523</v>
      </c>
      <c r="K564" s="11">
        <f t="shared" si="95"/>
        <v>57.389275367779327</v>
      </c>
      <c r="L564" s="11">
        <f>G564*(K564^H564)</f>
        <v>3598.9765623817493</v>
      </c>
      <c r="M564" s="11">
        <f t="shared" si="92"/>
        <v>8649.3068069736819</v>
      </c>
      <c r="N564" s="11">
        <f t="shared" si="93"/>
        <v>22920.663038480256</v>
      </c>
      <c r="O564" s="11">
        <v>114</v>
      </c>
      <c r="P564" s="11">
        <v>0.1</v>
      </c>
      <c r="Q564" s="11">
        <v>0</v>
      </c>
    </row>
    <row r="565" spans="1:19" x14ac:dyDescent="0.25">
      <c r="A565" s="11" t="s">
        <v>135</v>
      </c>
      <c r="B565" s="11" t="s">
        <v>136</v>
      </c>
      <c r="C565" s="11">
        <v>4</v>
      </c>
      <c r="D565" s="11">
        <v>3</v>
      </c>
      <c r="E565" s="11">
        <f t="shared" ref="E565:E591" si="96">C565*D565</f>
        <v>12</v>
      </c>
      <c r="F565" s="11">
        <f t="shared" si="94"/>
        <v>10</v>
      </c>
      <c r="G565" s="11">
        <v>1.2699999999999999E-2</v>
      </c>
      <c r="H565" s="11">
        <v>3.1</v>
      </c>
      <c r="I565" s="11">
        <f t="shared" si="90"/>
        <v>16.070235483795717</v>
      </c>
      <c r="J565" s="11">
        <f t="shared" si="91"/>
        <v>28.370765238762036</v>
      </c>
      <c r="K565" s="11">
        <f t="shared" si="95"/>
        <v>72.061743706455573</v>
      </c>
      <c r="L565" s="11">
        <f>G565*(K565^H565)</f>
        <v>7289.3448684107534</v>
      </c>
      <c r="M565" s="11">
        <f t="shared" si="92"/>
        <v>17518.252507596138</v>
      </c>
      <c r="N565" s="11">
        <f t="shared" si="93"/>
        <v>46423.369145129764</v>
      </c>
      <c r="O565" s="11">
        <v>114</v>
      </c>
      <c r="P565" s="11">
        <v>0.1</v>
      </c>
      <c r="Q565" s="11">
        <v>0</v>
      </c>
    </row>
    <row r="566" spans="1:19" x14ac:dyDescent="0.25">
      <c r="A566" s="11" t="s">
        <v>135</v>
      </c>
      <c r="B566" s="11" t="s">
        <v>136</v>
      </c>
      <c r="C566" s="11">
        <v>5</v>
      </c>
      <c r="D566" s="11">
        <v>3</v>
      </c>
      <c r="E566" s="11">
        <f t="shared" si="96"/>
        <v>15</v>
      </c>
      <c r="F566" s="11">
        <f t="shared" si="94"/>
        <v>13</v>
      </c>
      <c r="G566" s="11">
        <v>1.2699999999999999E-2</v>
      </c>
      <c r="H566" s="11">
        <v>3.1</v>
      </c>
      <c r="I566" s="11">
        <f t="shared" si="90"/>
        <v>24.840821737421852</v>
      </c>
      <c r="J566" s="11">
        <f t="shared" si="91"/>
        <v>32.650147871701797</v>
      </c>
      <c r="K566" s="11">
        <f t="shared" si="95"/>
        <v>82.931375594122571</v>
      </c>
      <c r="L566" s="11">
        <f>G566*(K566^H566)</f>
        <v>11267.620604649261</v>
      </c>
      <c r="M566" s="11">
        <f t="shared" si="92"/>
        <v>27079.117050346693</v>
      </c>
      <c r="N566" s="11">
        <f t="shared" si="93"/>
        <v>71759.660183418731</v>
      </c>
      <c r="O566" s="11">
        <v>114</v>
      </c>
      <c r="P566" s="11">
        <v>0.1</v>
      </c>
      <c r="Q566" s="11">
        <v>0</v>
      </c>
    </row>
    <row r="567" spans="1:19" x14ac:dyDescent="0.25">
      <c r="A567" s="11" t="s">
        <v>135</v>
      </c>
      <c r="B567" s="11" t="s">
        <v>136</v>
      </c>
      <c r="C567" s="11">
        <v>6</v>
      </c>
      <c r="D567" s="11">
        <v>3</v>
      </c>
      <c r="E567" s="11">
        <f t="shared" si="96"/>
        <v>18</v>
      </c>
      <c r="F567" s="11">
        <f t="shared" si="94"/>
        <v>16</v>
      </c>
      <c r="G567" s="11">
        <v>1.2699999999999999E-2</v>
      </c>
      <c r="H567" s="11">
        <v>3.1</v>
      </c>
      <c r="I567" s="11">
        <f t="shared" si="90"/>
        <v>33.107473517418363</v>
      </c>
      <c r="J567" s="11">
        <f t="shared" si="91"/>
        <v>35.820392499452481</v>
      </c>
      <c r="K567" s="11">
        <f t="shared" si="95"/>
        <v>90.983796948609296</v>
      </c>
      <c r="L567" s="11">
        <f>G567*(K567^H567)</f>
        <v>15017.315236829189</v>
      </c>
      <c r="M567" s="11">
        <f t="shared" si="92"/>
        <v>36090.639838570503</v>
      </c>
      <c r="N567" s="11">
        <f t="shared" si="93"/>
        <v>95640.195572211829</v>
      </c>
      <c r="O567" s="11">
        <v>114</v>
      </c>
      <c r="P567" s="11">
        <v>0.1</v>
      </c>
      <c r="Q567" s="11">
        <v>0</v>
      </c>
    </row>
    <row r="568" spans="1:19" x14ac:dyDescent="0.25">
      <c r="A568" s="11" t="s">
        <v>135</v>
      </c>
      <c r="B568" s="11" t="s">
        <v>136</v>
      </c>
      <c r="C568" s="11">
        <v>7</v>
      </c>
      <c r="D568" s="11">
        <v>3</v>
      </c>
      <c r="E568" s="11">
        <f t="shared" si="96"/>
        <v>21</v>
      </c>
      <c r="F568" s="11">
        <f t="shared" si="94"/>
        <v>19</v>
      </c>
      <c r="G568" s="11">
        <v>1.2699999999999999E-2</v>
      </c>
      <c r="H568" s="11">
        <v>3.1</v>
      </c>
      <c r="I568" s="11">
        <f t="shared" si="90"/>
        <v>40.311064092431494</v>
      </c>
      <c r="J568" s="11">
        <f t="shared" si="91"/>
        <v>38.168967483708506</v>
      </c>
      <c r="K568" s="11">
        <f t="shared" si="95"/>
        <v>96.949177408619605</v>
      </c>
      <c r="L568" s="11">
        <f>G568*(K568^H568)</f>
        <v>18284.812844132546</v>
      </c>
      <c r="M568" s="11">
        <f t="shared" si="92"/>
        <v>43943.313732594434</v>
      </c>
      <c r="N568" s="11">
        <f t="shared" si="93"/>
        <v>116449.78139137525</v>
      </c>
      <c r="O568" s="11">
        <v>114</v>
      </c>
      <c r="P568" s="11">
        <v>0.1</v>
      </c>
      <c r="Q568" s="11">
        <v>0</v>
      </c>
    </row>
    <row r="569" spans="1:19" x14ac:dyDescent="0.25">
      <c r="A569" s="11" t="s">
        <v>135</v>
      </c>
      <c r="B569" s="11" t="s">
        <v>136</v>
      </c>
      <c r="C569" s="11">
        <v>8</v>
      </c>
      <c r="D569" s="11">
        <v>3</v>
      </c>
      <c r="E569" s="11">
        <f t="shared" si="96"/>
        <v>24</v>
      </c>
      <c r="F569" s="11">
        <f t="shared" si="94"/>
        <v>22</v>
      </c>
      <c r="G569" s="11">
        <v>1.2699999999999999E-2</v>
      </c>
      <c r="H569" s="11">
        <v>3.1</v>
      </c>
      <c r="I569" s="11">
        <f t="shared" si="90"/>
        <v>46.284548174079511</v>
      </c>
      <c r="J569" s="11">
        <f t="shared" si="91"/>
        <v>39.908834624682655</v>
      </c>
      <c r="K569" s="11">
        <f t="shared" si="95"/>
        <v>101.36843994669394</v>
      </c>
      <c r="L569" s="11">
        <f>G569*(K569^H569)</f>
        <v>20994.342868194752</v>
      </c>
      <c r="M569" s="11">
        <f t="shared" si="92"/>
        <v>50455.041740434397</v>
      </c>
      <c r="N569" s="11">
        <f t="shared" si="93"/>
        <v>133705.86061215115</v>
      </c>
      <c r="O569" s="11">
        <v>114</v>
      </c>
      <c r="P569" s="11">
        <v>0.1</v>
      </c>
      <c r="Q569" s="11">
        <v>0</v>
      </c>
    </row>
    <row r="570" spans="1:19" x14ac:dyDescent="0.25">
      <c r="A570" s="11" t="s">
        <v>135</v>
      </c>
      <c r="B570" s="11" t="s">
        <v>136</v>
      </c>
      <c r="C570" s="11">
        <v>9</v>
      </c>
      <c r="D570" s="11">
        <v>3</v>
      </c>
      <c r="E570" s="11">
        <f t="shared" si="96"/>
        <v>27</v>
      </c>
      <c r="F570" s="11">
        <f t="shared" si="94"/>
        <v>25</v>
      </c>
      <c r="G570" s="11">
        <v>1.2699999999999999E-2</v>
      </c>
      <c r="H570" s="11">
        <v>3.1</v>
      </c>
      <c r="I570" s="11">
        <f t="shared" si="90"/>
        <v>51.077561151933729</v>
      </c>
      <c r="J570" s="11">
        <f t="shared" si="91"/>
        <v>41.19775990428171</v>
      </c>
      <c r="K570" s="11">
        <f t="shared" si="95"/>
        <v>104.64231015687554</v>
      </c>
      <c r="L570" s="11">
        <f>G570*(K570^H570)</f>
        <v>23168.419569782425</v>
      </c>
      <c r="M570" s="11">
        <f t="shared" si="92"/>
        <v>55679.931674555221</v>
      </c>
      <c r="N570" s="11">
        <f t="shared" si="93"/>
        <v>147551.81893757134</v>
      </c>
      <c r="O570" s="11">
        <v>114</v>
      </c>
      <c r="P570" s="11">
        <v>0.1</v>
      </c>
      <c r="Q570" s="11">
        <v>0</v>
      </c>
    </row>
    <row r="571" spans="1:19" x14ac:dyDescent="0.25">
      <c r="A571" s="11" t="s">
        <v>135</v>
      </c>
      <c r="B571" s="11" t="s">
        <v>136</v>
      </c>
      <c r="C571" s="11">
        <v>10</v>
      </c>
      <c r="D571" s="11">
        <v>3</v>
      </c>
      <c r="E571" s="11">
        <f t="shared" si="96"/>
        <v>30</v>
      </c>
      <c r="F571" s="11">
        <f t="shared" si="94"/>
        <v>28</v>
      </c>
      <c r="G571" s="11">
        <v>1.2699999999999999E-2</v>
      </c>
      <c r="H571" s="11">
        <v>3.1</v>
      </c>
      <c r="I571" s="11">
        <f t="shared" si="90"/>
        <v>54.837562024725166</v>
      </c>
      <c r="J571" s="11">
        <f t="shared" si="91"/>
        <v>42.15261923650597</v>
      </c>
      <c r="K571" s="11">
        <f t="shared" si="95"/>
        <v>107.06765286072516</v>
      </c>
      <c r="L571" s="11">
        <f>G571*(K571^H571)</f>
        <v>24873.929305152436</v>
      </c>
      <c r="M571" s="11">
        <f t="shared" si="92"/>
        <v>59778.72940435577</v>
      </c>
      <c r="N571" s="11">
        <f t="shared" si="93"/>
        <v>158413.6329215428</v>
      </c>
      <c r="O571" s="11">
        <v>114</v>
      </c>
      <c r="P571" s="11">
        <v>0.1</v>
      </c>
      <c r="Q571" s="11">
        <v>0</v>
      </c>
    </row>
    <row r="572" spans="1:19" x14ac:dyDescent="0.25">
      <c r="A572" s="11" t="s">
        <v>137</v>
      </c>
      <c r="B572" s="11" t="s">
        <v>138</v>
      </c>
      <c r="C572" s="11">
        <v>1</v>
      </c>
      <c r="D572" s="11">
        <v>2</v>
      </c>
      <c r="E572" s="11">
        <f t="shared" si="96"/>
        <v>2</v>
      </c>
      <c r="F572" s="11">
        <f t="shared" si="94"/>
        <v>1</v>
      </c>
      <c r="G572" s="11">
        <v>1.2E-2</v>
      </c>
      <c r="H572" s="11">
        <v>3</v>
      </c>
      <c r="I572" s="11">
        <f t="shared" si="90"/>
        <v>4.9059824215254306E-3</v>
      </c>
      <c r="J572" s="11">
        <f t="shared" si="91"/>
        <v>2.2451047892028799</v>
      </c>
      <c r="K572" s="11">
        <f t="shared" si="95"/>
        <v>5.7025661645753152</v>
      </c>
      <c r="L572" s="11">
        <f>G572*(K572^H572)</f>
        <v>2.225318840219825</v>
      </c>
      <c r="M572" s="11">
        <f t="shared" si="92"/>
        <v>5.3480385489541566</v>
      </c>
      <c r="N572" s="11">
        <f t="shared" si="93"/>
        <v>14.172302154728515</v>
      </c>
      <c r="O572" s="11">
        <v>60.5</v>
      </c>
      <c r="P572" s="11">
        <v>9.9000000000000005E-2</v>
      </c>
      <c r="Q572" s="11">
        <v>0</v>
      </c>
      <c r="S572" s="11" t="s">
        <v>488</v>
      </c>
    </row>
    <row r="573" spans="1:19" x14ac:dyDescent="0.25">
      <c r="A573" s="11" t="s">
        <v>137</v>
      </c>
      <c r="B573" s="11" t="s">
        <v>138</v>
      </c>
      <c r="C573" s="11">
        <v>2</v>
      </c>
      <c r="D573" s="11">
        <v>2</v>
      </c>
      <c r="E573" s="11">
        <f t="shared" si="96"/>
        <v>4</v>
      </c>
      <c r="F573" s="11">
        <f t="shared" si="94"/>
        <v>3</v>
      </c>
      <c r="G573" s="11">
        <v>1.2E-2</v>
      </c>
      <c r="H573" s="11">
        <v>3</v>
      </c>
      <c r="I573" s="11">
        <f t="shared" si="90"/>
        <v>9.9393352495658144E-2</v>
      </c>
      <c r="J573" s="11">
        <f t="shared" si="91"/>
        <v>6.120408366969543</v>
      </c>
      <c r="K573" s="11">
        <f t="shared" si="95"/>
        <v>15.54583725210264</v>
      </c>
      <c r="L573" s="11">
        <f>G573*(K573^H573)</f>
        <v>45.084119937067676</v>
      </c>
      <c r="M573" s="11">
        <f t="shared" si="92"/>
        <v>108.34924281919653</v>
      </c>
      <c r="N573" s="11">
        <f t="shared" si="93"/>
        <v>287.12549347087082</v>
      </c>
      <c r="O573" s="11">
        <v>60.5</v>
      </c>
      <c r="P573" s="11">
        <v>9.9000000000000005E-2</v>
      </c>
      <c r="Q573" s="11">
        <v>0</v>
      </c>
    </row>
    <row r="574" spans="1:19" x14ac:dyDescent="0.25">
      <c r="A574" s="11" t="s">
        <v>137</v>
      </c>
      <c r="B574" s="11" t="s">
        <v>138</v>
      </c>
      <c r="C574" s="11">
        <v>3</v>
      </c>
      <c r="D574" s="11">
        <v>2</v>
      </c>
      <c r="E574" s="11">
        <f t="shared" si="96"/>
        <v>6</v>
      </c>
      <c r="F574" s="11">
        <f t="shared" si="94"/>
        <v>5</v>
      </c>
      <c r="G574" s="11">
        <v>1.2E-2</v>
      </c>
      <c r="H574" s="11">
        <v>3</v>
      </c>
      <c r="I574" s="11">
        <f t="shared" si="90"/>
        <v>0.34866441689603517</v>
      </c>
      <c r="J574" s="11">
        <f t="shared" si="91"/>
        <v>9.2995905939264922</v>
      </c>
      <c r="K574" s="11">
        <f t="shared" si="95"/>
        <v>23.620960108573289</v>
      </c>
      <c r="L574" s="11">
        <f>G574*(K574^H574)</f>
        <v>158.1517072765534</v>
      </c>
      <c r="M574" s="11">
        <f t="shared" si="92"/>
        <v>380.08100763411051</v>
      </c>
      <c r="N574" s="11">
        <f t="shared" si="93"/>
        <v>1007.2146702303928</v>
      </c>
      <c r="O574" s="11">
        <v>60.5</v>
      </c>
      <c r="P574" s="11">
        <v>9.9000000000000005E-2</v>
      </c>
      <c r="Q574" s="11">
        <v>0</v>
      </c>
    </row>
    <row r="575" spans="1:19" x14ac:dyDescent="0.25">
      <c r="A575" s="11" t="s">
        <v>137</v>
      </c>
      <c r="B575" s="11" t="s">
        <v>138</v>
      </c>
      <c r="C575" s="11">
        <v>4</v>
      </c>
      <c r="D575" s="11">
        <v>2</v>
      </c>
      <c r="E575" s="11">
        <f t="shared" si="96"/>
        <v>8</v>
      </c>
      <c r="F575" s="11">
        <f t="shared" si="94"/>
        <v>7</v>
      </c>
      <c r="G575" s="11">
        <v>1.2E-2</v>
      </c>
      <c r="H575" s="11">
        <v>3</v>
      </c>
      <c r="I575" s="11">
        <f t="shared" si="90"/>
        <v>0.73198020848506296</v>
      </c>
      <c r="J575" s="11">
        <f t="shared" si="91"/>
        <v>11.907695850553567</v>
      </c>
      <c r="K575" s="11">
        <f t="shared" si="95"/>
        <v>30.245547460406062</v>
      </c>
      <c r="L575" s="11">
        <f>G575*(K575^H575)</f>
        <v>332.02103241604584</v>
      </c>
      <c r="M575" s="11">
        <f t="shared" si="92"/>
        <v>797.93567031013174</v>
      </c>
      <c r="N575" s="11">
        <f t="shared" si="93"/>
        <v>2114.5295263218491</v>
      </c>
      <c r="O575" s="11">
        <v>60.5</v>
      </c>
      <c r="P575" s="11">
        <v>9.9000000000000005E-2</v>
      </c>
      <c r="Q575" s="11">
        <v>0</v>
      </c>
    </row>
    <row r="576" spans="1:19" x14ac:dyDescent="0.25">
      <c r="A576" s="11" t="s">
        <v>137</v>
      </c>
      <c r="B576" s="11" t="s">
        <v>138</v>
      </c>
      <c r="C576" s="11">
        <v>5</v>
      </c>
      <c r="D576" s="11">
        <v>2</v>
      </c>
      <c r="E576" s="11">
        <f t="shared" si="96"/>
        <v>10</v>
      </c>
      <c r="F576" s="11">
        <f t="shared" si="94"/>
        <v>9</v>
      </c>
      <c r="G576" s="11">
        <v>1.2E-2</v>
      </c>
      <c r="H576" s="11">
        <v>3</v>
      </c>
      <c r="I576" s="11">
        <f t="shared" si="90"/>
        <v>1.2016980042320236</v>
      </c>
      <c r="J576" s="11">
        <f t="shared" si="91"/>
        <v>14.047306776900724</v>
      </c>
      <c r="K576" s="11">
        <f t="shared" si="95"/>
        <v>35.68015921332784</v>
      </c>
      <c r="L576" s="11">
        <f>G576*(K576^H576)</f>
        <v>545.08169400260522</v>
      </c>
      <c r="M576" s="11">
        <f t="shared" si="92"/>
        <v>1309.9776351901112</v>
      </c>
      <c r="N576" s="11">
        <f t="shared" si="93"/>
        <v>3471.4407332537944</v>
      </c>
      <c r="O576" s="11">
        <v>60.5</v>
      </c>
      <c r="P576" s="11">
        <v>9.9000000000000005E-2</v>
      </c>
      <c r="Q576" s="11">
        <v>0</v>
      </c>
    </row>
    <row r="577" spans="1:19" x14ac:dyDescent="0.25">
      <c r="A577" s="11" t="s">
        <v>137</v>
      </c>
      <c r="B577" s="11" t="s">
        <v>138</v>
      </c>
      <c r="C577" s="11">
        <v>6</v>
      </c>
      <c r="D577" s="11">
        <v>2</v>
      </c>
      <c r="E577" s="11">
        <f t="shared" si="96"/>
        <v>12</v>
      </c>
      <c r="F577" s="11">
        <f t="shared" si="94"/>
        <v>11</v>
      </c>
      <c r="G577" s="11">
        <v>1.2E-2</v>
      </c>
      <c r="H577" s="11">
        <v>3</v>
      </c>
      <c r="I577" s="11">
        <f t="shared" si="90"/>
        <v>1.7108032069690944</v>
      </c>
      <c r="J577" s="11">
        <f t="shared" si="91"/>
        <v>15.802579078320241</v>
      </c>
      <c r="K577" s="11">
        <f t="shared" si="95"/>
        <v>40.138550858933414</v>
      </c>
      <c r="L577" s="11">
        <f>G577*(K577^H577)</f>
        <v>776.00820412093435</v>
      </c>
      <c r="M577" s="11">
        <f t="shared" si="92"/>
        <v>1864.9560300911664</v>
      </c>
      <c r="N577" s="11">
        <f t="shared" si="93"/>
        <v>4942.1334797415911</v>
      </c>
      <c r="O577" s="11">
        <v>60.5</v>
      </c>
      <c r="P577" s="11">
        <v>9.9000000000000005E-2</v>
      </c>
      <c r="Q577" s="11">
        <v>0</v>
      </c>
    </row>
    <row r="578" spans="1:19" x14ac:dyDescent="0.25">
      <c r="A578" s="11" t="s">
        <v>137</v>
      </c>
      <c r="B578" s="11" t="s">
        <v>138</v>
      </c>
      <c r="C578" s="11">
        <v>7</v>
      </c>
      <c r="D578" s="11">
        <v>2</v>
      </c>
      <c r="E578" s="11">
        <f t="shared" si="96"/>
        <v>14</v>
      </c>
      <c r="F578" s="11">
        <f t="shared" si="94"/>
        <v>13</v>
      </c>
      <c r="G578" s="11">
        <v>1.2E-2</v>
      </c>
      <c r="H578" s="11">
        <v>3</v>
      </c>
      <c r="I578" s="11">
        <f t="shared" ref="I578:I591" si="97">L578*0.00220462</f>
        <v>2.2223923769315617</v>
      </c>
      <c r="J578" s="11">
        <f t="shared" ref="J578:J591" si="98">K578/2.54</f>
        <v>17.242551558452671</v>
      </c>
      <c r="K578" s="11">
        <f t="shared" si="95"/>
        <v>43.796080958469787</v>
      </c>
      <c r="L578" s="11">
        <f>G578*(K578^H578)</f>
        <v>1008.061424159974</v>
      </c>
      <c r="M578" s="11">
        <f t="shared" ref="M578:M591" si="99">L578/20/5.7/3.65*1000</f>
        <v>2422.6422113914305</v>
      </c>
      <c r="N578" s="11">
        <f t="shared" ref="N578:N591" si="100">M578*2.65</f>
        <v>6420.0018601872907</v>
      </c>
      <c r="O578" s="11">
        <v>60.5</v>
      </c>
      <c r="P578" s="11">
        <v>9.9000000000000005E-2</v>
      </c>
      <c r="Q578" s="11">
        <v>0</v>
      </c>
    </row>
    <row r="579" spans="1:19" x14ac:dyDescent="0.25">
      <c r="A579" s="11" t="s">
        <v>137</v>
      </c>
      <c r="B579" s="11" t="s">
        <v>138</v>
      </c>
      <c r="C579" s="11">
        <v>8</v>
      </c>
      <c r="D579" s="11">
        <v>2</v>
      </c>
      <c r="E579" s="11">
        <f t="shared" si="96"/>
        <v>16</v>
      </c>
      <c r="F579" s="11">
        <f t="shared" ref="F579:F591" si="101">(C579*D579)-(D579-1)</f>
        <v>15</v>
      </c>
      <c r="G579" s="11">
        <v>1.2E-2</v>
      </c>
      <c r="H579" s="11">
        <v>3</v>
      </c>
      <c r="I579" s="11">
        <f t="shared" si="97"/>
        <v>2.711178578609081</v>
      </c>
      <c r="J579" s="11">
        <f t="shared" si="98"/>
        <v>18.423861570501433</v>
      </c>
      <c r="K579" s="11">
        <f t="shared" ref="K579:K591" si="102">O579*(1-EXP(-P579*(F579-Q579)))</f>
        <v>46.79660838907364</v>
      </c>
      <c r="L579" s="11">
        <f>G579*(K579^H579)</f>
        <v>1229.7713794708752</v>
      </c>
      <c r="M579" s="11">
        <f t="shared" si="99"/>
        <v>2955.4707509513946</v>
      </c>
      <c r="N579" s="11">
        <f t="shared" si="100"/>
        <v>7831.9974900211955</v>
      </c>
      <c r="O579" s="11">
        <v>60.5</v>
      </c>
      <c r="P579" s="11">
        <v>9.9000000000000005E-2</v>
      </c>
      <c r="Q579" s="11">
        <v>0</v>
      </c>
    </row>
    <row r="580" spans="1:19" x14ac:dyDescent="0.25">
      <c r="A580" s="11" t="s">
        <v>137</v>
      </c>
      <c r="B580" s="11" t="s">
        <v>138</v>
      </c>
      <c r="C580" s="11">
        <v>9</v>
      </c>
      <c r="D580" s="11">
        <v>2</v>
      </c>
      <c r="E580" s="11">
        <f t="shared" si="96"/>
        <v>18</v>
      </c>
      <c r="F580" s="11">
        <f t="shared" si="101"/>
        <v>17</v>
      </c>
      <c r="G580" s="11">
        <v>1.2E-2</v>
      </c>
      <c r="H580" s="11">
        <v>3</v>
      </c>
      <c r="I580" s="11">
        <f t="shared" si="97"/>
        <v>3.1619084890606994</v>
      </c>
      <c r="J580" s="11">
        <f t="shared" si="98"/>
        <v>19.392972691596125</v>
      </c>
      <c r="K580" s="11">
        <f t="shared" si="102"/>
        <v>49.258150636654157</v>
      </c>
      <c r="L580" s="11">
        <f>G580*(K580^H580)</f>
        <v>1434.2192709222902</v>
      </c>
      <c r="M580" s="11">
        <f t="shared" si="99"/>
        <v>3446.8139171408084</v>
      </c>
      <c r="N580" s="11">
        <f t="shared" si="100"/>
        <v>9134.0568804231425</v>
      </c>
      <c r="O580" s="11">
        <v>60.5</v>
      </c>
      <c r="P580" s="11">
        <v>9.9000000000000005E-2</v>
      </c>
      <c r="Q580" s="11">
        <v>0</v>
      </c>
    </row>
    <row r="581" spans="1:19" x14ac:dyDescent="0.25">
      <c r="A581" s="11" t="s">
        <v>137</v>
      </c>
      <c r="B581" s="11" t="s">
        <v>138</v>
      </c>
      <c r="C581" s="11">
        <v>10</v>
      </c>
      <c r="D581" s="11">
        <v>2</v>
      </c>
      <c r="E581" s="11">
        <f t="shared" si="96"/>
        <v>20</v>
      </c>
      <c r="F581" s="11">
        <f t="shared" si="101"/>
        <v>19</v>
      </c>
      <c r="G581" s="11">
        <v>1.2E-2</v>
      </c>
      <c r="H581" s="11">
        <v>3</v>
      </c>
      <c r="I581" s="11">
        <f t="shared" si="97"/>
        <v>3.5669430184955977</v>
      </c>
      <c r="J581" s="11">
        <f t="shared" si="98"/>
        <v>20.188002239682813</v>
      </c>
      <c r="K581" s="11">
        <f t="shared" si="102"/>
        <v>51.277525688794348</v>
      </c>
      <c r="L581" s="11">
        <f>G581*(K581^H581)</f>
        <v>1617.940061550561</v>
      </c>
      <c r="M581" s="11">
        <f t="shared" si="99"/>
        <v>3888.3442959638573</v>
      </c>
      <c r="N581" s="11">
        <f t="shared" si="100"/>
        <v>10304.112384304222</v>
      </c>
      <c r="O581" s="11">
        <v>60.5</v>
      </c>
      <c r="P581" s="11">
        <v>9.9000000000000005E-2</v>
      </c>
      <c r="Q581" s="11">
        <v>0</v>
      </c>
    </row>
    <row r="582" spans="1:19" x14ac:dyDescent="0.25">
      <c r="A582" s="11" t="s">
        <v>139</v>
      </c>
      <c r="B582" s="11" t="s">
        <v>140</v>
      </c>
      <c r="C582" s="11">
        <v>1</v>
      </c>
      <c r="D582" s="11">
        <v>1</v>
      </c>
      <c r="E582" s="11">
        <f t="shared" si="96"/>
        <v>1</v>
      </c>
      <c r="F582" s="11">
        <f t="shared" si="101"/>
        <v>1</v>
      </c>
      <c r="G582" s="11">
        <v>1.2500000000000001E-2</v>
      </c>
      <c r="H582" s="11">
        <v>2.82</v>
      </c>
      <c r="I582" s="11">
        <f t="shared" si="97"/>
        <v>4.9266076436141004E-2</v>
      </c>
      <c r="J582" s="11">
        <f t="shared" si="98"/>
        <v>5.6035809773118128</v>
      </c>
      <c r="K582" s="11">
        <f t="shared" si="102"/>
        <v>14.233095682372005</v>
      </c>
      <c r="L582" s="11">
        <f>G582*(K582^H582)</f>
        <v>22.34674294714781</v>
      </c>
      <c r="M582" s="11">
        <f t="shared" si="99"/>
        <v>53.705222175313168</v>
      </c>
      <c r="N582" s="11">
        <f t="shared" si="100"/>
        <v>142.31883876457988</v>
      </c>
      <c r="O582" s="11">
        <v>50</v>
      </c>
      <c r="P582" s="11">
        <v>0.33500000000000002</v>
      </c>
      <c r="Q582" s="11">
        <v>0</v>
      </c>
      <c r="S582" s="11" t="s">
        <v>489</v>
      </c>
    </row>
    <row r="583" spans="1:19" x14ac:dyDescent="0.25">
      <c r="A583" s="11" t="s">
        <v>139</v>
      </c>
      <c r="B583" s="11" t="s">
        <v>140</v>
      </c>
      <c r="C583" s="11">
        <v>2</v>
      </c>
      <c r="D583" s="11">
        <v>1</v>
      </c>
      <c r="E583" s="11">
        <f t="shared" si="96"/>
        <v>2</v>
      </c>
      <c r="F583" s="11">
        <f t="shared" si="101"/>
        <v>2</v>
      </c>
      <c r="G583" s="11">
        <v>1.2500000000000001E-2</v>
      </c>
      <c r="H583" s="11">
        <v>2.82</v>
      </c>
      <c r="I583" s="11">
        <f t="shared" si="97"/>
        <v>0.22563902603855754</v>
      </c>
      <c r="J583" s="11">
        <f t="shared" si="98"/>
        <v>9.6120358703436519</v>
      </c>
      <c r="K583" s="11">
        <f t="shared" si="102"/>
        <v>24.414571110672878</v>
      </c>
      <c r="L583" s="11">
        <f>G583*(K583^H583)</f>
        <v>102.34826230305337</v>
      </c>
      <c r="M583" s="11">
        <f t="shared" si="99"/>
        <v>245.97034920224314</v>
      </c>
      <c r="N583" s="11">
        <f t="shared" si="100"/>
        <v>651.82142538594428</v>
      </c>
      <c r="O583" s="11">
        <v>50</v>
      </c>
      <c r="P583" s="11">
        <v>0.33500000000000002</v>
      </c>
      <c r="Q583" s="11">
        <v>0</v>
      </c>
    </row>
    <row r="584" spans="1:19" x14ac:dyDescent="0.25">
      <c r="A584" s="11" t="s">
        <v>139</v>
      </c>
      <c r="B584" s="11" t="s">
        <v>140</v>
      </c>
      <c r="C584" s="11">
        <v>3</v>
      </c>
      <c r="D584" s="11">
        <v>1</v>
      </c>
      <c r="E584" s="11">
        <f t="shared" si="96"/>
        <v>3</v>
      </c>
      <c r="F584" s="11">
        <f t="shared" si="101"/>
        <v>3</v>
      </c>
      <c r="G584" s="11">
        <v>1.2500000000000001E-2</v>
      </c>
      <c r="H584" s="11">
        <v>2.82</v>
      </c>
      <c r="I584" s="11">
        <f t="shared" si="97"/>
        <v>0.47113422091654195</v>
      </c>
      <c r="J584" s="11">
        <f t="shared" si="98"/>
        <v>12.479436322755602</v>
      </c>
      <c r="K584" s="11">
        <f t="shared" si="102"/>
        <v>31.697768259799229</v>
      </c>
      <c r="L584" s="11">
        <f>G584*(K584^H584)</f>
        <v>213.70314200022767</v>
      </c>
      <c r="M584" s="11">
        <f t="shared" si="99"/>
        <v>513.58601778473371</v>
      </c>
      <c r="N584" s="11">
        <f t="shared" si="100"/>
        <v>1361.0029471295443</v>
      </c>
      <c r="O584" s="11">
        <v>50</v>
      </c>
      <c r="P584" s="11">
        <v>0.33500000000000002</v>
      </c>
      <c r="Q584" s="11">
        <v>0</v>
      </c>
    </row>
    <row r="585" spans="1:19" x14ac:dyDescent="0.25">
      <c r="A585" s="11" t="s">
        <v>139</v>
      </c>
      <c r="B585" s="11" t="s">
        <v>140</v>
      </c>
      <c r="C585" s="11">
        <v>4</v>
      </c>
      <c r="D585" s="11">
        <v>1</v>
      </c>
      <c r="E585" s="11">
        <f t="shared" si="96"/>
        <v>4</v>
      </c>
      <c r="F585" s="11">
        <f t="shared" si="101"/>
        <v>4</v>
      </c>
      <c r="G585" s="11">
        <v>1.2500000000000001E-2</v>
      </c>
      <c r="H585" s="11">
        <v>2.82</v>
      </c>
      <c r="I585" s="11">
        <f t="shared" si="97"/>
        <v>0.72362605313298989</v>
      </c>
      <c r="J585" s="11">
        <f t="shared" si="98"/>
        <v>14.530597075190434</v>
      </c>
      <c r="K585" s="11">
        <f t="shared" si="102"/>
        <v>36.907716570983702</v>
      </c>
      <c r="L585" s="11">
        <f>G585*(K585^H585)</f>
        <v>328.23164678402168</v>
      </c>
      <c r="M585" s="11">
        <f t="shared" si="99"/>
        <v>788.8287593944284</v>
      </c>
      <c r="N585" s="11">
        <f t="shared" si="100"/>
        <v>2090.3962123952351</v>
      </c>
      <c r="O585" s="11">
        <v>50</v>
      </c>
      <c r="P585" s="11">
        <v>0.33500000000000002</v>
      </c>
      <c r="Q585" s="11">
        <v>0</v>
      </c>
    </row>
    <row r="586" spans="1:19" x14ac:dyDescent="0.25">
      <c r="A586" s="11" t="s">
        <v>139</v>
      </c>
      <c r="B586" s="11" t="s">
        <v>140</v>
      </c>
      <c r="C586" s="11">
        <v>5</v>
      </c>
      <c r="D586" s="11">
        <v>1</v>
      </c>
      <c r="E586" s="11">
        <f t="shared" si="96"/>
        <v>5</v>
      </c>
      <c r="F586" s="11">
        <f t="shared" si="101"/>
        <v>5</v>
      </c>
      <c r="G586" s="11">
        <v>1.2500000000000001E-2</v>
      </c>
      <c r="H586" s="11">
        <v>2.82</v>
      </c>
      <c r="I586" s="11">
        <f t="shared" si="97"/>
        <v>0.94913977708671626</v>
      </c>
      <c r="J586" s="11">
        <f t="shared" si="98"/>
        <v>15.997870482638643</v>
      </c>
      <c r="K586" s="11">
        <f t="shared" si="102"/>
        <v>40.634591025902154</v>
      </c>
      <c r="L586" s="11">
        <f>G586*(K586^H586)</f>
        <v>430.52307294985815</v>
      </c>
      <c r="M586" s="11">
        <f t="shared" si="99"/>
        <v>1034.6625161015577</v>
      </c>
      <c r="N586" s="11">
        <f t="shared" si="100"/>
        <v>2741.8556676691278</v>
      </c>
      <c r="O586" s="11">
        <v>50</v>
      </c>
      <c r="P586" s="11">
        <v>0.33500000000000002</v>
      </c>
      <c r="Q586" s="11">
        <v>0</v>
      </c>
    </row>
    <row r="587" spans="1:19" x14ac:dyDescent="0.25">
      <c r="A587" s="11" t="s">
        <v>139</v>
      </c>
      <c r="B587" s="11" t="s">
        <v>140</v>
      </c>
      <c r="C587" s="11">
        <v>6</v>
      </c>
      <c r="D587" s="11">
        <v>1</v>
      </c>
      <c r="E587" s="11">
        <f t="shared" si="96"/>
        <v>6</v>
      </c>
      <c r="F587" s="11">
        <f t="shared" si="101"/>
        <v>6</v>
      </c>
      <c r="G587" s="11">
        <v>1.2500000000000001E-2</v>
      </c>
      <c r="H587" s="11">
        <v>2.82</v>
      </c>
      <c r="I587" s="11">
        <f t="shared" si="97"/>
        <v>1.1354176474011326</v>
      </c>
      <c r="J587" s="11">
        <f t="shared" si="98"/>
        <v>17.047467034078643</v>
      </c>
      <c r="K587" s="11">
        <f t="shared" si="102"/>
        <v>43.300566266559755</v>
      </c>
      <c r="L587" s="11">
        <f>G587*(K587^H587)</f>
        <v>515.01739410924904</v>
      </c>
      <c r="M587" s="11">
        <f t="shared" si="99"/>
        <v>1237.7250519328265</v>
      </c>
      <c r="N587" s="11">
        <f t="shared" si="100"/>
        <v>3279.9713876219903</v>
      </c>
      <c r="O587" s="11">
        <v>50</v>
      </c>
      <c r="P587" s="11">
        <v>0.33500000000000002</v>
      </c>
      <c r="Q587" s="11">
        <v>0</v>
      </c>
    </row>
    <row r="588" spans="1:19" x14ac:dyDescent="0.25">
      <c r="A588" s="11" t="s">
        <v>139</v>
      </c>
      <c r="B588" s="11" t="s">
        <v>140</v>
      </c>
      <c r="C588" s="11">
        <v>7</v>
      </c>
      <c r="D588" s="11">
        <v>1</v>
      </c>
      <c r="E588" s="11">
        <f t="shared" si="96"/>
        <v>7</v>
      </c>
      <c r="F588" s="11">
        <f t="shared" si="101"/>
        <v>7</v>
      </c>
      <c r="G588" s="11">
        <v>1.2500000000000001E-2</v>
      </c>
      <c r="H588" s="11">
        <v>2.82</v>
      </c>
      <c r="I588" s="11">
        <f t="shared" si="97"/>
        <v>1.2821567714150832</v>
      </c>
      <c r="J588" s="11">
        <f t="shared" si="98"/>
        <v>17.798283422627978</v>
      </c>
      <c r="K588" s="11">
        <f t="shared" si="102"/>
        <v>45.207639893475069</v>
      </c>
      <c r="L588" s="11">
        <f>G588*(K588^H588)</f>
        <v>581.57722029877402</v>
      </c>
      <c r="M588" s="11">
        <f t="shared" si="99"/>
        <v>1397.686181924475</v>
      </c>
      <c r="N588" s="11">
        <f t="shared" si="100"/>
        <v>3703.8683820998585</v>
      </c>
      <c r="O588" s="11">
        <v>50</v>
      </c>
      <c r="P588" s="11">
        <v>0.33500000000000002</v>
      </c>
      <c r="Q588" s="11">
        <v>0</v>
      </c>
    </row>
    <row r="589" spans="1:19" x14ac:dyDescent="0.25">
      <c r="A589" s="11" t="s">
        <v>139</v>
      </c>
      <c r="B589" s="11" t="s">
        <v>140</v>
      </c>
      <c r="C589" s="11">
        <v>8</v>
      </c>
      <c r="D589" s="11">
        <v>1</v>
      </c>
      <c r="E589" s="11">
        <f t="shared" si="96"/>
        <v>8</v>
      </c>
      <c r="F589" s="11">
        <f t="shared" si="101"/>
        <v>8</v>
      </c>
      <c r="G589" s="11">
        <v>1.2500000000000001E-2</v>
      </c>
      <c r="H589" s="11">
        <v>2.82</v>
      </c>
      <c r="I589" s="11">
        <f t="shared" si="97"/>
        <v>1.3942857702158813</v>
      </c>
      <c r="J589" s="11">
        <f t="shared" si="98"/>
        <v>18.335370981215004</v>
      </c>
      <c r="K589" s="11">
        <f t="shared" si="102"/>
        <v>46.571842292286107</v>
      </c>
      <c r="L589" s="11">
        <f>G589*(K589^H589)</f>
        <v>632.43813909693336</v>
      </c>
      <c r="M589" s="11">
        <f t="shared" si="99"/>
        <v>1519.9186231601377</v>
      </c>
      <c r="N589" s="11">
        <f t="shared" si="100"/>
        <v>4027.7843513743646</v>
      </c>
      <c r="O589" s="11">
        <v>50</v>
      </c>
      <c r="P589" s="11">
        <v>0.33500000000000002</v>
      </c>
      <c r="Q589" s="11">
        <v>0</v>
      </c>
    </row>
    <row r="590" spans="1:19" x14ac:dyDescent="0.25">
      <c r="A590" s="11" t="s">
        <v>139</v>
      </c>
      <c r="B590" s="11" t="s">
        <v>140</v>
      </c>
      <c r="C590" s="11">
        <v>9</v>
      </c>
      <c r="D590" s="11">
        <v>1</v>
      </c>
      <c r="E590" s="11">
        <f t="shared" si="96"/>
        <v>9</v>
      </c>
      <c r="F590" s="11">
        <f t="shared" si="101"/>
        <v>9</v>
      </c>
      <c r="G590" s="11">
        <v>1.2500000000000001E-2</v>
      </c>
      <c r="H590" s="11">
        <v>2.82</v>
      </c>
      <c r="I590" s="11">
        <f t="shared" si="97"/>
        <v>1.4782544566298856</v>
      </c>
      <c r="J590" s="11">
        <f t="shared" si="98"/>
        <v>18.719570167578411</v>
      </c>
      <c r="K590" s="11">
        <f t="shared" si="102"/>
        <v>47.547708225649167</v>
      </c>
      <c r="L590" s="11">
        <f>G590*(K590^H590)</f>
        <v>670.5257398689505</v>
      </c>
      <c r="M590" s="11">
        <f t="shared" si="99"/>
        <v>1611.4533522445338</v>
      </c>
      <c r="N590" s="11">
        <f t="shared" si="100"/>
        <v>4270.3513834480145</v>
      </c>
      <c r="O590" s="11">
        <v>50</v>
      </c>
      <c r="P590" s="11">
        <v>0.33500000000000002</v>
      </c>
      <c r="Q590" s="11">
        <v>0</v>
      </c>
    </row>
    <row r="591" spans="1:19" x14ac:dyDescent="0.25">
      <c r="A591" s="11" t="s">
        <v>139</v>
      </c>
      <c r="B591" s="11" t="s">
        <v>140</v>
      </c>
      <c r="C591" s="11">
        <v>10</v>
      </c>
      <c r="D591" s="11">
        <v>1</v>
      </c>
      <c r="E591" s="11">
        <f t="shared" si="96"/>
        <v>10</v>
      </c>
      <c r="F591" s="11">
        <f t="shared" si="101"/>
        <v>10</v>
      </c>
      <c r="G591" s="11">
        <v>1.2500000000000001E-2</v>
      </c>
      <c r="H591" s="11">
        <v>2.82</v>
      </c>
      <c r="I591" s="11">
        <f t="shared" si="97"/>
        <v>1.5402780654167569</v>
      </c>
      <c r="J591" s="11">
        <f t="shared" si="98"/>
        <v>18.994402478329821</v>
      </c>
      <c r="K591" s="11">
        <f t="shared" si="102"/>
        <v>48.245782294957749</v>
      </c>
      <c r="L591" s="11">
        <f>G591*(K591^H591)</f>
        <v>698.65920903228539</v>
      </c>
      <c r="M591" s="11">
        <f t="shared" si="99"/>
        <v>1679.0656309355575</v>
      </c>
      <c r="N591" s="11">
        <f t="shared" si="100"/>
        <v>4449.5239219792275</v>
      </c>
      <c r="O591" s="11">
        <v>50</v>
      </c>
      <c r="P591" s="11">
        <v>0.33500000000000002</v>
      </c>
      <c r="Q591" s="11">
        <v>0</v>
      </c>
    </row>
  </sheetData>
  <conditionalFormatting sqref="Q1:Q1048576">
    <cfRule type="cellIs" dxfId="8" priority="1" operator="lessThan">
      <formula>0</formula>
    </cfRule>
  </conditionalFormatting>
  <conditionalFormatting sqref="D1:D1048576">
    <cfRule type="cellIs" dxfId="7" priority="2" operator="greaterThan">
      <formula>3</formula>
    </cfRule>
  </conditionalFormatting>
  <hyperlinks>
    <hyperlink ref="S58" r:id="rId1"/>
    <hyperlink ref="T58" r:id="rId2"/>
    <hyperlink ref="U58" r:id="rId3"/>
    <hyperlink ref="V58" r:id="rId4"/>
    <hyperlink ref="W58" r:id="rId5"/>
    <hyperlink ref="X58" r:id="rId6"/>
    <hyperlink ref="Y58" r:id="rId7"/>
    <hyperlink ref="Z58" r:id="rId8"/>
    <hyperlink ref="AA58" r:id="rId9"/>
    <hyperlink ref="AB58" r:id="rId10"/>
    <hyperlink ref="AC58" r:id="rId11"/>
    <hyperlink ref="AD58" r:id="rId12"/>
    <hyperlink ref="AE58" r:id="rId13"/>
    <hyperlink ref="AF58" r:id="rId14"/>
    <hyperlink ref="AG58" r:id="rId15"/>
    <hyperlink ref="AH58" r:id="rId16"/>
    <hyperlink ref="AI58" r:id="rId17"/>
    <hyperlink ref="AJ58" r:id="rId18"/>
    <hyperlink ref="S88" r:id="rId19"/>
    <hyperlink ref="U88" r:id="rId20"/>
    <hyperlink ref="V88" r:id="rId21"/>
    <hyperlink ref="S118" r:id="rId22"/>
    <hyperlink ref="T118" r:id="rId23"/>
    <hyperlink ref="U118" r:id="rId24"/>
    <hyperlink ref="S128" r:id="rId25"/>
    <hyperlink ref="T128" r:id="rId26"/>
    <hyperlink ref="U128" r:id="rId27"/>
    <hyperlink ref="V128" r:id="rId28"/>
    <hyperlink ref="W128" r:id="rId29"/>
    <hyperlink ref="X128" r:id="rId30"/>
    <hyperlink ref="Y128" r:id="rId31"/>
    <hyperlink ref="Z128" r:id="rId32"/>
    <hyperlink ref="AA128" r:id="rId33"/>
    <hyperlink ref="AB128" r:id="rId34"/>
    <hyperlink ref="AC128" r:id="rId35"/>
    <hyperlink ref="S138" r:id="rId36"/>
    <hyperlink ref="T138" r:id="rId37"/>
    <hyperlink ref="U138" r:id="rId38"/>
    <hyperlink ref="V138" r:id="rId39"/>
    <hyperlink ref="W138" r:id="rId40"/>
    <hyperlink ref="X138" r:id="rId41"/>
    <hyperlink ref="Y138" r:id="rId42"/>
    <hyperlink ref="Z138" r:id="rId43"/>
    <hyperlink ref="S148" r:id="rId44"/>
    <hyperlink ref="T148" r:id="rId45"/>
    <hyperlink ref="U148" r:id="rId46"/>
    <hyperlink ref="V148" r:id="rId47"/>
    <hyperlink ref="S158" r:id="rId48"/>
    <hyperlink ref="T158" r:id="rId49"/>
    <hyperlink ref="U158" r:id="rId50"/>
    <hyperlink ref="T258" r:id="rId51"/>
    <hyperlink ref="U258" r:id="rId52"/>
    <hyperlink ref="V258" r:id="rId53"/>
    <hyperlink ref="S288" r:id="rId54"/>
    <hyperlink ref="T288" r:id="rId55"/>
    <hyperlink ref="U288" r:id="rId56"/>
    <hyperlink ref="S328" r:id="rId57"/>
    <hyperlink ref="T328" r:id="rId58"/>
    <hyperlink ref="U328" r:id="rId59"/>
    <hyperlink ref="V328" r:id="rId60"/>
    <hyperlink ref="W328" r:id="rId61"/>
    <hyperlink ref="X328" r:id="rId62"/>
    <hyperlink ref="Y328" r:id="rId63"/>
    <hyperlink ref="Z328" r:id="rId64"/>
    <hyperlink ref="AA328" r:id="rId65"/>
    <hyperlink ref="AB328" r:id="rId66"/>
    <hyperlink ref="S348" r:id="rId67"/>
    <hyperlink ref="T348" r:id="rId68"/>
    <hyperlink ref="V348" r:id="rId69"/>
    <hyperlink ref="S368" r:id="rId70"/>
    <hyperlink ref="R385" r:id="rId71"/>
    <hyperlink ref="T385" r:id="rId72"/>
    <hyperlink ref="S408" r:id="rId73"/>
    <hyperlink ref="V408" r:id="rId74"/>
    <hyperlink ref="W408" r:id="rId75"/>
    <hyperlink ref="Z408" r:id="rId76"/>
    <hyperlink ref="U428" r:id="rId77"/>
    <hyperlink ref="V428" r:id="rId78"/>
    <hyperlink ref="W428" r:id="rId79"/>
    <hyperlink ref="X428" r:id="rId80"/>
    <hyperlink ref="Y428" r:id="rId81"/>
    <hyperlink ref="Z428" r:id="rId82"/>
    <hyperlink ref="S478" r:id="rId83"/>
    <hyperlink ref="T478" r:id="rId84"/>
    <hyperlink ref="U478" r:id="rId85"/>
    <hyperlink ref="S498" r:id="rId86"/>
    <hyperlink ref="U498" r:id="rId87"/>
    <hyperlink ref="V498" r:id="rId88"/>
    <hyperlink ref="X498" r:id="rId89"/>
    <hyperlink ref="Y498" r:id="rId90"/>
    <hyperlink ref="S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A19" sqref="A19:XFD19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61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61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0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1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125" activePane="bottomRight" state="frozen"/>
      <selection pane="topRight" activeCell="F1" sqref="F1"/>
      <selection pane="bottomLeft" activeCell="A374" sqref="A374"/>
      <selection pane="bottomRight" activeCell="W132" sqref="W13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1.6021429446310201E-2</v>
      </c>
      <c r="P3">
        <v>3.0263242791203799</v>
      </c>
      <c r="Q3">
        <v>7.6868636689657803</v>
      </c>
      <c r="R3">
        <v>7.2672067958696704</v>
      </c>
      <c r="S3">
        <v>17.465048776423099</v>
      </c>
      <c r="T3">
        <v>46.282379257521299</v>
      </c>
      <c r="U3">
        <v>11</v>
      </c>
      <c r="V3">
        <v>0.6</v>
      </c>
      <c r="W3">
        <v>0</v>
      </c>
    </row>
    <row r="4" spans="1:40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2.73039045444235E-2</v>
      </c>
      <c r="P4">
        <v>3.6148473344734402</v>
      </c>
      <c r="Q4">
        <v>9.1817122295625495</v>
      </c>
      <c r="R4">
        <v>12.384857501258001</v>
      </c>
      <c r="S4">
        <v>29.764137229651599</v>
      </c>
      <c r="T4">
        <v>78.874963658576704</v>
      </c>
      <c r="U4">
        <v>11</v>
      </c>
      <c r="V4">
        <v>0.6</v>
      </c>
      <c r="W4">
        <v>0</v>
      </c>
    </row>
    <row r="5" spans="1:40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3.5296173849495099E-2</v>
      </c>
      <c r="P5">
        <v>3.9378356353608099</v>
      </c>
      <c r="Q5">
        <v>10.002102513816499</v>
      </c>
      <c r="R5">
        <v>16.010094188338599</v>
      </c>
      <c r="S5">
        <v>38.476554165678003</v>
      </c>
      <c r="T5">
        <v>101.96286853904699</v>
      </c>
      <c r="U5">
        <v>11</v>
      </c>
      <c r="V5">
        <v>0.6</v>
      </c>
      <c r="W5">
        <v>0</v>
      </c>
    </row>
    <row r="6" spans="1:40" x14ac:dyDescent="0.25">
      <c r="A6" t="s">
        <v>23</v>
      </c>
      <c r="B6" t="s">
        <v>24</v>
      </c>
      <c r="C6">
        <v>5</v>
      </c>
      <c r="D6">
        <v>1</v>
      </c>
      <c r="E6" s="11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4.0280475686274797E-2</v>
      </c>
      <c r="P6">
        <v>4.1150953732100399</v>
      </c>
      <c r="Q6">
        <v>10.452342247953499</v>
      </c>
      <c r="R6">
        <v>18.270938159988901</v>
      </c>
      <c r="S6">
        <v>43.909969142006602</v>
      </c>
      <c r="T6">
        <v>116.361418226317</v>
      </c>
      <c r="U6">
        <v>11</v>
      </c>
      <c r="V6">
        <v>0.6</v>
      </c>
      <c r="W6">
        <v>0</v>
      </c>
    </row>
    <row r="7" spans="1:40" x14ac:dyDescent="0.25">
      <c r="A7" s="11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 s="11">
        <v>1.6E-2</v>
      </c>
      <c r="M7" s="11">
        <v>3</v>
      </c>
      <c r="N7">
        <v>18.531538609999998</v>
      </c>
      <c r="O7">
        <v>4.3205272963749902E-2</v>
      </c>
      <c r="P7">
        <v>4.2123775799526699</v>
      </c>
      <c r="Q7">
        <v>10.6994390530798</v>
      </c>
      <c r="R7" s="11">
        <v>19.597605466588298</v>
      </c>
      <c r="S7" s="11">
        <v>47.098306817083198</v>
      </c>
      <c r="T7" s="11">
        <v>124.81051306527</v>
      </c>
      <c r="U7" s="11">
        <v>11</v>
      </c>
      <c r="V7" s="11">
        <v>0.6</v>
      </c>
      <c r="W7" s="11">
        <v>0</v>
      </c>
      <c r="AN7" s="2"/>
    </row>
    <row r="8" spans="1:40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4.4868993050588703E-2</v>
      </c>
      <c r="P8">
        <v>4.2657671869979303</v>
      </c>
      <c r="Q8">
        <v>10.835048654974701</v>
      </c>
      <c r="R8">
        <v>20.352257101264001</v>
      </c>
      <c r="S8">
        <v>48.911937277731397</v>
      </c>
      <c r="T8">
        <v>129.616633785988</v>
      </c>
      <c r="U8">
        <v>11</v>
      </c>
      <c r="V8">
        <v>0.6</v>
      </c>
      <c r="W8">
        <v>0</v>
      </c>
    </row>
    <row r="9" spans="1:40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4.5799951171440298E-2</v>
      </c>
      <c r="P9">
        <v>4.2950680245908597</v>
      </c>
      <c r="Q9">
        <v>10.909472782460799</v>
      </c>
      <c r="R9">
        <v>20.774533103863799</v>
      </c>
      <c r="S9">
        <v>49.926779869896301</v>
      </c>
      <c r="T9">
        <v>132.30596665522501</v>
      </c>
      <c r="U9">
        <v>11</v>
      </c>
      <c r="V9">
        <v>0.6</v>
      </c>
      <c r="W9">
        <v>0</v>
      </c>
    </row>
    <row r="10" spans="1:40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 s="11">
        <v>1.6E-2</v>
      </c>
      <c r="M10">
        <v>3</v>
      </c>
      <c r="N10">
        <v>20.790721789999999</v>
      </c>
      <c r="O10">
        <v>4.6316301602295697E-2</v>
      </c>
      <c r="P10">
        <v>4.31114866520916</v>
      </c>
      <c r="Q10">
        <v>10.9503176096313</v>
      </c>
      <c r="R10" s="11">
        <v>21.008745998083899</v>
      </c>
      <c r="S10" s="11">
        <v>50.489656328007399</v>
      </c>
      <c r="T10" s="11">
        <v>133.79758926922</v>
      </c>
      <c r="U10" s="11">
        <v>11</v>
      </c>
      <c r="V10" s="11">
        <v>0.6</v>
      </c>
      <c r="W10" s="11">
        <v>0</v>
      </c>
    </row>
    <row r="11" spans="1:40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4.6601323032889198E-2</v>
      </c>
      <c r="P11">
        <v>4.3199739078963297</v>
      </c>
      <c r="Q11">
        <v>10.972733726056701</v>
      </c>
      <c r="R11">
        <v>21.138029698038299</v>
      </c>
      <c r="S11">
        <v>50.800359764571802</v>
      </c>
      <c r="T11">
        <v>134.62095337611501</v>
      </c>
      <c r="U11">
        <v>11</v>
      </c>
      <c r="V11">
        <v>0.6</v>
      </c>
      <c r="W11">
        <v>0</v>
      </c>
    </row>
    <row r="12" spans="1:40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41.381880133243101</v>
      </c>
      <c r="P12">
        <v>33.673223297257103</v>
      </c>
      <c r="Q12">
        <v>85.529987175033099</v>
      </c>
      <c r="R12">
        <v>18770.527407554699</v>
      </c>
      <c r="S12">
        <v>45110.616216185197</v>
      </c>
      <c r="T12">
        <v>119543.13297289101</v>
      </c>
      <c r="U12">
        <v>330</v>
      </c>
      <c r="V12">
        <v>0.1</v>
      </c>
      <c r="W12">
        <v>0</v>
      </c>
    </row>
    <row r="13" spans="1:40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189.200631972281</v>
      </c>
      <c r="P13">
        <v>58.618960664949299</v>
      </c>
      <c r="Q13">
        <v>148.892160088971</v>
      </c>
      <c r="R13" s="11">
        <v>85820.065123368695</v>
      </c>
      <c r="S13" s="11">
        <v>206248.654466159</v>
      </c>
      <c r="T13" s="11">
        <v>546558.93433532096</v>
      </c>
      <c r="U13" s="11">
        <v>330</v>
      </c>
      <c r="V13" s="11">
        <v>0.1</v>
      </c>
      <c r="W13" s="11">
        <v>0</v>
      </c>
    </row>
    <row r="14" spans="1:40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430.48512617683502</v>
      </c>
      <c r="P14">
        <v>77.099217435276501</v>
      </c>
      <c r="Q14">
        <v>195.83201228560199</v>
      </c>
      <c r="R14" s="11">
        <v>195265.000851319</v>
      </c>
      <c r="S14" s="11">
        <v>469274.21497553203</v>
      </c>
      <c r="T14" s="11">
        <v>1243576.66968516</v>
      </c>
      <c r="U14" s="11">
        <v>330</v>
      </c>
      <c r="V14" s="11">
        <v>0.1</v>
      </c>
      <c r="W14" s="11">
        <v>0</v>
      </c>
    </row>
    <row r="15" spans="1:40" x14ac:dyDescent="0.25">
      <c r="A15" s="11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 s="11">
        <v>2.5999999999999999E-2</v>
      </c>
      <c r="M15" s="11">
        <v>3</v>
      </c>
      <c r="N15">
        <v>197.1142183</v>
      </c>
      <c r="O15">
        <v>702.94021695686104</v>
      </c>
      <c r="P15">
        <v>90.789728373611595</v>
      </c>
      <c r="Q15">
        <v>230.605910068973</v>
      </c>
      <c r="R15" s="11">
        <v>318848.69816878199</v>
      </c>
      <c r="S15" s="11">
        <v>766279.01506556605</v>
      </c>
      <c r="T15" s="11">
        <v>2030639.38992375</v>
      </c>
      <c r="U15" s="11">
        <v>330</v>
      </c>
      <c r="V15" s="11">
        <v>0.1</v>
      </c>
      <c r="W15" s="11">
        <v>0</v>
      </c>
    </row>
    <row r="16" spans="1:40" x14ac:dyDescent="0.25">
      <c r="A16" s="11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 s="11">
        <v>2.5999999999999999E-2</v>
      </c>
      <c r="M16" s="11">
        <v>3</v>
      </c>
      <c r="N16">
        <v>204.3636362</v>
      </c>
      <c r="O16">
        <v>965.81444043025897</v>
      </c>
      <c r="P16">
        <v>100.93190832717301</v>
      </c>
      <c r="Q16">
        <v>256.36704715101803</v>
      </c>
      <c r="R16" s="11">
        <v>438086.58200971503</v>
      </c>
      <c r="S16" s="11">
        <v>1052839.65875923</v>
      </c>
      <c r="T16" s="11">
        <v>2790025.09571196</v>
      </c>
      <c r="U16" s="11">
        <v>330</v>
      </c>
      <c r="V16" s="11">
        <v>0.1</v>
      </c>
      <c r="W16" s="11">
        <v>0</v>
      </c>
    </row>
    <row r="17" spans="1:23" x14ac:dyDescent="0.25">
      <c r="A17" s="11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 s="11">
        <v>2.5999999999999999E-2</v>
      </c>
      <c r="M17" s="11">
        <v>3</v>
      </c>
      <c r="N17">
        <v>207.62604619999999</v>
      </c>
      <c r="O17">
        <v>1197.95881188658</v>
      </c>
      <c r="P17">
        <v>108.445420034203</v>
      </c>
      <c r="Q17">
        <v>275.45136688687597</v>
      </c>
      <c r="R17" s="11">
        <v>543385.62286769599</v>
      </c>
      <c r="S17" s="11">
        <v>1305901.52095096</v>
      </c>
      <c r="T17" s="11">
        <v>3460639.0305200499</v>
      </c>
      <c r="U17">
        <v>330</v>
      </c>
      <c r="V17">
        <v>0.1</v>
      </c>
      <c r="W17">
        <v>0</v>
      </c>
    </row>
    <row r="18" spans="1:23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1392.0504603632601</v>
      </c>
      <c r="P18">
        <v>114.011566408077</v>
      </c>
      <c r="Q18">
        <v>289.58937867651599</v>
      </c>
      <c r="R18">
        <v>631424.21839739301</v>
      </c>
      <c r="S18">
        <v>1517481.89953711</v>
      </c>
      <c r="T18">
        <v>4021327.0337733501</v>
      </c>
      <c r="U18">
        <v>330</v>
      </c>
      <c r="V18">
        <v>0.1</v>
      </c>
      <c r="W18">
        <v>0</v>
      </c>
    </row>
    <row r="19" spans="1:23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1548.6196276466001</v>
      </c>
      <c r="P19">
        <v>118.13506906082399</v>
      </c>
      <c r="Q19">
        <v>300.06307541449399</v>
      </c>
      <c r="R19">
        <v>702442.88251335698</v>
      </c>
      <c r="S19">
        <v>1688158.8140191201</v>
      </c>
      <c r="T19">
        <v>4473620.8571506701</v>
      </c>
      <c r="U19">
        <v>330</v>
      </c>
      <c r="V19">
        <v>0.1</v>
      </c>
      <c r="W19">
        <v>0</v>
      </c>
    </row>
    <row r="20" spans="1:23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1671.8866228131801</v>
      </c>
      <c r="P20">
        <v>121.189834959009</v>
      </c>
      <c r="Q20">
        <v>307.82218079588301</v>
      </c>
      <c r="R20">
        <v>758355.91748835705</v>
      </c>
      <c r="S20">
        <v>1822532.84664349</v>
      </c>
      <c r="T20">
        <v>4829712.0436052503</v>
      </c>
      <c r="U20">
        <v>330</v>
      </c>
      <c r="V20">
        <v>0.1</v>
      </c>
      <c r="W20">
        <v>0</v>
      </c>
    </row>
    <row r="21" spans="1:23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1767.30587073531</v>
      </c>
      <c r="P21">
        <v>123.452861196301</v>
      </c>
      <c r="Q21">
        <v>313.57026743860501</v>
      </c>
      <c r="R21">
        <v>801637.41176951502</v>
      </c>
      <c r="S21">
        <v>1926549.89610554</v>
      </c>
      <c r="T21">
        <v>5105357.2246796796</v>
      </c>
      <c r="U21">
        <v>330</v>
      </c>
      <c r="V21">
        <v>0.1</v>
      </c>
      <c r="W21">
        <v>0</v>
      </c>
    </row>
    <row r="22" spans="1:23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25.5576130937046</v>
      </c>
      <c r="P22">
        <v>34.060551864544401</v>
      </c>
      <c r="Q22">
        <v>86.513801735942707</v>
      </c>
      <c r="R22">
        <v>11592.7520814039</v>
      </c>
      <c r="S22">
        <v>27860.495268935101</v>
      </c>
      <c r="T22">
        <v>73830.312462678005</v>
      </c>
      <c r="U22">
        <v>358.7</v>
      </c>
      <c r="V22">
        <v>9.1999999999999998E-2</v>
      </c>
      <c r="W22">
        <v>0</v>
      </c>
    </row>
    <row r="23" spans="1:23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135.947258761418</v>
      </c>
      <c r="P23">
        <v>59.906139048224603</v>
      </c>
      <c r="Q23">
        <v>152.16159318249001</v>
      </c>
      <c r="R23">
        <v>61664.712631391303</v>
      </c>
      <c r="S23">
        <v>148196.85804227699</v>
      </c>
      <c r="T23">
        <v>392721.67381203303</v>
      </c>
      <c r="U23">
        <v>358.7</v>
      </c>
      <c r="V23">
        <v>9.1999999999999998E-2</v>
      </c>
      <c r="W23">
        <v>0</v>
      </c>
    </row>
    <row r="24" spans="1:23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314.36539906417698</v>
      </c>
      <c r="P24">
        <v>79.518104806318107</v>
      </c>
      <c r="Q24">
        <v>201.975986208048</v>
      </c>
      <c r="R24">
        <v>142593.915987416</v>
      </c>
      <c r="S24">
        <v>342691.45875370398</v>
      </c>
      <c r="T24">
        <v>908132.36569731496</v>
      </c>
      <c r="U24">
        <v>358.7</v>
      </c>
      <c r="V24">
        <v>9.1999999999999998E-2</v>
      </c>
      <c r="W24">
        <v>0</v>
      </c>
    </row>
    <row r="25" spans="1:23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522.36167312883595</v>
      </c>
      <c r="P25">
        <v>94.399918021206105</v>
      </c>
      <c r="Q25">
        <v>239.775791773864</v>
      </c>
      <c r="R25">
        <v>236939.55109217699</v>
      </c>
      <c r="S25">
        <v>569429.34653250896</v>
      </c>
      <c r="T25">
        <v>1508987.7683111499</v>
      </c>
      <c r="U25">
        <v>358.7</v>
      </c>
      <c r="V25">
        <v>9.1999999999999998E-2</v>
      </c>
      <c r="W25">
        <v>0</v>
      </c>
    </row>
    <row r="26" spans="1:23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729.83588810113395</v>
      </c>
      <c r="P26">
        <v>105.69243032183699</v>
      </c>
      <c r="Q26">
        <v>268.45877301746498</v>
      </c>
      <c r="R26">
        <v>331048.38389433699</v>
      </c>
      <c r="S26">
        <v>795598.13480975095</v>
      </c>
      <c r="T26">
        <v>2108335.0572458399</v>
      </c>
      <c r="U26">
        <v>358.7</v>
      </c>
      <c r="V26">
        <v>9.1999999999999998E-2</v>
      </c>
      <c r="W26">
        <v>0</v>
      </c>
    </row>
    <row r="27" spans="1:23" x14ac:dyDescent="0.25">
      <c r="A27" s="11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 s="11">
        <v>2.1399999999999999E-2</v>
      </c>
      <c r="M27" s="11">
        <v>2.96</v>
      </c>
      <c r="N27">
        <v>163.21577260000001</v>
      </c>
      <c r="O27">
        <v>919.25758901967299</v>
      </c>
      <c r="P27">
        <v>114.26133467633601</v>
      </c>
      <c r="Q27">
        <v>290.22379007789198</v>
      </c>
      <c r="R27" s="11">
        <v>416968.72432422498</v>
      </c>
      <c r="S27" s="11">
        <v>1002087.77775589</v>
      </c>
      <c r="T27" s="11">
        <v>2655532.6110530999</v>
      </c>
      <c r="U27">
        <v>358.7</v>
      </c>
      <c r="V27">
        <v>9.1999999999999998E-2</v>
      </c>
      <c r="W27">
        <v>0</v>
      </c>
    </row>
    <row r="28" spans="1:23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1082.89234679076</v>
      </c>
      <c r="P28">
        <v>120.763530102986</v>
      </c>
      <c r="Q28">
        <v>306.73936646158398</v>
      </c>
      <c r="R28">
        <v>491192.29018640902</v>
      </c>
      <c r="S28">
        <v>1180466.93147419</v>
      </c>
      <c r="T28">
        <v>3128237.3684065901</v>
      </c>
      <c r="U28">
        <v>358.7</v>
      </c>
      <c r="V28">
        <v>9.1999999999999998E-2</v>
      </c>
      <c r="W28">
        <v>0</v>
      </c>
    </row>
    <row r="29" spans="1:23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1219.16354571189</v>
      </c>
      <c r="P29">
        <v>125.69748007106401</v>
      </c>
      <c r="Q29">
        <v>319.27159938050301</v>
      </c>
      <c r="R29">
        <v>553003.93977732502</v>
      </c>
      <c r="S29">
        <v>1329016.9184747101</v>
      </c>
      <c r="T29">
        <v>3521894.8339579701</v>
      </c>
      <c r="U29">
        <v>358.7</v>
      </c>
      <c r="V29">
        <v>9.1999999999999998E-2</v>
      </c>
      <c r="W29">
        <v>0</v>
      </c>
    </row>
    <row r="30" spans="1:23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1329.8181106350501</v>
      </c>
      <c r="P30">
        <v>129.44142510657099</v>
      </c>
      <c r="Q30">
        <v>328.781219770691</v>
      </c>
      <c r="R30" s="11">
        <v>603196.06582315604</v>
      </c>
      <c r="S30" s="11">
        <v>1449642.0711924001</v>
      </c>
      <c r="T30" s="11">
        <v>3841551.4886598499</v>
      </c>
      <c r="U30">
        <v>358.7</v>
      </c>
      <c r="V30">
        <v>9.1999999999999998E-2</v>
      </c>
      <c r="W30">
        <v>0</v>
      </c>
    </row>
    <row r="31" spans="1:23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1418.0816198990501</v>
      </c>
      <c r="P31">
        <v>132.28237901157399</v>
      </c>
      <c r="Q31">
        <v>335.99724268939701</v>
      </c>
      <c r="R31">
        <v>643231.76778721495</v>
      </c>
      <c r="S31">
        <v>1545858.61039946</v>
      </c>
      <c r="T31">
        <v>4096525.3175585698</v>
      </c>
      <c r="U31">
        <v>358.7</v>
      </c>
      <c r="V31">
        <v>9.1999999999999998E-2</v>
      </c>
      <c r="W31">
        <v>0</v>
      </c>
    </row>
    <row r="32" spans="1:23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9.2034509503643405E-2</v>
      </c>
      <c r="P32">
        <v>6.7512089601665002</v>
      </c>
      <c r="Q32">
        <v>17.1480707588229</v>
      </c>
      <c r="R32">
        <v>41.746200934239603</v>
      </c>
      <c r="S32">
        <v>100.327327407449</v>
      </c>
      <c r="T32">
        <v>265.867417629741</v>
      </c>
      <c r="U32">
        <v>94.6</v>
      </c>
      <c r="V32">
        <v>0.2</v>
      </c>
      <c r="W32">
        <v>0</v>
      </c>
    </row>
    <row r="33" spans="1:23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0.52152975596050899</v>
      </c>
      <c r="P33">
        <v>12.278631356310401</v>
      </c>
      <c r="Q33">
        <v>31.187723645028498</v>
      </c>
      <c r="R33">
        <v>236.56219936338701</v>
      </c>
      <c r="S33">
        <v>568.52246903000901</v>
      </c>
      <c r="T33">
        <v>1506.58454292952</v>
      </c>
      <c r="U33">
        <v>94.6</v>
      </c>
      <c r="V33">
        <v>0.2</v>
      </c>
      <c r="W33">
        <v>0</v>
      </c>
    </row>
    <row r="34" spans="1:23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1.2955333785002201</v>
      </c>
      <c r="P34">
        <v>16.804102057285501</v>
      </c>
      <c r="Q34">
        <v>42.6824192255051</v>
      </c>
      <c r="R34" s="11">
        <v>587.64475442489697</v>
      </c>
      <c r="S34" s="11">
        <v>1412.2680952292701</v>
      </c>
      <c r="T34" s="11">
        <v>3742.5104523575501</v>
      </c>
      <c r="U34">
        <v>94.6</v>
      </c>
      <c r="V34">
        <v>0.2</v>
      </c>
      <c r="W34">
        <v>0</v>
      </c>
    </row>
    <row r="35" spans="1:23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2.30886320464082</v>
      </c>
      <c r="P35">
        <v>20.509244092327101</v>
      </c>
      <c r="Q35">
        <v>52.093479994510801</v>
      </c>
      <c r="R35">
        <v>1047.28397848192</v>
      </c>
      <c r="S35">
        <v>2516.9045385290201</v>
      </c>
      <c r="T35">
        <v>6669.7970271019003</v>
      </c>
      <c r="U35">
        <v>94.6</v>
      </c>
      <c r="V35">
        <v>0.2</v>
      </c>
      <c r="W35">
        <v>0</v>
      </c>
    </row>
    <row r="36" spans="1:23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 s="11">
        <v>1.0999999999999999E-2</v>
      </c>
      <c r="M36" s="11">
        <v>2.9</v>
      </c>
      <c r="N36">
        <v>76.574998100000002</v>
      </c>
      <c r="O36">
        <v>3.4445340186513098</v>
      </c>
      <c r="P36">
        <v>23.542757820937599</v>
      </c>
      <c r="Q36">
        <v>59.798604865181602</v>
      </c>
      <c r="R36">
        <v>1562.41620717008</v>
      </c>
      <c r="S36">
        <v>3754.9055687817399</v>
      </c>
      <c r="T36">
        <v>9950.4997572716202</v>
      </c>
      <c r="U36">
        <v>94.6</v>
      </c>
      <c r="V36">
        <v>0.2</v>
      </c>
      <c r="W36">
        <v>0</v>
      </c>
    </row>
    <row r="37" spans="1:23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4.6072794511240902</v>
      </c>
      <c r="P37">
        <v>26.026388800435299</v>
      </c>
      <c r="Q37">
        <v>66.107027553105695</v>
      </c>
      <c r="R37">
        <v>2089.8292908184098</v>
      </c>
      <c r="S37">
        <v>5022.4207902389098</v>
      </c>
      <c r="T37">
        <v>13309.415094133101</v>
      </c>
      <c r="U37">
        <v>94.6</v>
      </c>
      <c r="V37">
        <v>0.2</v>
      </c>
      <c r="W37">
        <v>0</v>
      </c>
    </row>
    <row r="38" spans="1:23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 s="11">
        <v>1.0999999999999999E-2</v>
      </c>
      <c r="M38">
        <v>2.9</v>
      </c>
      <c r="N38">
        <v>87.680109529999996</v>
      </c>
      <c r="O38">
        <v>5.7304679122531903</v>
      </c>
      <c r="P38">
        <v>28.0598138626472</v>
      </c>
      <c r="Q38">
        <v>71.271927211123995</v>
      </c>
      <c r="R38" s="11">
        <v>2599.2996127464999</v>
      </c>
      <c r="S38" s="11">
        <v>6246.8147386361497</v>
      </c>
      <c r="T38" s="11">
        <v>16554.059057385799</v>
      </c>
      <c r="U38">
        <v>94.6</v>
      </c>
      <c r="V38" s="11">
        <v>0.2</v>
      </c>
      <c r="W38">
        <v>0</v>
      </c>
    </row>
    <row r="39" spans="1:23" x14ac:dyDescent="0.25">
      <c r="A39" t="s">
        <v>29</v>
      </c>
      <c r="B39" s="11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6.7730209639303096</v>
      </c>
      <c r="P39">
        <v>29.724641495159702</v>
      </c>
      <c r="Q39">
        <v>75.500589397705596</v>
      </c>
      <c r="R39">
        <v>3072.1942846977299</v>
      </c>
      <c r="S39">
        <v>7383.30758158551</v>
      </c>
      <c r="T39">
        <v>19565.7650912016</v>
      </c>
      <c r="U39">
        <v>94.6</v>
      </c>
      <c r="V39">
        <v>0.2</v>
      </c>
      <c r="W39">
        <v>0</v>
      </c>
    </row>
    <row r="40" spans="1:23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 s="11">
        <v>1.0999999999999999E-2</v>
      </c>
      <c r="M40">
        <v>2.9</v>
      </c>
      <c r="N40">
        <v>93.818199050000004</v>
      </c>
      <c r="O40">
        <v>7.7134843081816404</v>
      </c>
      <c r="P40">
        <v>31.0876870764716</v>
      </c>
      <c r="Q40">
        <v>78.962725174237903</v>
      </c>
      <c r="R40">
        <v>3498.78178923426</v>
      </c>
      <c r="S40">
        <v>8408.5118703058506</v>
      </c>
      <c r="T40">
        <v>22282.5564563105</v>
      </c>
      <c r="U40">
        <v>94.6</v>
      </c>
      <c r="V40">
        <v>0.2</v>
      </c>
      <c r="W40">
        <v>0</v>
      </c>
    </row>
    <row r="41" spans="1:23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8.5441558765404704</v>
      </c>
      <c r="P41">
        <v>32.203654411738803</v>
      </c>
      <c r="Q41">
        <v>81.797282205816401</v>
      </c>
      <c r="R41">
        <v>3875.5685227116101</v>
      </c>
      <c r="S41">
        <v>9314.0315373987305</v>
      </c>
      <c r="T41">
        <v>24682.183574106599</v>
      </c>
      <c r="U41">
        <v>94.6</v>
      </c>
      <c r="V41">
        <v>0.2</v>
      </c>
      <c r="W41">
        <v>0</v>
      </c>
    </row>
    <row r="42" spans="1:23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27.496406542056</v>
      </c>
      <c r="P42">
        <v>61.638571071209299</v>
      </c>
      <c r="Q42">
        <v>156.56197052087199</v>
      </c>
      <c r="R42" s="11">
        <v>12472.1750424363</v>
      </c>
      <c r="S42" s="11">
        <v>29973.984721067802</v>
      </c>
      <c r="T42" s="11">
        <v>79431.059510829698</v>
      </c>
      <c r="U42">
        <v>311</v>
      </c>
      <c r="V42">
        <v>0.1</v>
      </c>
      <c r="W42">
        <v>0</v>
      </c>
    </row>
    <row r="43" spans="1:23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92.168043582290295</v>
      </c>
      <c r="P43">
        <v>92.247379611874194</v>
      </c>
      <c r="Q43">
        <v>234.30834421416</v>
      </c>
      <c r="R43">
        <v>41806.771045481903</v>
      </c>
      <c r="S43">
        <v>100472.89364451299</v>
      </c>
      <c r="T43">
        <v>266253.16815796</v>
      </c>
      <c r="U43">
        <v>311</v>
      </c>
      <c r="V43">
        <v>0.1</v>
      </c>
      <c r="W43">
        <v>0</v>
      </c>
    </row>
    <row r="44" spans="1:23" x14ac:dyDescent="0.25">
      <c r="A44" s="11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 s="11">
        <v>3.2499999999999999E-3</v>
      </c>
      <c r="M44" s="11">
        <v>3</v>
      </c>
      <c r="N44">
        <v>138.7145391</v>
      </c>
      <c r="O44">
        <v>145.64793740220099</v>
      </c>
      <c r="P44">
        <v>107.447264099733</v>
      </c>
      <c r="Q44">
        <v>272.91605081332301</v>
      </c>
      <c r="R44" s="11">
        <v>66064.8716795644</v>
      </c>
      <c r="S44" s="11">
        <v>158771.62143610799</v>
      </c>
      <c r="T44" s="11">
        <v>420744.79680568498</v>
      </c>
      <c r="U44">
        <v>311</v>
      </c>
      <c r="V44">
        <v>0.1</v>
      </c>
      <c r="W44">
        <v>0</v>
      </c>
    </row>
    <row r="45" spans="1:23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178.549469226562</v>
      </c>
      <c r="P45">
        <v>114.995303355731</v>
      </c>
      <c r="Q45">
        <v>292.08807052355701</v>
      </c>
      <c r="R45">
        <v>80988.773224665405</v>
      </c>
      <c r="S45">
        <v>194637.76309700901</v>
      </c>
      <c r="T45">
        <v>515790.07220707298</v>
      </c>
      <c r="U45">
        <v>311</v>
      </c>
      <c r="V45">
        <v>0.1</v>
      </c>
      <c r="W45">
        <v>0</v>
      </c>
    </row>
    <row r="46" spans="1:23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196.584071500307</v>
      </c>
      <c r="P46">
        <v>118.7435487227</v>
      </c>
      <c r="Q46">
        <v>301.60861375565901</v>
      </c>
      <c r="R46">
        <v>89169.140940528203</v>
      </c>
      <c r="S46">
        <v>214297.38269773699</v>
      </c>
      <c r="T46">
        <v>567888.06414900196</v>
      </c>
      <c r="U46">
        <v>311</v>
      </c>
      <c r="V46">
        <v>0.1</v>
      </c>
      <c r="W46">
        <v>0</v>
      </c>
    </row>
    <row r="47" spans="1:23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205.97419449765599</v>
      </c>
      <c r="P47">
        <v>120.604872286942</v>
      </c>
      <c r="Q47">
        <v>306.33637560883102</v>
      </c>
      <c r="R47">
        <v>93428.434150854198</v>
      </c>
      <c r="S47">
        <v>224533.607668479</v>
      </c>
      <c r="T47">
        <v>595014.06032147002</v>
      </c>
      <c r="U47">
        <v>311</v>
      </c>
      <c r="V47">
        <v>0.1</v>
      </c>
      <c r="W47">
        <v>0</v>
      </c>
    </row>
    <row r="48" spans="1:23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210.74628969938999</v>
      </c>
      <c r="P48">
        <v>121.529178214544</v>
      </c>
      <c r="Q48">
        <v>308.68411266494297</v>
      </c>
      <c r="R48">
        <v>95593.022697512599</v>
      </c>
      <c r="S48">
        <v>229735.695019256</v>
      </c>
      <c r="T48">
        <v>608799.59180102998</v>
      </c>
      <c r="U48">
        <v>311</v>
      </c>
      <c r="V48">
        <v>0.1</v>
      </c>
      <c r="W48">
        <v>0</v>
      </c>
    </row>
    <row r="49" spans="1:23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 s="11">
        <v>3.2499999999999999E-3</v>
      </c>
      <c r="M49">
        <v>3</v>
      </c>
      <c r="N49">
        <v>198.7740015</v>
      </c>
      <c r="O49">
        <v>213.143187195591</v>
      </c>
      <c r="P49">
        <v>121.988174954399</v>
      </c>
      <c r="Q49">
        <v>309.84996438417397</v>
      </c>
      <c r="R49" s="11">
        <v>96680.2384064332</v>
      </c>
      <c r="S49" s="11">
        <v>232348.56622550599</v>
      </c>
      <c r="T49" s="11">
        <v>615723.70049759198</v>
      </c>
      <c r="U49">
        <v>311</v>
      </c>
      <c r="V49">
        <v>0.1</v>
      </c>
      <c r="W49">
        <v>0</v>
      </c>
    </row>
    <row r="50" spans="1:23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214.34017479908101</v>
      </c>
      <c r="P50">
        <v>122.21610598989901</v>
      </c>
      <c r="Q50">
        <v>310.428909214344</v>
      </c>
      <c r="R50">
        <v>97223.183496058802</v>
      </c>
      <c r="S50">
        <v>233653.409026818</v>
      </c>
      <c r="T50">
        <v>619181.53392106597</v>
      </c>
      <c r="U50">
        <v>311</v>
      </c>
      <c r="V50">
        <v>0.1</v>
      </c>
      <c r="W50">
        <v>0</v>
      </c>
    </row>
    <row r="51" spans="1:23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214.93624288162999</v>
      </c>
      <c r="P51">
        <v>122.32929319240699</v>
      </c>
      <c r="Q51">
        <v>310.71640470871301</v>
      </c>
      <c r="R51" s="11">
        <v>97493.555751843902</v>
      </c>
      <c r="S51" s="11">
        <v>234303.18613757199</v>
      </c>
      <c r="T51" s="11">
        <v>620903.44326456694</v>
      </c>
      <c r="U51">
        <v>311</v>
      </c>
      <c r="V51">
        <v>0.1</v>
      </c>
      <c r="W51">
        <v>0</v>
      </c>
    </row>
    <row r="52" spans="1:23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>
        <v>0.139938821973456</v>
      </c>
      <c r="P52">
        <v>6.9376935203618997</v>
      </c>
      <c r="Q52">
        <v>17.621741541719199</v>
      </c>
      <c r="R52" s="2">
        <v>63.475257401935899</v>
      </c>
      <c r="S52" s="2">
        <v>152.54808315774099</v>
      </c>
      <c r="T52" s="2">
        <v>404.25242036801302</v>
      </c>
      <c r="U52" s="2">
        <v>29.1726666666667</v>
      </c>
      <c r="V52" s="2">
        <v>0.92646666666666699</v>
      </c>
      <c r="W52" s="2">
        <v>0</v>
      </c>
    </row>
    <row r="53" spans="1:23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>
        <v>0.38066947311275301</v>
      </c>
      <c r="P53">
        <v>9.6846751147836194</v>
      </c>
      <c r="Q53">
        <v>24.5990747915504</v>
      </c>
      <c r="R53" s="2">
        <v>172.668973842546</v>
      </c>
      <c r="S53" s="2">
        <v>414.969896281052</v>
      </c>
      <c r="T53" s="2">
        <v>1099.67022514479</v>
      </c>
      <c r="U53" s="2">
        <v>29.1726666666667</v>
      </c>
      <c r="V53" s="2">
        <v>0.92646666666666699</v>
      </c>
      <c r="W53" s="2">
        <v>0</v>
      </c>
    </row>
    <row r="54" spans="1:23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>
        <v>0.52386987705729804</v>
      </c>
      <c r="P54">
        <v>10.7723432076368</v>
      </c>
      <c r="Q54">
        <v>27.361751747397399</v>
      </c>
      <c r="R54" s="2">
        <v>237.62366170011001</v>
      </c>
      <c r="S54" s="2">
        <v>571.07344796950395</v>
      </c>
      <c r="T54" s="2">
        <v>1513.3446371191801</v>
      </c>
      <c r="U54" s="2">
        <v>29.1726666666667</v>
      </c>
      <c r="V54" s="2">
        <v>0.92646666666666699</v>
      </c>
      <c r="W54" s="2">
        <v>0</v>
      </c>
    </row>
    <row r="55" spans="1:23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>
        <v>0.58924587416627905</v>
      </c>
      <c r="P55">
        <v>11.203005678260199</v>
      </c>
      <c r="Q55">
        <v>28.455634422780999</v>
      </c>
      <c r="R55" s="2">
        <v>267.27775043602998</v>
      </c>
      <c r="S55" s="2">
        <v>642.34018369629803</v>
      </c>
      <c r="T55" s="2">
        <v>1702.20148679519</v>
      </c>
      <c r="U55" s="2">
        <v>29.1726666666667</v>
      </c>
      <c r="V55" s="2">
        <v>0.92646666666666699</v>
      </c>
      <c r="W55" s="2">
        <v>0</v>
      </c>
    </row>
    <row r="56" spans="1:23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>
        <v>0.61656422900631602</v>
      </c>
      <c r="P56">
        <v>11.3735265980355</v>
      </c>
      <c r="Q56">
        <v>28.888757559010099</v>
      </c>
      <c r="R56" s="2">
        <v>279.66916248891698</v>
      </c>
      <c r="S56" s="2">
        <v>672.12007327305196</v>
      </c>
      <c r="T56" s="2">
        <v>1781.1181941735899</v>
      </c>
      <c r="U56" s="2">
        <v>29.1726666666667</v>
      </c>
      <c r="V56" s="2">
        <v>0.92646666666666699</v>
      </c>
      <c r="W56" s="2">
        <v>0</v>
      </c>
    </row>
    <row r="57" spans="1:23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>
        <v>0.62761005843335405</v>
      </c>
      <c r="P57">
        <v>11.4410444015694</v>
      </c>
      <c r="Q57">
        <v>29.0602527799863</v>
      </c>
      <c r="R57" s="2">
        <v>284.67947239585698</v>
      </c>
      <c r="S57" s="2">
        <v>684.16119297249895</v>
      </c>
      <c r="T57" s="2">
        <v>1813.0271613771199</v>
      </c>
      <c r="U57" s="2">
        <v>29.1726666666667</v>
      </c>
      <c r="V57" s="2">
        <v>0.92646666666666699</v>
      </c>
      <c r="W57" s="2">
        <v>0</v>
      </c>
    </row>
    <row r="58" spans="1:23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>
        <v>0.63201985770595803</v>
      </c>
      <c r="P58">
        <v>11.4677780938346</v>
      </c>
      <c r="Q58">
        <v>29.128156358339801</v>
      </c>
      <c r="R58" s="2">
        <v>286.67972607794502</v>
      </c>
      <c r="S58" s="2">
        <v>688.96833952882605</v>
      </c>
      <c r="T58" s="2">
        <v>1825.7660997513899</v>
      </c>
      <c r="U58" s="2">
        <v>29.1726666666667</v>
      </c>
      <c r="V58" s="2">
        <v>0.92646666666666699</v>
      </c>
      <c r="W58" s="2">
        <v>0</v>
      </c>
    </row>
    <row r="59" spans="1:23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>
        <v>0.63377161159668804</v>
      </c>
      <c r="P59">
        <v>11.4783633063966</v>
      </c>
      <c r="Q59">
        <v>29.155042798247401</v>
      </c>
      <c r="R59" s="2">
        <v>287.474309221856</v>
      </c>
      <c r="S59" s="2">
        <v>690.87793612558403</v>
      </c>
      <c r="T59" s="2">
        <v>1830.8265307327999</v>
      </c>
      <c r="U59" s="2">
        <v>29.1726666666667</v>
      </c>
      <c r="V59" s="2">
        <v>0.92646666666666699</v>
      </c>
      <c r="W59" s="2">
        <v>0</v>
      </c>
    </row>
    <row r="60" spans="1:23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>
        <v>0.634466112574535</v>
      </c>
      <c r="P60">
        <v>11.4825545241256</v>
      </c>
      <c r="Q60">
        <v>29.165688491279099</v>
      </c>
      <c r="R60" s="2">
        <v>287.78932994100302</v>
      </c>
      <c r="S60" s="2">
        <v>691.63501547945998</v>
      </c>
      <c r="T60" s="2">
        <v>1832.8327910205701</v>
      </c>
      <c r="U60" s="2">
        <v>29.1726666666667</v>
      </c>
      <c r="V60" s="2">
        <v>0.92646666666666699</v>
      </c>
      <c r="W60" s="2">
        <v>0</v>
      </c>
    </row>
    <row r="61" spans="1:23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>
        <v>0.63474124057743397</v>
      </c>
      <c r="P61">
        <v>11.484214037900101</v>
      </c>
      <c r="Q61">
        <v>29.1699036562662</v>
      </c>
      <c r="R61" s="2">
        <v>287.91412605230499</v>
      </c>
      <c r="S61" s="2">
        <v>691.93493403582204</v>
      </c>
      <c r="T61" s="2">
        <v>1833.6275751949299</v>
      </c>
      <c r="U61" s="2">
        <v>29.1726666666667</v>
      </c>
      <c r="V61" s="2">
        <v>0.92646666666666699</v>
      </c>
      <c r="W61" s="2">
        <v>0</v>
      </c>
    </row>
    <row r="62" spans="1:23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0.23401738730824401</v>
      </c>
      <c r="P62">
        <v>7.5585877301431799</v>
      </c>
      <c r="Q62">
        <v>19.1988128345637</v>
      </c>
      <c r="R62">
        <v>106.148627567673</v>
      </c>
      <c r="S62">
        <v>255.10364712250299</v>
      </c>
      <c r="T62">
        <v>676.02466487463198</v>
      </c>
      <c r="U62">
        <v>58.9</v>
      </c>
      <c r="V62">
        <v>0.22</v>
      </c>
      <c r="W62">
        <v>0.20699999999999999</v>
      </c>
    </row>
    <row r="63" spans="1:23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1.22453054453847</v>
      </c>
      <c r="P63">
        <v>13.122436813078901</v>
      </c>
      <c r="Q63">
        <v>33.330989505220401</v>
      </c>
      <c r="R63">
        <v>555.438372390013</v>
      </c>
      <c r="S63">
        <v>1334.86751355447</v>
      </c>
      <c r="T63">
        <v>3537.3989109193299</v>
      </c>
      <c r="U63">
        <v>58.9</v>
      </c>
      <c r="V63">
        <v>0.22</v>
      </c>
      <c r="W63">
        <v>0.20699999999999999</v>
      </c>
    </row>
    <row r="64" spans="1:23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2.5265315752891402</v>
      </c>
      <c r="P64">
        <v>16.7057582638996</v>
      </c>
      <c r="Q64">
        <v>42.432625990304899</v>
      </c>
      <c r="R64">
        <v>1146.0168080164101</v>
      </c>
      <c r="S64">
        <v>2754.1860322432399</v>
      </c>
      <c r="T64">
        <v>7298.5929854445803</v>
      </c>
      <c r="U64">
        <v>58.9</v>
      </c>
      <c r="V64">
        <v>0.22</v>
      </c>
      <c r="W64">
        <v>0.20699999999999999</v>
      </c>
    </row>
    <row r="65" spans="1:23" x14ac:dyDescent="0.25">
      <c r="A65" t="s">
        <v>35</v>
      </c>
      <c r="B65" t="s">
        <v>36</v>
      </c>
      <c r="C65">
        <v>4</v>
      </c>
      <c r="D65">
        <v>2</v>
      </c>
      <c r="E65" s="11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3.7249087098461802</v>
      </c>
      <c r="P65">
        <v>19.013547786676501</v>
      </c>
      <c r="Q65">
        <v>48.294411378158401</v>
      </c>
      <c r="R65">
        <v>1689.5921790812799</v>
      </c>
      <c r="S65">
        <v>4060.5435690489899</v>
      </c>
      <c r="T65">
        <v>10760.440457979799</v>
      </c>
      <c r="U65">
        <v>58.9</v>
      </c>
      <c r="V65">
        <v>0.22</v>
      </c>
      <c r="W65">
        <v>0.20699999999999999</v>
      </c>
    </row>
    <row r="66" spans="1:23" x14ac:dyDescent="0.25">
      <c r="A66" s="11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 s="11">
        <v>1.4999999999999999E-2</v>
      </c>
      <c r="M66" s="11">
        <v>3</v>
      </c>
      <c r="N66">
        <v>35.036424660000002</v>
      </c>
      <c r="O66">
        <v>4.6685078470388897</v>
      </c>
      <c r="P66">
        <v>20.499848291538999</v>
      </c>
      <c r="Q66">
        <v>52.069614660509103</v>
      </c>
      <c r="R66" s="11">
        <v>2117.6020570614801</v>
      </c>
      <c r="S66" s="11">
        <v>5089.1662029836198</v>
      </c>
      <c r="T66" s="11">
        <v>13486.2904379066</v>
      </c>
      <c r="U66" s="11">
        <v>58.9</v>
      </c>
      <c r="V66" s="11">
        <v>0.22</v>
      </c>
      <c r="W66" s="11">
        <v>0.20699999999999999</v>
      </c>
    </row>
    <row r="67" spans="1:23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5.3535025027949201</v>
      </c>
      <c r="P67">
        <v>21.457079949344699</v>
      </c>
      <c r="Q67">
        <v>54.500983071335497</v>
      </c>
      <c r="R67">
        <v>2428.3107759137201</v>
      </c>
      <c r="S67">
        <v>5835.8826626140899</v>
      </c>
      <c r="T67">
        <v>15465.089055927299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5.82832826495014</v>
      </c>
      <c r="P68">
        <v>22.073572000385301</v>
      </c>
      <c r="Q68">
        <v>56.066872880978799</v>
      </c>
      <c r="R68">
        <v>2643.6883748447099</v>
      </c>
      <c r="S68">
        <v>6353.4928499031703</v>
      </c>
      <c r="T68">
        <v>16836.7560522434</v>
      </c>
      <c r="U68">
        <v>58.9</v>
      </c>
      <c r="V68">
        <v>0.22</v>
      </c>
      <c r="W68">
        <v>0.20699999999999999</v>
      </c>
    </row>
    <row r="69" spans="1:23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 s="11">
        <v>1.4999999999999999E-2</v>
      </c>
      <c r="M69">
        <v>3</v>
      </c>
      <c r="N69">
        <v>40.816551019999999</v>
      </c>
      <c r="O69">
        <v>6.1485264795531904</v>
      </c>
      <c r="P69">
        <v>22.470615334563799</v>
      </c>
      <c r="Q69">
        <v>57.075362949792002</v>
      </c>
      <c r="R69" s="11">
        <v>2788.9280146025999</v>
      </c>
      <c r="S69" s="11">
        <v>6702.5426931088796</v>
      </c>
      <c r="T69" s="11">
        <v>17761.738136738499</v>
      </c>
      <c r="U69" s="11">
        <v>58.9</v>
      </c>
      <c r="V69" s="11">
        <v>0.22</v>
      </c>
      <c r="W69" s="11">
        <v>0.20699999999999999</v>
      </c>
    </row>
    <row r="70" spans="1:23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6.3608306234498802</v>
      </c>
      <c r="P70">
        <v>22.726325702522999</v>
      </c>
      <c r="Q70">
        <v>57.724867284408298</v>
      </c>
      <c r="R70">
        <v>2885.2276689179398</v>
      </c>
      <c r="S70">
        <v>6933.9766135975597</v>
      </c>
      <c r="T70">
        <v>18375.038026033501</v>
      </c>
      <c r="U70">
        <v>58.9</v>
      </c>
      <c r="V70">
        <v>0.22</v>
      </c>
      <c r="W70">
        <v>0.20699999999999999</v>
      </c>
    </row>
    <row r="71" spans="1:23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6.5001167777729902</v>
      </c>
      <c r="P71">
        <v>22.8910124927372</v>
      </c>
      <c r="Q71">
        <v>58.143171731552599</v>
      </c>
      <c r="R71">
        <v>2948.4068809014698</v>
      </c>
      <c r="S71">
        <v>7085.8132201429098</v>
      </c>
      <c r="T71">
        <v>18777.405033378702</v>
      </c>
      <c r="U71">
        <v>58.9</v>
      </c>
      <c r="V71">
        <v>0.22</v>
      </c>
      <c r="W71">
        <v>0.20699999999999999</v>
      </c>
    </row>
    <row r="72" spans="1:23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9.3601330346887196E-2</v>
      </c>
      <c r="P72">
        <v>4.9782413133618002</v>
      </c>
      <c r="Q72">
        <v>12.644732935939</v>
      </c>
      <c r="R72" s="11">
        <v>42.456899759091002</v>
      </c>
      <c r="S72" s="11">
        <v>102.035327467174</v>
      </c>
      <c r="T72" s="11">
        <v>270.39361778800998</v>
      </c>
      <c r="U72" s="11">
        <v>21.02</v>
      </c>
      <c r="V72" s="11">
        <v>0.86</v>
      </c>
      <c r="W72" s="11">
        <v>-6.9989999999999997E-2</v>
      </c>
    </row>
    <row r="73" spans="1:23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0.24709959276742199</v>
      </c>
      <c r="P73">
        <v>6.88027738157664</v>
      </c>
      <c r="Q73">
        <v>17.475904549204699</v>
      </c>
      <c r="R73" s="11">
        <v>112.082623203737</v>
      </c>
      <c r="S73" s="11">
        <v>269.36463158792799</v>
      </c>
      <c r="T73" s="11">
        <v>713.81627370801004</v>
      </c>
      <c r="U73" s="11">
        <v>21.02</v>
      </c>
      <c r="V73" s="11">
        <v>0.86</v>
      </c>
      <c r="W73" s="11">
        <v>-6.9989999999999997E-2</v>
      </c>
    </row>
    <row r="74" spans="1:23" x14ac:dyDescent="0.25">
      <c r="A74" s="11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 s="11">
        <v>2.1000000000000001E-2</v>
      </c>
      <c r="M74" s="11">
        <v>3</v>
      </c>
      <c r="N74">
        <v>13.458250619999999</v>
      </c>
      <c r="O74">
        <v>0.34435842424324398</v>
      </c>
      <c r="P74">
        <v>7.6851469248458999</v>
      </c>
      <c r="Q74">
        <v>19.5202731891086</v>
      </c>
      <c r="R74" s="11">
        <v>156.19853954116499</v>
      </c>
      <c r="S74" s="11">
        <v>375.38702124769401</v>
      </c>
      <c r="T74" s="11">
        <v>994.77560630638902</v>
      </c>
      <c r="U74" s="11">
        <v>21.02</v>
      </c>
      <c r="V74" s="11">
        <v>0.86</v>
      </c>
      <c r="W74" s="11">
        <v>-6.9989999999999997E-2</v>
      </c>
    </row>
    <row r="75" spans="1:23" x14ac:dyDescent="0.25">
      <c r="A75" s="11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 s="11">
        <v>2.1000000000000001E-2</v>
      </c>
      <c r="M75" s="11">
        <v>3</v>
      </c>
      <c r="N75">
        <v>14.82873994</v>
      </c>
      <c r="O75">
        <v>0.39220126621395401</v>
      </c>
      <c r="P75">
        <v>8.0257371967698603</v>
      </c>
      <c r="Q75">
        <v>20.3853724797954</v>
      </c>
      <c r="R75" s="11">
        <v>177.89971342632899</v>
      </c>
      <c r="S75" s="11">
        <v>427.54076766721698</v>
      </c>
      <c r="T75" s="11">
        <v>1132.98303431813</v>
      </c>
      <c r="U75" s="11">
        <v>21.02</v>
      </c>
      <c r="V75" s="11">
        <v>0.86</v>
      </c>
      <c r="W75" s="11">
        <v>-6.9989999999999997E-2</v>
      </c>
    </row>
    <row r="76" spans="1:23" x14ac:dyDescent="0.25">
      <c r="A76" s="11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 s="11">
        <v>2.1000000000000001E-2</v>
      </c>
      <c r="M76" s="11">
        <v>3</v>
      </c>
      <c r="N76">
        <v>15.98411121</v>
      </c>
      <c r="O76">
        <v>0.41371223377968203</v>
      </c>
      <c r="P76">
        <v>8.1698620854543602</v>
      </c>
      <c r="Q76">
        <v>20.751449697054099</v>
      </c>
      <c r="R76" s="11">
        <v>187.65693578924299</v>
      </c>
      <c r="S76" s="11">
        <v>450.98999228369001</v>
      </c>
      <c r="T76" s="11">
        <v>1195.1234795517801</v>
      </c>
      <c r="U76">
        <v>21.02</v>
      </c>
      <c r="V76">
        <v>0.86</v>
      </c>
      <c r="W76">
        <v>-6.9989999999999997E-2</v>
      </c>
    </row>
    <row r="77" spans="1:23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0.42304668105475601</v>
      </c>
      <c r="P77">
        <v>8.2308502734639202</v>
      </c>
      <c r="Q77">
        <v>20.906359694598301</v>
      </c>
      <c r="R77">
        <v>191.890974886718</v>
      </c>
      <c r="S77">
        <v>461.165524841908</v>
      </c>
      <c r="T77">
        <v>1222.08864083106</v>
      </c>
      <c r="U77">
        <v>21.02</v>
      </c>
      <c r="V77">
        <v>0.86</v>
      </c>
      <c r="W77">
        <v>-6.9989999999999997E-2</v>
      </c>
    </row>
    <row r="78" spans="1:23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0.42703856901169002</v>
      </c>
      <c r="P78">
        <v>8.2566581620988195</v>
      </c>
      <c r="Q78">
        <v>20.971911731731002</v>
      </c>
      <c r="R78">
        <v>193.70166695924399</v>
      </c>
      <c r="S78">
        <v>465.51710396357697</v>
      </c>
      <c r="T78">
        <v>1233.62032550348</v>
      </c>
      <c r="U78">
        <v>21.02</v>
      </c>
      <c r="V78">
        <v>0.86</v>
      </c>
      <c r="W78">
        <v>-6.9989999999999997E-2</v>
      </c>
    </row>
    <row r="79" spans="1:23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0.42873531792243003</v>
      </c>
      <c r="P79">
        <v>8.2675790819937909</v>
      </c>
      <c r="Q79">
        <v>20.999650868264201</v>
      </c>
      <c r="R79">
        <v>194.47130023424899</v>
      </c>
      <c r="S79">
        <v>467.36673932768298</v>
      </c>
      <c r="T79">
        <v>1238.5218592183601</v>
      </c>
      <c r="U79">
        <v>21.02</v>
      </c>
      <c r="V79">
        <v>0.86</v>
      </c>
      <c r="W79">
        <v>-6.9989999999999997E-2</v>
      </c>
    </row>
    <row r="80" spans="1:23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0.42945466893523698</v>
      </c>
      <c r="P80">
        <v>8.2722004011973809</v>
      </c>
      <c r="Q80">
        <v>21.0113890190413</v>
      </c>
      <c r="R80">
        <v>194.797592753054</v>
      </c>
      <c r="S80">
        <v>468.15090784199401</v>
      </c>
      <c r="T80">
        <v>1240.5999057812801</v>
      </c>
      <c r="U80">
        <v>21.02</v>
      </c>
      <c r="V80">
        <v>0.86</v>
      </c>
      <c r="W80">
        <v>-6.9989999999999997E-2</v>
      </c>
    </row>
    <row r="81" spans="1:23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0.42975931313454402</v>
      </c>
      <c r="P81">
        <v>8.27415596825462</v>
      </c>
      <c r="Q81">
        <v>21.016356159366701</v>
      </c>
      <c r="R81">
        <v>194.93577720176</v>
      </c>
      <c r="S81">
        <v>468.48300216717098</v>
      </c>
      <c r="T81">
        <v>1241.4799557429999</v>
      </c>
      <c r="U81">
        <v>21.02</v>
      </c>
      <c r="V81">
        <v>0.86</v>
      </c>
      <c r="W81">
        <v>-6.9989999999999997E-2</v>
      </c>
    </row>
    <row r="82" spans="1:23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v>118018.261844493</v>
      </c>
      <c r="P82">
        <v>816.55922638604397</v>
      </c>
      <c r="Q82">
        <v>2074.0604350205499</v>
      </c>
      <c r="R82" s="2">
        <v>53532246.756580703</v>
      </c>
      <c r="S82" s="2">
        <v>128652359.424611</v>
      </c>
      <c r="T82" s="2">
        <v>340928752.47522002</v>
      </c>
      <c r="U82" s="2">
        <v>2097.36</v>
      </c>
      <c r="V82" s="2">
        <v>0.5</v>
      </c>
      <c r="W82" s="2">
        <v>0</v>
      </c>
    </row>
    <row r="83" spans="1:23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v>121995.31086126</v>
      </c>
      <c r="P83">
        <v>825.63038000523704</v>
      </c>
      <c r="Q83">
        <v>2097.1011652133002</v>
      </c>
      <c r="R83" s="2">
        <v>55336207.991064101</v>
      </c>
      <c r="S83" s="2">
        <v>132987762.535602</v>
      </c>
      <c r="T83" s="2">
        <v>352417570.71934599</v>
      </c>
      <c r="U83" s="2">
        <v>2097.36</v>
      </c>
      <c r="V83" s="2">
        <v>0.5</v>
      </c>
      <c r="W83" s="2">
        <v>0</v>
      </c>
    </row>
    <row r="84" spans="1:23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v>122039.986326848</v>
      </c>
      <c r="P84">
        <v>825.73115141939002</v>
      </c>
      <c r="Q84">
        <v>2097.3571246052502</v>
      </c>
      <c r="R84" s="2">
        <v>55356472.465480499</v>
      </c>
      <c r="S84" s="2">
        <v>133036463.507523</v>
      </c>
      <c r="T84" s="2">
        <v>352546628.29493701</v>
      </c>
      <c r="U84" s="2">
        <v>2097.36</v>
      </c>
      <c r="V84" s="2">
        <v>0.5</v>
      </c>
      <c r="W84" s="2">
        <v>0</v>
      </c>
    </row>
    <row r="85" spans="1:23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v>122040.482687686</v>
      </c>
      <c r="P85">
        <v>825.732270888681</v>
      </c>
      <c r="Q85">
        <v>2097.3599680572502</v>
      </c>
      <c r="R85" s="2">
        <v>55356697.611237302</v>
      </c>
      <c r="S85" s="2">
        <v>133037004.593216</v>
      </c>
      <c r="T85" s="2">
        <v>352548062.172023</v>
      </c>
      <c r="U85" s="2">
        <v>2097.36</v>
      </c>
      <c r="V85" s="2">
        <v>0.5</v>
      </c>
      <c r="W85" s="2">
        <v>0</v>
      </c>
    </row>
    <row r="86" spans="1:23" x14ac:dyDescent="0.25">
      <c r="A86" s="11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 s="11">
        <v>3</v>
      </c>
      <c r="N86">
        <v>1544.9709</v>
      </c>
      <c r="O86">
        <v>122040.488201764</v>
      </c>
      <c r="P86">
        <v>825.73228332486201</v>
      </c>
      <c r="Q86">
        <v>2097.3599996451499</v>
      </c>
      <c r="R86" s="2">
        <v>55356700.1123842</v>
      </c>
      <c r="S86" s="2">
        <v>133037010.60414401</v>
      </c>
      <c r="T86" s="2">
        <v>352548078.100981</v>
      </c>
      <c r="U86" s="2">
        <v>2097.36</v>
      </c>
      <c r="V86" s="2">
        <v>0.5</v>
      </c>
      <c r="W86" s="2">
        <v>0</v>
      </c>
    </row>
    <row r="87" spans="1:23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v>122040.48826302</v>
      </c>
      <c r="P87">
        <v>825.73228346301505</v>
      </c>
      <c r="Q87">
        <v>2097.3599999960602</v>
      </c>
      <c r="R87" s="2">
        <v>55356700.140169397</v>
      </c>
      <c r="S87" s="2">
        <v>133037010.670919</v>
      </c>
      <c r="T87" s="2">
        <v>352548078.27793503</v>
      </c>
      <c r="U87" s="2">
        <v>2097.36</v>
      </c>
      <c r="V87" s="2">
        <v>0.5</v>
      </c>
      <c r="W87" s="2">
        <v>0</v>
      </c>
    </row>
    <row r="88" spans="1:23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v>122040.488263701</v>
      </c>
      <c r="P88">
        <v>825.73228346455005</v>
      </c>
      <c r="Q88">
        <v>2097.3599999999601</v>
      </c>
      <c r="R88" s="2">
        <v>55356700.140478</v>
      </c>
      <c r="S88" s="2">
        <v>133037010.671661</v>
      </c>
      <c r="T88" s="2">
        <v>352548078.27990103</v>
      </c>
      <c r="U88" s="2">
        <v>2097.36</v>
      </c>
      <c r="V88" s="2">
        <v>0.5</v>
      </c>
      <c r="W88" s="2">
        <v>0</v>
      </c>
    </row>
    <row r="89" spans="1:23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v>122040.488263708</v>
      </c>
      <c r="P89">
        <v>825.73228346456699</v>
      </c>
      <c r="Q89">
        <v>2097.36</v>
      </c>
      <c r="R89" s="2">
        <v>55356700.140481502</v>
      </c>
      <c r="S89" s="2">
        <v>133037010.67166901</v>
      </c>
      <c r="T89" s="2">
        <v>352548078.27992302</v>
      </c>
      <c r="U89" s="2">
        <v>2097.36</v>
      </c>
      <c r="V89" s="2">
        <v>0.5</v>
      </c>
      <c r="W89" s="2">
        <v>0</v>
      </c>
    </row>
    <row r="90" spans="1:23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v>122040.488263708</v>
      </c>
      <c r="P90">
        <v>825.73228346456699</v>
      </c>
      <c r="Q90">
        <v>2097.36</v>
      </c>
      <c r="R90" s="2">
        <v>55356700.140481502</v>
      </c>
      <c r="S90" s="2">
        <v>133037010.67166901</v>
      </c>
      <c r="T90" s="2">
        <v>352548078.27992302</v>
      </c>
      <c r="U90" s="2">
        <v>2097.36</v>
      </c>
      <c r="V90" s="2">
        <v>0.5</v>
      </c>
      <c r="W90" s="2">
        <v>0</v>
      </c>
    </row>
    <row r="91" spans="1:23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v>122040.488263708</v>
      </c>
      <c r="P91">
        <v>825.73228346456699</v>
      </c>
      <c r="Q91">
        <v>2097.36</v>
      </c>
      <c r="R91" s="2">
        <v>55356700.140481502</v>
      </c>
      <c r="S91" s="2">
        <v>133037010.67166901</v>
      </c>
      <c r="T91" s="2">
        <v>352548078.27992302</v>
      </c>
      <c r="U91" s="2">
        <v>2097.36</v>
      </c>
      <c r="V91" s="2">
        <v>0.5</v>
      </c>
      <c r="W91" s="2">
        <v>0</v>
      </c>
    </row>
    <row r="92" spans="1:23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0.584573627345923</v>
      </c>
      <c r="P92">
        <v>11.0477632758948</v>
      </c>
      <c r="Q92">
        <v>28.0613187207728</v>
      </c>
      <c r="R92">
        <v>265.15845240718301</v>
      </c>
      <c r="S92">
        <v>637.24694161783896</v>
      </c>
      <c r="T92">
        <v>1688.70439528727</v>
      </c>
      <c r="U92">
        <v>150.93</v>
      </c>
      <c r="V92">
        <v>0.11</v>
      </c>
      <c r="W92">
        <v>0.13</v>
      </c>
    </row>
    <row r="93" spans="1:23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3.7901550988063599</v>
      </c>
      <c r="P93">
        <v>20.600619524629799</v>
      </c>
      <c r="Q93">
        <v>52.325573592559699</v>
      </c>
      <c r="R93" s="11">
        <v>1719.1874784798999</v>
      </c>
      <c r="S93" s="11">
        <v>4131.6690182165303</v>
      </c>
      <c r="T93" s="11">
        <v>10948.9228982738</v>
      </c>
      <c r="U93">
        <v>150.93</v>
      </c>
      <c r="V93">
        <v>0.11</v>
      </c>
      <c r="W93">
        <v>0.13</v>
      </c>
    </row>
    <row r="94" spans="1:23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9.7916017086089209</v>
      </c>
      <c r="P94">
        <v>28.266966238473</v>
      </c>
      <c r="Q94">
        <v>71.798094245721302</v>
      </c>
      <c r="R94">
        <v>4441.4011070428996</v>
      </c>
      <c r="S94">
        <v>10673.8791325232</v>
      </c>
      <c r="T94">
        <v>28285.7797011865</v>
      </c>
      <c r="U94">
        <v>150.93</v>
      </c>
      <c r="V94">
        <v>0.11</v>
      </c>
      <c r="W94">
        <v>0.13</v>
      </c>
    </row>
    <row r="95" spans="1:23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 s="11">
        <v>1.2E-2</v>
      </c>
      <c r="M95" s="11">
        <v>3</v>
      </c>
      <c r="N95">
        <v>79.746375599999993</v>
      </c>
      <c r="O95">
        <v>17.6776393046488</v>
      </c>
      <c r="P95">
        <v>34.419353588029999</v>
      </c>
      <c r="Q95">
        <v>87.425158113596197</v>
      </c>
      <c r="R95">
        <v>8018.4518441494702</v>
      </c>
      <c r="S95">
        <v>19270.492295480599</v>
      </c>
      <c r="T95">
        <v>51066.804583023499</v>
      </c>
      <c r="U95">
        <v>150.93</v>
      </c>
      <c r="V95">
        <v>0.11</v>
      </c>
      <c r="W95">
        <v>0.13</v>
      </c>
    </row>
    <row r="96" spans="1:23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26.428599951476201</v>
      </c>
      <c r="P96">
        <v>39.356760088396001</v>
      </c>
      <c r="Q96">
        <v>99.966170624525901</v>
      </c>
      <c r="R96">
        <v>11987.8255443007</v>
      </c>
      <c r="S96">
        <v>28809.962855805501</v>
      </c>
      <c r="T96">
        <v>76346.401567884604</v>
      </c>
      <c r="U96">
        <v>150.93</v>
      </c>
      <c r="V96">
        <v>0.11</v>
      </c>
      <c r="W96">
        <v>0.13</v>
      </c>
    </row>
    <row r="97" spans="1:23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 s="11">
        <v>1.2E-2</v>
      </c>
      <c r="M97">
        <v>3</v>
      </c>
      <c r="N97">
        <v>111.4533936</v>
      </c>
      <c r="O97">
        <v>35.2415551157873</v>
      </c>
      <c r="P97">
        <v>43.319121618121898</v>
      </c>
      <c r="Q97">
        <v>110.03056891003</v>
      </c>
      <c r="R97" s="11">
        <v>15985.319518006399</v>
      </c>
      <c r="S97" s="11">
        <v>38417.013982231299</v>
      </c>
      <c r="T97" s="11">
        <v>101805.087052913</v>
      </c>
      <c r="U97">
        <v>150.93</v>
      </c>
      <c r="V97" s="11">
        <v>0.11</v>
      </c>
      <c r="W97">
        <v>0.13</v>
      </c>
    </row>
    <row r="98" spans="1:23" x14ac:dyDescent="0.25">
      <c r="A98" t="s">
        <v>41</v>
      </c>
      <c r="B98" s="11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43.585971696550999</v>
      </c>
      <c r="P98">
        <v>46.498991230050301</v>
      </c>
      <c r="Q98">
        <v>118.10743772432799</v>
      </c>
      <c r="R98">
        <v>19770.287712418001</v>
      </c>
      <c r="S98">
        <v>47513.308609512103</v>
      </c>
      <c r="T98">
        <v>125910.267815207</v>
      </c>
      <c r="U98">
        <v>150.93</v>
      </c>
      <c r="V98">
        <v>0.11</v>
      </c>
      <c r="W98">
        <v>0.13</v>
      </c>
    </row>
    <row r="99" spans="1:23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 s="11">
        <v>1.2E-2</v>
      </c>
      <c r="M99">
        <v>3</v>
      </c>
      <c r="N99">
        <v>122.39034100000001</v>
      </c>
      <c r="O99">
        <v>51.163115634360302</v>
      </c>
      <c r="P99">
        <v>49.050896368692499</v>
      </c>
      <c r="Q99">
        <v>124.589276776479</v>
      </c>
      <c r="R99">
        <v>23207.226476381598</v>
      </c>
      <c r="S99">
        <v>55773.195088636297</v>
      </c>
      <c r="T99">
        <v>147798.96698488601</v>
      </c>
      <c r="U99">
        <v>150.93</v>
      </c>
      <c r="V99">
        <v>0.11</v>
      </c>
      <c r="W99">
        <v>0.13</v>
      </c>
    </row>
    <row r="100" spans="1:23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57.842821896938098</v>
      </c>
      <c r="P100">
        <v>51.0988482130699</v>
      </c>
      <c r="Q100">
        <v>129.79107446119801</v>
      </c>
      <c r="R100">
        <v>26237.093874199702</v>
      </c>
      <c r="S100">
        <v>63054.779798605297</v>
      </c>
      <c r="T100">
        <v>167095.16646630401</v>
      </c>
      <c r="U100">
        <v>150.93</v>
      </c>
      <c r="V100">
        <v>0.11</v>
      </c>
      <c r="W100">
        <v>0.13</v>
      </c>
    </row>
    <row r="101" spans="1:23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63.605550297056197</v>
      </c>
      <c r="P101">
        <v>52.742368065504699</v>
      </c>
      <c r="Q101">
        <v>133.96561488638201</v>
      </c>
      <c r="R101" s="11">
        <v>28851.026615496699</v>
      </c>
      <c r="S101" s="11">
        <v>69336.761873339696</v>
      </c>
      <c r="T101" s="11">
        <v>183742.41896435001</v>
      </c>
      <c r="U101">
        <v>150.93</v>
      </c>
      <c r="V101">
        <v>0.11</v>
      </c>
      <c r="W101">
        <v>0.13</v>
      </c>
    </row>
    <row r="102" spans="1:23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2.04498195159394</v>
      </c>
      <c r="P102">
        <v>14.339617063112399</v>
      </c>
      <c r="Q102">
        <v>36.422627340305503</v>
      </c>
      <c r="R102">
        <v>927.58931316686903</v>
      </c>
      <c r="S102">
        <v>2229.2461263322998</v>
      </c>
      <c r="T102">
        <v>5907.5022347805898</v>
      </c>
      <c r="U102">
        <v>91.5</v>
      </c>
      <c r="V102">
        <v>0.12690000000000001</v>
      </c>
      <c r="W102">
        <v>0</v>
      </c>
    </row>
    <row r="103" spans="1:23" x14ac:dyDescent="0.25">
      <c r="A103" s="11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 s="11">
        <v>1.34E-2</v>
      </c>
      <c r="M103" s="11">
        <v>3.1</v>
      </c>
      <c r="N103">
        <v>34.853778869999999</v>
      </c>
      <c r="O103">
        <v>8.8123467943379108</v>
      </c>
      <c r="P103">
        <v>22.971184634504301</v>
      </c>
      <c r="Q103">
        <v>58.346808971640797</v>
      </c>
      <c r="R103" s="11">
        <v>3997.2180213995698</v>
      </c>
      <c r="S103" s="11">
        <v>9606.3879389559406</v>
      </c>
      <c r="T103" s="11">
        <v>25456.9280382332</v>
      </c>
      <c r="U103">
        <v>91.5</v>
      </c>
      <c r="V103">
        <v>0.12690000000000001</v>
      </c>
      <c r="W103">
        <v>0</v>
      </c>
    </row>
    <row r="104" spans="1:23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16.581052355175402</v>
      </c>
      <c r="P104">
        <v>28.166857462557601</v>
      </c>
      <c r="Q104">
        <v>71.543817954896397</v>
      </c>
      <c r="R104">
        <v>7521.0477792886604</v>
      </c>
      <c r="S104">
        <v>18075.0968019434</v>
      </c>
      <c r="T104">
        <v>47899.0065251501</v>
      </c>
      <c r="U104">
        <v>91.5</v>
      </c>
      <c r="V104">
        <v>0.12690000000000001</v>
      </c>
      <c r="W104">
        <v>0</v>
      </c>
    </row>
    <row r="105" spans="1:23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22.980883966940201</v>
      </c>
      <c r="P105">
        <v>31.294332966039001</v>
      </c>
      <c r="Q105">
        <v>79.487605733739102</v>
      </c>
      <c r="R105">
        <v>10423.9660199672</v>
      </c>
      <c r="S105">
        <v>25051.588608428799</v>
      </c>
      <c r="T105">
        <v>66386.709812336398</v>
      </c>
      <c r="U105">
        <v>91.5</v>
      </c>
      <c r="V105">
        <v>0.12690000000000001</v>
      </c>
      <c r="W105">
        <v>0</v>
      </c>
    </row>
    <row r="106" spans="1:23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27.5431291449454</v>
      </c>
      <c r="P106">
        <v>33.176880876304701</v>
      </c>
      <c r="Q106">
        <v>84.269277425813897</v>
      </c>
      <c r="R106">
        <v>12493.3680838173</v>
      </c>
      <c r="S106">
        <v>30024.917288674202</v>
      </c>
      <c r="T106">
        <v>79566.030814986603</v>
      </c>
      <c r="U106">
        <v>91.5</v>
      </c>
      <c r="V106">
        <v>0.12690000000000001</v>
      </c>
      <c r="W106">
        <v>0</v>
      </c>
    </row>
    <row r="107" spans="1:23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30.565366073329901</v>
      </c>
      <c r="P107">
        <v>34.310058939730197</v>
      </c>
      <c r="Q107">
        <v>87.147549706914603</v>
      </c>
      <c r="R107">
        <v>13864.233325167101</v>
      </c>
      <c r="S107">
        <v>33319.474465674401</v>
      </c>
      <c r="T107">
        <v>88296.607334037195</v>
      </c>
      <c r="U107">
        <v>91.5</v>
      </c>
      <c r="V107">
        <v>0.12690000000000001</v>
      </c>
      <c r="W107">
        <v>0</v>
      </c>
    </row>
    <row r="108" spans="1:23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 s="11">
        <v>1.34E-2</v>
      </c>
      <c r="M108">
        <v>3.1</v>
      </c>
      <c r="N108">
        <v>75.282768129999994</v>
      </c>
      <c r="O108">
        <v>32.488711412223502</v>
      </c>
      <c r="P108">
        <v>34.992162442343002</v>
      </c>
      <c r="Q108">
        <v>88.880092603551205</v>
      </c>
      <c r="R108" s="11">
        <v>14736.6491332853</v>
      </c>
      <c r="S108" s="11">
        <v>35416.123848318501</v>
      </c>
      <c r="T108" s="11">
        <v>93852.7281980439</v>
      </c>
      <c r="U108">
        <v>91.5</v>
      </c>
      <c r="V108">
        <v>0.12690000000000001</v>
      </c>
      <c r="W108">
        <v>0</v>
      </c>
    </row>
    <row r="109" spans="1:23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33.685084090738798</v>
      </c>
      <c r="P109">
        <v>35.402746800877303</v>
      </c>
      <c r="Q109">
        <v>89.922976874228397</v>
      </c>
      <c r="R109">
        <v>15279.315297302401</v>
      </c>
      <c r="S109">
        <v>36720.2963165162</v>
      </c>
      <c r="T109">
        <v>97308.785238768003</v>
      </c>
      <c r="U109">
        <v>91.5</v>
      </c>
      <c r="V109">
        <v>0.12690000000000001</v>
      </c>
      <c r="W109">
        <v>0</v>
      </c>
    </row>
    <row r="110" spans="1:23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34.419423392181102</v>
      </c>
      <c r="P110">
        <v>35.649893333371701</v>
      </c>
      <c r="Q110">
        <v>90.550729066764205</v>
      </c>
      <c r="R110" s="11">
        <v>15612.4063975565</v>
      </c>
      <c r="S110" s="11">
        <v>37520.803647095803</v>
      </c>
      <c r="T110" s="11">
        <v>99430.129664803797</v>
      </c>
      <c r="U110">
        <v>91.5</v>
      </c>
      <c r="V110">
        <v>0.12690000000000001</v>
      </c>
      <c r="W110">
        <v>0</v>
      </c>
    </row>
    <row r="111" spans="1:23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 s="11">
        <v>1.34E-2</v>
      </c>
      <c r="M111">
        <v>3.1</v>
      </c>
      <c r="N111">
        <v>85.575327229999999</v>
      </c>
      <c r="O111">
        <v>34.866637361856597</v>
      </c>
      <c r="P111">
        <v>35.798660346177698</v>
      </c>
      <c r="Q111">
        <v>90.928597279291296</v>
      </c>
      <c r="R111" s="11">
        <v>15815.2594832019</v>
      </c>
      <c r="S111" s="11">
        <v>38008.314066815503</v>
      </c>
      <c r="T111" s="11">
        <v>100722.03227706099</v>
      </c>
      <c r="U111">
        <v>91.5</v>
      </c>
      <c r="V111">
        <v>0.12690000000000001</v>
      </c>
      <c r="W111">
        <v>0</v>
      </c>
    </row>
    <row r="112" spans="1:23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v>0.71114115274024603</v>
      </c>
      <c r="P112">
        <v>11.098206692229001</v>
      </c>
      <c r="Q112">
        <v>28.1894449982616</v>
      </c>
      <c r="R112" s="2">
        <v>322.56858449086297</v>
      </c>
      <c r="S112" s="2">
        <v>775.21890048272701</v>
      </c>
      <c r="T112" s="2">
        <v>2054.3300862792298</v>
      </c>
      <c r="U112" s="2">
        <v>47.633333333333297</v>
      </c>
      <c r="V112" s="2">
        <v>0.44800000000000001</v>
      </c>
      <c r="W112" s="2">
        <v>0</v>
      </c>
    </row>
    <row r="113" spans="1:23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v>1.98585752450598</v>
      </c>
      <c r="P113">
        <v>15.628485733024901</v>
      </c>
      <c r="Q113">
        <v>39.696353761883302</v>
      </c>
      <c r="R113" s="2">
        <v>900.77089226532598</v>
      </c>
      <c r="S113" s="2">
        <v>2164.7942616326</v>
      </c>
      <c r="T113" s="2">
        <v>5736.7047933263902</v>
      </c>
      <c r="U113" s="2">
        <v>47.633333333333297</v>
      </c>
      <c r="V113" s="2">
        <v>0.44800000000000001</v>
      </c>
      <c r="W113" s="2">
        <v>0</v>
      </c>
    </row>
    <row r="114" spans="1:23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v>2.77749545399482</v>
      </c>
      <c r="P114">
        <v>17.477741991862199</v>
      </c>
      <c r="Q114">
        <v>44.3934646593301</v>
      </c>
      <c r="R114" s="2">
        <v>1259.85224392177</v>
      </c>
      <c r="S114" s="2">
        <v>3027.7631432871199</v>
      </c>
      <c r="T114" s="2">
        <v>8023.5723297108698</v>
      </c>
      <c r="U114" s="2">
        <v>47.633333333333297</v>
      </c>
      <c r="V114" s="2">
        <v>0.44800000000000001</v>
      </c>
      <c r="W114" s="2">
        <v>0</v>
      </c>
    </row>
    <row r="115" spans="1:23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v>3.1531431748360199</v>
      </c>
      <c r="P115">
        <v>18.232606908582301</v>
      </c>
      <c r="Q115">
        <v>46.310821547799101</v>
      </c>
      <c r="R115" s="2">
        <v>1430.2433865410001</v>
      </c>
      <c r="S115" s="2">
        <v>3437.2587996659399</v>
      </c>
      <c r="T115" s="2">
        <v>9108.7358191147505</v>
      </c>
      <c r="U115" s="2">
        <v>47.633333333333297</v>
      </c>
      <c r="V115" s="2">
        <v>0.44800000000000001</v>
      </c>
      <c r="W115" s="2">
        <v>0</v>
      </c>
    </row>
    <row r="116" spans="1:23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v>3.3157267116090998</v>
      </c>
      <c r="P116">
        <v>18.540742160131</v>
      </c>
      <c r="Q116">
        <v>47.093485086732699</v>
      </c>
      <c r="R116" s="2">
        <v>1503.9901260122399</v>
      </c>
      <c r="S116" s="2">
        <v>3614.4920115650998</v>
      </c>
      <c r="T116" s="2">
        <v>9578.4038306475304</v>
      </c>
      <c r="U116" s="2">
        <v>47.633333333333297</v>
      </c>
      <c r="V116" s="2">
        <v>0.44800000000000001</v>
      </c>
      <c r="W116" s="2">
        <v>0</v>
      </c>
    </row>
    <row r="117" spans="1:23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v>3.3836673032858799</v>
      </c>
      <c r="P117">
        <v>18.666522721849901</v>
      </c>
      <c r="Q117">
        <v>47.412967713498801</v>
      </c>
      <c r="R117" s="2">
        <v>1534.8074966596901</v>
      </c>
      <c r="S117" s="2">
        <v>3688.5544260026199</v>
      </c>
      <c r="T117" s="2">
        <v>9774.6692289069306</v>
      </c>
      <c r="U117" s="2">
        <v>47.633333333333297</v>
      </c>
      <c r="V117" s="2">
        <v>0.44800000000000001</v>
      </c>
      <c r="W117" s="2">
        <v>0</v>
      </c>
    </row>
    <row r="118" spans="1:23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v>3.4116651846413699</v>
      </c>
      <c r="P118">
        <v>18.717866245925201</v>
      </c>
      <c r="Q118">
        <v>47.543380264649898</v>
      </c>
      <c r="R118" s="2">
        <v>1547.50713712176</v>
      </c>
      <c r="S118" s="2">
        <v>3719.07507118904</v>
      </c>
      <c r="T118" s="2">
        <v>9855.5489386509507</v>
      </c>
      <c r="U118" s="2">
        <v>47.633333333333297</v>
      </c>
      <c r="V118" s="2">
        <v>0.44800000000000001</v>
      </c>
      <c r="W118" s="2">
        <v>0</v>
      </c>
    </row>
    <row r="119" spans="1:23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v>3.4231381405788799</v>
      </c>
      <c r="P119">
        <v>18.738824631135401</v>
      </c>
      <c r="Q119">
        <v>47.596614563084003</v>
      </c>
      <c r="R119" s="2">
        <v>1552.7111885852801</v>
      </c>
      <c r="S119" s="2">
        <v>3731.58180385791</v>
      </c>
      <c r="T119" s="2">
        <v>9888.6917802234693</v>
      </c>
      <c r="U119" s="2">
        <v>47.633333333333297</v>
      </c>
      <c r="V119" s="2">
        <v>0.44800000000000001</v>
      </c>
      <c r="W119" s="2">
        <v>0</v>
      </c>
    </row>
    <row r="120" spans="1:23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v>3.4278287746907599</v>
      </c>
      <c r="P120">
        <v>18.747379827112599</v>
      </c>
      <c r="Q120">
        <v>47.618344760866002</v>
      </c>
      <c r="R120" s="2">
        <v>1554.8388269591901</v>
      </c>
      <c r="S120" s="2">
        <v>3736.6950900244801</v>
      </c>
      <c r="T120" s="2">
        <v>9902.2419885648796</v>
      </c>
      <c r="U120" s="2">
        <v>47.633333333333297</v>
      </c>
      <c r="V120" s="2">
        <v>0.44800000000000001</v>
      </c>
      <c r="W120" s="2">
        <v>0</v>
      </c>
    </row>
    <row r="121" spans="1:23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v>3.4297447186421799</v>
      </c>
      <c r="P121">
        <v>18.750872051225901</v>
      </c>
      <c r="Q121">
        <v>47.627215010113801</v>
      </c>
      <c r="R121" s="2">
        <v>1555.7078855504301</v>
      </c>
      <c r="S121" s="2">
        <v>3738.7836711137402</v>
      </c>
      <c r="T121" s="2">
        <v>9907.7767284513993</v>
      </c>
      <c r="U121" s="2">
        <v>47.633333333333297</v>
      </c>
      <c r="V121" s="2">
        <v>0.44800000000000001</v>
      </c>
      <c r="W121" s="2">
        <v>0</v>
      </c>
    </row>
    <row r="122" spans="1:23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v>236.49415018863101</v>
      </c>
      <c r="P122">
        <v>82.777750262181002</v>
      </c>
      <c r="Q122">
        <v>210.25548566594</v>
      </c>
      <c r="R122" s="2">
        <v>107272.06964857</v>
      </c>
      <c r="S122" s="2">
        <v>257803.58002540399</v>
      </c>
      <c r="T122" s="2">
        <v>683179.48706732003</v>
      </c>
      <c r="U122" s="2">
        <v>300.78571428571399</v>
      </c>
      <c r="V122" s="2">
        <v>0.24014285714285699</v>
      </c>
      <c r="W122" s="2">
        <v>0</v>
      </c>
    </row>
    <row r="123" spans="1:23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v>548.89020310746298</v>
      </c>
      <c r="P123">
        <v>107.69212717553199</v>
      </c>
      <c r="Q123">
        <v>273.53800302585199</v>
      </c>
      <c r="R123" s="2">
        <v>248972.70418823301</v>
      </c>
      <c r="S123" s="2">
        <v>598348.24366314197</v>
      </c>
      <c r="T123" s="2">
        <v>1585622.8457073299</v>
      </c>
      <c r="U123" s="2">
        <v>300.78571428571399</v>
      </c>
      <c r="V123" s="2">
        <v>0.24014285714285699</v>
      </c>
      <c r="W123" s="2">
        <v>0</v>
      </c>
    </row>
    <row r="124" spans="1:23" x14ac:dyDescent="0.25">
      <c r="A124" t="s">
        <v>47</v>
      </c>
      <c r="B124" t="s">
        <v>48</v>
      </c>
      <c r="C124">
        <v>3</v>
      </c>
      <c r="D124">
        <v>5</v>
      </c>
      <c r="E124" s="11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v>680.82295237423398</v>
      </c>
      <c r="P124">
        <v>115.190835161851</v>
      </c>
      <c r="Q124">
        <v>292.58472131110199</v>
      </c>
      <c r="R124" s="2">
        <v>308816.46377799101</v>
      </c>
      <c r="S124" s="2">
        <v>742168.86272047798</v>
      </c>
      <c r="T124" s="2">
        <v>1966747.4862092701</v>
      </c>
      <c r="U124" s="2">
        <v>300.78571428571399</v>
      </c>
      <c r="V124" s="2">
        <v>0.24014285714285699</v>
      </c>
      <c r="W124" s="2">
        <v>0</v>
      </c>
    </row>
    <row r="125" spans="1:23" x14ac:dyDescent="0.25">
      <c r="A125" s="11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 s="11">
        <v>3.96E-3</v>
      </c>
      <c r="M125" s="11">
        <v>3.2</v>
      </c>
      <c r="N125">
        <v>65.99254474</v>
      </c>
      <c r="O125">
        <v>724.43652437740195</v>
      </c>
      <c r="P125">
        <v>117.44778991771901</v>
      </c>
      <c r="Q125">
        <v>298.31738639100701</v>
      </c>
      <c r="R125" s="2">
        <v>328599.27079378901</v>
      </c>
      <c r="S125" s="2">
        <v>789712.25857675704</v>
      </c>
      <c r="T125" s="2">
        <v>2092737.48522841</v>
      </c>
      <c r="U125" s="2">
        <v>300.78571428571399</v>
      </c>
      <c r="V125" s="2">
        <v>0.24014285714285699</v>
      </c>
      <c r="W125" s="2">
        <v>0</v>
      </c>
    </row>
    <row r="126" spans="1:23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v>737.93004883363096</v>
      </c>
      <c r="P126">
        <v>118.127086241743</v>
      </c>
      <c r="Q126">
        <v>300.04279905402802</v>
      </c>
      <c r="R126" s="2">
        <v>334719.83781043102</v>
      </c>
      <c r="S126" s="2">
        <v>804421.62415388296</v>
      </c>
      <c r="T126" s="2">
        <v>2131717.3040077901</v>
      </c>
      <c r="U126" s="2">
        <v>300.78571428571399</v>
      </c>
      <c r="V126" s="2">
        <v>0.24014285714285699</v>
      </c>
      <c r="W126" s="2">
        <v>0</v>
      </c>
    </row>
    <row r="127" spans="1:23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v>742.02489872792705</v>
      </c>
      <c r="P127">
        <v>118.331540271951</v>
      </c>
      <c r="Q127">
        <v>300.56211229075501</v>
      </c>
      <c r="R127" s="2">
        <v>336577.23268768599</v>
      </c>
      <c r="S127" s="2">
        <v>808885.44265245495</v>
      </c>
      <c r="T127" s="2">
        <v>2143546.4230289999</v>
      </c>
      <c r="U127" s="2">
        <v>300.78571428571399</v>
      </c>
      <c r="V127" s="2">
        <v>0.24014285714285699</v>
      </c>
      <c r="W127" s="2">
        <v>0</v>
      </c>
    </row>
    <row r="128" spans="1:23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 s="11">
        <v>3.96E-3</v>
      </c>
      <c r="M128">
        <v>3.2</v>
      </c>
      <c r="N128">
        <v>69.62841358</v>
      </c>
      <c r="O128">
        <v>743.26041491437502</v>
      </c>
      <c r="P128">
        <v>118.393076672178</v>
      </c>
      <c r="Q128">
        <v>300.71841474733202</v>
      </c>
      <c r="R128" s="2">
        <v>337137.65406935202</v>
      </c>
      <c r="S128" s="2">
        <v>810232.28567496303</v>
      </c>
      <c r="T128" s="2">
        <v>2147115.5570386499</v>
      </c>
      <c r="U128" s="2">
        <v>300.78571428571399</v>
      </c>
      <c r="V128" s="2">
        <v>0.24014285714285699</v>
      </c>
      <c r="W128" s="2">
        <v>0</v>
      </c>
    </row>
    <row r="129" spans="1:23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v>743.63255624491296</v>
      </c>
      <c r="P129">
        <v>118.411597845613</v>
      </c>
      <c r="Q129">
        <v>300.76545852785603</v>
      </c>
      <c r="R129" s="2">
        <v>337306.45473819203</v>
      </c>
      <c r="S129" s="2">
        <v>810637.95899589499</v>
      </c>
      <c r="T129" s="2">
        <v>2148190.5913391202</v>
      </c>
      <c r="U129" s="2">
        <v>300.78571428571399</v>
      </c>
      <c r="V129" s="2">
        <v>0.24014285714285699</v>
      </c>
      <c r="W129" s="2">
        <v>0</v>
      </c>
    </row>
    <row r="130" spans="1:23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v>743.74458810105295</v>
      </c>
      <c r="P130">
        <v>118.41717233265</v>
      </c>
      <c r="Q130">
        <v>300.77961772493097</v>
      </c>
      <c r="R130" s="2">
        <v>337357.27159376797</v>
      </c>
      <c r="S130" s="2">
        <v>810760.08554137999</v>
      </c>
      <c r="T130" s="2">
        <v>2148514.2266846602</v>
      </c>
      <c r="U130" s="2">
        <v>300.78571428571399</v>
      </c>
      <c r="V130" s="2">
        <v>0.24014285714285699</v>
      </c>
      <c r="W130" s="2">
        <v>0</v>
      </c>
    </row>
    <row r="131" spans="1:23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v>743.77830962557096</v>
      </c>
      <c r="P131">
        <v>118.41885013702</v>
      </c>
      <c r="Q131">
        <v>300.78387934803197</v>
      </c>
      <c r="R131" s="2">
        <v>337372.56743818498</v>
      </c>
      <c r="S131" s="2">
        <v>810796.84556160704</v>
      </c>
      <c r="T131" s="2">
        <v>2148611.64073826</v>
      </c>
      <c r="U131" s="2">
        <v>300.78571428571399</v>
      </c>
      <c r="V131" s="2">
        <v>0.24014285714285699</v>
      </c>
      <c r="W131" s="2">
        <v>0</v>
      </c>
    </row>
    <row r="132" spans="1:23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>
        <v>0.25186145377015501</v>
      </c>
      <c r="P132">
        <v>6.84135575250437</v>
      </c>
      <c r="Q132">
        <v>17.377043611361099</v>
      </c>
      <c r="R132" s="2">
        <v>114.242569590294</v>
      </c>
      <c r="S132" s="2">
        <v>274.55556258181798</v>
      </c>
      <c r="T132" s="2">
        <v>727.57224084181701</v>
      </c>
      <c r="U132" s="2">
        <v>39.200000000000003</v>
      </c>
      <c r="V132" s="2">
        <v>0.58571428571428596</v>
      </c>
      <c r="W132" s="2">
        <v>0</v>
      </c>
    </row>
    <row r="133" spans="1:23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>
        <v>1.0380652970264901</v>
      </c>
      <c r="P133">
        <v>10.6499937174551</v>
      </c>
      <c r="Q133">
        <v>27.050984042335799</v>
      </c>
      <c r="R133" s="2">
        <v>470.85905826241498</v>
      </c>
      <c r="S133" s="2">
        <v>1131.6007168046499</v>
      </c>
      <c r="T133" s="2">
        <v>2998.7418995323201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>
        <v>1.8558784479473101</v>
      </c>
      <c r="P134">
        <v>12.7702932125886</v>
      </c>
      <c r="Q134">
        <v>32.4365447599749</v>
      </c>
      <c r="R134" s="2">
        <v>841.813304763318</v>
      </c>
      <c r="S134" s="2">
        <v>2023.10335199067</v>
      </c>
      <c r="T134" s="2">
        <v>5361.2238827752699</v>
      </c>
      <c r="U134" s="2">
        <v>39.200000000000003</v>
      </c>
      <c r="V134" s="2">
        <v>0.58571428571428596</v>
      </c>
      <c r="W134" s="2">
        <v>0</v>
      </c>
    </row>
    <row r="135" spans="1:23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>
        <v>2.4627031113161801</v>
      </c>
      <c r="P135">
        <v>13.9506810547608</v>
      </c>
      <c r="Q135">
        <v>35.434729879092401</v>
      </c>
      <c r="R135" s="2">
        <v>1117.06466933811</v>
      </c>
      <c r="S135" s="2">
        <v>2684.6062709399298</v>
      </c>
      <c r="T135" s="2">
        <v>7114.2066179908197</v>
      </c>
      <c r="U135" s="2">
        <v>39.200000000000003</v>
      </c>
      <c r="V135" s="2">
        <v>0.58571428571428596</v>
      </c>
      <c r="W135" s="2">
        <v>0</v>
      </c>
    </row>
    <row r="136" spans="1:23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>
        <v>2.8535096232610102</v>
      </c>
      <c r="P136">
        <v>14.6078124935721</v>
      </c>
      <c r="Q136">
        <v>37.103843733673202</v>
      </c>
      <c r="R136" s="2">
        <v>1294.33173211756</v>
      </c>
      <c r="S136" s="2">
        <v>3110.6266092707501</v>
      </c>
      <c r="T136" s="2">
        <v>8243.1605145674694</v>
      </c>
      <c r="U136" s="2">
        <v>39.200000000000003</v>
      </c>
      <c r="V136" s="2">
        <v>0.58571428571428596</v>
      </c>
      <c r="W136" s="2">
        <v>0</v>
      </c>
    </row>
    <row r="137" spans="1:23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>
        <v>3.0885501240514901</v>
      </c>
      <c r="P137">
        <v>14.9736428693574</v>
      </c>
      <c r="Q137">
        <v>38.033052888167802</v>
      </c>
      <c r="R137" s="2">
        <v>1400.9444367063199</v>
      </c>
      <c r="S137" s="2">
        <v>3366.8455580541199</v>
      </c>
      <c r="T137" s="2">
        <v>8922.1407288434293</v>
      </c>
      <c r="U137" s="2">
        <v>39.200000000000003</v>
      </c>
      <c r="V137" s="2">
        <v>0.58571428571428596</v>
      </c>
      <c r="W137" s="2">
        <v>0</v>
      </c>
    </row>
    <row r="138" spans="1:23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>
        <v>3.2249986423096502</v>
      </c>
      <c r="P138">
        <v>15.177303592224799</v>
      </c>
      <c r="Q138">
        <v>38.550351124251002</v>
      </c>
      <c r="R138" s="2">
        <v>1462.83651709122</v>
      </c>
      <c r="S138" s="2">
        <v>3515.5888418438399</v>
      </c>
      <c r="T138" s="2">
        <v>9316.3104308861693</v>
      </c>
      <c r="U138" s="2">
        <v>39.200000000000003</v>
      </c>
      <c r="V138" s="2">
        <v>0.58571428571428596</v>
      </c>
      <c r="W138" s="2">
        <v>0</v>
      </c>
    </row>
    <row r="139" spans="1:23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>
        <v>3.3027278870807999</v>
      </c>
      <c r="P139">
        <v>15.290683160419</v>
      </c>
      <c r="Q139">
        <v>38.838335227464299</v>
      </c>
      <c r="R139" s="2">
        <v>1498.0939513752</v>
      </c>
      <c r="S139" s="2">
        <v>3600.3219211132</v>
      </c>
      <c r="T139" s="2">
        <v>9540.8530909499696</v>
      </c>
      <c r="U139" s="2">
        <v>39.200000000000003</v>
      </c>
      <c r="V139" s="2">
        <v>0.58571428571428596</v>
      </c>
      <c r="W139" s="2">
        <v>0</v>
      </c>
    </row>
    <row r="140" spans="1:23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>
        <v>3.3465536012825998</v>
      </c>
      <c r="P140">
        <v>15.353802481135</v>
      </c>
      <c r="Q140">
        <v>38.998658302082802</v>
      </c>
      <c r="R140" s="2">
        <v>1517.97298458809</v>
      </c>
      <c r="S140" s="2">
        <v>3648.0965743525499</v>
      </c>
      <c r="T140" s="2">
        <v>9667.4559220342508</v>
      </c>
      <c r="U140" s="2">
        <v>39.200000000000003</v>
      </c>
      <c r="V140" s="2">
        <v>0.58571428571428596</v>
      </c>
      <c r="W140" s="2">
        <v>0</v>
      </c>
    </row>
    <row r="141" spans="1:23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>
        <v>3.37112413567323</v>
      </c>
      <c r="P141">
        <v>15.3889415164223</v>
      </c>
      <c r="Q141">
        <v>39.087911451712699</v>
      </c>
      <c r="R141" s="2">
        <v>1529.1180047687301</v>
      </c>
      <c r="S141" s="2">
        <v>3674.8810496725</v>
      </c>
      <c r="T141" s="2">
        <v>9738.4347816321097</v>
      </c>
      <c r="U141" s="2">
        <v>39.200000000000003</v>
      </c>
      <c r="V141" s="2">
        <v>0.58571428571428596</v>
      </c>
      <c r="W141" s="2">
        <v>0</v>
      </c>
    </row>
    <row r="142" spans="1:23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>
        <v>4.40087210870896E-2</v>
      </c>
      <c r="P142">
        <v>4.3073107564432398</v>
      </c>
      <c r="Q142">
        <v>10.9405693213658</v>
      </c>
      <c r="R142" s="2">
        <v>19.9620438384346</v>
      </c>
      <c r="S142" s="2">
        <v>47.974150056319502</v>
      </c>
      <c r="T142" s="2">
        <v>127.131497649247</v>
      </c>
      <c r="U142" s="2">
        <v>54.3</v>
      </c>
      <c r="V142" s="2">
        <v>0.22500000000000001</v>
      </c>
      <c r="W142" s="2">
        <v>0</v>
      </c>
    </row>
    <row r="143" spans="1:23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>
        <v>0.27150214154147601</v>
      </c>
      <c r="P143">
        <v>7.7467682546998802</v>
      </c>
      <c r="Q143">
        <v>19.676791366937699</v>
      </c>
      <c r="R143" s="2">
        <v>123.151446299805</v>
      </c>
      <c r="S143" s="2">
        <v>295.96598485893901</v>
      </c>
      <c r="T143" s="2">
        <v>784.30985987618999</v>
      </c>
      <c r="U143" s="2">
        <v>54.3</v>
      </c>
      <c r="V143" s="2">
        <v>0.22500000000000001</v>
      </c>
      <c r="W143" s="2">
        <v>0</v>
      </c>
    </row>
    <row r="144" spans="1:23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>
        <v>0.69553360117709395</v>
      </c>
      <c r="P144">
        <v>10.4932308507914</v>
      </c>
      <c r="Q144">
        <v>26.6528063610101</v>
      </c>
      <c r="R144" s="2">
        <v>315.48910976816597</v>
      </c>
      <c r="S144" s="2">
        <v>758.20502227389102</v>
      </c>
      <c r="T144" s="2">
        <v>2009.24330902581</v>
      </c>
      <c r="U144" s="2">
        <v>54.3</v>
      </c>
      <c r="V144" s="2">
        <v>0.22500000000000001</v>
      </c>
      <c r="W144" s="2">
        <v>0</v>
      </c>
    </row>
    <row r="145" spans="1:23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>
        <v>1.25268153395857</v>
      </c>
      <c r="P145">
        <v>12.686325777986401</v>
      </c>
      <c r="Q145">
        <v>32.223267476085503</v>
      </c>
      <c r="R145" s="2">
        <v>568.20746158456905</v>
      </c>
      <c r="S145" s="2">
        <v>1365.55506268822</v>
      </c>
      <c r="T145" s="2">
        <v>3618.7209161237902</v>
      </c>
      <c r="U145" s="2">
        <v>54.3</v>
      </c>
      <c r="V145" s="2">
        <v>0.22500000000000001</v>
      </c>
      <c r="W145" s="2">
        <v>0</v>
      </c>
    </row>
    <row r="146" spans="1:23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>
        <v>1.87037696430428</v>
      </c>
      <c r="P146">
        <v>14.4375476466306</v>
      </c>
      <c r="Q146">
        <v>36.671371022441598</v>
      </c>
      <c r="R146" s="2">
        <v>848.38972898018005</v>
      </c>
      <c r="S146" s="2">
        <v>2038.90826479255</v>
      </c>
      <c r="T146" s="2">
        <v>5403.1069017002601</v>
      </c>
      <c r="U146" s="2">
        <v>54.3</v>
      </c>
      <c r="V146" s="2">
        <v>0.22500000000000001</v>
      </c>
      <c r="W146" s="2">
        <v>0</v>
      </c>
    </row>
    <row r="147" spans="1:23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>
        <v>2.4911180490079299</v>
      </c>
      <c r="P147">
        <v>15.835926711389</v>
      </c>
      <c r="Q147">
        <v>40.223253846928102</v>
      </c>
      <c r="R147" s="2">
        <v>1129.9534835971399</v>
      </c>
      <c r="S147" s="2">
        <v>2715.58155154324</v>
      </c>
      <c r="T147" s="2">
        <v>7196.2911115895804</v>
      </c>
      <c r="U147" s="2">
        <v>54.3</v>
      </c>
      <c r="V147" s="2">
        <v>0.22500000000000001</v>
      </c>
      <c r="W147" s="2">
        <v>0</v>
      </c>
    </row>
    <row r="148" spans="1:23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>
        <v>3.07700724493928</v>
      </c>
      <c r="P148">
        <v>16.952555074572199</v>
      </c>
      <c r="Q148">
        <v>43.059489889413399</v>
      </c>
      <c r="R148" s="2">
        <v>1395.7086685865499</v>
      </c>
      <c r="S148" s="2">
        <v>3354.2626017460898</v>
      </c>
      <c r="T148" s="2">
        <v>8888.7958946271392</v>
      </c>
      <c r="U148" s="2">
        <v>54.3</v>
      </c>
      <c r="V148" s="2">
        <v>0.22500000000000001</v>
      </c>
      <c r="W148" s="2">
        <v>0</v>
      </c>
    </row>
    <row r="149" spans="1:23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>
        <v>3.6069534357875601</v>
      </c>
      <c r="P149">
        <v>17.844200932900701</v>
      </c>
      <c r="Q149">
        <v>45.324270369567799</v>
      </c>
      <c r="R149" s="2">
        <v>1636.08850313776</v>
      </c>
      <c r="S149" s="2">
        <v>3931.9598729578402</v>
      </c>
      <c r="T149" s="2">
        <v>10419.693663338299</v>
      </c>
      <c r="U149" s="2">
        <v>54.3</v>
      </c>
      <c r="V149" s="2">
        <v>0.22500000000000001</v>
      </c>
      <c r="W149" s="2">
        <v>0</v>
      </c>
    </row>
    <row r="150" spans="1:23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>
        <v>4.0720692802737402</v>
      </c>
      <c r="P150">
        <v>18.556194612165701</v>
      </c>
      <c r="Q150">
        <v>47.132734314900802</v>
      </c>
      <c r="R150" s="2">
        <v>1847.06175226286</v>
      </c>
      <c r="S150" s="2">
        <v>4438.9852253373101</v>
      </c>
      <c r="T150" s="2">
        <v>11763.310847143901</v>
      </c>
      <c r="U150" s="2">
        <v>54.3</v>
      </c>
      <c r="V150" s="2">
        <v>0.22500000000000001</v>
      </c>
      <c r="W150" s="2">
        <v>0</v>
      </c>
    </row>
    <row r="151" spans="1:23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>
        <v>4.4714172570266397</v>
      </c>
      <c r="P151">
        <v>19.124733112712899</v>
      </c>
      <c r="Q151">
        <v>48.576822106290798</v>
      </c>
      <c r="R151" s="2">
        <v>2028.2031629154401</v>
      </c>
      <c r="S151" s="2">
        <v>4874.3166616569197</v>
      </c>
      <c r="T151" s="2">
        <v>12916.9391533908</v>
      </c>
      <c r="U151" s="2">
        <v>54.3</v>
      </c>
      <c r="V151" s="2">
        <v>0.22500000000000001</v>
      </c>
      <c r="W151" s="2">
        <v>0</v>
      </c>
    </row>
    <row r="152" spans="1:23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>
        <v>4.2411938413157799E-3</v>
      </c>
      <c r="P152">
        <v>1.90445296085334</v>
      </c>
      <c r="Q152">
        <v>4.83731052056749</v>
      </c>
      <c r="R152" s="2">
        <v>1.9237754539629399</v>
      </c>
      <c r="S152" s="2">
        <v>4.6233488439388202</v>
      </c>
      <c r="T152" s="2">
        <v>12.2518744364379</v>
      </c>
      <c r="U152">
        <v>20.9</v>
      </c>
      <c r="V152">
        <v>0.19500000000000001</v>
      </c>
      <c r="W152">
        <v>-0.35</v>
      </c>
    </row>
    <row r="153" spans="1:23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>
        <v>1.8640835784128399E-2</v>
      </c>
      <c r="P153">
        <v>3.0248277144610798</v>
      </c>
      <c r="Q153">
        <v>7.6830623947311398</v>
      </c>
      <c r="R153" s="2">
        <v>8.4553509376347797</v>
      </c>
      <c r="S153" s="2">
        <v>20.3204781005402</v>
      </c>
      <c r="T153" s="2">
        <v>53.8492669664316</v>
      </c>
      <c r="U153">
        <v>20.9</v>
      </c>
      <c r="V153">
        <v>0.19500000000000001</v>
      </c>
      <c r="W153">
        <v>-0.35</v>
      </c>
    </row>
    <row r="154" spans="1:23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>
        <v>4.3669309685952402E-2</v>
      </c>
      <c r="P154">
        <v>3.9467108917405</v>
      </c>
      <c r="Q154">
        <v>10.0246456650209</v>
      </c>
      <c r="R154" s="2">
        <v>19.8080892334971</v>
      </c>
      <c r="S154" s="2">
        <v>47.604155812297797</v>
      </c>
      <c r="T154" s="2">
        <v>126.151012902589</v>
      </c>
      <c r="U154">
        <v>20.9</v>
      </c>
      <c r="V154">
        <v>0.19500000000000001</v>
      </c>
      <c r="W154">
        <v>-0.35</v>
      </c>
    </row>
    <row r="155" spans="1:23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>
        <v>7.6646686250982102E-2</v>
      </c>
      <c r="P155">
        <v>4.7052683206848096</v>
      </c>
      <c r="Q155">
        <v>11.951381534539401</v>
      </c>
      <c r="R155" s="2">
        <v>34.7663934151836</v>
      </c>
      <c r="S155" s="2">
        <v>83.552976244132694</v>
      </c>
      <c r="T155" s="2">
        <v>221.41538704695199</v>
      </c>
      <c r="U155">
        <v>20.9</v>
      </c>
      <c r="V155">
        <v>0.19500000000000001</v>
      </c>
      <c r="W155">
        <v>-0.35</v>
      </c>
    </row>
    <row r="156" spans="1:23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>
        <v>0.11418347013324601</v>
      </c>
      <c r="P156">
        <v>5.3294356633460502</v>
      </c>
      <c r="Q156">
        <v>13.536766584899</v>
      </c>
      <c r="R156" s="2">
        <v>51.792812427196701</v>
      </c>
      <c r="S156" s="2">
        <v>124.47203178850501</v>
      </c>
      <c r="T156" s="2">
        <v>329.85088423953698</v>
      </c>
      <c r="U156">
        <v>20.9</v>
      </c>
      <c r="V156" s="11">
        <v>0.19500000000000001</v>
      </c>
      <c r="W156">
        <v>-0.35</v>
      </c>
    </row>
    <row r="157" spans="1:23" x14ac:dyDescent="0.25">
      <c r="A157" s="2" t="s">
        <v>53</v>
      </c>
      <c r="B157" s="11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>
        <v>0.15327221520668299</v>
      </c>
      <c r="P157">
        <v>5.8430221853144397</v>
      </c>
      <c r="Q157">
        <v>14.841276350698701</v>
      </c>
      <c r="R157" s="2">
        <v>69.523190031244795</v>
      </c>
      <c r="S157" s="2">
        <v>167.08288880376099</v>
      </c>
      <c r="T157" s="2">
        <v>442.76965532996599</v>
      </c>
      <c r="U157">
        <v>20.9</v>
      </c>
      <c r="V157">
        <v>0.19500000000000001</v>
      </c>
      <c r="W157">
        <v>-0.35</v>
      </c>
    </row>
    <row r="158" spans="1:23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>
        <v>0.19164966333316799</v>
      </c>
      <c r="P158">
        <v>6.2656189755004901</v>
      </c>
      <c r="Q158">
        <v>15.9146721977712</v>
      </c>
      <c r="R158" s="2">
        <v>86.930928383652699</v>
      </c>
      <c r="S158" s="2">
        <v>208.918357086404</v>
      </c>
      <c r="T158" s="2">
        <v>553.63364627897101</v>
      </c>
      <c r="U158">
        <v>20.9</v>
      </c>
      <c r="V158">
        <v>0.19500000000000001</v>
      </c>
      <c r="W158">
        <v>-0.35</v>
      </c>
    </row>
    <row r="159" spans="1:23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>
        <v>0.22780925292423401</v>
      </c>
      <c r="P159">
        <v>6.6133462608488003</v>
      </c>
      <c r="Q159">
        <v>16.7978995025559</v>
      </c>
      <c r="R159" s="2">
        <v>103.33266183026301</v>
      </c>
      <c r="S159" s="2">
        <v>248.33612552334299</v>
      </c>
      <c r="T159" s="2">
        <v>658.09073263685798</v>
      </c>
      <c r="U159">
        <v>20.9</v>
      </c>
      <c r="V159">
        <v>0.19500000000000001</v>
      </c>
      <c r="W159">
        <v>-0.35</v>
      </c>
    </row>
    <row r="160" spans="1:23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>
        <v>0.26087551618474702</v>
      </c>
      <c r="P160">
        <v>6.8994683227851201</v>
      </c>
      <c r="Q160">
        <v>17.524649539874201</v>
      </c>
      <c r="R160" s="2">
        <v>118.331284386763</v>
      </c>
      <c r="S160" s="2">
        <v>284.38184183312501</v>
      </c>
      <c r="T160" s="2">
        <v>753.61188085778201</v>
      </c>
      <c r="U160">
        <v>20.9</v>
      </c>
      <c r="V160">
        <v>0.19500000000000001</v>
      </c>
      <c r="W160">
        <v>-0.35</v>
      </c>
    </row>
    <row r="161" spans="1:23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>
        <v>0.29044537704626699</v>
      </c>
      <c r="P161">
        <v>7.1348994717807699</v>
      </c>
      <c r="Q161">
        <v>18.1226446583232</v>
      </c>
      <c r="R161" s="2">
        <v>131.74396360654799</v>
      </c>
      <c r="S161" s="2">
        <v>316.61611056608501</v>
      </c>
      <c r="T161" s="2">
        <v>839.03269300012403</v>
      </c>
      <c r="U161">
        <v>20.9</v>
      </c>
      <c r="V161">
        <v>0.19500000000000001</v>
      </c>
      <c r="W161">
        <v>-0.35</v>
      </c>
    </row>
    <row r="162" spans="1:23" x14ac:dyDescent="0.25">
      <c r="A162" s="11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 s="11">
        <v>1.2E-2</v>
      </c>
      <c r="M162" s="11">
        <v>2.95</v>
      </c>
      <c r="N162">
        <v>26.897463590000001</v>
      </c>
      <c r="O162">
        <v>3.8588377440321397E-2</v>
      </c>
      <c r="P162">
        <v>4.6525262861153598</v>
      </c>
      <c r="Q162">
        <v>11.817416766733</v>
      </c>
      <c r="R162" s="11">
        <v>17.503414393556</v>
      </c>
      <c r="S162" s="11">
        <v>42.065403493285203</v>
      </c>
      <c r="T162" s="11">
        <v>111.473319257206</v>
      </c>
      <c r="U162">
        <v>41</v>
      </c>
      <c r="V162">
        <v>0.17</v>
      </c>
      <c r="W162">
        <v>0</v>
      </c>
    </row>
    <row r="163" spans="1:23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0.18841727616725501</v>
      </c>
      <c r="P163">
        <v>7.9640564224452097</v>
      </c>
      <c r="Q163">
        <v>20.228703313010801</v>
      </c>
      <c r="R163">
        <v>85.464740484643798</v>
      </c>
      <c r="S163">
        <v>205.39471397414999</v>
      </c>
      <c r="T163">
        <v>544.29599203149701</v>
      </c>
      <c r="U163">
        <v>41</v>
      </c>
      <c r="V163">
        <v>0.17</v>
      </c>
      <c r="W163">
        <v>0</v>
      </c>
    </row>
    <row r="164" spans="1:23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0.404824482047766</v>
      </c>
      <c r="P164">
        <v>10.3211052964188</v>
      </c>
      <c r="Q164">
        <v>26.2156074529038</v>
      </c>
      <c r="R164">
        <v>183.62551462282201</v>
      </c>
      <c r="S164">
        <v>441.30140500558002</v>
      </c>
      <c r="T164">
        <v>1169.44872326479</v>
      </c>
      <c r="U164">
        <v>41</v>
      </c>
      <c r="V164">
        <v>0.17</v>
      </c>
      <c r="W164">
        <v>0</v>
      </c>
    </row>
    <row r="165" spans="1:23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0.63129036650426595</v>
      </c>
      <c r="P165">
        <v>11.9987827342143</v>
      </c>
      <c r="Q165">
        <v>30.476908144904201</v>
      </c>
      <c r="R165">
        <v>286.34883404136099</v>
      </c>
      <c r="S165">
        <v>688.17311713857498</v>
      </c>
      <c r="T165">
        <v>1823.65876041722</v>
      </c>
      <c r="U165">
        <v>41</v>
      </c>
      <c r="V165">
        <v>0.17</v>
      </c>
      <c r="W165">
        <v>0</v>
      </c>
    </row>
    <row r="166" spans="1:23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0.83517717152533999</v>
      </c>
      <c r="P166">
        <v>13.1929037456055</v>
      </c>
      <c r="Q166">
        <v>33.509975513837901</v>
      </c>
      <c r="R166">
        <v>378.83044312640698</v>
      </c>
      <c r="S166">
        <v>910.43125000338205</v>
      </c>
      <c r="T166">
        <v>2412.6428125089601</v>
      </c>
      <c r="U166">
        <v>41</v>
      </c>
      <c r="V166">
        <v>0.17</v>
      </c>
      <c r="W166">
        <v>0</v>
      </c>
    </row>
    <row r="167" spans="1:23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 s="11">
        <v>1.2E-2</v>
      </c>
      <c r="M167">
        <v>2.95</v>
      </c>
      <c r="N167">
        <v>49.743692510000002</v>
      </c>
      <c r="O167">
        <v>1.0040766809778501</v>
      </c>
      <c r="P167">
        <v>14.042843643301</v>
      </c>
      <c r="Q167">
        <v>35.668822853984501</v>
      </c>
      <c r="R167" s="11">
        <v>455.44206302122302</v>
      </c>
      <c r="S167" s="11">
        <v>1094.54953862346</v>
      </c>
      <c r="T167" s="11">
        <v>2900.5562773521801</v>
      </c>
      <c r="U167">
        <v>41</v>
      </c>
      <c r="V167">
        <v>0.17</v>
      </c>
      <c r="W167">
        <v>0</v>
      </c>
    </row>
    <row r="168" spans="1:23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1.1371127539997301</v>
      </c>
      <c r="P168">
        <v>14.647805638612599</v>
      </c>
      <c r="Q168">
        <v>37.205426322075901</v>
      </c>
      <c r="R168">
        <v>515.78628244311005</v>
      </c>
      <c r="S168">
        <v>1239.5728970033899</v>
      </c>
      <c r="T168">
        <v>3284.8681770589801</v>
      </c>
      <c r="U168">
        <v>41</v>
      </c>
      <c r="V168">
        <v>0.17</v>
      </c>
      <c r="W168">
        <v>0</v>
      </c>
    </row>
    <row r="169" spans="1:23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1.2385753690707799</v>
      </c>
      <c r="P169">
        <v>15.0783996332746</v>
      </c>
      <c r="Q169">
        <v>38.299135068517501</v>
      </c>
      <c r="R169" s="11">
        <v>561.80900521213903</v>
      </c>
      <c r="S169" s="11">
        <v>1350.1778543911</v>
      </c>
      <c r="T169" s="11">
        <v>3577.97131413643</v>
      </c>
      <c r="U169">
        <v>41</v>
      </c>
      <c r="V169">
        <v>0.17</v>
      </c>
      <c r="W169">
        <v>0</v>
      </c>
    </row>
    <row r="170" spans="1:23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 s="11">
        <v>1.2E-2</v>
      </c>
      <c r="M170">
        <v>2.95</v>
      </c>
      <c r="N170">
        <v>55.854206490000003</v>
      </c>
      <c r="O170">
        <v>1.31432385861787</v>
      </c>
      <c r="P170">
        <v>15.3848836598348</v>
      </c>
      <c r="Q170">
        <v>39.077604495980502</v>
      </c>
      <c r="R170" s="11">
        <v>596.16798297115497</v>
      </c>
      <c r="S170" s="11">
        <v>1432.7517014447401</v>
      </c>
      <c r="T170" s="11">
        <v>3796.79200882856</v>
      </c>
      <c r="U170">
        <v>41</v>
      </c>
      <c r="V170">
        <v>0.17</v>
      </c>
      <c r="W170">
        <v>0</v>
      </c>
    </row>
    <row r="171" spans="1:23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1.37006391429017</v>
      </c>
      <c r="P171">
        <v>15.6030298943412</v>
      </c>
      <c r="Q171">
        <v>39.631695931626602</v>
      </c>
      <c r="R171">
        <v>621.45127699565796</v>
      </c>
      <c r="S171">
        <v>1493.5142441616399</v>
      </c>
      <c r="T171">
        <v>3957.8127470283398</v>
      </c>
      <c r="U171">
        <v>41</v>
      </c>
      <c r="V171">
        <v>0.17</v>
      </c>
      <c r="W171">
        <v>0</v>
      </c>
    </row>
    <row r="172" spans="1:23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5.8918280589254302E-2</v>
      </c>
      <c r="P172">
        <v>5.00599724669864</v>
      </c>
      <c r="Q172">
        <v>12.715233006614501</v>
      </c>
      <c r="R172">
        <v>26.724914311425199</v>
      </c>
      <c r="S172">
        <v>64.2271432622573</v>
      </c>
      <c r="T172">
        <v>170.20192964498199</v>
      </c>
      <c r="U172">
        <v>152</v>
      </c>
      <c r="V172">
        <v>9.6000000000000002E-2</v>
      </c>
      <c r="W172">
        <v>0.09</v>
      </c>
    </row>
    <row r="173" spans="1:23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0.47325800148199598</v>
      </c>
      <c r="P173">
        <v>10.0255122834626</v>
      </c>
      <c r="Q173">
        <v>25.464801199995101</v>
      </c>
      <c r="R173">
        <v>214.66647380591499</v>
      </c>
      <c r="S173">
        <v>515.90116271548902</v>
      </c>
      <c r="T173">
        <v>1367.1380811960501</v>
      </c>
      <c r="U173">
        <v>152</v>
      </c>
      <c r="V173">
        <v>9.6000000000000002E-2</v>
      </c>
      <c r="W173">
        <v>0.09</v>
      </c>
    </row>
    <row r="174" spans="1:23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1.4572956392570999</v>
      </c>
      <c r="P174">
        <v>14.5855610724785</v>
      </c>
      <c r="Q174">
        <v>37.047325124095401</v>
      </c>
      <c r="R174">
        <v>661.01896891849594</v>
      </c>
      <c r="S174">
        <v>1588.6060296046501</v>
      </c>
      <c r="T174">
        <v>4209.8059784523302</v>
      </c>
      <c r="U174">
        <v>152</v>
      </c>
      <c r="V174">
        <v>9.6000000000000002E-2</v>
      </c>
      <c r="W174">
        <v>0.09</v>
      </c>
    </row>
    <row r="175" spans="1:23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3.0850801534063002</v>
      </c>
      <c r="P175">
        <v>18.728201308817098</v>
      </c>
      <c r="Q175">
        <v>47.569631324395502</v>
      </c>
      <c r="R175">
        <v>1399.3704826257199</v>
      </c>
      <c r="S175">
        <v>3363.0629238781898</v>
      </c>
      <c r="T175">
        <v>8912.1167482772107</v>
      </c>
      <c r="U175">
        <v>152</v>
      </c>
      <c r="V175">
        <v>9.6000000000000002E-2</v>
      </c>
      <c r="W175">
        <v>0.09</v>
      </c>
    </row>
    <row r="176" spans="1:23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5.3436950694669401</v>
      </c>
      <c r="P176">
        <v>22.491640895049098</v>
      </c>
      <c r="Q176">
        <v>57.1287678734247</v>
      </c>
      <c r="R176">
        <v>2423.86219369639</v>
      </c>
      <c r="S176">
        <v>5825.1915253458101</v>
      </c>
      <c r="T176">
        <v>15436.757542166401</v>
      </c>
      <c r="U176">
        <v>152</v>
      </c>
      <c r="V176">
        <v>9.6000000000000002E-2</v>
      </c>
      <c r="W176">
        <v>0.09</v>
      </c>
    </row>
    <row r="177" spans="1:23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8.1697763687431895</v>
      </c>
      <c r="P177">
        <v>25.910590335789301</v>
      </c>
      <c r="Q177">
        <v>65.812899452904901</v>
      </c>
      <c r="R177">
        <v>3705.7526325367598</v>
      </c>
      <c r="S177">
        <v>8905.9183670674392</v>
      </c>
      <c r="T177">
        <v>23600.683672728701</v>
      </c>
      <c r="U177">
        <v>152</v>
      </c>
      <c r="V177">
        <v>9.6000000000000002E-2</v>
      </c>
      <c r="W177">
        <v>0.09</v>
      </c>
    </row>
    <row r="178" spans="1:23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11.4740581091189</v>
      </c>
      <c r="P178">
        <v>29.016582875460099</v>
      </c>
      <c r="Q178">
        <v>73.702120503668596</v>
      </c>
      <c r="R178">
        <v>5204.55140074882</v>
      </c>
      <c r="S178">
        <v>12507.934152244199</v>
      </c>
      <c r="T178">
        <v>33146.025503447199</v>
      </c>
      <c r="U178">
        <v>152</v>
      </c>
      <c r="V178">
        <v>9.6000000000000002E-2</v>
      </c>
      <c r="W178">
        <v>0.09</v>
      </c>
    </row>
    <row r="179" spans="1:23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15.1574602601797</v>
      </c>
      <c r="P179">
        <v>31.838265331928799</v>
      </c>
      <c r="Q179">
        <v>80.869193943099205</v>
      </c>
      <c r="R179">
        <v>6875.3164990699797</v>
      </c>
      <c r="S179">
        <v>16523.231192189302</v>
      </c>
      <c r="T179">
        <v>43786.5626593017</v>
      </c>
      <c r="U179">
        <v>152</v>
      </c>
      <c r="V179">
        <v>9.6000000000000002E-2</v>
      </c>
      <c r="W179">
        <v>0.09</v>
      </c>
    </row>
    <row r="180" spans="1:23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19.121261040063501</v>
      </c>
      <c r="P180">
        <v>34.401662308402997</v>
      </c>
      <c r="Q180">
        <v>87.380222263343697</v>
      </c>
      <c r="R180">
        <v>8673.2684272407605</v>
      </c>
      <c r="S180">
        <v>20844.192326942499</v>
      </c>
      <c r="T180">
        <v>55237.109666397599</v>
      </c>
      <c r="U180">
        <v>152</v>
      </c>
      <c r="V180">
        <v>9.6000000000000002E-2</v>
      </c>
      <c r="W180">
        <v>0.09</v>
      </c>
    </row>
    <row r="181" spans="1:23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23.2731835235384</v>
      </c>
      <c r="P181">
        <v>36.730416220429099</v>
      </c>
      <c r="Q181">
        <v>93.295257199890003</v>
      </c>
      <c r="R181">
        <v>10556.5510262714</v>
      </c>
      <c r="S181">
        <v>25370.225970371001</v>
      </c>
      <c r="T181">
        <v>67231.098821482999</v>
      </c>
      <c r="U181">
        <v>152</v>
      </c>
      <c r="V181">
        <v>9.6000000000000002E-2</v>
      </c>
      <c r="W181">
        <v>0.09</v>
      </c>
    </row>
    <row r="182" spans="1:23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0.82530599124171</v>
      </c>
      <c r="P182">
        <v>15.8046923290766</v>
      </c>
      <c r="Q182">
        <v>40.143918515854601</v>
      </c>
      <c r="R182">
        <v>374.35294574199202</v>
      </c>
      <c r="S182">
        <v>899.67062182646498</v>
      </c>
      <c r="T182">
        <v>2384.12714784013</v>
      </c>
      <c r="U182">
        <v>72.900000000000006</v>
      </c>
      <c r="V182">
        <v>0.4</v>
      </c>
      <c r="W182">
        <v>0</v>
      </c>
    </row>
    <row r="183" spans="1:23" x14ac:dyDescent="0.25">
      <c r="A183" t="s">
        <v>59</v>
      </c>
      <c r="B183" t="s">
        <v>60</v>
      </c>
      <c r="C183">
        <v>2</v>
      </c>
      <c r="D183">
        <v>2</v>
      </c>
      <c r="E183" s="11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2.6075497870551101</v>
      </c>
      <c r="P183">
        <v>22.906198361491999</v>
      </c>
      <c r="Q183">
        <v>58.181743838189597</v>
      </c>
      <c r="R183">
        <v>1182.7660944086099</v>
      </c>
      <c r="S183">
        <v>2842.5044326090101</v>
      </c>
      <c r="T183">
        <v>7532.6367464138903</v>
      </c>
      <c r="U183">
        <v>72.900000000000006</v>
      </c>
      <c r="V183">
        <v>0.4</v>
      </c>
      <c r="W183">
        <v>0</v>
      </c>
    </row>
    <row r="184" spans="1:23" x14ac:dyDescent="0.25">
      <c r="A184" s="11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 s="11">
        <v>4.0000000000000001E-3</v>
      </c>
      <c r="M184" s="11">
        <v>3.1</v>
      </c>
      <c r="N184">
        <v>51.975182889999999</v>
      </c>
      <c r="O184">
        <v>3.9067424584819701</v>
      </c>
      <c r="P184">
        <v>26.097110710709401</v>
      </c>
      <c r="Q184">
        <v>66.286661205201796</v>
      </c>
      <c r="R184" s="11">
        <v>1772.07067815858</v>
      </c>
      <c r="S184" s="11">
        <v>4258.7615432794601</v>
      </c>
      <c r="T184" s="11">
        <v>11285.718089690599</v>
      </c>
      <c r="U184" s="11">
        <v>72.900000000000006</v>
      </c>
      <c r="V184" s="11">
        <v>0.4</v>
      </c>
      <c r="W184" s="11">
        <v>0</v>
      </c>
    </row>
    <row r="185" spans="1:23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4.6112699590305697</v>
      </c>
      <c r="P185">
        <v>27.530880051172101</v>
      </c>
      <c r="Q185">
        <v>69.928435329977106</v>
      </c>
      <c r="R185">
        <v>2091.63935690984</v>
      </c>
      <c r="S185">
        <v>5026.7708649599599</v>
      </c>
      <c r="T185">
        <v>13320.9427921439</v>
      </c>
      <c r="U185">
        <v>72.900000000000006</v>
      </c>
      <c r="V185">
        <v>0.4</v>
      </c>
      <c r="W185">
        <v>0</v>
      </c>
    </row>
    <row r="186" spans="1:23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4.9540670098420598</v>
      </c>
      <c r="P186">
        <v>28.175114143705201</v>
      </c>
      <c r="Q186">
        <v>71.564789925011297</v>
      </c>
      <c r="R186">
        <v>2247.12966853338</v>
      </c>
      <c r="S186">
        <v>5400.4558244012997</v>
      </c>
      <c r="T186">
        <v>14311.2079346634</v>
      </c>
      <c r="U186">
        <v>72.900000000000006</v>
      </c>
      <c r="V186">
        <v>0.4</v>
      </c>
      <c r="W186">
        <v>0</v>
      </c>
    </row>
    <row r="187" spans="1:23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 s="11">
        <v>4.0000000000000001E-3</v>
      </c>
      <c r="M187">
        <v>3.1</v>
      </c>
      <c r="N187">
        <v>63.550646100000002</v>
      </c>
      <c r="O187">
        <v>5.1135606788957304</v>
      </c>
      <c r="P187">
        <v>28.464587181152101</v>
      </c>
      <c r="Q187">
        <v>72.300051440126495</v>
      </c>
      <c r="R187" s="11">
        <v>2319.474865916</v>
      </c>
      <c r="S187" s="11">
        <v>5574.3207544244196</v>
      </c>
      <c r="T187" s="11">
        <v>14771.9499992247</v>
      </c>
      <c r="U187" s="11">
        <v>72.900000000000006</v>
      </c>
      <c r="V187" s="11">
        <v>0.4</v>
      </c>
      <c r="W187" s="11">
        <v>0</v>
      </c>
    </row>
    <row r="188" spans="1:23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5.18634452006647</v>
      </c>
      <c r="P188">
        <v>28.594655801207999</v>
      </c>
      <c r="Q188">
        <v>72.6304257350684</v>
      </c>
      <c r="R188">
        <v>2352.4891001925398</v>
      </c>
      <c r="S188">
        <v>5653.6628218998703</v>
      </c>
      <c r="T188">
        <v>14982.206478034699</v>
      </c>
      <c r="U188">
        <v>72.900000000000006</v>
      </c>
      <c r="V188">
        <v>0.4</v>
      </c>
      <c r="W188">
        <v>0</v>
      </c>
    </row>
    <row r="189" spans="1:23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5.2192756664873698</v>
      </c>
      <c r="P189">
        <v>28.653099399521899</v>
      </c>
      <c r="Q189">
        <v>72.778872474785601</v>
      </c>
      <c r="R189">
        <v>2367.42643470864</v>
      </c>
      <c r="S189">
        <v>5689.5612465961203</v>
      </c>
      <c r="T189">
        <v>15077.3373034797</v>
      </c>
      <c r="U189">
        <v>72.900000000000006</v>
      </c>
      <c r="V189">
        <v>0.4</v>
      </c>
      <c r="W189">
        <v>0</v>
      </c>
    </row>
    <row r="190" spans="1:23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5.2341185935672296</v>
      </c>
      <c r="P190">
        <v>28.679359801011501</v>
      </c>
      <c r="Q190">
        <v>72.845573894569299</v>
      </c>
      <c r="R190" s="11">
        <v>2374.1590811873398</v>
      </c>
      <c r="S190" s="11">
        <v>5705.7416034302796</v>
      </c>
      <c r="T190" s="11">
        <v>15120.215249090201</v>
      </c>
      <c r="U190" s="11">
        <v>72.900000000000006</v>
      </c>
      <c r="V190" s="11">
        <v>0.4</v>
      </c>
      <c r="W190" s="11">
        <v>0</v>
      </c>
    </row>
    <row r="191" spans="1:23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5.2407972511841701</v>
      </c>
      <c r="P191">
        <v>28.6911593600102</v>
      </c>
      <c r="Q191">
        <v>72.875544774425904</v>
      </c>
      <c r="R191" s="11">
        <v>2377.18847292693</v>
      </c>
      <c r="S191" s="11">
        <v>5713.0220450058396</v>
      </c>
      <c r="T191" s="11">
        <v>15139.508419265499</v>
      </c>
      <c r="U191" s="11">
        <v>72.900000000000006</v>
      </c>
      <c r="V191" s="11">
        <v>0.4</v>
      </c>
      <c r="W191" s="11">
        <v>0</v>
      </c>
    </row>
    <row r="192" spans="1:23" x14ac:dyDescent="0.25">
      <c r="A192" s="11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 s="11">
        <v>1.6799999999999999E-2</v>
      </c>
      <c r="M192" s="11">
        <v>3.1</v>
      </c>
      <c r="N192">
        <v>20.577550299999999</v>
      </c>
      <c r="O192">
        <v>1.4079247080738799</v>
      </c>
      <c r="P192">
        <v>11.8185752295235</v>
      </c>
      <c r="Q192">
        <v>30.0191810829898</v>
      </c>
      <c r="R192" s="11">
        <v>638.62466460155497</v>
      </c>
      <c r="S192" s="11">
        <v>1534.78650469011</v>
      </c>
      <c r="T192" s="11">
        <v>4067.1842374287999</v>
      </c>
      <c r="U192" s="11">
        <v>263.2</v>
      </c>
      <c r="V192" s="11">
        <v>7.0000000000000007E-2</v>
      </c>
      <c r="W192" s="11">
        <v>0.27</v>
      </c>
    </row>
    <row r="193" spans="1:23" x14ac:dyDescent="0.25">
      <c r="A193" s="11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 s="11">
        <v>1.6799999999999999E-2</v>
      </c>
      <c r="M193" s="11">
        <v>3.1</v>
      </c>
      <c r="N193">
        <v>27.19205101</v>
      </c>
      <c r="O193">
        <v>12.350698548657499</v>
      </c>
      <c r="P193">
        <v>23.8119428100234</v>
      </c>
      <c r="Q193">
        <v>60.482334737459503</v>
      </c>
      <c r="R193" s="11">
        <v>5602.1892882480797</v>
      </c>
      <c r="S193" s="11">
        <v>13463.5647398416</v>
      </c>
      <c r="T193" s="11">
        <v>35678.446560580203</v>
      </c>
      <c r="U193" s="11">
        <v>263.2</v>
      </c>
      <c r="V193" s="11">
        <v>7.0000000000000007E-2</v>
      </c>
      <c r="W193" s="11">
        <v>0.27</v>
      </c>
    </row>
    <row r="194" spans="1:23" x14ac:dyDescent="0.25">
      <c r="A194" s="11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 s="11">
        <v>1.6799999999999999E-2</v>
      </c>
      <c r="M194" s="11">
        <v>3.1</v>
      </c>
      <c r="N194">
        <v>30.1079939</v>
      </c>
      <c r="O194">
        <v>38.073451818461301</v>
      </c>
      <c r="P194">
        <v>34.238475686296098</v>
      </c>
      <c r="Q194">
        <v>86.965728243192004</v>
      </c>
      <c r="R194" s="11">
        <v>17269.847782593501</v>
      </c>
      <c r="S194" s="11">
        <v>41504.080227333601</v>
      </c>
      <c r="T194" s="11">
        <v>109985.812602434</v>
      </c>
      <c r="U194">
        <v>263.2</v>
      </c>
      <c r="V194">
        <v>7.0000000000000007E-2</v>
      </c>
      <c r="W194">
        <v>0.27</v>
      </c>
    </row>
    <row r="195" spans="1:23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78.854992162426996</v>
      </c>
      <c r="P195">
        <v>43.302867908940101</v>
      </c>
      <c r="Q195">
        <v>109.98928448870799</v>
      </c>
      <c r="R195">
        <v>35768.065318479799</v>
      </c>
      <c r="S195">
        <v>85960.262721652995</v>
      </c>
      <c r="T195">
        <v>227794.69621238101</v>
      </c>
      <c r="U195">
        <v>263.2</v>
      </c>
      <c r="V195">
        <v>7.0000000000000007E-2</v>
      </c>
      <c r="W195">
        <v>0.27</v>
      </c>
    </row>
    <row r="196" spans="1:23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132.409524286356</v>
      </c>
      <c r="P196">
        <v>51.183071936580497</v>
      </c>
      <c r="Q196">
        <v>130.00500271891499</v>
      </c>
      <c r="R196">
        <v>60060.021358037098</v>
      </c>
      <c r="S196">
        <v>144340.354140921</v>
      </c>
      <c r="T196">
        <v>382501.93847344001</v>
      </c>
      <c r="U196">
        <v>263.2</v>
      </c>
      <c r="V196">
        <v>7.0000000000000007E-2</v>
      </c>
      <c r="W196">
        <v>0.27</v>
      </c>
    </row>
    <row r="197" spans="1:23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195.451268019434</v>
      </c>
      <c r="P197">
        <v>58.033792204632597</v>
      </c>
      <c r="Q197">
        <v>147.40583219976699</v>
      </c>
      <c r="R197">
        <v>88655.309313820006</v>
      </c>
      <c r="S197">
        <v>213062.507363182</v>
      </c>
      <c r="T197">
        <v>564615.64451243205</v>
      </c>
      <c r="U197">
        <v>263.2</v>
      </c>
      <c r="V197">
        <v>7.0000000000000007E-2</v>
      </c>
      <c r="W197">
        <v>0.27</v>
      </c>
    </row>
    <row r="198" spans="1:23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264.58488888748002</v>
      </c>
      <c r="P198">
        <v>63.989522288077197</v>
      </c>
      <c r="Q198">
        <v>162.533386611716</v>
      </c>
      <c r="R198">
        <v>120013.82954317699</v>
      </c>
      <c r="S198">
        <v>288425.44951496599</v>
      </c>
      <c r="T198">
        <v>764327.44121465995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336.75795576802398</v>
      </c>
      <c r="P199">
        <v>69.167185283932199</v>
      </c>
      <c r="Q199">
        <v>175.68465062118801</v>
      </c>
      <c r="R199">
        <v>152751.020932416</v>
      </c>
      <c r="S199">
        <v>367101.70856144303</v>
      </c>
      <c r="T199">
        <v>972819.52768782398</v>
      </c>
      <c r="U199">
        <v>263.2</v>
      </c>
      <c r="V199">
        <v>7.0000000000000007E-2</v>
      </c>
      <c r="W199">
        <v>0.27</v>
      </c>
    </row>
    <row r="200" spans="1:23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409.44909648971901</v>
      </c>
      <c r="P200">
        <v>73.668429249498303</v>
      </c>
      <c r="Q200">
        <v>187.117810293726</v>
      </c>
      <c r="R200">
        <v>185723.20694256501</v>
      </c>
      <c r="S200">
        <v>446342.722765118</v>
      </c>
      <c r="T200">
        <v>1182808.21532756</v>
      </c>
      <c r="U200">
        <v>263.2</v>
      </c>
      <c r="V200">
        <v>7.0000000000000007E-2</v>
      </c>
      <c r="W200">
        <v>0.27</v>
      </c>
    </row>
    <row r="201" spans="1:23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480.70651748495402</v>
      </c>
      <c r="P201">
        <v>77.581622760502498</v>
      </c>
      <c r="Q201">
        <v>197.05732181167599</v>
      </c>
      <c r="R201">
        <v>218045.067850675</v>
      </c>
      <c r="S201">
        <v>524020.83117201302</v>
      </c>
      <c r="T201">
        <v>1388655.20260583</v>
      </c>
      <c r="U201">
        <v>263.2</v>
      </c>
      <c r="V201">
        <v>7.0000000000000007E-2</v>
      </c>
      <c r="W201">
        <v>0.27</v>
      </c>
    </row>
    <row r="202" spans="1:23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2.5441272143766598E-3</v>
      </c>
      <c r="P202">
        <v>1.7793633426790501</v>
      </c>
      <c r="Q202">
        <v>4.5195828904047897</v>
      </c>
      <c r="R202">
        <v>1.1539980651435</v>
      </c>
      <c r="S202">
        <v>2.77336713564888</v>
      </c>
      <c r="T202">
        <v>7.3494229094695402</v>
      </c>
      <c r="U202">
        <v>33.700000000000003</v>
      </c>
      <c r="V202">
        <v>0.32</v>
      </c>
      <c r="W202">
        <v>0.55000000000000004</v>
      </c>
    </row>
    <row r="203" spans="1:23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5.3961656859975199E-2</v>
      </c>
      <c r="P203">
        <v>4.9254599269522803</v>
      </c>
      <c r="Q203">
        <v>12.5106682144588</v>
      </c>
      <c r="R203">
        <v>24.476624933083801</v>
      </c>
      <c r="S203">
        <v>58.8239003438688</v>
      </c>
      <c r="T203">
        <v>155.883335911252</v>
      </c>
      <c r="U203">
        <v>33.700000000000003</v>
      </c>
      <c r="V203">
        <v>0.32</v>
      </c>
      <c r="W203">
        <v>0.55000000000000004</v>
      </c>
    </row>
    <row r="204" spans="1:23" x14ac:dyDescent="0.25">
      <c r="A204" s="11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 s="11">
        <v>1.2500000000000001E-2</v>
      </c>
      <c r="M204" s="11">
        <v>3</v>
      </c>
      <c r="N204">
        <v>14.495202539999999</v>
      </c>
      <c r="O204">
        <v>0.169258225799193</v>
      </c>
      <c r="P204">
        <v>7.2099949321631103</v>
      </c>
      <c r="Q204">
        <v>18.313387127694298</v>
      </c>
      <c r="R204" s="11">
        <v>76.774331086170307</v>
      </c>
      <c r="S204" s="11">
        <v>184.50932729192601</v>
      </c>
      <c r="T204" s="11">
        <v>488.94971732360301</v>
      </c>
      <c r="U204">
        <v>33.700000000000003</v>
      </c>
      <c r="V204">
        <v>0.32</v>
      </c>
      <c r="W204">
        <v>0.55000000000000004</v>
      </c>
    </row>
    <row r="205" spans="1:23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0.31503247839267401</v>
      </c>
      <c r="P205">
        <v>8.8689078263580896</v>
      </c>
      <c r="Q205">
        <v>22.527025878949601</v>
      </c>
      <c r="R205">
        <v>142.89649844085301</v>
      </c>
      <c r="S205">
        <v>343.418645616086</v>
      </c>
      <c r="T205">
        <v>910.05941088262796</v>
      </c>
      <c r="U205">
        <v>33.700000000000003</v>
      </c>
      <c r="V205">
        <v>0.32</v>
      </c>
      <c r="W205">
        <v>0.55000000000000004</v>
      </c>
    </row>
    <row r="206" spans="1:23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0.46162510404551998</v>
      </c>
      <c r="P206">
        <v>10.0735258270669</v>
      </c>
      <c r="Q206">
        <v>25.586755600749999</v>
      </c>
      <c r="R206">
        <v>209.38987401253701</v>
      </c>
      <c r="S206">
        <v>503.22007693472102</v>
      </c>
      <c r="T206">
        <v>1333.53320387701</v>
      </c>
      <c r="U206">
        <v>33.700000000000003</v>
      </c>
      <c r="V206">
        <v>0.32</v>
      </c>
      <c r="W206">
        <v>0.55000000000000004</v>
      </c>
    </row>
    <row r="207" spans="1:23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0.59262501419292601</v>
      </c>
      <c r="P207">
        <v>10.9482580283233</v>
      </c>
      <c r="Q207">
        <v>27.808575391941101</v>
      </c>
      <c r="R207" s="11">
        <v>268.81050439210702</v>
      </c>
      <c r="S207" s="11">
        <v>646.02380291301802</v>
      </c>
      <c r="T207" s="11">
        <v>1711.9630777195</v>
      </c>
      <c r="U207">
        <v>33.700000000000003</v>
      </c>
      <c r="V207">
        <v>0.32</v>
      </c>
      <c r="W207">
        <v>0.55000000000000004</v>
      </c>
    </row>
    <row r="208" spans="1:23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0.70187215487787302</v>
      </c>
      <c r="P208">
        <v>11.5834439739629</v>
      </c>
      <c r="Q208">
        <v>29.4219476938658</v>
      </c>
      <c r="R208">
        <v>318.36423278291602</v>
      </c>
      <c r="S208">
        <v>765.11471469097899</v>
      </c>
      <c r="T208">
        <v>2027.55399393109</v>
      </c>
      <c r="U208">
        <v>33.700000000000003</v>
      </c>
      <c r="V208">
        <v>0.32</v>
      </c>
      <c r="W208">
        <v>0.55000000000000004</v>
      </c>
    </row>
    <row r="209" spans="1:26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0.78909828226771195</v>
      </c>
      <c r="P209">
        <v>12.0446836367519</v>
      </c>
      <c r="Q209">
        <v>30.5934964373497</v>
      </c>
      <c r="R209">
        <v>357.92938568447698</v>
      </c>
      <c r="S209">
        <v>860.20039818427495</v>
      </c>
      <c r="T209">
        <v>2279.5310551883299</v>
      </c>
      <c r="U209">
        <v>33.700000000000003</v>
      </c>
      <c r="V209">
        <v>0.32</v>
      </c>
      <c r="W209">
        <v>0.55000000000000004</v>
      </c>
    </row>
    <row r="210" spans="1:26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0.85677353898074904</v>
      </c>
      <c r="P210">
        <v>12.3796123737463</v>
      </c>
      <c r="Q210">
        <v>31.444215429315499</v>
      </c>
      <c r="R210">
        <v>388.626402273748</v>
      </c>
      <c r="S210">
        <v>933.97356951152994</v>
      </c>
      <c r="T210">
        <v>2475.0299592055499</v>
      </c>
      <c r="U210">
        <v>33.700000000000003</v>
      </c>
      <c r="V210">
        <v>0.32</v>
      </c>
      <c r="W210">
        <v>0.55000000000000004</v>
      </c>
    </row>
    <row r="211" spans="1:26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0.90826824537044704</v>
      </c>
      <c r="P211">
        <v>12.6228205536031</v>
      </c>
      <c r="Q211">
        <v>32.061964206151799</v>
      </c>
      <c r="R211" s="11">
        <v>411.98403596558398</v>
      </c>
      <c r="S211" s="11">
        <v>990.108233514983</v>
      </c>
      <c r="T211" s="11">
        <v>2623.7868188146999</v>
      </c>
      <c r="U211">
        <v>33.700000000000003</v>
      </c>
      <c r="V211">
        <v>0.32</v>
      </c>
      <c r="W211">
        <v>0.55000000000000004</v>
      </c>
    </row>
    <row r="212" spans="1:26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0.60670467650071103</v>
      </c>
      <c r="P212">
        <v>10.0407705456392</v>
      </c>
      <c r="Q212">
        <v>25.503557185923601</v>
      </c>
      <c r="R212">
        <v>275.19693938216602</v>
      </c>
      <c r="S212">
        <v>661.37212060121703</v>
      </c>
      <c r="T212">
        <v>1752.63611959322</v>
      </c>
      <c r="U212">
        <v>42.5</v>
      </c>
      <c r="V212">
        <v>0.47</v>
      </c>
      <c r="W212">
        <v>0.05</v>
      </c>
    </row>
    <row r="213" spans="1:26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 s="11">
        <v>1.2E-2</v>
      </c>
      <c r="M213" s="11">
        <v>3.1</v>
      </c>
      <c r="N213">
        <v>20.722289929999999</v>
      </c>
      <c r="O213">
        <v>1.74515403890251</v>
      </c>
      <c r="P213">
        <v>14.1183922577726</v>
      </c>
      <c r="Q213">
        <v>35.860716334742399</v>
      </c>
      <c r="R213">
        <v>791.58949791914597</v>
      </c>
      <c r="S213">
        <v>1902.4020618100101</v>
      </c>
      <c r="T213">
        <v>5041.3654637965301</v>
      </c>
      <c r="U213">
        <v>42.5</v>
      </c>
      <c r="V213">
        <v>0.47</v>
      </c>
      <c r="W213">
        <v>0.05</v>
      </c>
    </row>
    <row r="214" spans="1:26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2.4308079206820001</v>
      </c>
      <c r="P214">
        <v>15.7112248005942</v>
      </c>
      <c r="Q214">
        <v>39.906510993509201</v>
      </c>
      <c r="R214">
        <v>1102.5972370213501</v>
      </c>
      <c r="S214">
        <v>2649.8371473716502</v>
      </c>
      <c r="T214">
        <v>7022.0684405348802</v>
      </c>
      <c r="U214">
        <v>42.5</v>
      </c>
      <c r="V214">
        <v>0.47</v>
      </c>
      <c r="W214">
        <v>0.05</v>
      </c>
    </row>
    <row r="215" spans="1:26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 s="11">
        <v>1.2E-2</v>
      </c>
      <c r="M215">
        <v>3.1</v>
      </c>
      <c r="N215">
        <v>30.185377429999999</v>
      </c>
      <c r="O215">
        <v>2.7418228918937602</v>
      </c>
      <c r="P215">
        <v>16.333429528885201</v>
      </c>
      <c r="Q215">
        <v>41.486911003368398</v>
      </c>
      <c r="R215" s="11">
        <v>1243.67142269133</v>
      </c>
      <c r="S215" s="11">
        <v>2988.87628620844</v>
      </c>
      <c r="T215" s="11">
        <v>7920.5221584523597</v>
      </c>
      <c r="U215">
        <v>42.5</v>
      </c>
      <c r="V215" s="11">
        <v>0.47</v>
      </c>
      <c r="W215">
        <v>0.05</v>
      </c>
    </row>
    <row r="216" spans="1:26" x14ac:dyDescent="0.25">
      <c r="A216" t="s">
        <v>65</v>
      </c>
      <c r="B216" s="11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2.87028938631649</v>
      </c>
      <c r="P216">
        <v>16.576480015047299</v>
      </c>
      <c r="Q216">
        <v>42.104259238220301</v>
      </c>
      <c r="R216">
        <v>1301.9429136615399</v>
      </c>
      <c r="S216">
        <v>3128.9183217052</v>
      </c>
      <c r="T216">
        <v>8291.6335525187897</v>
      </c>
      <c r="U216">
        <v>42.5</v>
      </c>
      <c r="V216">
        <v>0.47</v>
      </c>
      <c r="W216">
        <v>0.05</v>
      </c>
    </row>
    <row r="217" spans="1:26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 s="11">
        <v>1.2E-2</v>
      </c>
      <c r="M217">
        <v>3.1</v>
      </c>
      <c r="N217">
        <v>36.305087579999999</v>
      </c>
      <c r="O217">
        <v>2.9215594884746601</v>
      </c>
      <c r="P217">
        <v>16.6714223003397</v>
      </c>
      <c r="Q217">
        <v>42.345412642862797</v>
      </c>
      <c r="R217">
        <v>1325.1986684665201</v>
      </c>
      <c r="S217">
        <v>3184.80814339467</v>
      </c>
      <c r="T217">
        <v>8439.7415799958708</v>
      </c>
      <c r="U217">
        <v>42.5</v>
      </c>
      <c r="V217">
        <v>0.47</v>
      </c>
      <c r="W217">
        <v>0.05</v>
      </c>
      <c r="X217" s="4"/>
      <c r="Z217" s="4"/>
    </row>
    <row r="218" spans="1:26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2.9417543425699599</v>
      </c>
      <c r="P218">
        <v>16.7085093997275</v>
      </c>
      <c r="Q218">
        <v>42.4396138753077</v>
      </c>
      <c r="R218">
        <v>1334.3589110912401</v>
      </c>
      <c r="S218">
        <v>3206.82266544397</v>
      </c>
      <c r="T218">
        <v>8498.0800634265197</v>
      </c>
      <c r="U218">
        <v>42.5</v>
      </c>
      <c r="V218">
        <v>0.47</v>
      </c>
      <c r="W218">
        <v>0.05</v>
      </c>
    </row>
    <row r="219" spans="1:26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2.9496686292408199</v>
      </c>
      <c r="P219">
        <v>16.722996653081001</v>
      </c>
      <c r="Q219">
        <v>42.476411498825797</v>
      </c>
      <c r="R219" s="11">
        <v>1337.94877540838</v>
      </c>
      <c r="S219" s="11">
        <v>3215.4500730794998</v>
      </c>
      <c r="T219" s="11">
        <v>8520.9426936606706</v>
      </c>
      <c r="U219">
        <v>42.5</v>
      </c>
      <c r="V219">
        <v>0.47</v>
      </c>
      <c r="W219">
        <v>0.05</v>
      </c>
    </row>
    <row r="220" spans="1:26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2.9527640833467999</v>
      </c>
      <c r="P220">
        <v>16.728655777498801</v>
      </c>
      <c r="Q220">
        <v>42.490785674846997</v>
      </c>
      <c r="R220">
        <v>1339.3528514423399</v>
      </c>
      <c r="S220">
        <v>3218.8244447064098</v>
      </c>
      <c r="T220">
        <v>8529.8847784719801</v>
      </c>
      <c r="U220">
        <v>42.5</v>
      </c>
      <c r="V220">
        <v>0.47</v>
      </c>
      <c r="W220">
        <v>0.05</v>
      </c>
    </row>
    <row r="221" spans="1:26" x14ac:dyDescent="0.25">
      <c r="A221" s="1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 s="11">
        <v>1.2E-2</v>
      </c>
      <c r="M221" s="11">
        <v>3.1</v>
      </c>
      <c r="N221">
        <v>41.874029010000001</v>
      </c>
      <c r="O221">
        <v>2.9539738513279699</v>
      </c>
      <c r="P221">
        <v>16.7308663890201</v>
      </c>
      <c r="Q221">
        <v>42.496400628111203</v>
      </c>
      <c r="R221" s="11">
        <v>1339.9015936206499</v>
      </c>
      <c r="S221" s="11">
        <v>3220.1432194680501</v>
      </c>
      <c r="T221" s="11">
        <v>8533.3795315903208</v>
      </c>
      <c r="U221">
        <v>42.5</v>
      </c>
      <c r="V221">
        <v>0.47</v>
      </c>
      <c r="W221">
        <v>0.05</v>
      </c>
    </row>
    <row r="222" spans="1:26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0.71421687962519198</v>
      </c>
      <c r="P222">
        <v>10.3915430269683</v>
      </c>
      <c r="Q222">
        <v>26.394519288499499</v>
      </c>
      <c r="R222">
        <v>323.96371239723499</v>
      </c>
      <c r="S222">
        <v>778.57176735696999</v>
      </c>
      <c r="T222">
        <v>2063.21518349597</v>
      </c>
      <c r="U222">
        <v>58.5</v>
      </c>
      <c r="V222">
        <v>0.2</v>
      </c>
      <c r="W222">
        <v>0</v>
      </c>
    </row>
    <row r="223" spans="1:26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2.7722077841252002</v>
      </c>
      <c r="P223">
        <v>16.0945427571402</v>
      </c>
      <c r="Q223">
        <v>40.880138603136203</v>
      </c>
      <c r="R223">
        <v>1257.45379436148</v>
      </c>
      <c r="S223">
        <v>3021.9990251417398</v>
      </c>
      <c r="T223">
        <v>8008.2974166256199</v>
      </c>
      <c r="U223">
        <v>58.5</v>
      </c>
      <c r="V223">
        <v>0.2</v>
      </c>
      <c r="W223">
        <v>0</v>
      </c>
    </row>
    <row r="224" spans="1:26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4.8091322899113802</v>
      </c>
      <c r="P224">
        <v>19.224415369699699</v>
      </c>
      <c r="Q224">
        <v>48.8300150390372</v>
      </c>
      <c r="R224">
        <v>2181.3883072417898</v>
      </c>
      <c r="S224">
        <v>5242.4616852722502</v>
      </c>
      <c r="T224">
        <v>13892.523465971501</v>
      </c>
      <c r="U224">
        <v>58.5</v>
      </c>
      <c r="V224">
        <v>0.2</v>
      </c>
      <c r="W224">
        <v>0</v>
      </c>
    </row>
    <row r="225" spans="1:23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6.27027169012527</v>
      </c>
      <c r="P225">
        <v>20.942125878964301</v>
      </c>
      <c r="Q225">
        <v>53.192999732569398</v>
      </c>
      <c r="R225">
        <v>2844.1507788758499</v>
      </c>
      <c r="S225">
        <v>6835.2578199371501</v>
      </c>
      <c r="T225">
        <v>18113.433222833501</v>
      </c>
      <c r="U225">
        <v>58.5</v>
      </c>
      <c r="V225">
        <v>0.2</v>
      </c>
      <c r="W225">
        <v>0</v>
      </c>
    </row>
    <row r="226" spans="1:23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 s="11">
        <v>1.2699999999999999E-2</v>
      </c>
      <c r="M226">
        <v>3.1</v>
      </c>
      <c r="N226">
        <v>53.603232339999998</v>
      </c>
      <c r="O226">
        <v>7.1872963453463301</v>
      </c>
      <c r="P226">
        <v>21.884825393889699</v>
      </c>
      <c r="Q226">
        <v>55.587456500480002</v>
      </c>
      <c r="R226" s="11">
        <v>3260.1066602617798</v>
      </c>
      <c r="S226" s="11">
        <v>7834.91146421962</v>
      </c>
      <c r="T226" s="11">
        <v>20762.515380182002</v>
      </c>
      <c r="U226">
        <v>58.5</v>
      </c>
      <c r="V226">
        <v>0.2</v>
      </c>
      <c r="W226">
        <v>0</v>
      </c>
    </row>
    <row r="227" spans="1:23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7.7272053432386798</v>
      </c>
      <c r="P227">
        <v>22.402189857021</v>
      </c>
      <c r="Q227">
        <v>56.901562236833399</v>
      </c>
      <c r="R227">
        <v>3505.0055534462499</v>
      </c>
      <c r="S227">
        <v>8423.4692464461696</v>
      </c>
      <c r="T227">
        <v>22322.193503082399</v>
      </c>
      <c r="U227">
        <v>58.5</v>
      </c>
      <c r="V227">
        <v>0.2</v>
      </c>
      <c r="W227">
        <v>0</v>
      </c>
    </row>
    <row r="228" spans="1:23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8.0348728577254001</v>
      </c>
      <c r="P228">
        <v>22.686125494489001</v>
      </c>
      <c r="Q228">
        <v>57.622758756002099</v>
      </c>
      <c r="R228" s="11">
        <v>3644.5613564811201</v>
      </c>
      <c r="S228" s="11">
        <v>8758.8593042083994</v>
      </c>
      <c r="T228" s="11">
        <v>23210.977156152301</v>
      </c>
      <c r="U228">
        <v>58.5</v>
      </c>
      <c r="V228">
        <v>0.2</v>
      </c>
      <c r="W228">
        <v>0</v>
      </c>
    </row>
    <row r="229" spans="1:23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 s="11">
        <v>1.2699999999999999E-2</v>
      </c>
      <c r="M229">
        <v>3.1</v>
      </c>
      <c r="N229">
        <v>72.695130840000004</v>
      </c>
      <c r="O229">
        <v>8.2071995022360493</v>
      </c>
      <c r="P229">
        <v>22.841952676233198</v>
      </c>
      <c r="Q229">
        <v>58.0185597976323</v>
      </c>
      <c r="R229" s="11">
        <v>3722.7275005379802</v>
      </c>
      <c r="S229" s="11">
        <v>8946.7135316942695</v>
      </c>
      <c r="T229" s="11">
        <v>23708.7908589898</v>
      </c>
      <c r="U229">
        <v>58.5</v>
      </c>
      <c r="V229">
        <v>0.2</v>
      </c>
      <c r="W229">
        <v>0</v>
      </c>
    </row>
    <row r="230" spans="1:23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8.3028299656065201</v>
      </c>
      <c r="P230">
        <v>22.927472446794201</v>
      </c>
      <c r="Q230">
        <v>58.235780014857198</v>
      </c>
      <c r="R230">
        <v>3766.10480064887</v>
      </c>
      <c r="S230">
        <v>9050.9608282837598</v>
      </c>
      <c r="T230">
        <v>23985.046194951999</v>
      </c>
      <c r="U230">
        <v>58.5</v>
      </c>
      <c r="V230">
        <v>0.2</v>
      </c>
      <c r="W230">
        <v>0</v>
      </c>
    </row>
    <row r="231" spans="1:23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8.3556324890236802</v>
      </c>
      <c r="P231">
        <v>22.974406691994101</v>
      </c>
      <c r="Q231">
        <v>58.354992997665001</v>
      </c>
      <c r="R231">
        <v>3790.0556508712102</v>
      </c>
      <c r="S231">
        <v>9108.5211508560606</v>
      </c>
      <c r="T231">
        <v>24137.5810497686</v>
      </c>
      <c r="U231">
        <v>58.5</v>
      </c>
      <c r="V231">
        <v>0.2</v>
      </c>
      <c r="W231">
        <v>0</v>
      </c>
    </row>
    <row r="232" spans="1:23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1.38906441896597E-2</v>
      </c>
      <c r="P232">
        <v>2.9973655002853401</v>
      </c>
      <c r="Q232">
        <v>7.6133083707247602</v>
      </c>
      <c r="R232">
        <v>6.3006977119230196</v>
      </c>
      <c r="S232">
        <v>15.142267993085801</v>
      </c>
      <c r="T232">
        <v>40.127010181677498</v>
      </c>
      <c r="U232">
        <v>42</v>
      </c>
      <c r="V232">
        <v>0.2</v>
      </c>
      <c r="W232">
        <v>0</v>
      </c>
    </row>
    <row r="233" spans="1:23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8.6102554953487606E-2</v>
      </c>
      <c r="P233">
        <v>5.4514008135839198</v>
      </c>
      <c r="Q233">
        <v>13.8465580665031</v>
      </c>
      <c r="R233">
        <v>39.055508411194502</v>
      </c>
      <c r="S233">
        <v>93.860870971387897</v>
      </c>
      <c r="T233">
        <v>248.731308074178</v>
      </c>
      <c r="U233">
        <v>42</v>
      </c>
      <c r="V233">
        <v>0.2</v>
      </c>
      <c r="W233">
        <v>0</v>
      </c>
    </row>
    <row r="234" spans="1:23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0.22419470726138799</v>
      </c>
      <c r="P234">
        <v>7.4605949937208198</v>
      </c>
      <c r="Q234">
        <v>18.949911284050899</v>
      </c>
      <c r="R234">
        <v>101.69312954676499</v>
      </c>
      <c r="S234">
        <v>244.39588932171199</v>
      </c>
      <c r="T234">
        <v>647.64910670253801</v>
      </c>
      <c r="U234">
        <v>42</v>
      </c>
      <c r="V234">
        <v>0.2</v>
      </c>
      <c r="W234">
        <v>0</v>
      </c>
    </row>
    <row r="235" spans="1:23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0.41167557715465097</v>
      </c>
      <c r="P235">
        <v>9.1055840579042098</v>
      </c>
      <c r="Q235">
        <v>23.128183507076699</v>
      </c>
      <c r="R235">
        <v>186.733122785174</v>
      </c>
      <c r="S235">
        <v>448.76982164185102</v>
      </c>
      <c r="T235">
        <v>1189.2400273509099</v>
      </c>
      <c r="U235">
        <v>42</v>
      </c>
      <c r="V235">
        <v>0.2</v>
      </c>
      <c r="W235">
        <v>0</v>
      </c>
    </row>
    <row r="236" spans="1:23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0.62700864797761502</v>
      </c>
      <c r="P236">
        <v>10.4523871932281</v>
      </c>
      <c r="Q236">
        <v>26.5490634707994</v>
      </c>
      <c r="R236">
        <v>284.40667687747299</v>
      </c>
      <c r="S236">
        <v>683.50559211120799</v>
      </c>
      <c r="T236">
        <v>1811.2898190947001</v>
      </c>
      <c r="U236">
        <v>42</v>
      </c>
      <c r="V236">
        <v>0.2</v>
      </c>
      <c r="W236">
        <v>0</v>
      </c>
    </row>
    <row r="237" spans="1:23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0.85137539381242799</v>
      </c>
      <c r="P237">
        <v>11.5550563384597</v>
      </c>
      <c r="Q237">
        <v>29.349843099687501</v>
      </c>
      <c r="R237">
        <v>386.17784190129299</v>
      </c>
      <c r="S237">
        <v>928.08902163252299</v>
      </c>
      <c r="T237">
        <v>2459.4359073261799</v>
      </c>
      <c r="U237">
        <v>42</v>
      </c>
      <c r="V237">
        <v>0.2</v>
      </c>
      <c r="W237">
        <v>0</v>
      </c>
    </row>
    <row r="238" spans="1:23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1.0709452161992301</v>
      </c>
      <c r="P238">
        <v>12.457845478130899</v>
      </c>
      <c r="Q238">
        <v>31.642927514452499</v>
      </c>
      <c r="R238">
        <v>485.773156461989</v>
      </c>
      <c r="S238">
        <v>1167.4432983945901</v>
      </c>
      <c r="T238">
        <v>3093.7247407456598</v>
      </c>
      <c r="U238">
        <v>42</v>
      </c>
      <c r="V238">
        <v>0.2</v>
      </c>
      <c r="W238">
        <v>0</v>
      </c>
    </row>
    <row r="239" spans="1:23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1.2767749871137399</v>
      </c>
      <c r="P239">
        <v>13.1969867103246</v>
      </c>
      <c r="Q239">
        <v>33.520346244224498</v>
      </c>
      <c r="R239">
        <v>579.13608109957102</v>
      </c>
      <c r="S239">
        <v>1391.8194691169699</v>
      </c>
      <c r="T239">
        <v>3688.3215931599698</v>
      </c>
      <c r="U239">
        <v>42</v>
      </c>
      <c r="V239">
        <v>0.2</v>
      </c>
      <c r="W239">
        <v>0</v>
      </c>
    </row>
    <row r="240" spans="1:23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1.4638727094694699</v>
      </c>
      <c r="P240">
        <v>13.8021443679895</v>
      </c>
      <c r="Q240">
        <v>35.057446694693397</v>
      </c>
      <c r="R240">
        <v>664.00228133168901</v>
      </c>
      <c r="S240">
        <v>1595.7757301891099</v>
      </c>
      <c r="T240">
        <v>4228.8056850011399</v>
      </c>
      <c r="U240">
        <v>42</v>
      </c>
      <c r="V240">
        <v>0.2</v>
      </c>
      <c r="W240">
        <v>0</v>
      </c>
    </row>
    <row r="241" spans="1:23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1.63011929802686</v>
      </c>
      <c r="P241">
        <v>14.2976055527804</v>
      </c>
      <c r="Q241">
        <v>36.315918104062298</v>
      </c>
      <c r="R241">
        <v>739.41055511918501</v>
      </c>
      <c r="S241">
        <v>1777.00205508095</v>
      </c>
      <c r="T241">
        <v>4709.05544596453</v>
      </c>
      <c r="U241">
        <v>42</v>
      </c>
      <c r="V241">
        <v>0.2</v>
      </c>
      <c r="W241">
        <v>0</v>
      </c>
    </row>
    <row r="242" spans="1:23" x14ac:dyDescent="0.25">
      <c r="A242" t="s">
        <v>71</v>
      </c>
      <c r="B242" t="s">
        <v>72</v>
      </c>
      <c r="C242">
        <v>1</v>
      </c>
      <c r="D242">
        <v>1</v>
      </c>
      <c r="E242" s="11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9.5162548772999497E-3</v>
      </c>
      <c r="P242">
        <v>3.19030791586458</v>
      </c>
      <c r="Q242">
        <v>8.1033821062960296</v>
      </c>
      <c r="R242">
        <v>4.3165057367255804</v>
      </c>
      <c r="S242">
        <v>10.3737220301023</v>
      </c>
      <c r="T242">
        <v>27.4903633797712</v>
      </c>
      <c r="U242">
        <v>37.700000000000003</v>
      </c>
      <c r="V242">
        <v>0.24199999999999999</v>
      </c>
      <c r="W242">
        <v>0</v>
      </c>
    </row>
    <row r="243" spans="1:23" x14ac:dyDescent="0.25">
      <c r="A243" s="11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 s="11">
        <v>0.01</v>
      </c>
      <c r="M243" s="11">
        <v>2.9</v>
      </c>
      <c r="N243">
        <v>18.85848923</v>
      </c>
      <c r="O243">
        <v>5.10806648914537E-2</v>
      </c>
      <c r="P243">
        <v>5.6948788535065704</v>
      </c>
      <c r="Q243">
        <v>14.4649922879067</v>
      </c>
      <c r="R243" s="11">
        <v>23.169827404021401</v>
      </c>
      <c r="S243" s="11">
        <v>55.683315078157698</v>
      </c>
      <c r="T243" s="11">
        <v>147.56078495711799</v>
      </c>
      <c r="U243" s="11">
        <v>37.700000000000003</v>
      </c>
      <c r="V243" s="11">
        <v>0.24199999999999999</v>
      </c>
      <c r="W243" s="11">
        <v>0</v>
      </c>
    </row>
    <row r="244" spans="1:23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0.120724961090888</v>
      </c>
      <c r="P244">
        <v>7.6611077402191903</v>
      </c>
      <c r="Q244">
        <v>19.459213660156699</v>
      </c>
      <c r="R244">
        <v>54.759986342720197</v>
      </c>
      <c r="S244">
        <v>131.602947230762</v>
      </c>
      <c r="T244">
        <v>348.74781016152002</v>
      </c>
      <c r="U244">
        <v>37.700000000000003</v>
      </c>
      <c r="V244">
        <v>0.24199999999999999</v>
      </c>
      <c r="W244">
        <v>0</v>
      </c>
    </row>
    <row r="245" spans="1:23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0.20557985257407099</v>
      </c>
      <c r="P245">
        <v>9.2047078742137902</v>
      </c>
      <c r="Q245">
        <v>23.379958000502999</v>
      </c>
      <c r="R245">
        <v>93.249563450422599</v>
      </c>
      <c r="S245">
        <v>224.10373335838199</v>
      </c>
      <c r="T245">
        <v>593.87489339971205</v>
      </c>
      <c r="U245">
        <v>37.700000000000003</v>
      </c>
      <c r="V245">
        <v>0.24199999999999999</v>
      </c>
      <c r="W245">
        <v>0</v>
      </c>
    </row>
    <row r="246" spans="1:23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 s="11">
        <v>0.01</v>
      </c>
      <c r="M246">
        <v>2.9</v>
      </c>
      <c r="N246">
        <v>24.43635948</v>
      </c>
      <c r="O246">
        <v>0.29427088552397002</v>
      </c>
      <c r="P246">
        <v>10.4165206950761</v>
      </c>
      <c r="Q246">
        <v>26.457962565493201</v>
      </c>
      <c r="R246" s="11">
        <v>133.47918712702</v>
      </c>
      <c r="S246" s="11">
        <v>320.78631849800502</v>
      </c>
      <c r="T246" s="11">
        <v>850.08374401971196</v>
      </c>
      <c r="U246" s="11">
        <v>37.700000000000003</v>
      </c>
      <c r="V246" s="11">
        <v>0.24199999999999999</v>
      </c>
      <c r="W246" s="11">
        <v>0</v>
      </c>
    </row>
    <row r="247" spans="1:23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0.37915780659131398</v>
      </c>
      <c r="P247">
        <v>11.367861836130499</v>
      </c>
      <c r="Q247">
        <v>28.874369063771599</v>
      </c>
      <c r="R247">
        <v>171.98329262698999</v>
      </c>
      <c r="S247">
        <v>413.32202025231902</v>
      </c>
      <c r="T247">
        <v>1095.3033536686501</v>
      </c>
      <c r="U247">
        <v>37.700000000000003</v>
      </c>
      <c r="V247">
        <v>0.24199999999999999</v>
      </c>
      <c r="W247">
        <v>0</v>
      </c>
    </row>
    <row r="248" spans="1:23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0.45599504768110899</v>
      </c>
      <c r="P248">
        <v>12.114718075874499</v>
      </c>
      <c r="Q248">
        <v>30.771383912721301</v>
      </c>
      <c r="R248">
        <v>206.836120365917</v>
      </c>
      <c r="S248">
        <v>497.08272137927798</v>
      </c>
      <c r="T248">
        <v>1317.26921165509</v>
      </c>
      <c r="U248">
        <v>37.700000000000003</v>
      </c>
      <c r="V248">
        <v>0.24199999999999999</v>
      </c>
      <c r="W248">
        <v>0</v>
      </c>
    </row>
    <row r="249" spans="1:23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0.52298069795271696</v>
      </c>
      <c r="P249">
        <v>12.701042180628701</v>
      </c>
      <c r="Q249">
        <v>32.260647138796898</v>
      </c>
      <c r="R249" s="11">
        <v>237.220336363054</v>
      </c>
      <c r="S249" s="11">
        <v>570.10414891385301</v>
      </c>
      <c r="T249" s="11">
        <v>1510.77599462171</v>
      </c>
      <c r="U249" s="11">
        <v>37.700000000000003</v>
      </c>
      <c r="V249" s="11">
        <v>0.24199999999999999</v>
      </c>
      <c r="W249" s="11">
        <v>0</v>
      </c>
    </row>
    <row r="250" spans="1:23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0.57985818507813802</v>
      </c>
      <c r="P250">
        <v>13.161339541113501</v>
      </c>
      <c r="Q250">
        <v>33.429802434428296</v>
      </c>
      <c r="R250" s="11">
        <v>263.01956122966197</v>
      </c>
      <c r="S250" s="11">
        <v>632.10661194343197</v>
      </c>
      <c r="T250" s="11">
        <v>1675.0825216501</v>
      </c>
      <c r="U250" s="11">
        <v>37.700000000000003</v>
      </c>
      <c r="V250" s="11">
        <v>0.24199999999999999</v>
      </c>
      <c r="W250" s="11">
        <v>0</v>
      </c>
    </row>
    <row r="251" spans="1:23" x14ac:dyDescent="0.25">
      <c r="A251" s="1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 s="11">
        <v>0.01</v>
      </c>
      <c r="M251" s="11">
        <v>2.9</v>
      </c>
      <c r="N251">
        <v>28.764945560000001</v>
      </c>
      <c r="O251">
        <v>0.62724225960754898</v>
      </c>
      <c r="P251">
        <v>13.522698827472899</v>
      </c>
      <c r="Q251">
        <v>34.347655021781101</v>
      </c>
      <c r="R251" s="11">
        <v>284.51264145637299</v>
      </c>
      <c r="S251" s="11">
        <v>683.76025343997298</v>
      </c>
      <c r="T251" s="11">
        <v>1811.96467161593</v>
      </c>
      <c r="U251" s="11">
        <v>37.700000000000003</v>
      </c>
      <c r="V251" s="11">
        <v>0.24199999999999999</v>
      </c>
      <c r="W251" s="11">
        <v>0</v>
      </c>
    </row>
    <row r="252" spans="1:23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>
        <v>3.6636530693334599E-4</v>
      </c>
      <c r="P252">
        <v>0.97033805761290604</v>
      </c>
      <c r="Q252">
        <v>2.46465866633678</v>
      </c>
      <c r="R252" s="2">
        <v>0.16618070548817801</v>
      </c>
      <c r="S252" s="2">
        <v>0.39937684568175302</v>
      </c>
      <c r="T252" s="2">
        <v>1.0583486410566501</v>
      </c>
      <c r="U252" s="11">
        <v>9</v>
      </c>
      <c r="V252" s="11">
        <v>0.32</v>
      </c>
      <c r="W252" s="11">
        <v>0</v>
      </c>
    </row>
    <row r="253" spans="1:23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>
        <v>1.89461074140878E-3</v>
      </c>
      <c r="P253">
        <v>1.67494810378447</v>
      </c>
      <c r="Q253">
        <v>4.2543681836125602</v>
      </c>
      <c r="R253" s="2">
        <v>0.85938199844362395</v>
      </c>
      <c r="S253" s="2">
        <v>2.0653256391339201</v>
      </c>
      <c r="T253" s="2">
        <v>5.4731129437048898</v>
      </c>
      <c r="U253">
        <v>9</v>
      </c>
      <c r="V253">
        <v>0.32</v>
      </c>
      <c r="W253">
        <v>0</v>
      </c>
    </row>
    <row r="254" spans="1:23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>
        <v>4.2265075202375796E-3</v>
      </c>
      <c r="P254">
        <v>2.1866000103244101</v>
      </c>
      <c r="Q254">
        <v>5.5539640262239898</v>
      </c>
      <c r="R254" s="2">
        <v>1.91711384285617</v>
      </c>
      <c r="S254" s="2">
        <v>4.6073392041724901</v>
      </c>
      <c r="T254" s="2">
        <v>12.2094488910571</v>
      </c>
      <c r="U254">
        <v>9</v>
      </c>
      <c r="V254">
        <v>0.32</v>
      </c>
      <c r="W254">
        <v>0</v>
      </c>
    </row>
    <row r="255" spans="1:23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>
        <v>6.7783784026777304E-3</v>
      </c>
      <c r="P255">
        <v>2.5581355495753</v>
      </c>
      <c r="Q255">
        <v>6.4976642959212496</v>
      </c>
      <c r="R255" s="2">
        <v>3.0746243809262999</v>
      </c>
      <c r="S255" s="2">
        <v>7.3891477551701499</v>
      </c>
      <c r="T255" s="2">
        <v>19.5812415512009</v>
      </c>
      <c r="U255">
        <v>9</v>
      </c>
      <c r="V255">
        <v>0.32</v>
      </c>
      <c r="W255">
        <v>0</v>
      </c>
    </row>
    <row r="256" spans="1:23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>
        <v>9.1663110452539706E-3</v>
      </c>
      <c r="P256">
        <v>2.82792572364098</v>
      </c>
      <c r="Q256">
        <v>7.1829313380480997</v>
      </c>
      <c r="R256" s="2">
        <v>4.1577736958087899</v>
      </c>
      <c r="S256" s="2">
        <v>9.9922463249430091</v>
      </c>
      <c r="T256" s="2">
        <v>26.479452761099001</v>
      </c>
      <c r="U256">
        <v>9</v>
      </c>
      <c r="V256">
        <v>0.32</v>
      </c>
      <c r="W256">
        <v>0</v>
      </c>
    </row>
    <row r="257" spans="1:23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>
        <v>1.12138607517763E-2</v>
      </c>
      <c r="P257">
        <v>3.0238335987507301</v>
      </c>
      <c r="Q257">
        <v>7.6805373408268496</v>
      </c>
      <c r="R257" s="2">
        <v>5.0865277244043403</v>
      </c>
      <c r="S257" s="2">
        <v>12.2242915751126</v>
      </c>
      <c r="T257" s="2">
        <v>32.394372674048299</v>
      </c>
      <c r="U257">
        <v>9</v>
      </c>
      <c r="V257">
        <v>0.32</v>
      </c>
      <c r="W257">
        <v>0</v>
      </c>
    </row>
    <row r="258" spans="1:23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>
        <v>1.28780974157324E-2</v>
      </c>
      <c r="P258">
        <v>3.1660919136168202</v>
      </c>
      <c r="Q258">
        <v>8.0418734605867304</v>
      </c>
      <c r="R258" s="2">
        <v>5.8414136747976704</v>
      </c>
      <c r="S258" s="2">
        <v>14.038485159331101</v>
      </c>
      <c r="T258" s="2">
        <v>37.201985672227401</v>
      </c>
      <c r="U258">
        <v>9</v>
      </c>
      <c r="V258">
        <v>0.32</v>
      </c>
      <c r="W258">
        <v>0</v>
      </c>
    </row>
    <row r="259" spans="1:23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>
        <v>1.41847547888223E-2</v>
      </c>
      <c r="P259">
        <v>3.2693926519725598</v>
      </c>
      <c r="Q259">
        <v>8.3042573360103002</v>
      </c>
      <c r="R259" s="2">
        <v>6.4341041942930097</v>
      </c>
      <c r="S259" s="2">
        <v>15.4628795825355</v>
      </c>
      <c r="T259" s="2">
        <v>40.976630893718998</v>
      </c>
      <c r="U259">
        <v>9</v>
      </c>
      <c r="V259">
        <v>0.32</v>
      </c>
      <c r="W259">
        <v>0</v>
      </c>
    </row>
    <row r="260" spans="1:23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>
        <v>1.51871210665835E-2</v>
      </c>
      <c r="P260">
        <v>3.3444043836585799</v>
      </c>
      <c r="Q260">
        <v>8.4947871344927997</v>
      </c>
      <c r="R260" s="2">
        <v>6.8887704305429098</v>
      </c>
      <c r="S260" s="2">
        <v>16.555564601160601</v>
      </c>
      <c r="T260" s="2">
        <v>43.872246193075497</v>
      </c>
      <c r="U260">
        <v>9</v>
      </c>
      <c r="V260">
        <v>0.32</v>
      </c>
      <c r="W260">
        <v>0</v>
      </c>
    </row>
    <row r="261" spans="1:23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>
        <v>1.5943897438191301E-2</v>
      </c>
      <c r="P261">
        <v>3.3988740803916202</v>
      </c>
      <c r="Q261">
        <v>8.6331401641947103</v>
      </c>
      <c r="R261" s="2">
        <v>7.2320388267326399</v>
      </c>
      <c r="S261" s="2">
        <v>17.3805307059184</v>
      </c>
      <c r="T261" s="2">
        <v>46.058406370683699</v>
      </c>
      <c r="U261">
        <v>9</v>
      </c>
      <c r="V261">
        <v>0.32</v>
      </c>
      <c r="W261">
        <v>0</v>
      </c>
    </row>
    <row r="262" spans="1:23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0.29935257803298498</v>
      </c>
      <c r="P262">
        <v>10.4470889382166</v>
      </c>
      <c r="Q262">
        <v>26.535605903070199</v>
      </c>
      <c r="R262">
        <v>135.784206817041</v>
      </c>
      <c r="S262">
        <v>326.325899584333</v>
      </c>
      <c r="T262">
        <v>864.763633898482</v>
      </c>
      <c r="U262">
        <v>43</v>
      </c>
      <c r="V262">
        <v>0.48</v>
      </c>
      <c r="W262">
        <v>0</v>
      </c>
    </row>
    <row r="263" spans="1:23" x14ac:dyDescent="0.25">
      <c r="A263" s="11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 s="11">
        <v>1.4E-2</v>
      </c>
      <c r="M263" s="11">
        <v>2.8</v>
      </c>
      <c r="N263">
        <v>27.137827609999999</v>
      </c>
      <c r="O263">
        <v>0.74197781751165304</v>
      </c>
      <c r="P263">
        <v>14.447204971809001</v>
      </c>
      <c r="Q263">
        <v>36.695900628394902</v>
      </c>
      <c r="R263" s="11">
        <v>336.55587698181699</v>
      </c>
      <c r="S263" s="11">
        <v>808.834119158416</v>
      </c>
      <c r="T263" s="11">
        <v>2143.4104157697998</v>
      </c>
      <c r="U263">
        <v>43</v>
      </c>
      <c r="V263">
        <v>0.48</v>
      </c>
      <c r="W263">
        <v>0</v>
      </c>
    </row>
    <row r="264" spans="1:23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0.98383309943816599</v>
      </c>
      <c r="P264">
        <v>15.9788209441466</v>
      </c>
      <c r="Q264">
        <v>40.586205198132298</v>
      </c>
      <c r="R264">
        <v>446.25971797324098</v>
      </c>
      <c r="S264">
        <v>1072.4818985177601</v>
      </c>
      <c r="T264">
        <v>2842.07703107207</v>
      </c>
      <c r="U264">
        <v>43</v>
      </c>
      <c r="V264">
        <v>0.48</v>
      </c>
      <c r="W264">
        <v>0</v>
      </c>
    </row>
    <row r="265" spans="1:23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1.0883077706500901</v>
      </c>
      <c r="P265">
        <v>16.565265804000401</v>
      </c>
      <c r="Q265">
        <v>42.075775142161099</v>
      </c>
      <c r="R265">
        <v>493.64868805058802</v>
      </c>
      <c r="S265">
        <v>1186.3703149497401</v>
      </c>
      <c r="T265">
        <v>3143.8813346168199</v>
      </c>
      <c r="U265">
        <v>43</v>
      </c>
      <c r="V265">
        <v>0.48</v>
      </c>
      <c r="W265">
        <v>0</v>
      </c>
    </row>
    <row r="266" spans="1:23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1.13011977039518</v>
      </c>
      <c r="P266">
        <v>16.789811368855201</v>
      </c>
      <c r="Q266">
        <v>42.646120876892098</v>
      </c>
      <c r="R266" s="11">
        <v>512.61431466428701</v>
      </c>
      <c r="S266" s="11">
        <v>1231.9498069317201</v>
      </c>
      <c r="T266" s="11">
        <v>3264.6669883690502</v>
      </c>
      <c r="U266">
        <v>43</v>
      </c>
      <c r="V266">
        <v>0.48</v>
      </c>
      <c r="W266">
        <v>0</v>
      </c>
    </row>
    <row r="267" spans="1:23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1.1463984104643601</v>
      </c>
      <c r="P267">
        <v>16.875788268215299</v>
      </c>
      <c r="Q267">
        <v>42.864502201266902</v>
      </c>
      <c r="R267">
        <v>519.99819037492</v>
      </c>
      <c r="S267">
        <v>1249.69524242951</v>
      </c>
      <c r="T267">
        <v>3311.6923924382099</v>
      </c>
      <c r="U267">
        <v>43</v>
      </c>
      <c r="V267">
        <v>0.48</v>
      </c>
      <c r="W267">
        <v>0</v>
      </c>
    </row>
    <row r="268" spans="1:23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1.15267105692678</v>
      </c>
      <c r="P268">
        <v>16.908708211338499</v>
      </c>
      <c r="Q268">
        <v>42.948118856799802</v>
      </c>
      <c r="R268">
        <v>522.84341833367</v>
      </c>
      <c r="S268">
        <v>1256.5330890018499</v>
      </c>
      <c r="T268">
        <v>3329.8126858549099</v>
      </c>
      <c r="U268">
        <v>43</v>
      </c>
      <c r="V268">
        <v>0.48</v>
      </c>
      <c r="W268">
        <v>0</v>
      </c>
    </row>
    <row r="269" spans="1:23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1.1550786367721799</v>
      </c>
      <c r="P269">
        <v>16.921313023367102</v>
      </c>
      <c r="Q269">
        <v>42.980135079352401</v>
      </c>
      <c r="R269">
        <v>523.93547948044704</v>
      </c>
      <c r="S269">
        <v>1259.157605096</v>
      </c>
      <c r="T269">
        <v>3336.7676535044102</v>
      </c>
      <c r="U269">
        <v>43</v>
      </c>
      <c r="V269">
        <v>0.48</v>
      </c>
      <c r="W269">
        <v>0</v>
      </c>
    </row>
    <row r="270" spans="1:23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1.15600133709185</v>
      </c>
      <c r="P270">
        <v>16.926139316221899</v>
      </c>
      <c r="Q270">
        <v>42.992393863203603</v>
      </c>
      <c r="R270" s="11">
        <v>524.35400980298004</v>
      </c>
      <c r="S270" s="11">
        <v>1260.1634458134599</v>
      </c>
      <c r="T270" s="11">
        <v>3339.4331314056599</v>
      </c>
      <c r="U270">
        <v>43</v>
      </c>
      <c r="V270">
        <v>0.48</v>
      </c>
      <c r="W270">
        <v>0</v>
      </c>
    </row>
    <row r="271" spans="1:23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1.1563547578854201</v>
      </c>
      <c r="P271">
        <v>16.9279872694216</v>
      </c>
      <c r="Q271">
        <v>42.997087664330898</v>
      </c>
      <c r="R271">
        <v>524.51431896899305</v>
      </c>
      <c r="S271">
        <v>1260.54871177359</v>
      </c>
      <c r="T271">
        <v>3340.4540862000299</v>
      </c>
      <c r="U271">
        <v>43</v>
      </c>
      <c r="V271">
        <v>0.48</v>
      </c>
      <c r="W271">
        <v>0</v>
      </c>
    </row>
    <row r="272" spans="1:23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 s="11">
        <v>2.5000000000000001E-3</v>
      </c>
      <c r="M272" s="11">
        <v>3.1</v>
      </c>
      <c r="N272">
        <v>24.875803770000001</v>
      </c>
      <c r="O272">
        <v>9.8126080995731196E-2</v>
      </c>
      <c r="P272">
        <v>9.2533452863121504</v>
      </c>
      <c r="Q272">
        <v>23.5034970272329</v>
      </c>
      <c r="R272">
        <v>44.509294570370898</v>
      </c>
      <c r="S272">
        <v>106.96778315397999</v>
      </c>
      <c r="T272">
        <v>283.46462535804602</v>
      </c>
      <c r="U272">
        <v>122</v>
      </c>
      <c r="V272">
        <v>0.107</v>
      </c>
      <c r="W272">
        <v>0</v>
      </c>
    </row>
    <row r="273" spans="1:33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0.61463072670785202</v>
      </c>
      <c r="P273">
        <v>16.724018659273501</v>
      </c>
      <c r="Q273">
        <v>42.479007394554699</v>
      </c>
      <c r="R273">
        <v>278.792139555956</v>
      </c>
      <c r="S273">
        <v>670.01235173265104</v>
      </c>
      <c r="T273">
        <v>1775.5327320915301</v>
      </c>
      <c r="U273">
        <v>122</v>
      </c>
      <c r="V273">
        <v>0.107</v>
      </c>
      <c r="W273">
        <v>0</v>
      </c>
    </row>
    <row r="274" spans="1:33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 s="11">
        <v>2.5000000000000001E-3</v>
      </c>
      <c r="M274">
        <v>3.1</v>
      </c>
      <c r="N274">
        <v>43.717060600000003</v>
      </c>
      <c r="O274">
        <v>1.5967002065243101</v>
      </c>
      <c r="P274">
        <v>22.755454741965799</v>
      </c>
      <c r="Q274">
        <v>57.798855044593097</v>
      </c>
      <c r="R274" s="11">
        <v>724.25189217385002</v>
      </c>
      <c r="S274" s="11">
        <v>1740.57171875475</v>
      </c>
      <c r="T274" s="11">
        <v>4612.5150547000803</v>
      </c>
      <c r="U274">
        <v>122</v>
      </c>
      <c r="V274" s="11">
        <v>0.107</v>
      </c>
      <c r="W274">
        <v>0</v>
      </c>
    </row>
    <row r="275" spans="1:33" x14ac:dyDescent="0.25">
      <c r="A275" t="s">
        <v>77</v>
      </c>
      <c r="B275" s="11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2.9126728188399902</v>
      </c>
      <c r="P275">
        <v>27.624924922695001</v>
      </c>
      <c r="Q275">
        <v>70.167309303645197</v>
      </c>
      <c r="R275">
        <v>1321.16773813174</v>
      </c>
      <c r="S275">
        <v>3175.12073571675</v>
      </c>
      <c r="T275">
        <v>8414.0699496493799</v>
      </c>
      <c r="U275">
        <v>122</v>
      </c>
      <c r="V275">
        <v>0.107</v>
      </c>
      <c r="W275">
        <v>0</v>
      </c>
    </row>
    <row r="276" spans="1:33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 s="11">
        <v>2.5000000000000001E-3</v>
      </c>
      <c r="M276">
        <v>3.1</v>
      </c>
      <c r="N276">
        <v>55.681778100000002</v>
      </c>
      <c r="O276">
        <v>4.39971371701614</v>
      </c>
      <c r="P276">
        <v>31.556283809022801</v>
      </c>
      <c r="Q276">
        <v>80.152960874917795</v>
      </c>
      <c r="R276">
        <v>1995.6789455852499</v>
      </c>
      <c r="S276">
        <v>4796.1522364461598</v>
      </c>
      <c r="T276">
        <v>12709.803426582301</v>
      </c>
      <c r="U276">
        <v>122</v>
      </c>
      <c r="V276">
        <v>0.107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5.9217924576912901</v>
      </c>
      <c r="P277">
        <v>34.730260056844102</v>
      </c>
      <c r="Q277">
        <v>88.214860544383896</v>
      </c>
      <c r="R277">
        <v>2686.0830699582202</v>
      </c>
      <c r="S277">
        <v>6455.3786829084802</v>
      </c>
      <c r="T277">
        <v>17106.753509707502</v>
      </c>
      <c r="U277">
        <v>122</v>
      </c>
      <c r="V277">
        <v>0.107</v>
      </c>
      <c r="W277">
        <v>0</v>
      </c>
    </row>
    <row r="278" spans="1:33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7.3840473438676204</v>
      </c>
      <c r="P278">
        <v>37.2927646546229</v>
      </c>
      <c r="Q278">
        <v>94.723622222742307</v>
      </c>
      <c r="R278" s="11">
        <v>3349.3515181154198</v>
      </c>
      <c r="S278" s="11">
        <v>8049.3908149853996</v>
      </c>
      <c r="T278" s="11">
        <v>21330.885659711301</v>
      </c>
      <c r="U278">
        <v>122</v>
      </c>
      <c r="V278">
        <v>0.107</v>
      </c>
      <c r="W278">
        <v>0</v>
      </c>
    </row>
    <row r="279" spans="1:33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8.7293866619177702</v>
      </c>
      <c r="P279">
        <v>39.361598603252901</v>
      </c>
      <c r="Q279">
        <v>99.978460452262397</v>
      </c>
      <c r="R279">
        <v>3959.5878935679498</v>
      </c>
      <c r="S279">
        <v>9515.9526401536805</v>
      </c>
      <c r="T279">
        <v>25217.274496407299</v>
      </c>
      <c r="U279">
        <v>122</v>
      </c>
      <c r="V279">
        <v>0.107</v>
      </c>
      <c r="W279">
        <v>0</v>
      </c>
    </row>
    <row r="280" spans="1:33" x14ac:dyDescent="0.25">
      <c r="A280" s="11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 s="11">
        <v>2.5000000000000001E-3</v>
      </c>
      <c r="M280" s="11">
        <v>3.1</v>
      </c>
      <c r="N280">
        <v>66.140672339999995</v>
      </c>
      <c r="O280">
        <v>9.9296577637612309</v>
      </c>
      <c r="P280">
        <v>41.0318683505594</v>
      </c>
      <c r="Q280">
        <v>104.220945610421</v>
      </c>
      <c r="R280" s="11">
        <v>4504.0223547646401</v>
      </c>
      <c r="S280" s="11">
        <v>10824.3748011647</v>
      </c>
      <c r="T280" s="11">
        <v>28684.5932230865</v>
      </c>
      <c r="U280">
        <v>122</v>
      </c>
      <c r="V280">
        <v>0.107</v>
      </c>
      <c r="W280">
        <v>0</v>
      </c>
    </row>
    <row r="281" spans="1:33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10.9766191547946</v>
      </c>
      <c r="P281">
        <v>42.380357933599598</v>
      </c>
      <c r="Q281">
        <v>107.646109151343</v>
      </c>
      <c r="R281">
        <v>4978.9166181902601</v>
      </c>
      <c r="S281">
        <v>11965.6731992075</v>
      </c>
      <c r="T281">
        <v>31709.033977899999</v>
      </c>
      <c r="U281">
        <v>122</v>
      </c>
      <c r="V281">
        <v>0.107</v>
      </c>
      <c r="W281">
        <v>0</v>
      </c>
    </row>
    <row r="282" spans="1:33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v>196.90530677965401</v>
      </c>
      <c r="P282">
        <v>63.742170359821301</v>
      </c>
      <c r="Q282">
        <v>161.90511271394601</v>
      </c>
      <c r="R282" s="2">
        <v>89314.850985500598</v>
      </c>
      <c r="S282" s="2">
        <v>214647.56305095099</v>
      </c>
      <c r="T282" s="2">
        <v>568816.04208501999</v>
      </c>
      <c r="U282">
        <v>208.40700000000001</v>
      </c>
      <c r="V282">
        <v>0.5</v>
      </c>
      <c r="W282">
        <v>0</v>
      </c>
    </row>
    <row r="283" spans="1:33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v>353.12476735426299</v>
      </c>
      <c r="P283">
        <v>77.964971040416799</v>
      </c>
      <c r="Q283">
        <v>198.031026442659</v>
      </c>
      <c r="R283" s="2">
        <v>160174.89061800399</v>
      </c>
      <c r="S283" s="2">
        <v>384943.26031724003</v>
      </c>
      <c r="T283" s="2">
        <v>1020099.63984069</v>
      </c>
      <c r="U283">
        <v>208.40700000000001</v>
      </c>
      <c r="V283">
        <v>0.5</v>
      </c>
      <c r="W283">
        <v>0</v>
      </c>
    </row>
    <row r="284" spans="1:33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v>396.44039314893701</v>
      </c>
      <c r="P284">
        <v>81.138506834037202</v>
      </c>
      <c r="Q284">
        <v>206.09180735845499</v>
      </c>
      <c r="R284" s="2">
        <v>179822.55134623501</v>
      </c>
      <c r="S284" s="2">
        <v>432161.86336514098</v>
      </c>
      <c r="T284" s="2">
        <v>1145228.9379176199</v>
      </c>
      <c r="U284">
        <v>208.40700000000001</v>
      </c>
      <c r="V284">
        <v>0.5</v>
      </c>
      <c r="W284">
        <v>0</v>
      </c>
    </row>
    <row r="285" spans="1:33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 s="11">
        <v>3.5000000000000003E-2</v>
      </c>
      <c r="M285">
        <v>2.9</v>
      </c>
      <c r="N285">
        <v>144.9767238</v>
      </c>
      <c r="O285">
        <v>406.55725291291799</v>
      </c>
      <c r="P285">
        <v>81.846618383904499</v>
      </c>
      <c r="Q285">
        <v>207.89041069511799</v>
      </c>
      <c r="R285" s="2">
        <v>184411.487200932</v>
      </c>
      <c r="S285" s="2">
        <v>443190.308101253</v>
      </c>
      <c r="T285" s="2">
        <v>1174454.3164683201</v>
      </c>
      <c r="U285">
        <v>208.40700000000001</v>
      </c>
      <c r="V285">
        <v>0.5</v>
      </c>
      <c r="W285">
        <v>0</v>
      </c>
    </row>
    <row r="286" spans="1:33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v>408.83746436511399</v>
      </c>
      <c r="P286">
        <v>82.004619427429404</v>
      </c>
      <c r="Q286">
        <v>208.29173334567099</v>
      </c>
      <c r="R286" s="2">
        <v>185445.77494766199</v>
      </c>
      <c r="S286" s="2">
        <v>445675.97920610901</v>
      </c>
      <c r="T286" s="2">
        <v>1181041.3448961901</v>
      </c>
      <c r="U286">
        <v>208.40700000000001</v>
      </c>
      <c r="V286">
        <v>0.5</v>
      </c>
      <c r="W286">
        <v>0</v>
      </c>
    </row>
    <row r="287" spans="1:33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v>409.34738895909402</v>
      </c>
      <c r="P287">
        <v>82.039874225574707</v>
      </c>
      <c r="Q287">
        <v>208.38128053296001</v>
      </c>
      <c r="R287" s="2">
        <v>185677.073127838</v>
      </c>
      <c r="S287" s="2">
        <v>446231.85082393099</v>
      </c>
      <c r="T287" s="2">
        <v>1182514.40468342</v>
      </c>
      <c r="U287">
        <v>208.40700000000001</v>
      </c>
      <c r="V287">
        <v>0.5</v>
      </c>
      <c r="W287">
        <v>0</v>
      </c>
    </row>
    <row r="288" spans="1:33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 s="11">
        <v>3.5000000000000003E-2</v>
      </c>
      <c r="M288">
        <v>2.9</v>
      </c>
      <c r="N288">
        <v>153.1708558</v>
      </c>
      <c r="O288">
        <v>409.46122534671099</v>
      </c>
      <c r="P288">
        <v>82.047740634330907</v>
      </c>
      <c r="Q288">
        <v>208.40126121119999</v>
      </c>
      <c r="R288" s="2">
        <v>185728.708506097</v>
      </c>
      <c r="S288" s="2">
        <v>446355.94449915102</v>
      </c>
      <c r="T288" s="2">
        <v>1182843.2529227501</v>
      </c>
      <c r="U288">
        <v>208.40700000000001</v>
      </c>
      <c r="V288">
        <v>0.5</v>
      </c>
      <c r="W288">
        <v>0</v>
      </c>
    </row>
    <row r="289" spans="1:23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v>409.486628508038</v>
      </c>
      <c r="P289">
        <v>82.049495867376393</v>
      </c>
      <c r="Q289">
        <v>208.405719503136</v>
      </c>
      <c r="R289" s="2">
        <v>185740.23119995199</v>
      </c>
      <c r="S289" s="2">
        <v>446383.63662569498</v>
      </c>
      <c r="T289" s="2">
        <v>1182916.63705809</v>
      </c>
      <c r="U289">
        <v>208.40700000000001</v>
      </c>
      <c r="V289">
        <v>0.5</v>
      </c>
      <c r="W289">
        <v>0</v>
      </c>
    </row>
    <row r="290" spans="1:23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v>409.49229686039303</v>
      </c>
      <c r="P290">
        <v>82.049887512807004</v>
      </c>
      <c r="Q290">
        <v>208.40671428253</v>
      </c>
      <c r="R290" s="2">
        <v>185742.802324388</v>
      </c>
      <c r="S290" s="2">
        <v>446389.81572792202</v>
      </c>
      <c r="T290" s="2">
        <v>1182933.01167899</v>
      </c>
      <c r="U290">
        <v>208.40700000000001</v>
      </c>
      <c r="V290">
        <v>0.5</v>
      </c>
      <c r="W290">
        <v>0</v>
      </c>
    </row>
    <row r="291" spans="1:23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v>409.493561647776</v>
      </c>
      <c r="P291">
        <v>82.049974900714602</v>
      </c>
      <c r="Q291">
        <v>208.406936247815</v>
      </c>
      <c r="R291" s="2">
        <v>185743.376022977</v>
      </c>
      <c r="S291" s="2">
        <v>446391.19447963801</v>
      </c>
      <c r="T291" s="2">
        <v>1182936.6653710401</v>
      </c>
      <c r="U291">
        <v>208.40700000000001</v>
      </c>
      <c r="V291">
        <v>0.5</v>
      </c>
      <c r="W291">
        <v>0</v>
      </c>
    </row>
    <row r="292" spans="1:23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8.6876313928668999E-2</v>
      </c>
      <c r="P292">
        <v>6.7972274277636497</v>
      </c>
      <c r="Q292">
        <v>17.264957666519699</v>
      </c>
      <c r="R292">
        <v>39.406479995948999</v>
      </c>
      <c r="S292">
        <v>94.704349906149901</v>
      </c>
      <c r="T292">
        <v>250.96652725129701</v>
      </c>
      <c r="U292">
        <v>59.9</v>
      </c>
      <c r="V292">
        <v>0.17</v>
      </c>
      <c r="W292">
        <v>0</v>
      </c>
    </row>
    <row r="293" spans="1:23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0.50789019582223305</v>
      </c>
      <c r="P293">
        <v>11.635292187913899</v>
      </c>
      <c r="Q293">
        <v>29.553642157301201</v>
      </c>
      <c r="R293">
        <v>230.375391596843</v>
      </c>
      <c r="S293">
        <v>553.65390914886598</v>
      </c>
      <c r="T293">
        <v>1467.1828592444999</v>
      </c>
      <c r="U293">
        <v>59.9</v>
      </c>
      <c r="V293">
        <v>0.17</v>
      </c>
      <c r="W293">
        <v>0</v>
      </c>
    </row>
    <row r="294" spans="1:23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1.19023894692042</v>
      </c>
      <c r="P294">
        <v>15.0788831037924</v>
      </c>
      <c r="Q294">
        <v>38.300363083632597</v>
      </c>
      <c r="R294">
        <v>539.88394685724495</v>
      </c>
      <c r="S294">
        <v>1297.48605349013</v>
      </c>
      <c r="T294">
        <v>3438.3380417488502</v>
      </c>
      <c r="U294">
        <v>59.9</v>
      </c>
      <c r="V294">
        <v>0.17</v>
      </c>
      <c r="W294">
        <v>0</v>
      </c>
    </row>
    <row r="295" spans="1:23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1.9521322166409401</v>
      </c>
      <c r="P295">
        <v>17.529928921449599</v>
      </c>
      <c r="Q295">
        <v>44.526019460481997</v>
      </c>
      <c r="R295">
        <v>885.47333174921005</v>
      </c>
      <c r="S295">
        <v>2128.0301171574401</v>
      </c>
      <c r="T295">
        <v>5639.2798104672102</v>
      </c>
      <c r="U295">
        <v>59.9</v>
      </c>
      <c r="V295">
        <v>0.17</v>
      </c>
      <c r="W295">
        <v>0</v>
      </c>
    </row>
    <row r="296" spans="1:23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2.6660098839573698</v>
      </c>
      <c r="P296">
        <v>19.274510594189401</v>
      </c>
      <c r="Q296">
        <v>48.957256909241202</v>
      </c>
      <c r="R296">
        <v>1209.2831798484001</v>
      </c>
      <c r="S296">
        <v>2906.2321073020798</v>
      </c>
      <c r="T296">
        <v>7701.5150843505198</v>
      </c>
      <c r="U296">
        <v>59.9</v>
      </c>
      <c r="V296">
        <v>0.17</v>
      </c>
      <c r="W296">
        <v>0</v>
      </c>
    </row>
    <row r="297" spans="1:23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3.2729052631188198</v>
      </c>
      <c r="P297">
        <v>20.5162520544812</v>
      </c>
      <c r="Q297">
        <v>52.111280218382298</v>
      </c>
      <c r="R297">
        <v>1484.5666206052899</v>
      </c>
      <c r="S297">
        <v>3567.81211392763</v>
      </c>
      <c r="T297">
        <v>9454.7021019082094</v>
      </c>
      <c r="U297">
        <v>59.9</v>
      </c>
      <c r="V297">
        <v>0.17</v>
      </c>
      <c r="W297">
        <v>0</v>
      </c>
    </row>
    <row r="298" spans="1:23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3.7592953668596398</v>
      </c>
      <c r="P298">
        <v>21.400086774460799</v>
      </c>
      <c r="Q298">
        <v>54.356220407130401</v>
      </c>
      <c r="R298">
        <v>1705.18972288179</v>
      </c>
      <c r="S298">
        <v>4098.0286538855698</v>
      </c>
      <c r="T298">
        <v>10859.7759327968</v>
      </c>
      <c r="U298">
        <v>59.9</v>
      </c>
      <c r="V298">
        <v>0.17</v>
      </c>
      <c r="W298">
        <v>0</v>
      </c>
    </row>
    <row r="299" spans="1:23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4.1346671731349396</v>
      </c>
      <c r="P299">
        <v>22.029174098369499</v>
      </c>
      <c r="Q299">
        <v>55.954102209858497</v>
      </c>
      <c r="R299">
        <v>1875.45571261031</v>
      </c>
      <c r="S299">
        <v>4507.2235342713502</v>
      </c>
      <c r="T299">
        <v>11944.1423658191</v>
      </c>
      <c r="U299">
        <v>59.9</v>
      </c>
      <c r="V299">
        <v>0.17</v>
      </c>
      <c r="W299">
        <v>0</v>
      </c>
    </row>
    <row r="300" spans="1:23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4.4172101600775902</v>
      </c>
      <c r="P300">
        <v>22.4769397859538</v>
      </c>
      <c r="Q300">
        <v>57.091427056322701</v>
      </c>
      <c r="R300">
        <v>2003.6152080982599</v>
      </c>
      <c r="S300">
        <v>4815.2252057156002</v>
      </c>
      <c r="T300">
        <v>12760.346795146401</v>
      </c>
      <c r="U300">
        <v>59.9</v>
      </c>
      <c r="V300">
        <v>0.17</v>
      </c>
      <c r="W300">
        <v>0</v>
      </c>
    </row>
    <row r="301" spans="1:23" x14ac:dyDescent="0.25">
      <c r="A301" t="s">
        <v>81</v>
      </c>
      <c r="B301" t="s">
        <v>82</v>
      </c>
      <c r="C301">
        <v>10</v>
      </c>
      <c r="D301">
        <v>2</v>
      </c>
      <c r="E301" s="1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4.6263121354707701</v>
      </c>
      <c r="P301">
        <v>22.795646113927699</v>
      </c>
      <c r="Q301">
        <v>57.900941129376498</v>
      </c>
      <c r="R301">
        <v>2098.46238148559</v>
      </c>
      <c r="S301">
        <v>5043.1684246229097</v>
      </c>
      <c r="T301">
        <v>13364.3963252507</v>
      </c>
      <c r="U301">
        <v>59.9</v>
      </c>
      <c r="V301">
        <v>0.17</v>
      </c>
      <c r="W301">
        <v>0</v>
      </c>
    </row>
    <row r="302" spans="1:23" x14ac:dyDescent="0.25">
      <c r="A302" s="11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 s="11">
        <v>1.4999999999999999E-2</v>
      </c>
      <c r="M302" s="11">
        <v>3</v>
      </c>
      <c r="N302">
        <v>15.23769499</v>
      </c>
      <c r="O302">
        <v>0.94310203951024196</v>
      </c>
      <c r="P302">
        <v>12.0284825933714</v>
      </c>
      <c r="Q302">
        <v>30.5523457871634</v>
      </c>
      <c r="R302" s="11">
        <v>427.78439799613602</v>
      </c>
      <c r="S302" s="11">
        <v>1028.0807450039299</v>
      </c>
      <c r="T302" s="11">
        <v>2724.4139742604202</v>
      </c>
      <c r="U302" s="11">
        <v>106</v>
      </c>
      <c r="V302" s="11">
        <v>0.17</v>
      </c>
      <c r="W302" s="11">
        <v>0</v>
      </c>
    </row>
    <row r="303" spans="1:23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4.73037054845698</v>
      </c>
      <c r="P303">
        <v>20.589999531199801</v>
      </c>
      <c r="Q303">
        <v>52.298598809247501</v>
      </c>
      <c r="R303">
        <v>2145.6625397832699</v>
      </c>
      <c r="S303">
        <v>5156.6030756627397</v>
      </c>
      <c r="T303">
        <v>13664.998150506301</v>
      </c>
      <c r="U303">
        <v>106</v>
      </c>
      <c r="V303">
        <v>0.17</v>
      </c>
      <c r="W303">
        <v>0</v>
      </c>
    </row>
    <row r="304" spans="1:23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10.296053813819</v>
      </c>
      <c r="P304">
        <v>26.6838332053755</v>
      </c>
      <c r="Q304">
        <v>67.776936341653695</v>
      </c>
      <c r="R304">
        <v>4670.2170051160701</v>
      </c>
      <c r="S304">
        <v>11223.7851600963</v>
      </c>
      <c r="T304">
        <v>29743.030674255198</v>
      </c>
      <c r="U304">
        <v>106</v>
      </c>
      <c r="V304">
        <v>0.17</v>
      </c>
      <c r="W304">
        <v>0</v>
      </c>
    </row>
    <row r="305" spans="1:23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 s="11">
        <v>1.4999999999999999E-2</v>
      </c>
      <c r="M305">
        <v>3</v>
      </c>
      <c r="N305">
        <v>31.392060780000001</v>
      </c>
      <c r="O305">
        <v>16.177214573687799</v>
      </c>
      <c r="P305">
        <v>31.021243166505201</v>
      </c>
      <c r="Q305">
        <v>78.793957642923104</v>
      </c>
      <c r="R305" s="11">
        <v>7337.8698250436901</v>
      </c>
      <c r="S305" s="11">
        <v>17634.8710046712</v>
      </c>
      <c r="T305" s="11">
        <v>46732.408162378699</v>
      </c>
      <c r="U305" s="11">
        <v>106</v>
      </c>
      <c r="V305" s="11">
        <v>0.17</v>
      </c>
      <c r="W305" s="11">
        <v>0</v>
      </c>
    </row>
    <row r="306" spans="1:23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21.503708248125299</v>
      </c>
      <c r="P306">
        <v>34.108482854492202</v>
      </c>
      <c r="Q306">
        <v>86.635546450410104</v>
      </c>
      <c r="R306">
        <v>9753.9295879222991</v>
      </c>
      <c r="S306">
        <v>23441.3111942377</v>
      </c>
      <c r="T306">
        <v>62119.474664729903</v>
      </c>
      <c r="U306">
        <v>106</v>
      </c>
      <c r="V306">
        <v>0.17</v>
      </c>
      <c r="W306">
        <v>0</v>
      </c>
    </row>
    <row r="307" spans="1:23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25.933274587685801</v>
      </c>
      <c r="P307">
        <v>36.305888443656201</v>
      </c>
      <c r="Q307">
        <v>92.216956646886899</v>
      </c>
      <c r="R307">
        <v>11763.149471421801</v>
      </c>
      <c r="S307">
        <v>28270.0059394899</v>
      </c>
      <c r="T307">
        <v>74915.515739648297</v>
      </c>
      <c r="U307">
        <v>106</v>
      </c>
      <c r="V307">
        <v>0.17</v>
      </c>
      <c r="W307">
        <v>0</v>
      </c>
    </row>
    <row r="308" spans="1:23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29.431329680530101</v>
      </c>
      <c r="P308">
        <v>37.869936529095902</v>
      </c>
      <c r="Q308">
        <v>96.189638783903604</v>
      </c>
      <c r="R308" s="11">
        <v>13349.842458351101</v>
      </c>
      <c r="S308" s="11">
        <v>32083.255127015502</v>
      </c>
      <c r="T308" s="11">
        <v>85020.626086591001</v>
      </c>
      <c r="U308" s="11">
        <v>106</v>
      </c>
      <c r="V308" s="11">
        <v>0.17</v>
      </c>
      <c r="W308" s="11">
        <v>0</v>
      </c>
    </row>
    <row r="309" spans="1:23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32.103909769764897</v>
      </c>
      <c r="P309">
        <v>38.983179539685601</v>
      </c>
      <c r="Q309">
        <v>99.017276030801298</v>
      </c>
      <c r="R309" s="11">
        <v>14562.1058367269</v>
      </c>
      <c r="S309" s="11">
        <v>34996.649451398502</v>
      </c>
      <c r="T309" s="11">
        <v>92741.121046206099</v>
      </c>
      <c r="U309" s="11">
        <v>106</v>
      </c>
      <c r="V309" s="11">
        <v>0.17</v>
      </c>
      <c r="W309" s="11">
        <v>0</v>
      </c>
    </row>
    <row r="310" spans="1:23" x14ac:dyDescent="0.25">
      <c r="A310" s="11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 s="11">
        <v>1.4999999999999999E-2</v>
      </c>
      <c r="M310" s="11">
        <v>3</v>
      </c>
      <c r="N310">
        <v>41.85690786</v>
      </c>
      <c r="O310">
        <v>34.1016055708482</v>
      </c>
      <c r="P310">
        <v>39.775552876646103</v>
      </c>
      <c r="Q310">
        <v>101.029904306681</v>
      </c>
      <c r="R310" s="11">
        <v>15468.246487307701</v>
      </c>
      <c r="S310" s="11">
        <v>37174.3486837483</v>
      </c>
      <c r="T310" s="11">
        <v>98512.024011932997</v>
      </c>
      <c r="U310" s="11">
        <v>106</v>
      </c>
      <c r="V310" s="11">
        <v>0.17</v>
      </c>
      <c r="W310" s="11">
        <v>0</v>
      </c>
    </row>
    <row r="311" spans="1:23" x14ac:dyDescent="0.25">
      <c r="A311" s="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 s="11">
        <v>1.4999999999999999E-2</v>
      </c>
      <c r="M311" s="11">
        <v>3</v>
      </c>
      <c r="N311">
        <v>44.02569665</v>
      </c>
      <c r="O311">
        <v>35.572877697979301</v>
      </c>
      <c r="P311">
        <v>40.339540702443102</v>
      </c>
      <c r="Q311">
        <v>102.462433384205</v>
      </c>
      <c r="R311" s="11">
        <v>16135.6050920246</v>
      </c>
      <c r="S311" s="11">
        <v>38778.190560020703</v>
      </c>
      <c r="T311" s="11">
        <v>102762.204984055</v>
      </c>
      <c r="U311" s="11">
        <v>106</v>
      </c>
      <c r="V311" s="11">
        <v>0.17</v>
      </c>
      <c r="W311" s="11">
        <v>0</v>
      </c>
    </row>
    <row r="312" spans="1:23" x14ac:dyDescent="0.25">
      <c r="A312" s="11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 s="11">
        <v>5.4000000000000003E-3</v>
      </c>
      <c r="M312" s="11">
        <v>3</v>
      </c>
      <c r="N312">
        <v>47.088561040000002</v>
      </c>
      <c r="O312">
        <v>44.9260309314068</v>
      </c>
      <c r="P312">
        <v>61.294729535488798</v>
      </c>
      <c r="Q312">
        <v>155.68861302014199</v>
      </c>
      <c r="R312" s="11">
        <v>20378.1290795723</v>
      </c>
      <c r="S312" s="11">
        <v>48974.114586811702</v>
      </c>
      <c r="T312" s="11">
        <v>129781.40365505101</v>
      </c>
      <c r="U312">
        <v>280</v>
      </c>
      <c r="V312">
        <v>0.11600000000000001</v>
      </c>
      <c r="W312">
        <v>0</v>
      </c>
    </row>
    <row r="313" spans="1:23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135.26077658038801</v>
      </c>
      <c r="P313">
        <v>88.507703975174195</v>
      </c>
      <c r="Q313">
        <v>224.809568096942</v>
      </c>
      <c r="R313">
        <v>61353.329181622103</v>
      </c>
      <c r="S313">
        <v>147448.520023124</v>
      </c>
      <c r="T313">
        <v>390738.57806128002</v>
      </c>
      <c r="U313">
        <v>280</v>
      </c>
      <c r="V313">
        <v>0.11600000000000001</v>
      </c>
      <c r="W313">
        <v>0</v>
      </c>
    </row>
    <row r="314" spans="1:23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198.557210217229</v>
      </c>
      <c r="P314">
        <v>100.589427533905</v>
      </c>
      <c r="Q314">
        <v>255.49714593612001</v>
      </c>
      <c r="R314">
        <v>90064.142671856898</v>
      </c>
      <c r="S314">
        <v>216448.31211693599</v>
      </c>
      <c r="T314">
        <v>573588.02710987895</v>
      </c>
      <c r="U314">
        <v>280</v>
      </c>
      <c r="V314">
        <v>0.11600000000000001</v>
      </c>
      <c r="W314">
        <v>0</v>
      </c>
    </row>
    <row r="315" spans="1:23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232.045217406181</v>
      </c>
      <c r="P315">
        <v>105.95334115066601</v>
      </c>
      <c r="Q315">
        <v>269.12148652269298</v>
      </c>
      <c r="R315">
        <v>105254.065283895</v>
      </c>
      <c r="S315">
        <v>252953.773813735</v>
      </c>
      <c r="T315">
        <v>670327.50060639798</v>
      </c>
      <c r="U315">
        <v>280</v>
      </c>
      <c r="V315">
        <v>0.11600000000000001</v>
      </c>
      <c r="W315">
        <v>0</v>
      </c>
    </row>
    <row r="316" spans="1:23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248.04590102666799</v>
      </c>
      <c r="P316">
        <v>108.334753798308</v>
      </c>
      <c r="Q316">
        <v>275.17027464770302</v>
      </c>
      <c r="R316">
        <v>112511.861920271</v>
      </c>
      <c r="S316">
        <v>270396.20745078399</v>
      </c>
      <c r="T316">
        <v>716549.94974457705</v>
      </c>
      <c r="U316">
        <v>280</v>
      </c>
      <c r="V316">
        <v>0.11600000000000001</v>
      </c>
      <c r="W316">
        <v>0</v>
      </c>
    </row>
    <row r="317" spans="1:23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255.37928747878101</v>
      </c>
      <c r="P317">
        <v>109.392027759736</v>
      </c>
      <c r="Q317">
        <v>277.85575050972898</v>
      </c>
      <c r="R317">
        <v>115838.234017101</v>
      </c>
      <c r="S317">
        <v>278390.37254770799</v>
      </c>
      <c r="T317">
        <v>737734.48725142505</v>
      </c>
      <c r="U317">
        <v>280</v>
      </c>
      <c r="V317">
        <v>0.11600000000000001</v>
      </c>
      <c r="W317">
        <v>0</v>
      </c>
    </row>
    <row r="318" spans="1:23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258.68088309191802</v>
      </c>
      <c r="P318">
        <v>109.86142487603099</v>
      </c>
      <c r="Q318">
        <v>279.04801918511998</v>
      </c>
      <c r="R318">
        <v>117335.81437704399</v>
      </c>
      <c r="S318">
        <v>281989.460170737</v>
      </c>
      <c r="T318">
        <v>747272.06945245399</v>
      </c>
      <c r="U318">
        <v>280</v>
      </c>
      <c r="V318">
        <v>0.11600000000000001</v>
      </c>
      <c r="W318">
        <v>0</v>
      </c>
    </row>
    <row r="319" spans="1:23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260.155764903018</v>
      </c>
      <c r="P319">
        <v>110.069822756642</v>
      </c>
      <c r="Q319">
        <v>279.577349801872</v>
      </c>
      <c r="R319">
        <v>118004.81030881401</v>
      </c>
      <c r="S319">
        <v>283597.23698345199</v>
      </c>
      <c r="T319">
        <v>751532.67800614797</v>
      </c>
      <c r="U319">
        <v>280</v>
      </c>
      <c r="V319">
        <v>0.11600000000000001</v>
      </c>
      <c r="W319">
        <v>0</v>
      </c>
    </row>
    <row r="320" spans="1:23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260.81235998792499</v>
      </c>
      <c r="P320">
        <v>110.162345005151</v>
      </c>
      <c r="Q320">
        <v>279.812356313083</v>
      </c>
      <c r="R320">
        <v>118302.637183698</v>
      </c>
      <c r="S320">
        <v>284312.994913959</v>
      </c>
      <c r="T320">
        <v>753429.43652199197</v>
      </c>
      <c r="U320">
        <v>280</v>
      </c>
      <c r="V320">
        <v>0.11600000000000001</v>
      </c>
      <c r="W320">
        <v>0</v>
      </c>
    </row>
    <row r="321" spans="1:23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261.10422177632699</v>
      </c>
      <c r="P321">
        <v>110.20342203743201</v>
      </c>
      <c r="Q321">
        <v>279.91669197507599</v>
      </c>
      <c r="R321">
        <v>118435.023621453</v>
      </c>
      <c r="S321">
        <v>284631.15506237099</v>
      </c>
      <c r="T321">
        <v>754272.56091528304</v>
      </c>
      <c r="U321">
        <v>280</v>
      </c>
      <c r="V321">
        <v>0.11600000000000001</v>
      </c>
      <c r="W321">
        <v>0</v>
      </c>
    </row>
    <row r="322" spans="1:23" x14ac:dyDescent="0.25">
      <c r="A322" s="11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 s="11">
        <v>5.2399999999999999E-3</v>
      </c>
      <c r="M322" s="11">
        <v>3.141</v>
      </c>
      <c r="N322">
        <v>39.992326849999998</v>
      </c>
      <c r="O322">
        <v>167.006970291035</v>
      </c>
      <c r="P322">
        <v>74.940613492284399</v>
      </c>
      <c r="Q322">
        <v>190.349158270402</v>
      </c>
      <c r="R322" s="2">
        <v>75753.177550342094</v>
      </c>
      <c r="S322" s="2">
        <v>182055.22122168299</v>
      </c>
      <c r="T322" s="2">
        <v>482446.33623745898</v>
      </c>
      <c r="U322">
        <v>309.24444444444401</v>
      </c>
      <c r="V322">
        <v>0.13655555555555601</v>
      </c>
      <c r="W322">
        <v>0</v>
      </c>
    </row>
    <row r="323" spans="1:23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v>427.99446653786299</v>
      </c>
      <c r="P323">
        <v>101.119793321839</v>
      </c>
      <c r="Q323">
        <v>256.84427503747003</v>
      </c>
      <c r="R323" s="2">
        <v>194135.25529926401</v>
      </c>
      <c r="S323" s="2">
        <v>466559.13313930202</v>
      </c>
      <c r="T323" s="2">
        <v>1236381.7028191499</v>
      </c>
      <c r="U323">
        <v>309.24444444444401</v>
      </c>
      <c r="V323">
        <v>0.13655555555555601</v>
      </c>
      <c r="W323">
        <v>1</v>
      </c>
    </row>
    <row r="324" spans="1:23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v>600.93530089230103</v>
      </c>
      <c r="P324">
        <v>112.657622130259</v>
      </c>
      <c r="Q324">
        <v>286.15036021085899</v>
      </c>
      <c r="R324" s="2">
        <v>272579.99151432101</v>
      </c>
      <c r="S324" s="2">
        <v>655082.89236798999</v>
      </c>
      <c r="T324" s="2">
        <v>1735969.6647751699</v>
      </c>
      <c r="U324">
        <v>309.24444444444401</v>
      </c>
      <c r="V324">
        <v>0.13655555555555601</v>
      </c>
      <c r="W324">
        <v>2</v>
      </c>
    </row>
    <row r="325" spans="1:23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v>690.32031978775103</v>
      </c>
      <c r="P325">
        <v>117.742636041281</v>
      </c>
      <c r="Q325">
        <v>299.06629554485397</v>
      </c>
      <c r="R325" s="2">
        <v>313124.40229506698</v>
      </c>
      <c r="S325" s="2">
        <v>752521.99542193499</v>
      </c>
      <c r="T325" s="2">
        <v>1994183.28786813</v>
      </c>
      <c r="U325">
        <v>309.24444444444401</v>
      </c>
      <c r="V325">
        <v>0.13655555555555601</v>
      </c>
      <c r="W325">
        <v>3</v>
      </c>
    </row>
    <row r="326" spans="1:23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v>732.43834267098998</v>
      </c>
      <c r="P326">
        <v>119.983730696492</v>
      </c>
      <c r="Q326">
        <v>304.75867596908802</v>
      </c>
      <c r="R326" s="2">
        <v>332228.83883435198</v>
      </c>
      <c r="S326" s="2">
        <v>798435.08491793403</v>
      </c>
      <c r="T326" s="2">
        <v>2115852.9750325298</v>
      </c>
      <c r="U326">
        <v>309.24444444444401</v>
      </c>
      <c r="V326">
        <v>0.13655555555555601</v>
      </c>
      <c r="W326">
        <v>4</v>
      </c>
    </row>
    <row r="327" spans="1:23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v>751.54422854031498</v>
      </c>
      <c r="P327">
        <v>120.97143797546801</v>
      </c>
      <c r="Q327">
        <v>307.26745245768899</v>
      </c>
      <c r="R327" s="2">
        <v>340895.13319316501</v>
      </c>
      <c r="S327" s="2">
        <v>819262.51668628899</v>
      </c>
      <c r="T327" s="2">
        <v>2171045.6692186701</v>
      </c>
      <c r="U327">
        <v>309.24444444444401</v>
      </c>
      <c r="V327">
        <v>0.13655555555555601</v>
      </c>
      <c r="W327">
        <v>5</v>
      </c>
    </row>
    <row r="328" spans="1:23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v>760.07145838135898</v>
      </c>
      <c r="P328">
        <v>121.40674563490801</v>
      </c>
      <c r="Q328">
        <v>308.37313391266599</v>
      </c>
      <c r="R328" s="2">
        <v>344763.02418618998</v>
      </c>
      <c r="S328" s="2">
        <v>828558.09705885698</v>
      </c>
      <c r="T328" s="2">
        <v>2195678.9572059698</v>
      </c>
      <c r="U328">
        <v>309.24444444444401</v>
      </c>
      <c r="V328">
        <v>0.13655555555555601</v>
      </c>
      <c r="W328">
        <v>6</v>
      </c>
    </row>
    <row r="329" spans="1:23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v>763.85047147765295</v>
      </c>
      <c r="P329">
        <v>121.598596765704</v>
      </c>
      <c r="Q329">
        <v>308.86043578488801</v>
      </c>
      <c r="R329" s="2">
        <v>346477.15773133398</v>
      </c>
      <c r="S329" s="2">
        <v>832677.62011856202</v>
      </c>
      <c r="T329" s="2">
        <v>2206595.69331419</v>
      </c>
      <c r="U329">
        <v>309.24444444444401</v>
      </c>
      <c r="V329">
        <v>0.13655555555555601</v>
      </c>
      <c r="W329">
        <v>7</v>
      </c>
    </row>
    <row r="330" spans="1:23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v>765.52003667905797</v>
      </c>
      <c r="P330">
        <v>121.683150426981</v>
      </c>
      <c r="Q330">
        <v>309.07520208453201</v>
      </c>
      <c r="R330" s="2">
        <v>347234.46066853101</v>
      </c>
      <c r="S330" s="2">
        <v>834497.6223709</v>
      </c>
      <c r="T330" s="2">
        <v>2211418.6992828799</v>
      </c>
      <c r="U330">
        <v>309.24444444444401</v>
      </c>
      <c r="V330">
        <v>0.13655555555555601</v>
      </c>
      <c r="W330">
        <v>8</v>
      </c>
    </row>
    <row r="331" spans="1:23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 s="11">
        <v>5.2399999999999999E-3</v>
      </c>
      <c r="M331" s="11">
        <v>3.141</v>
      </c>
      <c r="N331">
        <v>138.00379409999999</v>
      </c>
      <c r="O331">
        <v>766.25664546814505</v>
      </c>
      <c r="P331">
        <v>121.720415370929</v>
      </c>
      <c r="Q331">
        <v>309.16985504215899</v>
      </c>
      <c r="R331" s="2">
        <v>347568.58119228901</v>
      </c>
      <c r="S331" s="2">
        <v>835300.60368250299</v>
      </c>
      <c r="T331" s="2">
        <v>2213546.5997586302</v>
      </c>
      <c r="U331">
        <v>309.24444444444401</v>
      </c>
      <c r="V331">
        <v>0.13655555555555601</v>
      </c>
      <c r="W331">
        <v>9</v>
      </c>
    </row>
    <row r="332" spans="1:23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6.2912282343791101E-3</v>
      </c>
      <c r="P332">
        <v>2.8760435633690302</v>
      </c>
      <c r="Q332">
        <v>7.3051506509573301</v>
      </c>
      <c r="R332">
        <v>2.8536565187556602</v>
      </c>
      <c r="S332">
        <v>6.8581026646375003</v>
      </c>
      <c r="T332">
        <v>18.173972061289401</v>
      </c>
      <c r="U332">
        <v>40.299999999999997</v>
      </c>
      <c r="V332">
        <v>0.1</v>
      </c>
      <c r="W332">
        <v>0</v>
      </c>
    </row>
    <row r="333" spans="1:23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 s="11">
        <v>6.0000000000000001E-3</v>
      </c>
      <c r="M333">
        <v>3.1</v>
      </c>
      <c r="N333">
        <v>25.914581269999999</v>
      </c>
      <c r="O333">
        <v>4.01807013533668E-2</v>
      </c>
      <c r="P333">
        <v>5.2307488758912299</v>
      </c>
      <c r="Q333">
        <v>13.286102144763699</v>
      </c>
      <c r="R333" s="11">
        <v>18.225681230038202</v>
      </c>
      <c r="S333" s="11">
        <v>43.8012045903345</v>
      </c>
      <c r="T333" s="11">
        <v>116.073192164386</v>
      </c>
      <c r="U333">
        <v>40.299999999999997</v>
      </c>
      <c r="V333" s="11">
        <v>0.1</v>
      </c>
      <c r="W333">
        <v>0</v>
      </c>
    </row>
    <row r="334" spans="1:23" x14ac:dyDescent="0.25">
      <c r="A334" t="s">
        <v>89</v>
      </c>
      <c r="B334" s="11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0.106277198462148</v>
      </c>
      <c r="P334">
        <v>7.1586185296892699</v>
      </c>
      <c r="Q334">
        <v>18.182891065410701</v>
      </c>
      <c r="R334">
        <v>48.206583657114599</v>
      </c>
      <c r="S334">
        <v>115.853361348509</v>
      </c>
      <c r="T334">
        <v>307.01140757354898</v>
      </c>
      <c r="U334">
        <v>40.299999999999997</v>
      </c>
      <c r="V334">
        <v>0.1</v>
      </c>
      <c r="W334">
        <v>0</v>
      </c>
    </row>
    <row r="335" spans="1:23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 s="11">
        <v>6.0000000000000001E-3</v>
      </c>
      <c r="M335">
        <v>3.1</v>
      </c>
      <c r="N335">
        <v>37.748792209999998</v>
      </c>
      <c r="O335">
        <v>0.19710451025168299</v>
      </c>
      <c r="P335">
        <v>8.7370247031795198</v>
      </c>
      <c r="Q335">
        <v>22.192042746076002</v>
      </c>
      <c r="R335">
        <v>89.4052082679476</v>
      </c>
      <c r="S335">
        <v>214.86471585663901</v>
      </c>
      <c r="T335">
        <v>569.39149702009399</v>
      </c>
      <c r="U335">
        <v>40.299999999999997</v>
      </c>
      <c r="V335">
        <v>0.1</v>
      </c>
      <c r="W335">
        <v>0</v>
      </c>
    </row>
    <row r="336" spans="1:23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0.30228066852108298</v>
      </c>
      <c r="P336">
        <v>10.0293143782641</v>
      </c>
      <c r="Q336">
        <v>25.4744585207909</v>
      </c>
      <c r="R336">
        <v>137.11236790062799</v>
      </c>
      <c r="S336">
        <v>329.517827206508</v>
      </c>
      <c r="T336">
        <v>873.22224209724698</v>
      </c>
      <c r="U336">
        <v>40.299999999999997</v>
      </c>
      <c r="V336">
        <v>0.1</v>
      </c>
      <c r="W336">
        <v>0</v>
      </c>
    </row>
    <row r="337" spans="1:23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0.41251122069027302</v>
      </c>
      <c r="P337">
        <v>11.087351677140999</v>
      </c>
      <c r="Q337">
        <v>28.1618732599383</v>
      </c>
      <c r="R337" s="11">
        <v>187.112164767748</v>
      </c>
      <c r="S337" s="11">
        <v>449.68076127793398</v>
      </c>
      <c r="T337" s="11">
        <v>1191.6540173865201</v>
      </c>
      <c r="U337">
        <v>40.299999999999997</v>
      </c>
      <c r="V337">
        <v>0.1</v>
      </c>
      <c r="W337">
        <v>0</v>
      </c>
    </row>
    <row r="338" spans="1:23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0.52085336097983803</v>
      </c>
      <c r="P338">
        <v>11.9535993516351</v>
      </c>
      <c r="Q338">
        <v>30.362142353153299</v>
      </c>
      <c r="R338">
        <v>236.25539139617601</v>
      </c>
      <c r="S338">
        <v>567.78512712371105</v>
      </c>
      <c r="T338">
        <v>1504.63058687783</v>
      </c>
      <c r="U338">
        <v>40.299999999999997</v>
      </c>
      <c r="V338">
        <v>0.1</v>
      </c>
      <c r="W338">
        <v>0</v>
      </c>
    </row>
    <row r="339" spans="1:23" x14ac:dyDescent="0.25">
      <c r="A339" s="11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 s="11">
        <v>6.0000000000000001E-3</v>
      </c>
      <c r="M339" s="11">
        <v>3.1</v>
      </c>
      <c r="N339">
        <v>48.667785760000001</v>
      </c>
      <c r="O339">
        <v>0.62275062726868302</v>
      </c>
      <c r="P339">
        <v>12.6628229625257</v>
      </c>
      <c r="Q339">
        <v>32.163570324815403</v>
      </c>
      <c r="R339" s="11">
        <v>282.47526887567199</v>
      </c>
      <c r="S339" s="11">
        <v>678.86390020589204</v>
      </c>
      <c r="T339" s="11">
        <v>1798.9893355456099</v>
      </c>
      <c r="U339">
        <v>40.299999999999997</v>
      </c>
      <c r="V339">
        <v>0.1</v>
      </c>
      <c r="W339">
        <v>0</v>
      </c>
    </row>
    <row r="340" spans="1:23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0.71561051185720104</v>
      </c>
      <c r="P340">
        <v>13.2434861435709</v>
      </c>
      <c r="Q340">
        <v>33.638454804670097</v>
      </c>
      <c r="R340">
        <v>324.595854096035</v>
      </c>
      <c r="S340">
        <v>780.09097355451797</v>
      </c>
      <c r="T340">
        <v>2067.2410799194699</v>
      </c>
      <c r="U340">
        <v>40.299999999999997</v>
      </c>
      <c r="V340">
        <v>0.1</v>
      </c>
      <c r="W340">
        <v>0</v>
      </c>
    </row>
    <row r="341" spans="1:23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0.798286202621589</v>
      </c>
      <c r="P341">
        <v>13.7188929470726</v>
      </c>
      <c r="Q341">
        <v>34.8459880855645</v>
      </c>
      <c r="R341">
        <v>362.096961209455</v>
      </c>
      <c r="S341">
        <v>870.21620093596596</v>
      </c>
      <c r="T341">
        <v>2306.0729324803101</v>
      </c>
      <c r="U341">
        <v>40.299999999999997</v>
      </c>
      <c r="V341">
        <v>0.1</v>
      </c>
      <c r="W341">
        <v>0</v>
      </c>
    </row>
    <row r="342" spans="1:23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192.773609057973</v>
      </c>
      <c r="P342">
        <v>35.157965087150302</v>
      </c>
      <c r="Q342">
        <v>89.301231321361897</v>
      </c>
      <c r="R342">
        <v>87440.742195014594</v>
      </c>
      <c r="S342">
        <v>210143.57653211901</v>
      </c>
      <c r="T342">
        <v>556880.47781011404</v>
      </c>
      <c r="U342">
        <v>114.3</v>
      </c>
      <c r="V342">
        <v>0.19</v>
      </c>
      <c r="W342">
        <v>0</v>
      </c>
    </row>
    <row r="343" spans="1:23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363.02031476427601</v>
      </c>
      <c r="P343">
        <v>42.847429972761098</v>
      </c>
      <c r="Q343">
        <v>108.832472130813</v>
      </c>
      <c r="R343">
        <v>164663.44075817001</v>
      </c>
      <c r="S343">
        <v>395730.45123328501</v>
      </c>
      <c r="T343">
        <v>1048685.6957682001</v>
      </c>
      <c r="U343">
        <v>114.3</v>
      </c>
      <c r="V343">
        <v>0.19</v>
      </c>
      <c r="W343">
        <v>0</v>
      </c>
    </row>
    <row r="344" spans="1:23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410.615677277175</v>
      </c>
      <c r="P344">
        <v>44.5292073475458</v>
      </c>
      <c r="Q344">
        <v>113.104186662766</v>
      </c>
      <c r="R344" s="11">
        <v>186252.35971603901</v>
      </c>
      <c r="S344" s="11">
        <v>447614.41892823699</v>
      </c>
      <c r="T344" s="11">
        <v>1186178.2101598301</v>
      </c>
      <c r="U344">
        <v>114.3</v>
      </c>
      <c r="V344">
        <v>0.19</v>
      </c>
      <c r="W344">
        <v>0</v>
      </c>
    </row>
    <row r="345" spans="1:23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421.56841489071098</v>
      </c>
      <c r="P345">
        <v>44.897032050618499</v>
      </c>
      <c r="Q345">
        <v>114.038461408571</v>
      </c>
      <c r="R345">
        <v>191220.44383644799</v>
      </c>
      <c r="S345">
        <v>459554.05872734502</v>
      </c>
      <c r="T345">
        <v>1217818.2556274601</v>
      </c>
      <c r="U345">
        <v>114.3</v>
      </c>
      <c r="V345">
        <v>0.19</v>
      </c>
      <c r="W345">
        <v>0</v>
      </c>
    </row>
    <row r="346" spans="1:23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423.990388791035</v>
      </c>
      <c r="P346">
        <v>44.977479685495197</v>
      </c>
      <c r="Q346">
        <v>114.242798401158</v>
      </c>
      <c r="R346" s="11">
        <v>192319.03402447299</v>
      </c>
      <c r="S346" s="11">
        <v>462194.26586030598</v>
      </c>
      <c r="T346" s="11">
        <v>1224814.8045298101</v>
      </c>
      <c r="U346">
        <v>114.3</v>
      </c>
      <c r="V346">
        <v>0.19</v>
      </c>
      <c r="W346">
        <v>0</v>
      </c>
    </row>
    <row r="347" spans="1:23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424.52137521002498</v>
      </c>
      <c r="P347">
        <v>44.995074539519898</v>
      </c>
      <c r="Q347">
        <v>114.28748933038101</v>
      </c>
      <c r="R347" s="11">
        <v>192559.885699134</v>
      </c>
      <c r="S347" s="11">
        <v>462773.09708996501</v>
      </c>
      <c r="T347" s="11">
        <v>1226348.70728841</v>
      </c>
      <c r="U347">
        <v>114.3</v>
      </c>
      <c r="V347">
        <v>0.19</v>
      </c>
      <c r="W347">
        <v>0</v>
      </c>
    </row>
    <row r="348" spans="1:23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424.637569149802</v>
      </c>
      <c r="P348">
        <v>44.9989227432443</v>
      </c>
      <c r="Q348">
        <v>114.29726376783999</v>
      </c>
      <c r="R348">
        <v>192612.59044633701</v>
      </c>
      <c r="S348">
        <v>462899.76074582199</v>
      </c>
      <c r="T348">
        <v>1226684.36597643</v>
      </c>
      <c r="U348">
        <v>114.3</v>
      </c>
      <c r="V348">
        <v>0.19</v>
      </c>
      <c r="W348">
        <v>0</v>
      </c>
    </row>
    <row r="349" spans="1:23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424.66298505925602</v>
      </c>
      <c r="P349">
        <v>44.9997643911422</v>
      </c>
      <c r="Q349">
        <v>114.299401553501</v>
      </c>
      <c r="R349">
        <v>192624.11892265201</v>
      </c>
      <c r="S349">
        <v>462927.46676917002</v>
      </c>
      <c r="T349">
        <v>1226757.7869382999</v>
      </c>
      <c r="U349">
        <v>114.3</v>
      </c>
      <c r="V349">
        <v>0.19</v>
      </c>
      <c r="W349">
        <v>0</v>
      </c>
    </row>
    <row r="350" spans="1:23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424.66854396014901</v>
      </c>
      <c r="P350">
        <v>44.999948469542097</v>
      </c>
      <c r="Q350">
        <v>114.299869112637</v>
      </c>
      <c r="R350">
        <v>192626.640400681</v>
      </c>
      <c r="S350">
        <v>462933.52655775298</v>
      </c>
      <c r="T350">
        <v>1226773.8453780401</v>
      </c>
      <c r="U350">
        <v>114.3</v>
      </c>
      <c r="V350">
        <v>0.19</v>
      </c>
      <c r="W350">
        <v>0</v>
      </c>
    </row>
    <row r="351" spans="1:23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424.66975976452102</v>
      </c>
      <c r="P351">
        <v>44.999988729676303</v>
      </c>
      <c r="Q351">
        <v>114.299971373378</v>
      </c>
      <c r="R351">
        <v>192627.191880923</v>
      </c>
      <c r="S351">
        <v>462934.85191281699</v>
      </c>
      <c r="T351">
        <v>1226777.35756897</v>
      </c>
      <c r="U351">
        <v>114.3</v>
      </c>
      <c r="V351">
        <v>0.19</v>
      </c>
      <c r="W351">
        <v>0</v>
      </c>
    </row>
    <row r="352" spans="1:23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0.19756004126940699</v>
      </c>
      <c r="P352">
        <v>7.4927335296914102</v>
      </c>
      <c r="Q352">
        <v>19.031543165416199</v>
      </c>
      <c r="R352">
        <v>89.611833907615306</v>
      </c>
      <c r="S352">
        <v>215.36129273639801</v>
      </c>
      <c r="T352">
        <v>570.70742575145505</v>
      </c>
      <c r="U352">
        <v>60.2</v>
      </c>
      <c r="V352">
        <v>0.19</v>
      </c>
      <c r="W352">
        <v>0</v>
      </c>
    </row>
    <row r="353" spans="1:42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0.94323116095900095</v>
      </c>
      <c r="P353">
        <v>12.616724840158801</v>
      </c>
      <c r="Q353">
        <v>32.046481094003497</v>
      </c>
      <c r="R353">
        <v>427.84296656974999</v>
      </c>
      <c r="S353">
        <v>1028.22150100877</v>
      </c>
      <c r="T353">
        <v>2724.78697767324</v>
      </c>
      <c r="U353">
        <v>60.2</v>
      </c>
      <c r="V353">
        <v>0.19</v>
      </c>
      <c r="W353">
        <v>0</v>
      </c>
    </row>
    <row r="354" spans="1:42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1.9676145080457701</v>
      </c>
      <c r="P354">
        <v>16.120824758527</v>
      </c>
      <c r="Q354">
        <v>40.946894886658498</v>
      </c>
      <c r="R354">
        <v>892.49598935225401</v>
      </c>
      <c r="S354">
        <v>2144.90744857547</v>
      </c>
      <c r="T354">
        <v>5684.0047387249997</v>
      </c>
      <c r="U354">
        <v>60.2</v>
      </c>
      <c r="V354">
        <v>0.19</v>
      </c>
      <c r="W354">
        <v>0</v>
      </c>
    </row>
    <row r="355" spans="1:42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2.9819490538137998</v>
      </c>
      <c r="P355">
        <v>18.517143466723098</v>
      </c>
      <c r="Q355">
        <v>47.033544405476697</v>
      </c>
      <c r="R355">
        <v>1352.59094710825</v>
      </c>
      <c r="S355">
        <v>3250.6391422933202</v>
      </c>
      <c r="T355">
        <v>8614.1937270773105</v>
      </c>
      <c r="U355">
        <v>60.2</v>
      </c>
      <c r="V355">
        <v>0.19</v>
      </c>
      <c r="W355">
        <v>0</v>
      </c>
    </row>
    <row r="356" spans="1:42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3.8457796820653001</v>
      </c>
      <c r="P356">
        <v>20.155893355431999</v>
      </c>
      <c r="Q356">
        <v>51.195969122797401</v>
      </c>
      <c r="R356">
        <v>1744.41839503647</v>
      </c>
      <c r="S356">
        <v>4192.3056838175198</v>
      </c>
      <c r="T356">
        <v>11109.610062116401</v>
      </c>
      <c r="U356">
        <v>60.2</v>
      </c>
      <c r="V356">
        <v>0.19</v>
      </c>
      <c r="W356">
        <v>0</v>
      </c>
    </row>
    <row r="357" spans="1:42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4.5235892786819099</v>
      </c>
      <c r="P357">
        <v>21.2765711636711</v>
      </c>
      <c r="Q357">
        <v>54.0424907557247</v>
      </c>
      <c r="R357">
        <v>2051.8680220091901</v>
      </c>
      <c r="S357">
        <v>4931.1896707743199</v>
      </c>
      <c r="T357">
        <v>13067.652627551901</v>
      </c>
      <c r="U357">
        <v>60.2</v>
      </c>
      <c r="V357">
        <v>0.19</v>
      </c>
      <c r="W357">
        <v>0</v>
      </c>
    </row>
    <row r="358" spans="1:42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5.0302312558060303</v>
      </c>
      <c r="P358">
        <v>22.042959468886501</v>
      </c>
      <c r="Q358">
        <v>55.9891170509717</v>
      </c>
      <c r="R358">
        <v>2281.67723045515</v>
      </c>
      <c r="S358">
        <v>5483.4828898225196</v>
      </c>
      <c r="T358">
        <v>14531.229658029701</v>
      </c>
      <c r="U358">
        <v>60.2</v>
      </c>
      <c r="V358">
        <v>0.19</v>
      </c>
      <c r="W358">
        <v>0</v>
      </c>
    </row>
    <row r="359" spans="1:42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5.3976331040455898</v>
      </c>
      <c r="P359">
        <v>22.567062855294999</v>
      </c>
      <c r="Q359">
        <v>57.320339652449299</v>
      </c>
      <c r="R359">
        <v>2448.3281037301599</v>
      </c>
      <c r="S359">
        <v>5883.98967491026</v>
      </c>
      <c r="T359">
        <v>15592.5726385122</v>
      </c>
      <c r="U359">
        <v>60.2</v>
      </c>
      <c r="V359">
        <v>0.19</v>
      </c>
      <c r="W359">
        <v>0</v>
      </c>
    </row>
    <row r="360" spans="1:42" x14ac:dyDescent="0.25">
      <c r="A360" t="s">
        <v>93</v>
      </c>
      <c r="B360" t="s">
        <v>94</v>
      </c>
      <c r="C360">
        <v>9</v>
      </c>
      <c r="D360">
        <v>2</v>
      </c>
      <c r="E360" s="11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5.6589177706649103</v>
      </c>
      <c r="P360">
        <v>22.925476935697201</v>
      </c>
      <c r="Q360">
        <v>58.230711416670999</v>
      </c>
      <c r="R360">
        <v>2566.84497585294</v>
      </c>
      <c r="S360">
        <v>6168.8175338931596</v>
      </c>
      <c r="T360">
        <v>16347.3664648169</v>
      </c>
      <c r="U360">
        <v>60.2</v>
      </c>
      <c r="V360">
        <v>0.19</v>
      </c>
      <c r="W360">
        <v>0</v>
      </c>
    </row>
    <row r="361" spans="1:42" x14ac:dyDescent="0.25">
      <c r="A361" s="1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 s="11">
        <v>1.2999999999999999E-2</v>
      </c>
      <c r="M361" s="11">
        <v>3</v>
      </c>
      <c r="N361">
        <v>46.176626929999998</v>
      </c>
      <c r="O361">
        <v>5.8423705783111304</v>
      </c>
      <c r="P361">
        <v>23.170582493802701</v>
      </c>
      <c r="Q361">
        <v>58.853279534258803</v>
      </c>
      <c r="R361" s="11">
        <v>2650.0578686173299</v>
      </c>
      <c r="S361" s="11">
        <v>6368.8004532980704</v>
      </c>
      <c r="T361" s="11">
        <v>16877.321201239902</v>
      </c>
      <c r="U361" s="11">
        <v>60.2</v>
      </c>
      <c r="V361" s="11">
        <v>0.19</v>
      </c>
      <c r="W361" s="11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v>106837.912576086</v>
      </c>
      <c r="P362">
        <v>558.23088387339703</v>
      </c>
      <c r="Q362">
        <v>1417.9064450384301</v>
      </c>
      <c r="R362" s="2">
        <v>48460919.603417397</v>
      </c>
      <c r="S362" s="2">
        <v>116464598.90271001</v>
      </c>
      <c r="T362" s="2">
        <v>308631187.09218001</v>
      </c>
      <c r="U362">
        <v>1584.96</v>
      </c>
      <c r="V362" s="2">
        <v>0.25</v>
      </c>
      <c r="W362">
        <v>0</v>
      </c>
    </row>
    <row r="363" spans="1:42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v>144305.49233151501</v>
      </c>
      <c r="P363">
        <v>617.06798616013702</v>
      </c>
      <c r="Q363">
        <v>1567.35268484675</v>
      </c>
      <c r="R363" s="2">
        <v>65455948.114194199</v>
      </c>
      <c r="S363" s="2">
        <v>157308214.64598501</v>
      </c>
      <c r="T363" s="2">
        <v>416866768.81185901</v>
      </c>
      <c r="U363">
        <v>1584.96</v>
      </c>
      <c r="V363" s="2">
        <v>0.25</v>
      </c>
      <c r="W363">
        <v>0</v>
      </c>
    </row>
    <row r="364" spans="1:42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v>148700.068904933</v>
      </c>
      <c r="P364">
        <v>623.26937111662596</v>
      </c>
      <c r="Q364">
        <v>1583.10420263623</v>
      </c>
      <c r="R364" s="2">
        <v>67449296.887868494</v>
      </c>
      <c r="S364" s="2">
        <v>162098766.85380501</v>
      </c>
      <c r="T364" s="2">
        <v>429561732.16258401</v>
      </c>
      <c r="U364" s="11">
        <v>1584.96</v>
      </c>
      <c r="V364" s="2">
        <v>0.25</v>
      </c>
      <c r="W364" s="11">
        <v>0</v>
      </c>
      <c r="Y364" s="4"/>
      <c r="Z364" s="4"/>
      <c r="AA364" s="4"/>
      <c r="AB364" s="4"/>
    </row>
    <row r="365" spans="1:42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v>149168.38395033299</v>
      </c>
      <c r="P365">
        <v>623.92299228224999</v>
      </c>
      <c r="Q365">
        <v>1584.7644003969101</v>
      </c>
      <c r="R365" s="2">
        <v>67661721.271844104</v>
      </c>
      <c r="S365" s="2">
        <v>162609279.67278099</v>
      </c>
      <c r="T365" s="2">
        <v>430914591.13286901</v>
      </c>
      <c r="U365">
        <v>1584.96</v>
      </c>
      <c r="V365" s="2">
        <v>0.25</v>
      </c>
      <c r="W365">
        <v>0</v>
      </c>
    </row>
    <row r="366" spans="1:42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v>149217.80119469701</v>
      </c>
      <c r="P366">
        <v>623.99188344626396</v>
      </c>
      <c r="Q366">
        <v>1584.9393839535101</v>
      </c>
      <c r="R366" s="2">
        <v>67684136.583491698</v>
      </c>
      <c r="S366" s="2">
        <v>162663149.68395001</v>
      </c>
      <c r="T366" s="2">
        <v>431057346.66246802</v>
      </c>
      <c r="U366">
        <v>1584.96</v>
      </c>
      <c r="V366" s="2">
        <v>0.25</v>
      </c>
      <c r="W366">
        <v>0</v>
      </c>
    </row>
    <row r="367" spans="1:42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v>149223.01036963501</v>
      </c>
      <c r="P367">
        <v>623.99914452152996</v>
      </c>
      <c r="Q367">
        <v>1584.9578270846901</v>
      </c>
      <c r="R367" s="2">
        <v>67686499.428307399</v>
      </c>
      <c r="S367" s="2">
        <v>162668828.23433599</v>
      </c>
      <c r="T367" s="2">
        <v>431072394.82099098</v>
      </c>
      <c r="U367" s="11">
        <v>1584.96</v>
      </c>
      <c r="V367" s="2">
        <v>0.25</v>
      </c>
      <c r="W367" s="11">
        <v>0</v>
      </c>
      <c r="Y367" s="4"/>
      <c r="Z367" s="4"/>
      <c r="AA367" s="4"/>
    </row>
    <row r="368" spans="1:42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v>149223.55941969599</v>
      </c>
      <c r="P368">
        <v>623.999909833233</v>
      </c>
      <c r="Q368">
        <v>1584.95977097641</v>
      </c>
      <c r="R368" s="2">
        <v>67686748.473522097</v>
      </c>
      <c r="S368" s="2">
        <v>162669426.75684199</v>
      </c>
      <c r="T368" s="2">
        <v>431073980.90563202</v>
      </c>
      <c r="U368" s="11">
        <v>1584.96</v>
      </c>
      <c r="V368" s="2">
        <v>0.25</v>
      </c>
      <c r="W368" s="11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11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 s="11">
        <v>3</v>
      </c>
      <c r="N369">
        <v>1544.971047</v>
      </c>
      <c r="O369">
        <v>149223.61728922499</v>
      </c>
      <c r="P369">
        <v>623.99999049649296</v>
      </c>
      <c r="Q369">
        <v>1584.95997586109</v>
      </c>
      <c r="R369" s="2">
        <v>67686774.722730204</v>
      </c>
      <c r="S369" s="2">
        <v>162669489.840736</v>
      </c>
      <c r="T369" s="2">
        <v>431074148.07795</v>
      </c>
      <c r="U369" s="11">
        <v>1584.96</v>
      </c>
      <c r="V369" s="2">
        <v>0.25</v>
      </c>
      <c r="W369" s="11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11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 s="11">
        <v>3</v>
      </c>
      <c r="N370">
        <v>1544.971047</v>
      </c>
      <c r="O370">
        <v>149223.62338862999</v>
      </c>
      <c r="P370">
        <v>623.99999899833801</v>
      </c>
      <c r="Q370">
        <v>1584.95999745578</v>
      </c>
      <c r="R370" s="2">
        <v>67686777.489376798</v>
      </c>
      <c r="S370" s="2">
        <v>162669496.48973</v>
      </c>
      <c r="T370" s="2">
        <v>431074165.69778502</v>
      </c>
      <c r="U370" s="11">
        <v>1584.96</v>
      </c>
      <c r="V370" s="2">
        <v>0.25</v>
      </c>
      <c r="W370" s="11">
        <v>0</v>
      </c>
      <c r="Y370" s="4"/>
      <c r="Z370" s="4"/>
      <c r="AA370" s="4"/>
      <c r="AB370" s="4"/>
    </row>
    <row r="371" spans="1:32" x14ac:dyDescent="0.25">
      <c r="A371" s="1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 s="11">
        <v>3</v>
      </c>
      <c r="N371">
        <v>1544.971047</v>
      </c>
      <c r="O371">
        <v>149223.624031502</v>
      </c>
      <c r="P371">
        <v>623.99999989442597</v>
      </c>
      <c r="Q371">
        <v>1584.9599997318401</v>
      </c>
      <c r="R371" s="2">
        <v>67686777.780979201</v>
      </c>
      <c r="S371" s="2">
        <v>162669497.19052899</v>
      </c>
      <c r="T371" s="2">
        <v>431074167.55490202</v>
      </c>
      <c r="U371">
        <v>1584.96</v>
      </c>
      <c r="V371" s="2">
        <v>0.25</v>
      </c>
      <c r="W371">
        <v>0</v>
      </c>
      <c r="Y371" s="4"/>
      <c r="Z371" s="4"/>
      <c r="AA371" s="4"/>
    </row>
    <row r="372" spans="1:32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1.9871382848069601</v>
      </c>
      <c r="P372">
        <v>17.6521550154146</v>
      </c>
      <c r="Q372">
        <v>44.836473739153099</v>
      </c>
      <c r="R372">
        <v>901.35183605653697</v>
      </c>
      <c r="S372">
        <v>2166.19042551439</v>
      </c>
      <c r="T372">
        <v>5740.4046276131303</v>
      </c>
      <c r="U372">
        <v>136</v>
      </c>
      <c r="V372">
        <v>0.2</v>
      </c>
      <c r="W372">
        <v>0</v>
      </c>
    </row>
    <row r="373" spans="1:32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9.2603450753228795</v>
      </c>
      <c r="P373">
        <v>29.4847483779755</v>
      </c>
      <c r="Q373">
        <v>74.891260880057899</v>
      </c>
      <c r="R373">
        <v>4200.4268650937001</v>
      </c>
      <c r="S373">
        <v>10094.7533407683</v>
      </c>
      <c r="T373">
        <v>26751.0963530361</v>
      </c>
      <c r="U373">
        <v>136</v>
      </c>
      <c r="V373">
        <v>0.2</v>
      </c>
      <c r="W373">
        <v>0</v>
      </c>
    </row>
    <row r="374" spans="1:32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18.924305423223899</v>
      </c>
      <c r="P374">
        <v>37.416372905488402</v>
      </c>
      <c r="Q374">
        <v>95.037587179940502</v>
      </c>
      <c r="R374">
        <v>8583.9307559688004</v>
      </c>
      <c r="S374">
        <v>20629.489920617201</v>
      </c>
      <c r="T374">
        <v>54668.148289635501</v>
      </c>
      <c r="U374">
        <v>136</v>
      </c>
      <c r="V374">
        <v>0.2</v>
      </c>
      <c r="W374">
        <v>0</v>
      </c>
    </row>
    <row r="375" spans="1:32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28.192142685908301</v>
      </c>
      <c r="P375">
        <v>42.733099823908198</v>
      </c>
      <c r="Q375">
        <v>108.542073552727</v>
      </c>
      <c r="R375">
        <v>12787.7560241258</v>
      </c>
      <c r="S375">
        <v>30732.410536231298</v>
      </c>
      <c r="T375">
        <v>81440.887921012894</v>
      </c>
      <c r="U375">
        <v>136</v>
      </c>
      <c r="V375">
        <v>0.2</v>
      </c>
      <c r="W375">
        <v>0</v>
      </c>
    </row>
    <row r="376" spans="1:32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35.8503732015946</v>
      </c>
      <c r="P376">
        <v>46.297008456622301</v>
      </c>
      <c r="Q376">
        <v>117.594401479821</v>
      </c>
      <c r="R376">
        <v>16261.4750848648</v>
      </c>
      <c r="S376">
        <v>39080.689941996599</v>
      </c>
      <c r="T376">
        <v>103563.828346291</v>
      </c>
      <c r="U376">
        <v>136</v>
      </c>
      <c r="V376">
        <v>0.2</v>
      </c>
      <c r="W376">
        <v>0</v>
      </c>
    </row>
    <row r="377" spans="1:32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41.691384432172903</v>
      </c>
      <c r="P377">
        <v>48.685967855370002</v>
      </c>
      <c r="Q377">
        <v>123.66235835264</v>
      </c>
      <c r="R377">
        <v>18910.916362989101</v>
      </c>
      <c r="S377">
        <v>45448.008562819203</v>
      </c>
      <c r="T377">
        <v>120437.222691471</v>
      </c>
      <c r="U377">
        <v>136</v>
      </c>
      <c r="V377">
        <v>0.2</v>
      </c>
      <c r="W377">
        <v>0</v>
      </c>
    </row>
    <row r="378" spans="1:32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45.942091301172802</v>
      </c>
      <c r="P378">
        <v>50.287335229515897</v>
      </c>
      <c r="Q378">
        <v>127.72983148297</v>
      </c>
      <c r="R378">
        <v>20839.006858856799</v>
      </c>
      <c r="S378">
        <v>50081.727610806898</v>
      </c>
      <c r="T378">
        <v>132716.57816863799</v>
      </c>
      <c r="U378">
        <v>136</v>
      </c>
      <c r="V378">
        <v>0.2</v>
      </c>
      <c r="W378">
        <v>0</v>
      </c>
    </row>
    <row r="379" spans="1:32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48.947364830513997</v>
      </c>
      <c r="P379">
        <v>51.360763881473297</v>
      </c>
      <c r="Q379">
        <v>130.45634025894199</v>
      </c>
      <c r="R379">
        <v>22202.177622680501</v>
      </c>
      <c r="S379">
        <v>53357.7928927674</v>
      </c>
      <c r="T379">
        <v>141398.15116583399</v>
      </c>
      <c r="U379">
        <v>136</v>
      </c>
      <c r="V379">
        <v>0.2</v>
      </c>
      <c r="W379">
        <v>0</v>
      </c>
    </row>
    <row r="380" spans="1:32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51.033510099691199</v>
      </c>
      <c r="P380">
        <v>52.080304624869399</v>
      </c>
      <c r="Q380">
        <v>132.28397374716801</v>
      </c>
      <c r="R380">
        <v>23148.438324832001</v>
      </c>
      <c r="S380">
        <v>55631.9113790724</v>
      </c>
      <c r="T380">
        <v>147424.56515454201</v>
      </c>
      <c r="U380">
        <v>136</v>
      </c>
      <c r="V380">
        <v>0.2</v>
      </c>
      <c r="W380">
        <v>0</v>
      </c>
    </row>
    <row r="381" spans="1:32" x14ac:dyDescent="0.25">
      <c r="A381" s="1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 s="11">
        <v>0.01</v>
      </c>
      <c r="M381" s="11">
        <v>3</v>
      </c>
      <c r="N381">
        <v>45.599358580000001</v>
      </c>
      <c r="O381">
        <v>52.464566095090902</v>
      </c>
      <c r="P381">
        <v>52.562627209107099</v>
      </c>
      <c r="Q381">
        <v>133.50907311113201</v>
      </c>
      <c r="R381" s="11">
        <v>23797.5551773507</v>
      </c>
      <c r="S381" s="11">
        <v>57191.913427903601</v>
      </c>
      <c r="T381" s="11">
        <v>151558.57058394499</v>
      </c>
      <c r="U381">
        <v>136</v>
      </c>
      <c r="V381">
        <v>0.2</v>
      </c>
      <c r="W381">
        <v>0</v>
      </c>
      <c r="Z381" s="4"/>
      <c r="AA381" s="4"/>
      <c r="AB381" s="4"/>
    </row>
    <row r="382" spans="1:32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0.88313661779726205</v>
      </c>
      <c r="P382">
        <v>7.2181607167311199</v>
      </c>
      <c r="Q382">
        <v>18.334128220497099</v>
      </c>
      <c r="R382">
        <v>400.58450789581099</v>
      </c>
      <c r="S382">
        <v>962.71210741603102</v>
      </c>
      <c r="T382">
        <v>2551.1870846524798</v>
      </c>
      <c r="U382">
        <v>23.6</v>
      </c>
      <c r="V382">
        <v>0.75</v>
      </c>
      <c r="W382">
        <v>0</v>
      </c>
    </row>
    <row r="383" spans="1:32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1.6160169738186101</v>
      </c>
      <c r="P383">
        <v>8.8287500734324507</v>
      </c>
      <c r="Q383">
        <v>22.4250251865184</v>
      </c>
      <c r="R383">
        <v>733.01384085176198</v>
      </c>
      <c r="S383">
        <v>1761.6290335298299</v>
      </c>
      <c r="T383">
        <v>4668.31693885405</v>
      </c>
      <c r="U383">
        <v>23.6</v>
      </c>
      <c r="V383">
        <v>0.75</v>
      </c>
      <c r="W383">
        <v>0</v>
      </c>
    </row>
    <row r="384" spans="1:32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1.8214966888823101</v>
      </c>
      <c r="P384">
        <v>9.1881211345265701</v>
      </c>
      <c r="Q384">
        <v>23.337827681697501</v>
      </c>
      <c r="R384" s="11">
        <v>826.21798263751305</v>
      </c>
      <c r="S384" s="11">
        <v>1985.62360643478</v>
      </c>
      <c r="T384" s="11">
        <v>5261.9025570521699</v>
      </c>
      <c r="U384">
        <v>23.6</v>
      </c>
      <c r="V384">
        <v>0.75</v>
      </c>
      <c r="W384">
        <v>0</v>
      </c>
      <c r="Y384" s="4"/>
      <c r="Z384" s="4"/>
      <c r="AA384" s="4"/>
    </row>
    <row r="385" spans="1:34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1.86960376560831</v>
      </c>
      <c r="P385">
        <v>9.2683076569412108</v>
      </c>
      <c r="Q385">
        <v>23.541501448630701</v>
      </c>
      <c r="R385">
        <v>848.03901153410004</v>
      </c>
      <c r="S385">
        <v>2038.0653966212501</v>
      </c>
      <c r="T385">
        <v>5400.8733010463002</v>
      </c>
      <c r="U385">
        <v>23.6</v>
      </c>
      <c r="V385">
        <v>0.75</v>
      </c>
      <c r="W385">
        <v>0</v>
      </c>
    </row>
    <row r="386" spans="1:34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1.8804522272772799</v>
      </c>
      <c r="P386">
        <v>9.2861996885293401</v>
      </c>
      <c r="Q386">
        <v>23.586947208864501</v>
      </c>
      <c r="R386">
        <v>852.95979682542895</v>
      </c>
      <c r="S386">
        <v>2049.8913646369301</v>
      </c>
      <c r="T386">
        <v>5432.2121162878802</v>
      </c>
      <c r="U386">
        <v>23.6</v>
      </c>
      <c r="V386">
        <v>0.75</v>
      </c>
      <c r="W386">
        <v>0</v>
      </c>
    </row>
    <row r="387" spans="1:34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1.8828785589619501</v>
      </c>
      <c r="P387">
        <v>9.2901919404029805</v>
      </c>
      <c r="Q387">
        <v>23.5970875286236</v>
      </c>
      <c r="R387">
        <v>854.06036367353499</v>
      </c>
      <c r="S387">
        <v>2052.5363222146998</v>
      </c>
      <c r="T387">
        <v>5439.22125386895</v>
      </c>
      <c r="U387">
        <v>23.6</v>
      </c>
      <c r="V387">
        <v>0.75</v>
      </c>
      <c r="W387">
        <v>0</v>
      </c>
    </row>
    <row r="388" spans="1:34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1.8834202313902999</v>
      </c>
      <c r="P388">
        <v>9.2910827322028897</v>
      </c>
      <c r="Q388">
        <v>23.599350139795298</v>
      </c>
      <c r="R388" s="11">
        <v>854.30606244627199</v>
      </c>
      <c r="S388" s="11">
        <v>2053.1268023222101</v>
      </c>
      <c r="T388" s="11">
        <v>5440.7860261538599</v>
      </c>
      <c r="U388">
        <v>23.6</v>
      </c>
      <c r="V388">
        <v>0.75</v>
      </c>
      <c r="W388">
        <v>0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1.8835411090205101</v>
      </c>
      <c r="P389">
        <v>9.2912814947198701</v>
      </c>
      <c r="Q389">
        <v>23.599854996588501</v>
      </c>
      <c r="R389">
        <v>854.36089168224396</v>
      </c>
      <c r="S389">
        <v>2053.2585716948902</v>
      </c>
      <c r="T389">
        <v>5441.1352149914601</v>
      </c>
      <c r="U389">
        <v>23.6</v>
      </c>
      <c r="V389">
        <v>0.75</v>
      </c>
      <c r="W389">
        <v>0</v>
      </c>
    </row>
    <row r="390" spans="1:34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 s="11">
        <v>3</v>
      </c>
      <c r="N390">
        <v>82.702405010000007</v>
      </c>
      <c r="O390">
        <v>1.8835680811712301</v>
      </c>
      <c r="P390">
        <v>9.2913258446321105</v>
      </c>
      <c r="Q390">
        <v>23.599967645365599</v>
      </c>
      <c r="R390">
        <v>854.37312605856403</v>
      </c>
      <c r="S390">
        <v>2053.2879741854499</v>
      </c>
      <c r="T390">
        <v>5441.2131315914303</v>
      </c>
      <c r="U390">
        <v>23.6</v>
      </c>
      <c r="V390">
        <v>0.75</v>
      </c>
      <c r="W390">
        <v>0</v>
      </c>
      <c r="Y390" s="4"/>
      <c r="Z390" s="4"/>
      <c r="AB390" s="4"/>
    </row>
    <row r="391" spans="1:34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1.8835740995066801</v>
      </c>
      <c r="P391">
        <v>9.2913357404351302</v>
      </c>
      <c r="Q391">
        <v>23.5999927807052</v>
      </c>
      <c r="R391">
        <v>854.37585593284996</v>
      </c>
      <c r="S391">
        <v>2053.2945348061799</v>
      </c>
      <c r="T391">
        <v>5441.2305172363704</v>
      </c>
      <c r="U391">
        <v>23.6</v>
      </c>
      <c r="V391">
        <v>0.75</v>
      </c>
      <c r="W391">
        <v>0</v>
      </c>
    </row>
    <row r="392" spans="1:34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 s="11">
        <v>1.4999999999999999E-2</v>
      </c>
      <c r="M392">
        <v>3.1</v>
      </c>
      <c r="N392">
        <v>13.955988079999999</v>
      </c>
      <c r="O392">
        <v>7.7526309958411796E-2</v>
      </c>
      <c r="P392">
        <v>4.8113930373485596</v>
      </c>
      <c r="Q392">
        <v>12.2209383148654</v>
      </c>
      <c r="R392" s="11">
        <v>35.165384491845202</v>
      </c>
      <c r="S392" s="11">
        <v>84.511858908544198</v>
      </c>
      <c r="T392" s="11">
        <v>223.95642610764199</v>
      </c>
      <c r="U392">
        <v>42.4</v>
      </c>
      <c r="V392" s="11">
        <v>0.17</v>
      </c>
      <c r="W392">
        <v>0</v>
      </c>
      <c r="Y392" s="4"/>
    </row>
    <row r="393" spans="1:34" x14ac:dyDescent="0.25">
      <c r="A393" t="s">
        <v>101</v>
      </c>
      <c r="B393" s="11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0.41032704300266898</v>
      </c>
      <c r="P393">
        <v>8.2359998124799194</v>
      </c>
      <c r="Q393">
        <v>20.919439523699001</v>
      </c>
      <c r="R393">
        <v>186.121437255704</v>
      </c>
      <c r="S393">
        <v>447.29977711055898</v>
      </c>
      <c r="T393">
        <v>1185.34440934298</v>
      </c>
      <c r="U393">
        <v>42.4</v>
      </c>
      <c r="V393">
        <v>0.17</v>
      </c>
      <c r="W393">
        <v>0</v>
      </c>
    </row>
    <row r="394" spans="1:34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 s="11">
        <v>1.4999999999999999E-2</v>
      </c>
      <c r="M394">
        <v>3.1</v>
      </c>
      <c r="N394">
        <v>24.526434699999999</v>
      </c>
      <c r="O394">
        <v>0.91656859008797897</v>
      </c>
      <c r="P394">
        <v>10.673533282150199</v>
      </c>
      <c r="Q394">
        <v>27.110774536661499</v>
      </c>
      <c r="R394">
        <v>415.74901347532898</v>
      </c>
      <c r="S394">
        <v>999.15648516060696</v>
      </c>
      <c r="T394">
        <v>2647.7646856756101</v>
      </c>
      <c r="U394">
        <v>42.4</v>
      </c>
      <c r="V394">
        <v>0.17</v>
      </c>
      <c r="W394">
        <v>0</v>
      </c>
    </row>
    <row r="395" spans="1:34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1.4619718504402699</v>
      </c>
      <c r="P395">
        <v>12.408497266602099</v>
      </c>
      <c r="Q395">
        <v>31.517583057169201</v>
      </c>
      <c r="R395">
        <v>663.14006515420897</v>
      </c>
      <c r="S395">
        <v>1593.7035932569299</v>
      </c>
      <c r="T395">
        <v>4223.3145221308696</v>
      </c>
      <c r="U395">
        <v>42.4</v>
      </c>
      <c r="V395">
        <v>0.17</v>
      </c>
      <c r="W395">
        <v>0</v>
      </c>
    </row>
    <row r="396" spans="1:34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1.9618642084198299</v>
      </c>
      <c r="P396">
        <v>13.643393141796899</v>
      </c>
      <c r="Q396">
        <v>34.654218580164098</v>
      </c>
      <c r="R396" s="11">
        <v>889.88769421480004</v>
      </c>
      <c r="S396" s="11">
        <v>2138.6390151761598</v>
      </c>
      <c r="T396" s="11">
        <v>5667.3933902168201</v>
      </c>
      <c r="U396">
        <v>42.4</v>
      </c>
      <c r="V396">
        <v>0.17</v>
      </c>
      <c r="W396">
        <v>0</v>
      </c>
      <c r="Y396" s="4"/>
      <c r="AB396" s="4"/>
      <c r="AC396" s="4"/>
      <c r="AE396" s="4"/>
      <c r="AF396" s="4"/>
    </row>
    <row r="397" spans="1:34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2.3808082026159298</v>
      </c>
      <c r="P397">
        <v>14.5223553774625</v>
      </c>
      <c r="Q397">
        <v>36.886782658754697</v>
      </c>
      <c r="R397">
        <v>1079.9177194327999</v>
      </c>
      <c r="S397">
        <v>2595.3321784013401</v>
      </c>
      <c r="T397">
        <v>6877.6302727635502</v>
      </c>
      <c r="U397">
        <v>42.4</v>
      </c>
      <c r="V397">
        <v>0.17</v>
      </c>
      <c r="W397">
        <v>0</v>
      </c>
    </row>
    <row r="398" spans="1:34" x14ac:dyDescent="0.25">
      <c r="A398" s="11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 s="11">
        <v>1.4999999999999999E-2</v>
      </c>
      <c r="M398" s="11">
        <v>3.1</v>
      </c>
      <c r="N398">
        <v>35.355460659999999</v>
      </c>
      <c r="O398">
        <v>2.71336792010568</v>
      </c>
      <c r="P398">
        <v>15.1479746116384</v>
      </c>
      <c r="Q398">
        <v>38.475855513561399</v>
      </c>
      <c r="R398" s="11">
        <v>1230.7644492500699</v>
      </c>
      <c r="S398" s="11">
        <v>2957.8573642154902</v>
      </c>
      <c r="T398" s="11">
        <v>7838.3220151710502</v>
      </c>
      <c r="U398">
        <v>42.4</v>
      </c>
      <c r="V398">
        <v>0.17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2.9683492422888902</v>
      </c>
      <c r="P399">
        <v>15.5932718158742</v>
      </c>
      <c r="Q399">
        <v>39.606910412320502</v>
      </c>
      <c r="R399">
        <v>1346.42216903089</v>
      </c>
      <c r="S399">
        <v>3235.8139125952798</v>
      </c>
      <c r="T399">
        <v>8574.9068683774894</v>
      </c>
      <c r="U399">
        <v>42.4</v>
      </c>
      <c r="V399">
        <v>0.17</v>
      </c>
      <c r="W399">
        <v>0</v>
      </c>
    </row>
    <row r="400" spans="1:34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3.15940858705107</v>
      </c>
      <c r="P400">
        <v>15.910221150658501</v>
      </c>
      <c r="Q400">
        <v>40.411961722672501</v>
      </c>
      <c r="R400">
        <v>1433.0853330964401</v>
      </c>
      <c r="S400">
        <v>3444.08876014525</v>
      </c>
      <c r="T400">
        <v>9126.8352143849297</v>
      </c>
      <c r="U400">
        <v>42.4</v>
      </c>
      <c r="V400">
        <v>0.17</v>
      </c>
      <c r="W400">
        <v>0</v>
      </c>
    </row>
    <row r="401" spans="1:3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3.3003609426445899</v>
      </c>
      <c r="P401">
        <v>16.135816280977199</v>
      </c>
      <c r="Q401">
        <v>40.9849733536822</v>
      </c>
      <c r="R401">
        <v>1497.0203221619099</v>
      </c>
      <c r="S401">
        <v>3597.74170190318</v>
      </c>
      <c r="T401">
        <v>9534.0155100434204</v>
      </c>
      <c r="U401">
        <v>42.4</v>
      </c>
      <c r="V401">
        <v>0.17</v>
      </c>
      <c r="W401">
        <v>0</v>
      </c>
    </row>
    <row r="402" spans="1:3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v>1.0488117040753</v>
      </c>
      <c r="P402">
        <v>11.9798387506794</v>
      </c>
      <c r="Q402">
        <v>30.428790426725801</v>
      </c>
      <c r="R402" s="2">
        <v>475.733552301668</v>
      </c>
      <c r="S402" s="2">
        <v>1143.3154345149401</v>
      </c>
      <c r="T402" s="2">
        <v>3029.7859014646001</v>
      </c>
      <c r="U402">
        <v>150.03333333333299</v>
      </c>
      <c r="V402">
        <v>0.11333333333333299</v>
      </c>
      <c r="W402">
        <v>0</v>
      </c>
    </row>
    <row r="403" spans="1:3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 s="11">
        <v>1.2E-2</v>
      </c>
      <c r="M403">
        <v>3.1</v>
      </c>
      <c r="N403">
        <v>20.722289929999999</v>
      </c>
      <c r="O403">
        <v>3.1180781451313901</v>
      </c>
      <c r="P403">
        <v>17.025220173825399</v>
      </c>
      <c r="Q403">
        <v>43.244059241516503</v>
      </c>
      <c r="R403" s="2">
        <v>1414.33813769783</v>
      </c>
      <c r="S403" s="2">
        <v>3399.0342170099302</v>
      </c>
      <c r="T403" s="2">
        <v>9007.4406750763101</v>
      </c>
      <c r="U403">
        <v>150.03333333333299</v>
      </c>
      <c r="V403">
        <v>0.11333333333333299</v>
      </c>
      <c r="W403">
        <v>1</v>
      </c>
      <c r="Y403" s="4"/>
      <c r="Z403" s="4"/>
      <c r="AA403" s="4"/>
    </row>
    <row r="404" spans="1:3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v>6.4555947235384004</v>
      </c>
      <c r="P404">
        <v>21.530004077517098</v>
      </c>
      <c r="Q404">
        <v>54.686210356893497</v>
      </c>
      <c r="R404" s="2">
        <v>2928.2119927871399</v>
      </c>
      <c r="S404" s="2">
        <v>7037.2794827857397</v>
      </c>
      <c r="T404" s="2">
        <v>18648.790629382202</v>
      </c>
      <c r="U404">
        <v>150.03333333333299</v>
      </c>
      <c r="V404">
        <v>0.11333333333333299</v>
      </c>
      <c r="W404">
        <v>2</v>
      </c>
    </row>
    <row r="405" spans="1:3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v>10.9779866011583</v>
      </c>
      <c r="P405">
        <v>25.5521138680405</v>
      </c>
      <c r="Q405">
        <v>64.902369224822905</v>
      </c>
      <c r="R405" s="2">
        <v>4979.5368821648699</v>
      </c>
      <c r="S405" s="2">
        <v>11967.163860045401</v>
      </c>
      <c r="T405" s="2">
        <v>31712.9842291202</v>
      </c>
      <c r="U405">
        <v>150.03333333333299</v>
      </c>
      <c r="V405">
        <v>0.11333333333333299</v>
      </c>
      <c r="W405">
        <v>3</v>
      </c>
      <c r="Y405" s="4"/>
      <c r="AA405" s="4"/>
      <c r="AB405" s="4"/>
      <c r="AD405" s="4"/>
      <c r="AE405" s="4"/>
    </row>
    <row r="406" spans="1:3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 s="11">
        <v>1.2E-2</v>
      </c>
      <c r="M406">
        <v>3.1</v>
      </c>
      <c r="N406">
        <v>33.570503690000002</v>
      </c>
      <c r="O406">
        <v>16.503194668098502</v>
      </c>
      <c r="P406">
        <v>29.143266632053599</v>
      </c>
      <c r="Q406">
        <v>74.023897245416094</v>
      </c>
      <c r="R406" s="2">
        <v>7485.7320844855503</v>
      </c>
      <c r="S406" s="2">
        <v>17990.223707006899</v>
      </c>
      <c r="T406" s="2">
        <v>47674.0928235682</v>
      </c>
      <c r="U406">
        <v>150.03333333333299</v>
      </c>
      <c r="V406">
        <v>0.11333333333333299</v>
      </c>
      <c r="W406">
        <v>4</v>
      </c>
      <c r="Y406" s="4"/>
    </row>
    <row r="407" spans="1:3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v>22.808395431515201</v>
      </c>
      <c r="P407">
        <v>32.349638125159998</v>
      </c>
      <c r="Q407">
        <v>82.168080837906501</v>
      </c>
      <c r="R407" s="2">
        <v>10345.726443339499</v>
      </c>
      <c r="S407" s="2">
        <v>24863.557902762601</v>
      </c>
      <c r="T407" s="2">
        <v>65888.428442321005</v>
      </c>
      <c r="U407">
        <v>150.03333333333299</v>
      </c>
      <c r="V407">
        <v>0.11333333333333299</v>
      </c>
      <c r="W407">
        <v>5</v>
      </c>
    </row>
    <row r="408" spans="1:3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v>29.665939975959201</v>
      </c>
      <c r="P408">
        <v>35.212456508947497</v>
      </c>
      <c r="Q408">
        <v>89.439639532726702</v>
      </c>
      <c r="R408" s="2">
        <v>13456.260024838401</v>
      </c>
      <c r="S408" s="2">
        <v>32339.005106557001</v>
      </c>
      <c r="T408" s="2">
        <v>85698.363532375995</v>
      </c>
      <c r="U408">
        <v>150.03333333333299</v>
      </c>
      <c r="V408">
        <v>0.11333333333333299</v>
      </c>
      <c r="W408">
        <v>6</v>
      </c>
    </row>
    <row r="409" spans="1:3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v>36.864033523591303</v>
      </c>
      <c r="P409">
        <v>37.768532470878903</v>
      </c>
      <c r="Q409">
        <v>95.932072476032502</v>
      </c>
      <c r="R409" s="2">
        <v>16721.264219498698</v>
      </c>
      <c r="S409" s="2">
        <v>40185.686660655498</v>
      </c>
      <c r="T409" s="2">
        <v>106492.069650737</v>
      </c>
      <c r="U409">
        <v>150.03333333333299</v>
      </c>
      <c r="V409">
        <v>0.11333333333333299</v>
      </c>
      <c r="W409">
        <v>7</v>
      </c>
    </row>
    <row r="410" spans="1:3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v>44.217272357953497</v>
      </c>
      <c r="P410">
        <v>40.050732543424203</v>
      </c>
      <c r="Q410">
        <v>101.728860660297</v>
      </c>
      <c r="R410" s="2">
        <v>20056.641216152198</v>
      </c>
      <c r="S410" s="2">
        <v>48201.492949176201</v>
      </c>
      <c r="T410" s="2">
        <v>127733.956315317</v>
      </c>
      <c r="U410">
        <v>150.03333333333299</v>
      </c>
      <c r="V410">
        <v>0.11333333333333299</v>
      </c>
      <c r="W410">
        <v>8</v>
      </c>
    </row>
    <row r="411" spans="1:3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v>51.570703466293701</v>
      </c>
      <c r="P411">
        <v>42.088401708463302</v>
      </c>
      <c r="Q411">
        <v>106.904540339497</v>
      </c>
      <c r="R411" s="2">
        <v>23392.105426918799</v>
      </c>
      <c r="S411" s="2">
        <v>56217.508836622801</v>
      </c>
      <c r="T411" s="2">
        <v>148976.39841705101</v>
      </c>
      <c r="U411">
        <v>150.03333333333299</v>
      </c>
      <c r="V411">
        <v>0.11333333333333299</v>
      </c>
      <c r="W411">
        <v>9</v>
      </c>
    </row>
    <row r="412" spans="1:3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2.22770041392246E-2</v>
      </c>
      <c r="P412">
        <v>4.2414677849223699</v>
      </c>
      <c r="Q412">
        <v>10.773328173702801</v>
      </c>
      <c r="R412">
        <v>10.1046911210207</v>
      </c>
      <c r="S412">
        <v>24.284285318482699</v>
      </c>
      <c r="T412">
        <v>64.353356093979201</v>
      </c>
      <c r="U412">
        <v>65.400000000000006</v>
      </c>
      <c r="V412">
        <v>0.18</v>
      </c>
      <c r="W412">
        <v>0</v>
      </c>
    </row>
    <row r="413" spans="1:3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0.12195983527166</v>
      </c>
      <c r="P413">
        <v>7.78423947832857</v>
      </c>
      <c r="Q413">
        <v>19.771968274954599</v>
      </c>
      <c r="R413">
        <v>55.320116515163498</v>
      </c>
      <c r="S413">
        <v>132.949090399336</v>
      </c>
      <c r="T413">
        <v>352.31508955823898</v>
      </c>
      <c r="U413">
        <v>65.400000000000006</v>
      </c>
      <c r="V413">
        <v>0.18</v>
      </c>
      <c r="W413">
        <v>0</v>
      </c>
    </row>
    <row r="414" spans="1:3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0.30061431036597802</v>
      </c>
      <c r="P414">
        <v>10.7434111396618</v>
      </c>
      <c r="Q414">
        <v>27.288264294741101</v>
      </c>
      <c r="R414">
        <v>136.356519656892</v>
      </c>
      <c r="S414">
        <v>327.70132097306498</v>
      </c>
      <c r="T414">
        <v>868.40850057862201</v>
      </c>
      <c r="U414">
        <v>65.400000000000006</v>
      </c>
      <c r="V414">
        <v>0.18</v>
      </c>
      <c r="W414">
        <v>0</v>
      </c>
    </row>
    <row r="415" spans="1:3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0.53679755384626004</v>
      </c>
      <c r="P415">
        <v>13.2151190788259</v>
      </c>
      <c r="Q415">
        <v>33.566402460217901</v>
      </c>
      <c r="R415">
        <v>243.48756422706001</v>
      </c>
      <c r="S415">
        <v>585.165979877577</v>
      </c>
      <c r="T415">
        <v>1550.6898466755799</v>
      </c>
      <c r="U415">
        <v>65.400000000000006</v>
      </c>
      <c r="V415">
        <v>0.18</v>
      </c>
      <c r="W415">
        <v>0</v>
      </c>
    </row>
    <row r="416" spans="1:3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0.80599079389768002</v>
      </c>
      <c r="P416">
        <v>15.279663091718399</v>
      </c>
      <c r="Q416">
        <v>38.810344252964804</v>
      </c>
      <c r="R416">
        <v>365.59170918238999</v>
      </c>
      <c r="S416">
        <v>878.615018462845</v>
      </c>
      <c r="T416">
        <v>2328.3297989265402</v>
      </c>
      <c r="U416">
        <v>65.400000000000006</v>
      </c>
      <c r="V416">
        <v>0.18</v>
      </c>
      <c r="W416">
        <v>0</v>
      </c>
    </row>
    <row r="417" spans="1:23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1.08733360433957</v>
      </c>
      <c r="P417">
        <v>17.004115205834999</v>
      </c>
      <c r="Q417">
        <v>43.190452622820999</v>
      </c>
      <c r="R417">
        <v>493.20681311952802</v>
      </c>
      <c r="S417">
        <v>1185.30837087125</v>
      </c>
      <c r="T417">
        <v>3141.0671828088198</v>
      </c>
      <c r="U417">
        <v>65.400000000000006</v>
      </c>
      <c r="V417">
        <v>0.18</v>
      </c>
      <c r="W417">
        <v>0</v>
      </c>
    </row>
    <row r="418" spans="1:23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1.36533334853267</v>
      </c>
      <c r="P418">
        <v>18.444498687761801</v>
      </c>
      <c r="Q418">
        <v>46.849026666915002</v>
      </c>
      <c r="R418">
        <v>619.30552591043602</v>
      </c>
      <c r="S418">
        <v>1488.35742828752</v>
      </c>
      <c r="T418">
        <v>3944.1471849619202</v>
      </c>
      <c r="U418">
        <v>65.400000000000006</v>
      </c>
      <c r="V418">
        <v>0.18</v>
      </c>
      <c r="W418">
        <v>0</v>
      </c>
    </row>
    <row r="419" spans="1:23" x14ac:dyDescent="0.25">
      <c r="A419" t="s">
        <v>105</v>
      </c>
      <c r="B419" t="s">
        <v>106</v>
      </c>
      <c r="C419">
        <v>8</v>
      </c>
      <c r="D419">
        <v>1</v>
      </c>
      <c r="E419" s="11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1.62959102966469</v>
      </c>
      <c r="P419">
        <v>19.647608103224101</v>
      </c>
      <c r="Q419">
        <v>49.904924582189203</v>
      </c>
      <c r="R419">
        <v>739.17093633582795</v>
      </c>
      <c r="S419">
        <v>1776.4261868200599</v>
      </c>
      <c r="T419">
        <v>4707.5293950731702</v>
      </c>
      <c r="U419">
        <v>65.400000000000006</v>
      </c>
      <c r="V419">
        <v>0.18</v>
      </c>
      <c r="W419">
        <v>0</v>
      </c>
    </row>
    <row r="420" spans="1:23" x14ac:dyDescent="0.25">
      <c r="A420" s="11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 s="11">
        <v>1.2999999999999999E-2</v>
      </c>
      <c r="M420" s="11">
        <v>2.8</v>
      </c>
      <c r="N420">
        <v>65.753704429999999</v>
      </c>
      <c r="O420">
        <v>1.87385770396441</v>
      </c>
      <c r="P420">
        <v>20.652529559028199</v>
      </c>
      <c r="Q420">
        <v>52.457425079931603</v>
      </c>
      <c r="R420" s="11">
        <v>849.96856780960195</v>
      </c>
      <c r="S420" s="11">
        <v>2042.70263833118</v>
      </c>
      <c r="T420" s="11">
        <v>5413.16199157762</v>
      </c>
      <c r="U420" s="11">
        <v>65.400000000000006</v>
      </c>
      <c r="V420" s="11">
        <v>0.18</v>
      </c>
      <c r="W420" s="11">
        <v>0</v>
      </c>
    </row>
    <row r="421" spans="1:23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2.09498813682757</v>
      </c>
      <c r="P421">
        <v>21.491910515869399</v>
      </c>
      <c r="Q421">
        <v>54.589452710308201</v>
      </c>
      <c r="R421">
        <v>950.27176421676802</v>
      </c>
      <c r="S421">
        <v>2283.7581451977098</v>
      </c>
      <c r="T421">
        <v>6051.95908477393</v>
      </c>
      <c r="U421">
        <v>65.400000000000006</v>
      </c>
      <c r="V421">
        <v>0.18</v>
      </c>
      <c r="W421">
        <v>0</v>
      </c>
    </row>
    <row r="422" spans="1:23" x14ac:dyDescent="0.25">
      <c r="A422" s="2" t="s">
        <v>107</v>
      </c>
      <c r="B422" t="s">
        <v>108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>
        <v>2.4579573927866201</v>
      </c>
      <c r="P422">
        <v>15.481867402374499</v>
      </c>
      <c r="Q422">
        <v>39.323943202031103</v>
      </c>
      <c r="R422" s="2">
        <v>1114.91204506292</v>
      </c>
      <c r="S422" s="2">
        <v>2679.4329369452598</v>
      </c>
      <c r="T422" s="2">
        <v>7100.4972829049502</v>
      </c>
      <c r="U422">
        <v>109.97499999999999</v>
      </c>
      <c r="V422">
        <v>0.14749999999999999</v>
      </c>
      <c r="W422">
        <v>0</v>
      </c>
    </row>
    <row r="423" spans="1:23" x14ac:dyDescent="0.25">
      <c r="A423" s="2" t="s">
        <v>107</v>
      </c>
      <c r="B423" t="s">
        <v>108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>
        <v>11.4441168798361</v>
      </c>
      <c r="P423">
        <v>25.4278577927703</v>
      </c>
      <c r="Q423">
        <v>64.586758793636506</v>
      </c>
      <c r="R423" s="2">
        <v>5190.9702714463501</v>
      </c>
      <c r="S423" s="2">
        <v>12475.295052743</v>
      </c>
      <c r="T423" s="2">
        <v>33059.531889768899</v>
      </c>
      <c r="U423" s="11">
        <v>109.97499999999999</v>
      </c>
      <c r="V423" s="11">
        <v>0.14749999999999999</v>
      </c>
      <c r="W423" s="11">
        <v>0</v>
      </c>
    </row>
    <row r="424" spans="1:23" x14ac:dyDescent="0.25">
      <c r="A424" s="2" t="s">
        <v>107</v>
      </c>
      <c r="B424" t="s">
        <v>108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>
        <v>22.928960978255699</v>
      </c>
      <c r="P424">
        <v>31.817443898557102</v>
      </c>
      <c r="Q424">
        <v>80.816307502335107</v>
      </c>
      <c r="R424" s="2">
        <v>10400.4141204632</v>
      </c>
      <c r="S424" s="2">
        <v>24994.9870715291</v>
      </c>
      <c r="T424" s="2">
        <v>66236.715739552106</v>
      </c>
      <c r="U424">
        <v>109.97499999999999</v>
      </c>
      <c r="V424">
        <v>0.14749999999999999</v>
      </c>
      <c r="W424">
        <v>0</v>
      </c>
    </row>
    <row r="425" spans="1:23" x14ac:dyDescent="0.25">
      <c r="A425" s="2" t="s">
        <v>107</v>
      </c>
      <c r="B425" t="s">
        <v>108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>
        <v>33.400319547634098</v>
      </c>
      <c r="P425">
        <v>35.922295099970697</v>
      </c>
      <c r="Q425">
        <v>91.242629553925596</v>
      </c>
      <c r="R425" s="2">
        <v>15150.148119691399</v>
      </c>
      <c r="S425" s="2">
        <v>36409.872914423002</v>
      </c>
      <c r="T425" s="2">
        <v>96486.163223220894</v>
      </c>
      <c r="U425">
        <v>109.97499999999999</v>
      </c>
      <c r="V425">
        <v>0.14749999999999999</v>
      </c>
      <c r="W425">
        <v>0</v>
      </c>
    </row>
    <row r="426" spans="1:23" x14ac:dyDescent="0.25">
      <c r="A426" s="2" t="s">
        <v>107</v>
      </c>
      <c r="B426" t="s">
        <v>108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>
        <v>41.603004137939202</v>
      </c>
      <c r="P426">
        <v>38.559367847215803</v>
      </c>
      <c r="Q426">
        <v>97.940794331928203</v>
      </c>
      <c r="R426" s="2">
        <v>18870.827688190799</v>
      </c>
      <c r="S426" s="2">
        <v>45351.664715671199</v>
      </c>
      <c r="T426" s="2">
        <v>120181.91149652901</v>
      </c>
      <c r="U426" s="11">
        <v>109.97499999999999</v>
      </c>
      <c r="V426" s="11">
        <v>0.14749999999999999</v>
      </c>
      <c r="W426" s="11">
        <v>0</v>
      </c>
    </row>
    <row r="427" spans="1:23" x14ac:dyDescent="0.25">
      <c r="A427" s="2" t="s">
        <v>107</v>
      </c>
      <c r="B427" t="s">
        <v>108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>
        <v>47.534970709567297</v>
      </c>
      <c r="P427">
        <v>40.253498117240802</v>
      </c>
      <c r="Q427">
        <v>102.243885217792</v>
      </c>
      <c r="R427" s="2">
        <v>21561.525664090499</v>
      </c>
      <c r="S427" s="2">
        <v>51818.134256406003</v>
      </c>
      <c r="T427" s="2">
        <v>137318.05577947601</v>
      </c>
      <c r="U427" s="11">
        <v>109.97499999999999</v>
      </c>
      <c r="V427" s="11">
        <v>0.14749999999999999</v>
      </c>
      <c r="W427" s="11">
        <v>0</v>
      </c>
    </row>
    <row r="428" spans="1:23" x14ac:dyDescent="0.25">
      <c r="A428" s="2" t="s">
        <v>107</v>
      </c>
      <c r="B428" t="s">
        <v>108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>
        <v>51.633417764704703</v>
      </c>
      <c r="P428">
        <v>41.341855415996697</v>
      </c>
      <c r="Q428">
        <v>105.00831275663199</v>
      </c>
      <c r="R428" s="2">
        <v>23420.552187998201</v>
      </c>
      <c r="S428" s="2">
        <v>56285.874039889997</v>
      </c>
      <c r="T428" s="2">
        <v>149157.56620570901</v>
      </c>
      <c r="U428" s="11">
        <v>109.97499999999999</v>
      </c>
      <c r="V428" s="11">
        <v>0.14749999999999999</v>
      </c>
      <c r="W428" s="11">
        <v>0</v>
      </c>
    </row>
    <row r="429" spans="1:23" x14ac:dyDescent="0.25">
      <c r="A429" s="2" t="s">
        <v>107</v>
      </c>
      <c r="B429" t="s">
        <v>108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>
        <v>54.388853887715499</v>
      </c>
      <c r="P429">
        <v>42.041046989817097</v>
      </c>
      <c r="Q429">
        <v>106.784259354135</v>
      </c>
      <c r="R429" s="2">
        <v>24670.3984757988</v>
      </c>
      <c r="S429" s="2">
        <v>59289.590184567998</v>
      </c>
      <c r="T429" s="2">
        <v>157117.413989105</v>
      </c>
      <c r="U429" s="11">
        <v>109.97499999999999</v>
      </c>
      <c r="V429" s="11">
        <v>0.14749999999999999</v>
      </c>
      <c r="W429" s="11">
        <v>0</v>
      </c>
    </row>
    <row r="430" spans="1:23" x14ac:dyDescent="0.25">
      <c r="A430" s="2" t="s">
        <v>107</v>
      </c>
      <c r="B430" t="s">
        <v>108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>
        <v>56.210579072775701</v>
      </c>
      <c r="P430">
        <v>42.490227472605397</v>
      </c>
      <c r="Q430">
        <v>107.925177780418</v>
      </c>
      <c r="R430" s="2">
        <v>25496.7201026824</v>
      </c>
      <c r="S430" s="2">
        <v>61275.462875949102</v>
      </c>
      <c r="T430" s="2">
        <v>162379.976621265</v>
      </c>
      <c r="U430">
        <v>109.97499999999999</v>
      </c>
      <c r="V430">
        <v>0.14749999999999999</v>
      </c>
      <c r="W430">
        <v>0</v>
      </c>
    </row>
    <row r="431" spans="1:23" x14ac:dyDescent="0.25">
      <c r="A431" s="2" t="s">
        <v>107</v>
      </c>
      <c r="B431" t="s">
        <v>108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>
        <v>57.402451728377898</v>
      </c>
      <c r="P431">
        <v>42.7787937449583</v>
      </c>
      <c r="Q431">
        <v>108.658136112194</v>
      </c>
      <c r="R431" s="2">
        <v>26037.345088213799</v>
      </c>
      <c r="S431" s="2">
        <v>62574.729844301299</v>
      </c>
      <c r="T431" s="2">
        <v>165823.03408739899</v>
      </c>
      <c r="U431">
        <v>109.97499999999999</v>
      </c>
      <c r="V431">
        <v>0.14749999999999999</v>
      </c>
      <c r="W431">
        <v>0</v>
      </c>
    </row>
    <row r="432" spans="1:23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7.0948968066073403</v>
      </c>
      <c r="P432">
        <v>37.925929189604197</v>
      </c>
      <c r="Q432">
        <v>96.331860141594703</v>
      </c>
      <c r="R432">
        <v>3218.1948846546502</v>
      </c>
      <c r="S432">
        <v>7734.1862164255099</v>
      </c>
      <c r="T432">
        <v>20495.593473527599</v>
      </c>
      <c r="U432">
        <v>124</v>
      </c>
      <c r="V432">
        <v>0.3</v>
      </c>
      <c r="W432">
        <v>0</v>
      </c>
    </row>
    <row r="433" spans="1:23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12.982672709876301</v>
      </c>
      <c r="P433">
        <v>46.388347843458597</v>
      </c>
      <c r="Q433">
        <v>117.82640352238499</v>
      </c>
      <c r="R433">
        <v>5888.8482867234497</v>
      </c>
      <c r="S433">
        <v>14152.483265377199</v>
      </c>
      <c r="T433">
        <v>37504.080653249599</v>
      </c>
      <c r="U433">
        <v>124</v>
      </c>
      <c r="V433">
        <v>0.3</v>
      </c>
      <c r="W433">
        <v>0</v>
      </c>
    </row>
    <row r="434" spans="1:23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14.633444906214701</v>
      </c>
      <c r="P434">
        <v>48.2765686729362</v>
      </c>
      <c r="Q434">
        <v>122.62248442925799</v>
      </c>
      <c r="R434">
        <v>6637.6268500760398</v>
      </c>
      <c r="S434">
        <v>15951.9991590388</v>
      </c>
      <c r="T434">
        <v>42272.797771452802</v>
      </c>
      <c r="U434">
        <v>124</v>
      </c>
      <c r="V434">
        <v>0.3</v>
      </c>
      <c r="W434">
        <v>0</v>
      </c>
    </row>
    <row r="435" spans="1:23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15.0199250251002</v>
      </c>
      <c r="P435">
        <v>48.6978876890131</v>
      </c>
      <c r="Q435">
        <v>123.692634730093</v>
      </c>
      <c r="R435">
        <v>6812.93149164037</v>
      </c>
      <c r="S435">
        <v>16373.3032723873</v>
      </c>
      <c r="T435">
        <v>43389.253671826496</v>
      </c>
      <c r="U435">
        <v>124</v>
      </c>
      <c r="V435">
        <v>0.3</v>
      </c>
      <c r="W435">
        <v>0</v>
      </c>
    </row>
    <row r="436" spans="1:23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15.107078829506699</v>
      </c>
      <c r="P436">
        <v>48.791896668543998</v>
      </c>
      <c r="Q436">
        <v>123.931417538102</v>
      </c>
      <c r="R436">
        <v>6852.4638393495197</v>
      </c>
      <c r="S436">
        <v>16468.310116196899</v>
      </c>
      <c r="T436">
        <v>43641.021807921701</v>
      </c>
      <c r="U436">
        <v>124</v>
      </c>
      <c r="V436">
        <v>0.3</v>
      </c>
      <c r="W436">
        <v>0</v>
      </c>
    </row>
    <row r="437" spans="1:23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15.126571366193</v>
      </c>
      <c r="P437">
        <v>48.812872907202099</v>
      </c>
      <c r="Q437">
        <v>123.984697184293</v>
      </c>
      <c r="R437">
        <v>6861.3055157773097</v>
      </c>
      <c r="S437">
        <v>16489.5590381574</v>
      </c>
      <c r="T437">
        <v>43697.331451117199</v>
      </c>
      <c r="U437">
        <v>124</v>
      </c>
      <c r="V437">
        <v>0.3</v>
      </c>
      <c r="W437">
        <v>0</v>
      </c>
    </row>
    <row r="438" spans="1:23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15.1309230258396</v>
      </c>
      <c r="P438">
        <v>48.817553338693202</v>
      </c>
      <c r="Q438">
        <v>123.996585480281</v>
      </c>
      <c r="R438">
        <v>6863.2793977373003</v>
      </c>
      <c r="S438">
        <v>16494.3028063862</v>
      </c>
      <c r="T438">
        <v>43709.902436923403</v>
      </c>
      <c r="U438">
        <v>124</v>
      </c>
      <c r="V438">
        <v>0.3</v>
      </c>
      <c r="W438">
        <v>0</v>
      </c>
    </row>
    <row r="439" spans="1:23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15.131894126228</v>
      </c>
      <c r="P439">
        <v>48.818597684121301</v>
      </c>
      <c r="Q439">
        <v>123.999238117668</v>
      </c>
      <c r="R439">
        <v>6863.7198819878304</v>
      </c>
      <c r="S439">
        <v>16495.361408286099</v>
      </c>
      <c r="T439">
        <v>43712.7077319581</v>
      </c>
      <c r="U439">
        <v>124</v>
      </c>
      <c r="V439">
        <v>0.3</v>
      </c>
      <c r="W439">
        <v>0</v>
      </c>
    </row>
    <row r="440" spans="1:23" x14ac:dyDescent="0.25">
      <c r="A440" s="11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 s="11">
        <v>3.5999999999999999E-3</v>
      </c>
      <c r="M440" s="11">
        <v>3</v>
      </c>
      <c r="N440">
        <v>96.101103210000005</v>
      </c>
      <c r="O440">
        <v>15.1321108136829</v>
      </c>
      <c r="P440">
        <v>48.818830709083997</v>
      </c>
      <c r="Q440">
        <v>123.99983000107299</v>
      </c>
      <c r="R440" s="11">
        <v>6863.8181698809303</v>
      </c>
      <c r="S440" s="11">
        <v>16495.5976204781</v>
      </c>
      <c r="T440" s="11">
        <v>43713.333694266898</v>
      </c>
      <c r="U440">
        <v>124</v>
      </c>
      <c r="V440">
        <v>0.3</v>
      </c>
      <c r="W440">
        <v>0</v>
      </c>
    </row>
    <row r="441" spans="1:23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15.1321591634717</v>
      </c>
      <c r="P441">
        <v>48.818882703981203</v>
      </c>
      <c r="Q441">
        <v>123.999962068112</v>
      </c>
      <c r="R441">
        <v>6863.8401010022999</v>
      </c>
      <c r="S441">
        <v>16495.650326849998</v>
      </c>
      <c r="T441">
        <v>43713.473366152597</v>
      </c>
      <c r="U441">
        <v>124</v>
      </c>
      <c r="V441">
        <v>0.3</v>
      </c>
      <c r="W441">
        <v>0</v>
      </c>
    </row>
    <row r="442" spans="1:23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4.1851394650831404</v>
      </c>
      <c r="P442">
        <v>26.067792951466501</v>
      </c>
      <c r="Q442">
        <v>66.212194096724801</v>
      </c>
      <c r="R442">
        <v>1898.3495863609801</v>
      </c>
      <c r="S442">
        <v>4562.2436586420999</v>
      </c>
      <c r="T442">
        <v>12089.9456954016</v>
      </c>
      <c r="U442">
        <v>267</v>
      </c>
      <c r="V442">
        <v>5.7000000000000002E-2</v>
      </c>
      <c r="W442">
        <v>0</v>
      </c>
    </row>
    <row r="443" spans="1:23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23.805461443090401</v>
      </c>
      <c r="P443">
        <v>45.671144829615599</v>
      </c>
      <c r="Q443">
        <v>116.004707867224</v>
      </c>
      <c r="R443" s="11">
        <v>10797.988516429299</v>
      </c>
      <c r="S443" s="11">
        <v>25950.4650719282</v>
      </c>
      <c r="T443" s="11">
        <v>68768.732440609805</v>
      </c>
      <c r="U443">
        <v>267</v>
      </c>
      <c r="V443">
        <v>5.7000000000000002E-2</v>
      </c>
      <c r="W443">
        <v>0</v>
      </c>
    </row>
    <row r="444" spans="1:23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56.662299651630804</v>
      </c>
      <c r="P444">
        <v>60.4131448744224</v>
      </c>
      <c r="Q444">
        <v>153.449387981033</v>
      </c>
      <c r="R444">
        <v>25701.617354297199</v>
      </c>
      <c r="S444">
        <v>61767.885975239697</v>
      </c>
      <c r="T444">
        <v>163684.89783438499</v>
      </c>
      <c r="U444">
        <v>267</v>
      </c>
      <c r="V444">
        <v>5.7000000000000002E-2</v>
      </c>
      <c r="W444">
        <v>0</v>
      </c>
    </row>
    <row r="445" spans="1:23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95.526310440334001</v>
      </c>
      <c r="P445">
        <v>71.499339045294093</v>
      </c>
      <c r="Q445">
        <v>181.608321175047</v>
      </c>
      <c r="R445">
        <v>43330.057080283201</v>
      </c>
      <c r="S445">
        <v>104133.75890479</v>
      </c>
      <c r="T445">
        <v>275954.461097694</v>
      </c>
      <c r="U445">
        <v>267</v>
      </c>
      <c r="V445">
        <v>5.7000000000000002E-2</v>
      </c>
      <c r="W445">
        <v>0</v>
      </c>
    </row>
    <row r="446" spans="1:23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134.46467885214</v>
      </c>
      <c r="P446">
        <v>79.836315087941998</v>
      </c>
      <c r="Q446">
        <v>202.78424032337301</v>
      </c>
      <c r="R446">
        <v>60992.224896871201</v>
      </c>
      <c r="S446">
        <v>146580.68949019699</v>
      </c>
      <c r="T446">
        <v>388438.82714902301</v>
      </c>
      <c r="U446">
        <v>267</v>
      </c>
      <c r="V446">
        <v>5.7000000000000002E-2</v>
      </c>
      <c r="W446">
        <v>0</v>
      </c>
    </row>
    <row r="447" spans="1:23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169.97607750313301</v>
      </c>
      <c r="P447">
        <v>86.105839909932499</v>
      </c>
      <c r="Q447">
        <v>218.708833371228</v>
      </c>
      <c r="R447" s="11">
        <v>77099.943529103795</v>
      </c>
      <c r="S447" s="11">
        <v>185291.86140135501</v>
      </c>
      <c r="T447" s="11">
        <v>491023.43271359103</v>
      </c>
      <c r="U447">
        <v>267</v>
      </c>
      <c r="V447">
        <v>5.7000000000000002E-2</v>
      </c>
      <c r="W447">
        <v>0</v>
      </c>
    </row>
    <row r="448" spans="1:23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200.52034073249899</v>
      </c>
      <c r="P448">
        <v>90.820611943878404</v>
      </c>
      <c r="Q448">
        <v>230.684354337451</v>
      </c>
      <c r="R448">
        <v>90954.604753880296</v>
      </c>
      <c r="S448">
        <v>218588.331540207</v>
      </c>
      <c r="T448">
        <v>579259.07858154899</v>
      </c>
      <c r="U448">
        <v>267</v>
      </c>
      <c r="V448">
        <v>5.7000000000000002E-2</v>
      </c>
      <c r="W448">
        <v>0</v>
      </c>
    </row>
    <row r="449" spans="1:27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 s="11">
        <v>4.3E-3</v>
      </c>
      <c r="M449" s="11">
        <v>3.1</v>
      </c>
      <c r="N449">
        <v>78.172330489999993</v>
      </c>
      <c r="O449">
        <v>225.796700998874</v>
      </c>
      <c r="P449">
        <v>94.366187719272304</v>
      </c>
      <c r="Q449">
        <v>239.69011680695201</v>
      </c>
      <c r="R449">
        <v>102419.78254704901</v>
      </c>
      <c r="S449">
        <v>246142.23154782201</v>
      </c>
      <c r="T449">
        <v>652276.91360172699</v>
      </c>
      <c r="U449">
        <v>267</v>
      </c>
      <c r="V449">
        <v>5.7000000000000002E-2</v>
      </c>
      <c r="W449">
        <v>0</v>
      </c>
    </row>
    <row r="450" spans="1:27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246.16724255654401</v>
      </c>
      <c r="P450">
        <v>97.0325112421379</v>
      </c>
      <c r="Q450">
        <v>246.46257855503001</v>
      </c>
      <c r="R450">
        <v>111659.715758972</v>
      </c>
      <c r="S450">
        <v>268348.271470732</v>
      </c>
      <c r="T450">
        <v>711122.91939743899</v>
      </c>
      <c r="U450">
        <v>267</v>
      </c>
      <c r="V450">
        <v>5.7000000000000002E-2</v>
      </c>
      <c r="W450">
        <v>0</v>
      </c>
    </row>
    <row r="451" spans="1:27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 s="11">
        <v>4.3E-3</v>
      </c>
      <c r="M451">
        <v>3.1</v>
      </c>
      <c r="N451">
        <v>78.394823119999998</v>
      </c>
      <c r="O451">
        <v>262.28133571106298</v>
      </c>
      <c r="P451">
        <v>99.0376245379599</v>
      </c>
      <c r="Q451">
        <v>251.55556632641799</v>
      </c>
      <c r="R451" s="11">
        <v>118968.95415584699</v>
      </c>
      <c r="S451" s="11">
        <v>285914.33346754801</v>
      </c>
      <c r="T451" s="11">
        <v>757672.98368900095</v>
      </c>
      <c r="U451">
        <v>267</v>
      </c>
      <c r="V451" s="11">
        <v>5.7000000000000002E-2</v>
      </c>
      <c r="W451">
        <v>0</v>
      </c>
    </row>
    <row r="452" spans="1:27" x14ac:dyDescent="0.25">
      <c r="A452" t="s">
        <v>113</v>
      </c>
      <c r="B452" s="11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0.56547375041106496</v>
      </c>
      <c r="P452">
        <v>12.183133390028701</v>
      </c>
      <c r="Q452">
        <v>30.945158810672901</v>
      </c>
      <c r="R452">
        <v>256.49488365843803</v>
      </c>
      <c r="S452">
        <v>616.42606022215296</v>
      </c>
      <c r="T452">
        <v>1633.5290595887</v>
      </c>
      <c r="U452">
        <v>113</v>
      </c>
      <c r="V452">
        <v>0.16</v>
      </c>
      <c r="W452">
        <v>0</v>
      </c>
      <c r="AA452" s="2"/>
    </row>
    <row r="453" spans="1:27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 s="11">
        <v>1.2200000000000001E-2</v>
      </c>
      <c r="M453">
        <v>2.9</v>
      </c>
      <c r="N453">
        <v>25.39517335</v>
      </c>
      <c r="O453">
        <v>2.7538449944841501</v>
      </c>
      <c r="P453">
        <v>21.029903969738399</v>
      </c>
      <c r="Q453">
        <v>53.415956083135498</v>
      </c>
      <c r="R453">
        <v>1249.1245631828399</v>
      </c>
      <c r="S453">
        <v>3001.98164667829</v>
      </c>
      <c r="T453">
        <v>7955.25136369747</v>
      </c>
      <c r="U453">
        <v>113</v>
      </c>
      <c r="V453">
        <v>0.16</v>
      </c>
      <c r="W453">
        <v>0</v>
      </c>
    </row>
    <row r="454" spans="1:27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5.9657721643235098</v>
      </c>
      <c r="P454">
        <v>27.453977907406401</v>
      </c>
      <c r="Q454">
        <v>69.733103884812294</v>
      </c>
      <c r="R454">
        <v>2706.03195304565</v>
      </c>
      <c r="S454">
        <v>6503.3212041472098</v>
      </c>
      <c r="T454">
        <v>17233.8011909901</v>
      </c>
      <c r="U454">
        <v>113</v>
      </c>
      <c r="V454">
        <v>0.16</v>
      </c>
      <c r="W454">
        <v>0</v>
      </c>
    </row>
    <row r="455" spans="1:27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9.4040269322968992</v>
      </c>
      <c r="P455">
        <v>32.118813011334296</v>
      </c>
      <c r="Q455">
        <v>81.581785048789101</v>
      </c>
      <c r="R455" s="11">
        <v>4265.5999366316701</v>
      </c>
      <c r="S455" s="11">
        <v>10251.3817270648</v>
      </c>
      <c r="T455" s="11">
        <v>27166.161576721701</v>
      </c>
      <c r="U455">
        <v>113</v>
      </c>
      <c r="V455">
        <v>0.16</v>
      </c>
      <c r="W455">
        <v>0</v>
      </c>
    </row>
    <row r="456" spans="1:27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12.577454528700899</v>
      </c>
      <c r="P456">
        <v>35.506178530158998</v>
      </c>
      <c r="Q456">
        <v>90.185693466603993</v>
      </c>
      <c r="R456">
        <v>5705.04419296792</v>
      </c>
      <c r="S456">
        <v>13710.752686776999</v>
      </c>
      <c r="T456">
        <v>36333.4946199591</v>
      </c>
      <c r="U456">
        <v>113</v>
      </c>
      <c r="V456">
        <v>0.16</v>
      </c>
      <c r="W456">
        <v>0</v>
      </c>
    </row>
    <row r="457" spans="1:27" x14ac:dyDescent="0.25">
      <c r="A457" s="11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 s="11">
        <v>1.2200000000000001E-2</v>
      </c>
      <c r="M457" s="11">
        <v>2.9</v>
      </c>
      <c r="N457">
        <v>46.246202820000001</v>
      </c>
      <c r="O457">
        <v>15.2740228735349</v>
      </c>
      <c r="P457">
        <v>37.965910739870203</v>
      </c>
      <c r="Q457">
        <v>96.433413279270397</v>
      </c>
      <c r="R457" s="11">
        <v>6928.1884739932302</v>
      </c>
      <c r="S457" s="11">
        <v>16650.296741151698</v>
      </c>
      <c r="T457" s="11">
        <v>44123.286364052001</v>
      </c>
      <c r="U457">
        <v>113</v>
      </c>
      <c r="V457">
        <v>0.16</v>
      </c>
      <c r="W457">
        <v>0</v>
      </c>
    </row>
    <row r="458" spans="1:27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17.452343985709401</v>
      </c>
      <c r="P458">
        <v>39.752042915411202</v>
      </c>
      <c r="Q458">
        <v>100.97018900514399</v>
      </c>
      <c r="R458">
        <v>7916.2594849494899</v>
      </c>
      <c r="S458">
        <v>19024.896623286499</v>
      </c>
      <c r="T458">
        <v>50415.976051709098</v>
      </c>
      <c r="U458">
        <v>113</v>
      </c>
      <c r="V458">
        <v>0.16</v>
      </c>
      <c r="W458">
        <v>0</v>
      </c>
    </row>
    <row r="459" spans="1:27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19.1553503206984</v>
      </c>
      <c r="P459">
        <v>41.049041074766599</v>
      </c>
      <c r="Q459">
        <v>104.264564329907</v>
      </c>
      <c r="R459">
        <v>8688.7310832244802</v>
      </c>
      <c r="S459">
        <v>20881.353240145301</v>
      </c>
      <c r="T459">
        <v>55335.586086385199</v>
      </c>
      <c r="U459">
        <v>113</v>
      </c>
      <c r="V459">
        <v>0.16</v>
      </c>
      <c r="W459">
        <v>0</v>
      </c>
    </row>
    <row r="460" spans="1:27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20.457852082609602</v>
      </c>
      <c r="P460">
        <v>41.990855039268901</v>
      </c>
      <c r="Q460">
        <v>106.656771799743</v>
      </c>
      <c r="R460">
        <v>9279.5366469548608</v>
      </c>
      <c r="S460">
        <v>22301.217608639399</v>
      </c>
      <c r="T460">
        <v>59098.226662894398</v>
      </c>
      <c r="U460">
        <v>113</v>
      </c>
      <c r="V460">
        <v>0.16</v>
      </c>
      <c r="W460">
        <v>0</v>
      </c>
    </row>
    <row r="461" spans="1:27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21.439135995298798</v>
      </c>
      <c r="P461">
        <v>42.674752342694703</v>
      </c>
      <c r="Q461">
        <v>108.39387095044501</v>
      </c>
      <c r="R461">
        <v>9724.6400718939294</v>
      </c>
      <c r="S461">
        <v>23370.920624594899</v>
      </c>
      <c r="T461">
        <v>61932.9396551764</v>
      </c>
      <c r="U461">
        <v>113</v>
      </c>
      <c r="V461">
        <v>0.16</v>
      </c>
      <c r="W461">
        <v>0</v>
      </c>
    </row>
    <row r="462" spans="1:27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 s="11">
        <v>1.2E-2</v>
      </c>
      <c r="M462">
        <v>3.05</v>
      </c>
      <c r="N462">
        <v>24.145463530000001</v>
      </c>
      <c r="O462">
        <v>0.84854244029559001</v>
      </c>
      <c r="P462">
        <v>11.8193971508926</v>
      </c>
      <c r="Q462">
        <v>30.021268763267098</v>
      </c>
      <c r="R462" s="11">
        <v>384.892834273294</v>
      </c>
      <c r="S462" s="11">
        <v>925.00080334845995</v>
      </c>
      <c r="T462" s="11">
        <v>2451.2521288734201</v>
      </c>
      <c r="U462">
        <v>85.9</v>
      </c>
      <c r="V462">
        <v>0.215</v>
      </c>
      <c r="W462">
        <v>0</v>
      </c>
    </row>
    <row r="463" spans="1:27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3.91208452813617</v>
      </c>
      <c r="P463">
        <v>19.508022491695002</v>
      </c>
      <c r="Q463">
        <v>49.550377128905403</v>
      </c>
      <c r="R463">
        <v>1774.4938030754399</v>
      </c>
      <c r="S463">
        <v>4264.5849629306304</v>
      </c>
      <c r="T463">
        <v>11301.1501517662</v>
      </c>
      <c r="U463">
        <v>85.9</v>
      </c>
      <c r="V463">
        <v>0.215</v>
      </c>
      <c r="W463">
        <v>0</v>
      </c>
    </row>
    <row r="464" spans="1:27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7.84748035093632</v>
      </c>
      <c r="P464">
        <v>24.509543201807201</v>
      </c>
      <c r="Q464">
        <v>62.2542397325903</v>
      </c>
      <c r="R464" s="11">
        <v>3559.5614441202201</v>
      </c>
      <c r="S464" s="11">
        <v>8554.5816969964508</v>
      </c>
      <c r="T464" s="11">
        <v>22669.6414970406</v>
      </c>
      <c r="U464">
        <v>85.9</v>
      </c>
      <c r="V464">
        <v>0.215</v>
      </c>
      <c r="W464">
        <v>0</v>
      </c>
    </row>
    <row r="465" spans="1:23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 s="11">
        <v>1.2E-2</v>
      </c>
      <c r="M465">
        <v>3.05</v>
      </c>
      <c r="N465">
        <v>39.252501789999997</v>
      </c>
      <c r="O465">
        <v>11.4771495548164</v>
      </c>
      <c r="P465">
        <v>27.763077911182201</v>
      </c>
      <c r="Q465">
        <v>70.518217894402696</v>
      </c>
      <c r="R465" s="11">
        <v>5205.95365859713</v>
      </c>
      <c r="S465" s="11">
        <v>12511.3041542829</v>
      </c>
      <c r="T465" s="11">
        <v>33154.956008849796</v>
      </c>
      <c r="U465">
        <v>85.9</v>
      </c>
      <c r="V465">
        <v>0.215</v>
      </c>
      <c r="W465">
        <v>0</v>
      </c>
    </row>
    <row r="466" spans="1:23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14.359783075897401</v>
      </c>
      <c r="P466">
        <v>29.879531829628601</v>
      </c>
      <c r="Q466">
        <v>75.894010847256595</v>
      </c>
      <c r="R466">
        <v>6513.4957842609601</v>
      </c>
      <c r="S466">
        <v>15653.678885510601</v>
      </c>
      <c r="T466">
        <v>41482.249046603101</v>
      </c>
      <c r="U466">
        <v>85.9</v>
      </c>
      <c r="V466">
        <v>0.215</v>
      </c>
      <c r="W466">
        <v>0</v>
      </c>
    </row>
    <row r="467" spans="1:23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16.474702745780601</v>
      </c>
      <c r="P467">
        <v>31.256304352140798</v>
      </c>
      <c r="Q467">
        <v>79.391013054437593</v>
      </c>
      <c r="R467">
        <v>7472.8083505459499</v>
      </c>
      <c r="S467">
        <v>17959.164505037101</v>
      </c>
      <c r="T467">
        <v>47591.785938348403</v>
      </c>
      <c r="U467">
        <v>85.9</v>
      </c>
      <c r="V467">
        <v>0.215</v>
      </c>
      <c r="W467">
        <v>0</v>
      </c>
    </row>
    <row r="468" spans="1:23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17.957190459582399</v>
      </c>
      <c r="P468">
        <v>32.151907399400102</v>
      </c>
      <c r="Q468">
        <v>81.6658447944763</v>
      </c>
      <c r="R468">
        <v>8145.2542658518996</v>
      </c>
      <c r="S468">
        <v>19575.232554318402</v>
      </c>
      <c r="T468">
        <v>51874.366268943901</v>
      </c>
      <c r="U468">
        <v>85.9</v>
      </c>
      <c r="V468">
        <v>0.215</v>
      </c>
      <c r="W468">
        <v>0</v>
      </c>
    </row>
    <row r="469" spans="1:23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18.968171209230899</v>
      </c>
      <c r="P469">
        <v>32.734505326904198</v>
      </c>
      <c r="Q469">
        <v>83.145643530336798</v>
      </c>
      <c r="R469">
        <v>8603.8279654683902</v>
      </c>
      <c r="S469">
        <v>20677.308256352801</v>
      </c>
      <c r="T469">
        <v>54794.866879334899</v>
      </c>
      <c r="U469">
        <v>85.9</v>
      </c>
      <c r="V469">
        <v>0.215</v>
      </c>
      <c r="W469">
        <v>0</v>
      </c>
    </row>
    <row r="470" spans="1:23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19.645946752033399</v>
      </c>
      <c r="P470">
        <v>33.113490577312596</v>
      </c>
      <c r="Q470">
        <v>84.1082660663741</v>
      </c>
      <c r="R470">
        <v>8911.2621458725098</v>
      </c>
      <c r="S470">
        <v>21416.155121058699</v>
      </c>
      <c r="T470">
        <v>56752.811070805401</v>
      </c>
      <c r="U470">
        <v>85.9</v>
      </c>
      <c r="V470">
        <v>0.215</v>
      </c>
      <c r="W470">
        <v>0</v>
      </c>
    </row>
    <row r="471" spans="1:23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20.095471608124399</v>
      </c>
      <c r="P471">
        <v>33.3600239294693</v>
      </c>
      <c r="Q471">
        <v>84.734460780851904</v>
      </c>
      <c r="R471">
        <v>9115.1634332104404</v>
      </c>
      <c r="S471">
        <v>21906.184650830201</v>
      </c>
      <c r="T471">
        <v>58051.389324700001</v>
      </c>
      <c r="U471">
        <v>85.9</v>
      </c>
      <c r="V471">
        <v>0.215</v>
      </c>
      <c r="W471">
        <v>0</v>
      </c>
    </row>
    <row r="472" spans="1:23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v>374.4330248009</v>
      </c>
      <c r="P472">
        <v>88.406188050802399</v>
      </c>
      <c r="Q472">
        <v>224.55171764903801</v>
      </c>
      <c r="R472" s="2">
        <v>169840.165108227</v>
      </c>
      <c r="S472" s="2">
        <v>408171.50951268198</v>
      </c>
      <c r="T472" s="2">
        <v>1081654.50020861</v>
      </c>
      <c r="U472">
        <v>271.77999999999997</v>
      </c>
      <c r="V472">
        <v>0.25</v>
      </c>
      <c r="W472">
        <v>0</v>
      </c>
    </row>
    <row r="473" spans="1:23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v>605.51867166866998</v>
      </c>
      <c r="P473">
        <v>103.76887997381201</v>
      </c>
      <c r="Q473">
        <v>263.57295513348203</v>
      </c>
      <c r="R473" s="2">
        <v>274658.97599979601</v>
      </c>
      <c r="S473" s="2">
        <v>660079.25017975399</v>
      </c>
      <c r="T473" s="2">
        <v>1749210.01297635</v>
      </c>
      <c r="U473">
        <v>271.77999999999997</v>
      </c>
      <c r="V473">
        <v>0.25</v>
      </c>
      <c r="W473">
        <v>0</v>
      </c>
    </row>
    <row r="474" spans="1:23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v>653.46537198936403</v>
      </c>
      <c r="P474">
        <v>106.438515531288</v>
      </c>
      <c r="Q474">
        <v>270.35382944947003</v>
      </c>
      <c r="R474" s="2">
        <v>296407.25929609803</v>
      </c>
      <c r="S474" s="2">
        <v>712346.21316053404</v>
      </c>
      <c r="T474" s="2">
        <v>1887717.4648754201</v>
      </c>
      <c r="U474">
        <v>271.77999999999997</v>
      </c>
      <c r="V474">
        <v>0.25</v>
      </c>
      <c r="W474">
        <v>0</v>
      </c>
    </row>
    <row r="475" spans="1:23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v>662.04706866566096</v>
      </c>
      <c r="P475">
        <v>106.902428629686</v>
      </c>
      <c r="Q475">
        <v>271.53216871940202</v>
      </c>
      <c r="R475" s="2">
        <v>300299.85605939402</v>
      </c>
      <c r="S475" s="2">
        <v>721701.16813120397</v>
      </c>
      <c r="T475" s="2">
        <v>1912508.0955476901</v>
      </c>
      <c r="U475">
        <v>271.77999999999997</v>
      </c>
      <c r="V475">
        <v>0.25</v>
      </c>
      <c r="W475">
        <v>0</v>
      </c>
    </row>
    <row r="476" spans="1:23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v>663.54596399185004</v>
      </c>
      <c r="P476">
        <v>106.983044638213</v>
      </c>
      <c r="Q476">
        <v>271.73693338106</v>
      </c>
      <c r="R476" s="2">
        <v>300979.744351339</v>
      </c>
      <c r="S476" s="2">
        <v>723335.12220941903</v>
      </c>
      <c r="T476" s="2">
        <v>1916838.07385496</v>
      </c>
      <c r="U476">
        <v>271.77999999999997</v>
      </c>
      <c r="V476">
        <v>0.25</v>
      </c>
      <c r="W476">
        <v>0</v>
      </c>
    </row>
    <row r="477" spans="1:23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v>663.80666345039901</v>
      </c>
      <c r="P477">
        <v>106.99705359991999</v>
      </c>
      <c r="Q477">
        <v>271.772516143796</v>
      </c>
      <c r="R477" s="2">
        <v>301097.995777231</v>
      </c>
      <c r="S477" s="2">
        <v>723619.31212985003</v>
      </c>
      <c r="T477" s="2">
        <v>1917591.1771441</v>
      </c>
      <c r="U477">
        <v>271.77999999999997</v>
      </c>
      <c r="V477">
        <v>0.25</v>
      </c>
      <c r="W477">
        <v>0</v>
      </c>
    </row>
    <row r="478" spans="1:23" x14ac:dyDescent="0.25">
      <c r="A478" t="s">
        <v>117</v>
      </c>
      <c r="B478" t="s">
        <v>118</v>
      </c>
      <c r="C478">
        <v>7</v>
      </c>
      <c r="D478">
        <v>7</v>
      </c>
      <c r="E478" s="11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v>663.851973186176</v>
      </c>
      <c r="P478">
        <v>106.999487992439</v>
      </c>
      <c r="Q478">
        <v>271.77869950079503</v>
      </c>
      <c r="R478" s="2">
        <v>301118.54795210803</v>
      </c>
      <c r="S478" s="2">
        <v>723668.704523211</v>
      </c>
      <c r="T478" s="2">
        <v>1917722.0669865101</v>
      </c>
      <c r="U478">
        <v>271.77999999999997</v>
      </c>
      <c r="V478">
        <v>0.25</v>
      </c>
      <c r="W478">
        <v>0</v>
      </c>
    </row>
    <row r="479" spans="1:23" x14ac:dyDescent="0.25">
      <c r="A479" s="11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 s="11">
        <v>3</v>
      </c>
      <c r="N479">
        <v>727.04524900000001</v>
      </c>
      <c r="O479">
        <v>663.85984704790906</v>
      </c>
      <c r="P479">
        <v>106.999911026427</v>
      </c>
      <c r="Q479">
        <v>271.77977400712501</v>
      </c>
      <c r="R479" s="2">
        <v>301122.11947996001</v>
      </c>
      <c r="S479" s="2">
        <v>723677.28786339704</v>
      </c>
      <c r="T479" s="2">
        <v>1917744.812838</v>
      </c>
      <c r="U479" s="11">
        <v>271.77999999999997</v>
      </c>
      <c r="V479" s="11">
        <v>0.25</v>
      </c>
      <c r="W479" s="11">
        <v>0</v>
      </c>
    </row>
    <row r="480" spans="1:23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v>663.86121532626203</v>
      </c>
      <c r="P480">
        <v>106.999984538711</v>
      </c>
      <c r="Q480">
        <v>271.77996072832701</v>
      </c>
      <c r="R480" s="2">
        <v>301122.74012131902</v>
      </c>
      <c r="S480" s="2">
        <v>723678.77943119197</v>
      </c>
      <c r="T480" s="2">
        <v>1917748.76549266</v>
      </c>
      <c r="U480">
        <v>271.77999999999997</v>
      </c>
      <c r="V480">
        <v>0.25</v>
      </c>
      <c r="W480">
        <v>0</v>
      </c>
    </row>
    <row r="481" spans="1:23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v>663.86145309757899</v>
      </c>
      <c r="P481">
        <v>106.99999731323101</v>
      </c>
      <c r="Q481">
        <v>271.77999317560602</v>
      </c>
      <c r="R481" s="2">
        <v>301122.847972702</v>
      </c>
      <c r="S481" s="2">
        <v>723679.03862701799</v>
      </c>
      <c r="T481" s="2">
        <v>1917749.4523616</v>
      </c>
      <c r="U481">
        <v>271.77999999999997</v>
      </c>
      <c r="V481">
        <v>0.25</v>
      </c>
      <c r="W481">
        <v>0</v>
      </c>
    </row>
    <row r="482" spans="1:23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 s="11">
        <v>1.4999999999999999E-2</v>
      </c>
      <c r="M482">
        <v>3</v>
      </c>
      <c r="N482">
        <v>15.23769499</v>
      </c>
      <c r="O482">
        <v>7.7255718625825406E-2</v>
      </c>
      <c r="P482">
        <v>5.2239798719258799</v>
      </c>
      <c r="Q482">
        <v>13.2689088746917</v>
      </c>
      <c r="R482" s="11">
        <v>35.042646182029301</v>
      </c>
      <c r="S482" s="11">
        <v>84.216885801560394</v>
      </c>
      <c r="T482" s="11">
        <v>223.17474737413499</v>
      </c>
      <c r="U482" s="11">
        <v>73.2</v>
      </c>
      <c r="V482" s="11">
        <v>0.1</v>
      </c>
      <c r="W482" s="11">
        <v>0</v>
      </c>
    </row>
    <row r="483" spans="1:23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0.46476762463013099</v>
      </c>
      <c r="P483">
        <v>9.5010128465319692</v>
      </c>
      <c r="Q483">
        <v>24.132572630191198</v>
      </c>
      <c r="R483">
        <v>210.81529906747201</v>
      </c>
      <c r="S483">
        <v>506.64575599007998</v>
      </c>
      <c r="T483">
        <v>1342.61125337371</v>
      </c>
      <c r="U483">
        <v>73.2</v>
      </c>
      <c r="V483">
        <v>0.1</v>
      </c>
      <c r="W483">
        <v>0</v>
      </c>
    </row>
    <row r="484" spans="1:23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1.1913295584543799</v>
      </c>
      <c r="P484">
        <v>13.002751274770601</v>
      </c>
      <c r="Q484">
        <v>33.026988237917301</v>
      </c>
      <c r="R484">
        <v>540.378640515999</v>
      </c>
      <c r="S484">
        <v>1298.6749351502001</v>
      </c>
      <c r="T484">
        <v>3441.4885781480398</v>
      </c>
      <c r="U484">
        <v>73.2</v>
      </c>
      <c r="V484">
        <v>0.1</v>
      </c>
      <c r="W484">
        <v>0</v>
      </c>
    </row>
    <row r="485" spans="1:23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2.1658827756575798</v>
      </c>
      <c r="P485">
        <v>15.8697322152045</v>
      </c>
      <c r="Q485">
        <v>40.309119826619401</v>
      </c>
      <c r="R485" s="11">
        <v>982.42906970705906</v>
      </c>
      <c r="S485" s="11">
        <v>2361.0407827614999</v>
      </c>
      <c r="T485" s="11">
        <v>6256.7580743179697</v>
      </c>
      <c r="U485" s="11">
        <v>73.2</v>
      </c>
      <c r="V485" s="11">
        <v>0.1</v>
      </c>
      <c r="W485" s="11">
        <v>0</v>
      </c>
    </row>
    <row r="486" spans="1:23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3.2761063483326001</v>
      </c>
      <c r="P486">
        <v>18.2170176796261</v>
      </c>
      <c r="Q486">
        <v>46.271224906250403</v>
      </c>
      <c r="R486" s="11">
        <v>1486.0186101607501</v>
      </c>
      <c r="S486" s="11">
        <v>3571.3016346088698</v>
      </c>
      <c r="T486" s="11">
        <v>9463.9493317135202</v>
      </c>
      <c r="U486" s="11">
        <v>73.2</v>
      </c>
      <c r="V486" s="11">
        <v>0.1</v>
      </c>
      <c r="W486" s="11">
        <v>0</v>
      </c>
    </row>
    <row r="487" spans="1:23" x14ac:dyDescent="0.25">
      <c r="A487" s="11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 s="11">
        <v>1.4999999999999999E-2</v>
      </c>
      <c r="M487" s="11">
        <v>3</v>
      </c>
      <c r="N487">
        <v>37.989455370000002</v>
      </c>
      <c r="O487">
        <v>4.4261662847391099</v>
      </c>
      <c r="P487">
        <v>20.1388124756011</v>
      </c>
      <c r="Q487">
        <v>51.152583688026802</v>
      </c>
      <c r="R487" s="11">
        <v>2007.6776427407499</v>
      </c>
      <c r="S487" s="11">
        <v>4824.9883267021196</v>
      </c>
      <c r="T487" s="11">
        <v>12786.219065760601</v>
      </c>
      <c r="U487" s="11">
        <v>73.2</v>
      </c>
      <c r="V487" s="11">
        <v>0.1</v>
      </c>
      <c r="W487" s="11">
        <v>0</v>
      </c>
    </row>
    <row r="488" spans="1:23" x14ac:dyDescent="0.25">
      <c r="A488" s="11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 s="11">
        <v>1.4999999999999999E-2</v>
      </c>
      <c r="M488" s="11">
        <v>3</v>
      </c>
      <c r="N488">
        <v>39.817291709999999</v>
      </c>
      <c r="O488">
        <v>5.54677236491169</v>
      </c>
      <c r="P488">
        <v>21.712244976171</v>
      </c>
      <c r="Q488">
        <v>55.149102239474402</v>
      </c>
      <c r="R488" s="11">
        <v>2515.9766149775</v>
      </c>
      <c r="S488" s="11">
        <v>6046.56720734798</v>
      </c>
      <c r="T488" s="11">
        <v>16023.4030994722</v>
      </c>
      <c r="U488" s="11">
        <v>73.2</v>
      </c>
      <c r="V488" s="11">
        <v>0.1</v>
      </c>
      <c r="W488" s="11">
        <v>0</v>
      </c>
    </row>
    <row r="489" spans="1:23" x14ac:dyDescent="0.25">
      <c r="A489" s="11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 s="11">
        <v>1.4999999999999999E-2</v>
      </c>
      <c r="M489" s="11">
        <v>3</v>
      </c>
      <c r="N489">
        <v>40.816551019999999</v>
      </c>
      <c r="O489">
        <v>6.5938013924562702</v>
      </c>
      <c r="P489">
        <v>23.000462552279998</v>
      </c>
      <c r="Q489">
        <v>58.421174882791199</v>
      </c>
      <c r="R489" s="11">
        <v>2990.9015578450098</v>
      </c>
      <c r="S489" s="11">
        <v>7187.9393363254303</v>
      </c>
      <c r="T489" s="11">
        <v>19048.039241262399</v>
      </c>
      <c r="U489">
        <v>73.2</v>
      </c>
      <c r="V489">
        <v>0.1</v>
      </c>
      <c r="W489">
        <v>0</v>
      </c>
    </row>
    <row r="490" spans="1:23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7.5431235484480901</v>
      </c>
      <c r="P490">
        <v>24.055165898496</v>
      </c>
      <c r="Q490">
        <v>61.1001213821799</v>
      </c>
      <c r="R490">
        <v>3421.50735657306</v>
      </c>
      <c r="S490">
        <v>8222.8006646793001</v>
      </c>
      <c r="T490">
        <v>21790.421761400099</v>
      </c>
      <c r="U490">
        <v>73.2</v>
      </c>
      <c r="V490">
        <v>0.1</v>
      </c>
      <c r="W490">
        <v>0</v>
      </c>
    </row>
    <row r="491" spans="1:23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8.38496893870043</v>
      </c>
      <c r="P491">
        <v>24.918683963417301</v>
      </c>
      <c r="Q491">
        <v>63.293457267080001</v>
      </c>
      <c r="R491">
        <v>3803.3624564326001</v>
      </c>
      <c r="S491">
        <v>9140.5009767666306</v>
      </c>
      <c r="T491">
        <v>24222.327588431599</v>
      </c>
      <c r="U491">
        <v>73.2</v>
      </c>
      <c r="V491">
        <v>0.1</v>
      </c>
      <c r="W491">
        <v>0</v>
      </c>
    </row>
    <row r="492" spans="1:23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v>19.8112448412646</v>
      </c>
      <c r="P492">
        <v>31.252440360380302</v>
      </c>
      <c r="Q492">
        <v>79.381198515365895</v>
      </c>
      <c r="R492" s="2">
        <v>8986.2401870910307</v>
      </c>
      <c r="S492" s="2">
        <v>21596.347481593399</v>
      </c>
      <c r="T492" s="2">
        <v>57230.320826222604</v>
      </c>
      <c r="U492">
        <v>133.76666666666699</v>
      </c>
      <c r="V492">
        <v>0.3</v>
      </c>
      <c r="W492">
        <v>0</v>
      </c>
    </row>
    <row r="493" spans="1:23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v>43.971184882940598</v>
      </c>
      <c r="P493">
        <v>40.913105870398297</v>
      </c>
      <c r="Q493">
        <v>103.919288910812</v>
      </c>
      <c r="R493" s="2">
        <v>19945.0176823855</v>
      </c>
      <c r="S493" s="2">
        <v>47933.231632745599</v>
      </c>
      <c r="T493" s="2">
        <v>127023.06382677599</v>
      </c>
      <c r="U493">
        <v>133.76666666666699</v>
      </c>
      <c r="V493">
        <v>0.3</v>
      </c>
      <c r="W493">
        <v>1</v>
      </c>
    </row>
    <row r="494" spans="1:23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v>63.068519356800401</v>
      </c>
      <c r="P494">
        <v>46.214991514708501</v>
      </c>
      <c r="Q494">
        <v>117.386078447359</v>
      </c>
      <c r="R494" s="2">
        <v>28607.4331888491</v>
      </c>
      <c r="S494" s="2">
        <v>68751.341477647395</v>
      </c>
      <c r="T494" s="2">
        <v>182191.054915766</v>
      </c>
      <c r="U494">
        <v>133.76666666666699</v>
      </c>
      <c r="V494">
        <v>0.3</v>
      </c>
      <c r="W494">
        <v>2</v>
      </c>
    </row>
    <row r="495" spans="1:23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v>75.562059885577497</v>
      </c>
      <c r="P495">
        <v>49.124728049545702</v>
      </c>
      <c r="Q495">
        <v>124.776809245846</v>
      </c>
      <c r="R495" s="2">
        <v>34274.4145864491</v>
      </c>
      <c r="S495" s="2">
        <v>82370.619049385103</v>
      </c>
      <c r="T495" s="2">
        <v>218282.14048087099</v>
      </c>
      <c r="U495">
        <v>133.76666666666699</v>
      </c>
      <c r="V495">
        <v>0.3</v>
      </c>
      <c r="W495">
        <v>3</v>
      </c>
    </row>
    <row r="496" spans="1:23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v>83.066722612942698</v>
      </c>
      <c r="P496">
        <v>50.721625317832299</v>
      </c>
      <c r="Q496">
        <v>128.832928307294</v>
      </c>
      <c r="R496" s="2">
        <v>37678.476387287898</v>
      </c>
      <c r="S496" s="2">
        <v>90551.493360461202</v>
      </c>
      <c r="T496" s="2">
        <v>239961.457405222</v>
      </c>
      <c r="U496">
        <v>133.76666666666699</v>
      </c>
      <c r="V496">
        <v>0.3</v>
      </c>
      <c r="W496">
        <v>4</v>
      </c>
    </row>
    <row r="497" spans="1:34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v>87.387463452721406</v>
      </c>
      <c r="P497">
        <v>51.598021120314797</v>
      </c>
      <c r="Q497">
        <v>131.05897364559999</v>
      </c>
      <c r="R497" s="2">
        <v>39638.3337957205</v>
      </c>
      <c r="S497" s="2">
        <v>95261.556827014007</v>
      </c>
      <c r="T497" s="2">
        <v>252443.12559158701</v>
      </c>
      <c r="U497">
        <v>133.76666666666699</v>
      </c>
      <c r="V497">
        <v>0.3</v>
      </c>
      <c r="W497">
        <v>5</v>
      </c>
    </row>
    <row r="498" spans="1:34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v>89.820745581515297</v>
      </c>
      <c r="P498">
        <v>52.0789973345411</v>
      </c>
      <c r="Q498">
        <v>132.28065322973401</v>
      </c>
      <c r="R498" s="2">
        <v>40742.053315997902</v>
      </c>
      <c r="S498" s="2">
        <v>97914.091122321406</v>
      </c>
      <c r="T498" s="2">
        <v>259472.341474152</v>
      </c>
      <c r="U498">
        <v>133.76666666666699</v>
      </c>
      <c r="V498">
        <v>0.3</v>
      </c>
      <c r="W498">
        <v>6</v>
      </c>
    </row>
    <row r="499" spans="1:34" x14ac:dyDescent="0.25">
      <c r="A499" s="11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 s="11">
        <v>2.1399999999999999E-2</v>
      </c>
      <c r="M499" s="11">
        <v>2.96</v>
      </c>
      <c r="N499">
        <v>164.790708</v>
      </c>
      <c r="O499">
        <v>91.175024212058702</v>
      </c>
      <c r="P499">
        <v>52.342962677593</v>
      </c>
      <c r="Q499">
        <v>132.951125201086</v>
      </c>
      <c r="R499" s="2">
        <v>41356.344500212603</v>
      </c>
      <c r="S499" s="2">
        <v>99390.397741438603</v>
      </c>
      <c r="T499" s="2">
        <v>263384.55401481199</v>
      </c>
      <c r="U499">
        <v>133.76666666666699</v>
      </c>
      <c r="V499">
        <v>0.3</v>
      </c>
      <c r="W499">
        <v>7</v>
      </c>
    </row>
    <row r="500" spans="1:34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v>91.923981243871197</v>
      </c>
      <c r="P500">
        <v>52.487829929385398</v>
      </c>
      <c r="Q500">
        <v>133.31908802063899</v>
      </c>
      <c r="R500" s="2">
        <v>41696.066099314703</v>
      </c>
      <c r="S500" s="2">
        <v>100206.839940675</v>
      </c>
      <c r="T500" s="2">
        <v>265548.12584278802</v>
      </c>
      <c r="U500">
        <v>133.76666666666699</v>
      </c>
      <c r="V500">
        <v>0.3</v>
      </c>
      <c r="W500">
        <v>8</v>
      </c>
    </row>
    <row r="501" spans="1:34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v>92.336743489784396</v>
      </c>
      <c r="P501">
        <v>52.567334762858103</v>
      </c>
      <c r="Q501">
        <v>133.521030297659</v>
      </c>
      <c r="R501" s="2">
        <v>41883.292127343702</v>
      </c>
      <c r="S501" s="2">
        <v>100656.79434593501</v>
      </c>
      <c r="T501" s="2">
        <v>266740.505016729</v>
      </c>
      <c r="U501">
        <v>133.76666666666699</v>
      </c>
      <c r="V501">
        <v>0.3</v>
      </c>
      <c r="W501">
        <v>9</v>
      </c>
      <c r="AA501" s="2"/>
      <c r="AB501" s="2"/>
    </row>
    <row r="502" spans="1:34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v>22254.820062354702</v>
      </c>
      <c r="P502">
        <v>850.86971247246595</v>
      </c>
      <c r="Q502">
        <v>2161.2090696800601</v>
      </c>
      <c r="R502" s="2">
        <v>10094628.5810501</v>
      </c>
      <c r="S502" s="2">
        <v>24260102.3336941</v>
      </c>
      <c r="T502" s="2">
        <v>64289271.184289299</v>
      </c>
      <c r="U502">
        <v>2615.7600000000002</v>
      </c>
      <c r="V502">
        <v>0.25</v>
      </c>
      <c r="W502">
        <v>0</v>
      </c>
    </row>
    <row r="503" spans="1:34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v>35989.638172401603</v>
      </c>
      <c r="P503">
        <v>998.72869777135304</v>
      </c>
      <c r="Q503">
        <v>2536.7708923392402</v>
      </c>
      <c r="R503" s="2">
        <v>16324644.688155601</v>
      </c>
      <c r="S503" s="2">
        <v>39232503.456274003</v>
      </c>
      <c r="T503" s="2">
        <v>103966134.159126</v>
      </c>
      <c r="U503">
        <v>2615.7600000000002</v>
      </c>
      <c r="V503">
        <v>0.25</v>
      </c>
      <c r="W503">
        <v>0</v>
      </c>
    </row>
    <row r="504" spans="1:34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v>38839.400660067004</v>
      </c>
      <c r="P504">
        <v>1024.42273672132</v>
      </c>
      <c r="Q504">
        <v>2602.0337512721599</v>
      </c>
      <c r="R504" s="2">
        <v>17617276.7461363</v>
      </c>
      <c r="S504" s="2">
        <v>42339045.292324699</v>
      </c>
      <c r="T504" s="2">
        <v>112198470.02466001</v>
      </c>
      <c r="U504">
        <v>2615.7600000000002</v>
      </c>
      <c r="V504">
        <v>0.25</v>
      </c>
      <c r="W504">
        <v>0</v>
      </c>
    </row>
    <row r="505" spans="1:34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v>39349.462814606501</v>
      </c>
      <c r="P505">
        <v>1028.8876911928301</v>
      </c>
      <c r="Q505">
        <v>2613.3747356297799</v>
      </c>
      <c r="R505" s="2">
        <v>17848637.322806899</v>
      </c>
      <c r="S505" s="2">
        <v>42895066.8656739</v>
      </c>
      <c r="T505" s="2">
        <v>113671927.19403601</v>
      </c>
      <c r="U505">
        <v>2615.7600000000002</v>
      </c>
      <c r="V505">
        <v>0.25</v>
      </c>
      <c r="W505">
        <v>0</v>
      </c>
    </row>
    <row r="506" spans="1:34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v>39438.551232473401</v>
      </c>
      <c r="P506">
        <v>1029.6635839386699</v>
      </c>
      <c r="Q506">
        <v>2615.3455032042202</v>
      </c>
      <c r="R506" s="2">
        <v>17889047.197464202</v>
      </c>
      <c r="S506" s="2">
        <v>42992182.642307498</v>
      </c>
      <c r="T506" s="2">
        <v>113929284.002115</v>
      </c>
      <c r="U506">
        <v>2615.7600000000002</v>
      </c>
      <c r="V506">
        <v>0.25</v>
      </c>
      <c r="W506">
        <v>0</v>
      </c>
    </row>
    <row r="507" spans="1:34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v>39454.046178581397</v>
      </c>
      <c r="P507">
        <v>1029.7984138808099</v>
      </c>
      <c r="Q507">
        <v>2615.68797125725</v>
      </c>
      <c r="R507" s="2">
        <v>17896075.595150799</v>
      </c>
      <c r="S507" s="2">
        <v>43009073.768687397</v>
      </c>
      <c r="T507" s="2">
        <v>113974045.487022</v>
      </c>
      <c r="U507">
        <v>2615.7600000000002</v>
      </c>
      <c r="V507">
        <v>0.25</v>
      </c>
      <c r="W507">
        <v>0</v>
      </c>
    </row>
    <row r="508" spans="1:34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 s="11">
        <v>3</v>
      </c>
      <c r="N508">
        <v>727.04522929999996</v>
      </c>
      <c r="O508">
        <v>39456.739210312197</v>
      </c>
      <c r="P508">
        <v>1029.82184381155</v>
      </c>
      <c r="Q508">
        <v>2615.74748328133</v>
      </c>
      <c r="R508" s="2">
        <v>17897297.135248799</v>
      </c>
      <c r="S508" s="2">
        <v>43012009.457459196</v>
      </c>
      <c r="T508" s="2">
        <v>113981825.06226701</v>
      </c>
      <c r="U508">
        <v>2615.7600000000002</v>
      </c>
      <c r="V508">
        <v>0.25</v>
      </c>
      <c r="W508">
        <v>0</v>
      </c>
    </row>
    <row r="509" spans="1:34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v>39457.207201553399</v>
      </c>
      <c r="P509">
        <v>1029.8259153230099</v>
      </c>
      <c r="Q509">
        <v>2615.7578249204398</v>
      </c>
      <c r="R509" s="2">
        <v>17897509.412757501</v>
      </c>
      <c r="S509" s="2">
        <v>43012519.6172975</v>
      </c>
      <c r="T509" s="2">
        <v>113983176.985838</v>
      </c>
      <c r="U509">
        <v>2615.7600000000002</v>
      </c>
      <c r="V509">
        <v>0.25</v>
      </c>
      <c r="W509">
        <v>0</v>
      </c>
    </row>
    <row r="510" spans="1:34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v>39457.288526614298</v>
      </c>
      <c r="P510">
        <v>1029.82662284561</v>
      </c>
      <c r="Q510">
        <v>2615.7596220278501</v>
      </c>
      <c r="R510" s="2">
        <v>17897546.301228501</v>
      </c>
      <c r="S510" s="2">
        <v>43012608.270195797</v>
      </c>
      <c r="T510" s="2">
        <v>113983411.91601899</v>
      </c>
      <c r="U510">
        <v>2615.7600000000002</v>
      </c>
      <c r="V510" s="11">
        <v>0.25</v>
      </c>
      <c r="W510">
        <v>0</v>
      </c>
    </row>
    <row r="511" spans="1:34" x14ac:dyDescent="0.25">
      <c r="A511" t="s">
        <v>123</v>
      </c>
      <c r="B511" s="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v>39457.302658802299</v>
      </c>
      <c r="P511">
        <v>1029.8267457945999</v>
      </c>
      <c r="Q511">
        <v>2615.7599343182901</v>
      </c>
      <c r="R511" s="2">
        <v>17897552.711488701</v>
      </c>
      <c r="S511" s="2">
        <v>43012623.675771996</v>
      </c>
      <c r="T511" s="2">
        <v>113983452.740796</v>
      </c>
      <c r="U511">
        <v>2615.7600000000002</v>
      </c>
      <c r="V511">
        <v>0.25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 s="11">
        <v>9.4999999999999998E-3</v>
      </c>
      <c r="M512">
        <v>3.1</v>
      </c>
      <c r="N512">
        <v>16.171494429999999</v>
      </c>
      <c r="O512">
        <v>0.345397329009277</v>
      </c>
      <c r="P512">
        <v>9.0276197853989206</v>
      </c>
      <c r="Q512">
        <v>22.930154254913301</v>
      </c>
      <c r="R512">
        <v>156.66977937661699</v>
      </c>
      <c r="S512">
        <v>376.51953707430101</v>
      </c>
      <c r="T512">
        <v>997.77677324689898</v>
      </c>
      <c r="U512">
        <v>111</v>
      </c>
      <c r="V512">
        <v>0.13</v>
      </c>
      <c r="W512">
        <v>0.22</v>
      </c>
      <c r="Y512" s="2"/>
      <c r="Z512" s="2"/>
    </row>
    <row r="513" spans="1:23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2.4419520664382501</v>
      </c>
      <c r="P513">
        <v>16.965986526289502</v>
      </c>
      <c r="Q513">
        <v>43.093605776775398</v>
      </c>
      <c r="R513">
        <v>1107.6521425180999</v>
      </c>
      <c r="S513">
        <v>2661.9854422448898</v>
      </c>
      <c r="T513">
        <v>7054.2614219489697</v>
      </c>
      <c r="U513">
        <v>111</v>
      </c>
      <c r="V513">
        <v>0.13</v>
      </c>
      <c r="W513">
        <v>0.22</v>
      </c>
    </row>
    <row r="514" spans="1:23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6.3456182847985003</v>
      </c>
      <c r="P514">
        <v>23.086876790543499</v>
      </c>
      <c r="Q514">
        <v>58.6406670479805</v>
      </c>
      <c r="R514" s="11">
        <v>2878.3274599697502</v>
      </c>
      <c r="S514" s="11">
        <v>6917.3935591678601</v>
      </c>
      <c r="T514" s="11">
        <v>18331.092931794799</v>
      </c>
      <c r="U514">
        <v>111</v>
      </c>
      <c r="V514">
        <v>0.13</v>
      </c>
      <c r="W514">
        <v>0.22</v>
      </c>
    </row>
    <row r="515" spans="1:23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11.2951133205428</v>
      </c>
      <c r="P515">
        <v>27.8063989353262</v>
      </c>
      <c r="Q515">
        <v>70.628253295728499</v>
      </c>
      <c r="R515">
        <v>5123.38331347024</v>
      </c>
      <c r="S515">
        <v>12312.865449339701</v>
      </c>
      <c r="T515">
        <v>32629.093440750101</v>
      </c>
      <c r="U515">
        <v>111</v>
      </c>
      <c r="V515">
        <v>0.13</v>
      </c>
      <c r="W515">
        <v>0.22</v>
      </c>
    </row>
    <row r="516" spans="1:23" x14ac:dyDescent="0.25">
      <c r="A516" s="11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 s="11">
        <v>9.4999999999999998E-3</v>
      </c>
      <c r="M516" s="11">
        <v>3.1</v>
      </c>
      <c r="N516">
        <v>36.198129430000002</v>
      </c>
      <c r="O516">
        <v>16.537455725548501</v>
      </c>
      <c r="P516">
        <v>31.4453939692959</v>
      </c>
      <c r="Q516">
        <v>79.871300682011494</v>
      </c>
      <c r="R516" s="11">
        <v>7501.2726572146203</v>
      </c>
      <c r="S516" s="11">
        <v>18027.571875065201</v>
      </c>
      <c r="T516" s="11">
        <v>47773.065468922701</v>
      </c>
      <c r="U516">
        <v>111</v>
      </c>
      <c r="V516">
        <v>0.13</v>
      </c>
      <c r="W516">
        <v>0.22</v>
      </c>
    </row>
    <row r="517" spans="1:23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21.554535391180899</v>
      </c>
      <c r="P517">
        <v>34.251246860969502</v>
      </c>
      <c r="Q517">
        <v>86.998167026862603</v>
      </c>
      <c r="R517">
        <v>9776.9844196191898</v>
      </c>
      <c r="S517">
        <v>23496.718143761598</v>
      </c>
      <c r="T517">
        <v>62266.303080968202</v>
      </c>
      <c r="U517">
        <v>111</v>
      </c>
      <c r="V517">
        <v>0.13</v>
      </c>
      <c r="W517">
        <v>0.22</v>
      </c>
    </row>
    <row r="518" spans="1:23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26.0615299337002</v>
      </c>
      <c r="P518">
        <v>36.414704182625997</v>
      </c>
      <c r="Q518">
        <v>92.493348623870105</v>
      </c>
      <c r="R518">
        <v>11821.3251869711</v>
      </c>
      <c r="S518">
        <v>28409.817800939902</v>
      </c>
      <c r="T518">
        <v>75286.017172490596</v>
      </c>
      <c r="U518">
        <v>111</v>
      </c>
      <c r="V518">
        <v>0.13</v>
      </c>
      <c r="W518">
        <v>0.22</v>
      </c>
    </row>
    <row r="519" spans="1:23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29.943518855926602</v>
      </c>
      <c r="P519">
        <v>38.082841381307603</v>
      </c>
      <c r="Q519">
        <v>96.730417108521294</v>
      </c>
      <c r="R519">
        <v>13582.1678366007</v>
      </c>
      <c r="S519">
        <v>32641.595377555099</v>
      </c>
      <c r="T519">
        <v>86500.227750520906</v>
      </c>
      <c r="U519">
        <v>111</v>
      </c>
      <c r="V519">
        <v>0.13</v>
      </c>
      <c r="W519">
        <v>0.22</v>
      </c>
    </row>
    <row r="520" spans="1:23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33.191169266138303</v>
      </c>
      <c r="P520">
        <v>39.369061213688902</v>
      </c>
      <c r="Q520">
        <v>99.997415482769895</v>
      </c>
      <c r="R520">
        <v>15055.279034998401</v>
      </c>
      <c r="S520">
        <v>36181.877036766302</v>
      </c>
      <c r="T520">
        <v>95881.974147430607</v>
      </c>
      <c r="U520">
        <v>111</v>
      </c>
      <c r="V520">
        <v>0.13</v>
      </c>
      <c r="W520">
        <v>0.22</v>
      </c>
    </row>
    <row r="521" spans="1:23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 s="11">
        <v>9.4999999999999998E-3</v>
      </c>
      <c r="M521">
        <v>3.1</v>
      </c>
      <c r="N521">
        <v>45.151587120000002</v>
      </c>
      <c r="O521">
        <v>35.852318504040497</v>
      </c>
      <c r="P521">
        <v>40.360803055138597</v>
      </c>
      <c r="Q521">
        <v>102.51643976005199</v>
      </c>
      <c r="R521" s="11">
        <v>16262.357460261001</v>
      </c>
      <c r="S521" s="11">
        <v>39082.8105269429</v>
      </c>
      <c r="T521" s="11">
        <v>103569.447896399</v>
      </c>
      <c r="U521">
        <v>111</v>
      </c>
      <c r="V521">
        <v>0.13</v>
      </c>
      <c r="W521">
        <v>0.22</v>
      </c>
    </row>
    <row r="522" spans="1:23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5.5493212288959898E-2</v>
      </c>
      <c r="P522">
        <v>5.0953193492557096</v>
      </c>
      <c r="Q522">
        <v>12.9421111471095</v>
      </c>
      <c r="R522">
        <v>25.171327616078901</v>
      </c>
      <c r="S522">
        <v>60.493457380627</v>
      </c>
      <c r="T522">
        <v>160.307662058662</v>
      </c>
      <c r="U522">
        <v>136</v>
      </c>
      <c r="V522">
        <v>0.1</v>
      </c>
      <c r="W522">
        <v>0</v>
      </c>
    </row>
    <row r="523" spans="1:23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0.35960673313758401</v>
      </c>
      <c r="P523">
        <v>9.7057549533049094</v>
      </c>
      <c r="Q523">
        <v>24.652617581394502</v>
      </c>
      <c r="R523" s="11">
        <v>163.11506433652201</v>
      </c>
      <c r="S523" s="11">
        <v>392.00928703802498</v>
      </c>
      <c r="T523" s="11">
        <v>1038.82461065077</v>
      </c>
      <c r="U523">
        <v>136</v>
      </c>
      <c r="V523">
        <v>0.1</v>
      </c>
      <c r="W523">
        <v>0</v>
      </c>
    </row>
    <row r="524" spans="1:23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 s="11">
        <v>1.4999999999999999E-2</v>
      </c>
      <c r="M524">
        <v>2.9</v>
      </c>
      <c r="N524">
        <v>31.390339699999998</v>
      </c>
      <c r="O524">
        <v>1.0142401313462499</v>
      </c>
      <c r="P524">
        <v>13.877449601293799</v>
      </c>
      <c r="Q524">
        <v>35.248721987286402</v>
      </c>
      <c r="R524" s="11">
        <v>460.05213204372899</v>
      </c>
      <c r="S524" s="11">
        <v>1105.6287720349201</v>
      </c>
      <c r="T524" s="11">
        <v>2929.9162458925298</v>
      </c>
      <c r="U524">
        <v>136</v>
      </c>
      <c r="V524">
        <v>0.1</v>
      </c>
      <c r="W524">
        <v>0</v>
      </c>
    </row>
    <row r="525" spans="1:23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2.0377748823399302</v>
      </c>
      <c r="P525">
        <v>17.6521550154146</v>
      </c>
      <c r="Q525">
        <v>44.836473739153099</v>
      </c>
      <c r="R525">
        <v>924.32023765543704</v>
      </c>
      <c r="S525">
        <v>2221.3896603110702</v>
      </c>
      <c r="T525">
        <v>5886.6825998243403</v>
      </c>
      <c r="U525">
        <v>136</v>
      </c>
      <c r="V525">
        <v>0.1</v>
      </c>
      <c r="W525">
        <v>0</v>
      </c>
    </row>
    <row r="526" spans="1:23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3.40352886373622</v>
      </c>
      <c r="P526">
        <v>21.067649716174</v>
      </c>
      <c r="Q526">
        <v>53.511830279081899</v>
      </c>
      <c r="R526">
        <v>1543.8165596502899</v>
      </c>
      <c r="S526">
        <v>3710.2056228077099</v>
      </c>
      <c r="T526">
        <v>9832.0449004404309</v>
      </c>
      <c r="U526">
        <v>136</v>
      </c>
      <c r="V526">
        <v>0.1</v>
      </c>
      <c r="W526">
        <v>0</v>
      </c>
    </row>
    <row r="527" spans="1:23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5.0620417105033502</v>
      </c>
      <c r="P527">
        <v>24.158117122524601</v>
      </c>
      <c r="Q527">
        <v>61.3616174912124</v>
      </c>
      <c r="R527">
        <v>2296.1062271517799</v>
      </c>
      <c r="S527">
        <v>5518.1596422777602</v>
      </c>
      <c r="T527">
        <v>14623.1230520361</v>
      </c>
      <c r="U527">
        <v>136</v>
      </c>
      <c r="V527">
        <v>0.1</v>
      </c>
      <c r="W527">
        <v>0</v>
      </c>
    </row>
    <row r="528" spans="1:23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6.9546121770560498</v>
      </c>
      <c r="P528">
        <v>26.954487671011101</v>
      </c>
      <c r="Q528">
        <v>68.464398684368305</v>
      </c>
      <c r="R528">
        <v>3154.5627713873801</v>
      </c>
      <c r="S528">
        <v>7581.2611665161803</v>
      </c>
      <c r="T528">
        <v>20090.342091267899</v>
      </c>
      <c r="U528">
        <v>136</v>
      </c>
      <c r="V528">
        <v>0.1</v>
      </c>
      <c r="W528">
        <v>0</v>
      </c>
    </row>
    <row r="529" spans="1:23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9.0214285789135502</v>
      </c>
      <c r="P529">
        <v>29.4847483779755</v>
      </c>
      <c r="Q529">
        <v>74.891260880057899</v>
      </c>
      <c r="R529">
        <v>4092.0560363752302</v>
      </c>
      <c r="S529">
        <v>9834.3091477414691</v>
      </c>
      <c r="T529">
        <v>26060.919241514901</v>
      </c>
      <c r="U529">
        <v>136</v>
      </c>
      <c r="V529">
        <v>0.1</v>
      </c>
      <c r="W529">
        <v>0</v>
      </c>
    </row>
    <row r="530" spans="1:23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11.2062447040654</v>
      </c>
      <c r="P530">
        <v>31.774222943022998</v>
      </c>
      <c r="Q530">
        <v>80.706526275278506</v>
      </c>
      <c r="R530">
        <v>5083.0731391647396</v>
      </c>
      <c r="S530">
        <v>12215.9892794154</v>
      </c>
      <c r="T530">
        <v>32372.371590450799</v>
      </c>
      <c r="U530">
        <v>136</v>
      </c>
      <c r="V530">
        <v>0.1</v>
      </c>
      <c r="W530">
        <v>0</v>
      </c>
    </row>
    <row r="531" spans="1:23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13.458838780245101</v>
      </c>
      <c r="P531">
        <v>33.845825197119602</v>
      </c>
      <c r="Q531">
        <v>85.968396000683796</v>
      </c>
      <c r="R531">
        <v>6104.8338399565801</v>
      </c>
      <c r="S531">
        <v>14671.554530056699</v>
      </c>
      <c r="T531">
        <v>38879.619504650203</v>
      </c>
      <c r="U531">
        <v>136</v>
      </c>
      <c r="V531">
        <v>0.1</v>
      </c>
      <c r="W531">
        <v>0</v>
      </c>
    </row>
    <row r="532" spans="1:23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2.7949704022846902</v>
      </c>
      <c r="P532">
        <v>17.679559020398202</v>
      </c>
      <c r="Q532">
        <v>44.906079911811297</v>
      </c>
      <c r="R532">
        <v>1267.7787565588101</v>
      </c>
      <c r="S532">
        <v>3046.8126809872902</v>
      </c>
      <c r="T532">
        <v>8074.0536046163297</v>
      </c>
      <c r="U532">
        <v>62.2</v>
      </c>
      <c r="V532">
        <v>0.64</v>
      </c>
      <c r="W532">
        <v>0</v>
      </c>
    </row>
    <row r="533" spans="1:23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5.8345558428621302</v>
      </c>
      <c r="P533">
        <v>22.595135883632601</v>
      </c>
      <c r="Q533">
        <v>57.391645144426803</v>
      </c>
      <c r="R533">
        <v>2646.5131600285499</v>
      </c>
      <c r="S533">
        <v>6360.2815669996298</v>
      </c>
      <c r="T533">
        <v>16854.746152549</v>
      </c>
      <c r="U533">
        <v>62.2</v>
      </c>
      <c r="V533">
        <v>0.64</v>
      </c>
      <c r="W533">
        <v>0</v>
      </c>
    </row>
    <row r="534" spans="1:23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6.9586331639951604</v>
      </c>
      <c r="P534">
        <v>23.9618496048565</v>
      </c>
      <c r="Q534">
        <v>60.863097996335398</v>
      </c>
      <c r="R534">
        <v>3156.3866625518999</v>
      </c>
      <c r="S534">
        <v>7585.6444665991303</v>
      </c>
      <c r="T534">
        <v>20101.957836487702</v>
      </c>
      <c r="U534">
        <v>62.2</v>
      </c>
      <c r="V534">
        <v>0.64</v>
      </c>
      <c r="W534">
        <v>0</v>
      </c>
    </row>
    <row r="535" spans="1:23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7.2949700542076599</v>
      </c>
      <c r="P535">
        <v>24.341846998397902</v>
      </c>
      <c r="Q535">
        <v>61.828291375930597</v>
      </c>
      <c r="R535">
        <v>3308.94669113392</v>
      </c>
      <c r="S535">
        <v>7952.2871692716199</v>
      </c>
      <c r="T535">
        <v>21073.560998569799</v>
      </c>
      <c r="U535">
        <v>62.2</v>
      </c>
      <c r="V535">
        <v>0.64</v>
      </c>
      <c r="W535">
        <v>0</v>
      </c>
    </row>
    <row r="536" spans="1:23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7.3903722939397998</v>
      </c>
      <c r="P536">
        <v>24.447500447877399</v>
      </c>
      <c r="Q536">
        <v>62.096651137608603</v>
      </c>
      <c r="R536">
        <v>3352.2204706206999</v>
      </c>
      <c r="S536">
        <v>8056.28567801177</v>
      </c>
      <c r="T536">
        <v>21349.157046731201</v>
      </c>
      <c r="U536">
        <v>62.2</v>
      </c>
      <c r="V536">
        <v>0.64</v>
      </c>
      <c r="W536">
        <v>0</v>
      </c>
    </row>
    <row r="537" spans="1:23" x14ac:dyDescent="0.25">
      <c r="A537" t="s">
        <v>129</v>
      </c>
      <c r="B537" t="s">
        <v>130</v>
      </c>
      <c r="C537">
        <v>6</v>
      </c>
      <c r="D537">
        <v>2</v>
      </c>
      <c r="E537" s="11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7.4170446627288102</v>
      </c>
      <c r="P537">
        <v>24.4768760477542</v>
      </c>
      <c r="Q537">
        <v>62.1712651612958</v>
      </c>
      <c r="R537">
        <v>3364.3188679812401</v>
      </c>
      <c r="S537">
        <v>8085.36137462448</v>
      </c>
      <c r="T537">
        <v>21426.2076427549</v>
      </c>
      <c r="U537">
        <v>62.2</v>
      </c>
      <c r="V537">
        <v>0.64</v>
      </c>
      <c r="W537">
        <v>0</v>
      </c>
    </row>
    <row r="538" spans="1:23" x14ac:dyDescent="0.25">
      <c r="A538" s="11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 s="11">
        <v>1.4E-2</v>
      </c>
      <c r="M538" s="11">
        <v>3</v>
      </c>
      <c r="N538">
        <v>46.785371589999997</v>
      </c>
      <c r="O538">
        <v>7.4244719611899299</v>
      </c>
      <c r="P538">
        <v>24.485043560243199</v>
      </c>
      <c r="Q538">
        <v>62.192010643017703</v>
      </c>
      <c r="R538" s="11">
        <v>3367.6878378994702</v>
      </c>
      <c r="S538" s="11">
        <v>8093.4579137213896</v>
      </c>
      <c r="T538" s="11">
        <v>21447.663471361699</v>
      </c>
      <c r="U538" s="11">
        <v>62.2</v>
      </c>
      <c r="V538" s="11">
        <v>0.64</v>
      </c>
      <c r="W538" s="11">
        <v>0</v>
      </c>
    </row>
    <row r="539" spans="1:23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7.4265379077990996</v>
      </c>
      <c r="P539">
        <v>24.487314433367001</v>
      </c>
      <c r="Q539">
        <v>62.197778660752299</v>
      </c>
      <c r="R539">
        <v>3368.6249366326601</v>
      </c>
      <c r="S539">
        <v>8095.7100135368</v>
      </c>
      <c r="T539">
        <v>21453.631535872501</v>
      </c>
      <c r="U539">
        <v>62.2</v>
      </c>
      <c r="V539">
        <v>0.64</v>
      </c>
      <c r="W539">
        <v>0</v>
      </c>
    </row>
    <row r="540" spans="1:23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7.4271123861016601</v>
      </c>
      <c r="P540">
        <v>24.4879458208001</v>
      </c>
      <c r="Q540">
        <v>62.199382384832198</v>
      </c>
      <c r="R540">
        <v>3368.8855159173299</v>
      </c>
      <c r="S540">
        <v>8096.3362555090798</v>
      </c>
      <c r="T540">
        <v>21455.2910770991</v>
      </c>
      <c r="U540">
        <v>62.2</v>
      </c>
      <c r="V540">
        <v>0.64</v>
      </c>
      <c r="W540">
        <v>0</v>
      </c>
    </row>
    <row r="541" spans="1:23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 s="11">
        <v>1.4E-2</v>
      </c>
      <c r="M541">
        <v>3</v>
      </c>
      <c r="N541">
        <v>50.65797019</v>
      </c>
      <c r="O541">
        <v>7.4272721177615404</v>
      </c>
      <c r="P541">
        <v>24.488121370057499</v>
      </c>
      <c r="Q541">
        <v>62.199828279945997</v>
      </c>
      <c r="R541" s="11">
        <v>3368.9579690656601</v>
      </c>
      <c r="S541" s="11">
        <v>8096.5103798742202</v>
      </c>
      <c r="T541" s="11">
        <v>21455.7525066667</v>
      </c>
      <c r="U541" s="11">
        <v>62.2</v>
      </c>
      <c r="V541" s="11">
        <v>0.64</v>
      </c>
      <c r="W541" s="11">
        <v>0</v>
      </c>
    </row>
    <row r="542" spans="1:23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4.47027353802983E-2</v>
      </c>
      <c r="P542">
        <v>5.1260281366992704</v>
      </c>
      <c r="Q542">
        <v>13.0201114672162</v>
      </c>
      <c r="R542">
        <v>20.276843800881</v>
      </c>
      <c r="S542">
        <v>48.730698872581101</v>
      </c>
      <c r="T542">
        <v>129.13635201234001</v>
      </c>
      <c r="U542">
        <v>158</v>
      </c>
      <c r="V542">
        <v>4.2999999999999997E-2</v>
      </c>
      <c r="W542">
        <v>0</v>
      </c>
    </row>
    <row r="543" spans="1:23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0.29152341073704902</v>
      </c>
      <c r="P543">
        <v>9.8296419840067006</v>
      </c>
      <c r="Q543">
        <v>24.967290639377001</v>
      </c>
      <c r="R543">
        <v>132.232952044819</v>
      </c>
      <c r="S543">
        <v>317.79128104979299</v>
      </c>
      <c r="T543">
        <v>842.14689478195305</v>
      </c>
      <c r="U543">
        <v>158</v>
      </c>
      <c r="V543">
        <v>4.2999999999999997E-2</v>
      </c>
      <c r="W543">
        <v>0</v>
      </c>
    </row>
    <row r="544" spans="1:23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0.83168509193668805</v>
      </c>
      <c r="P544">
        <v>14.1456509161832</v>
      </c>
      <c r="Q544">
        <v>35.929953327105402</v>
      </c>
      <c r="R544" s="11">
        <v>377.24646058580998</v>
      </c>
      <c r="S544" s="11">
        <v>906.624514745998</v>
      </c>
      <c r="T544" s="11">
        <v>2402.55496407689</v>
      </c>
      <c r="U544" s="11">
        <v>158</v>
      </c>
      <c r="V544" s="11">
        <v>4.2999999999999997E-2</v>
      </c>
      <c r="W544" s="11">
        <v>0</v>
      </c>
    </row>
    <row r="545" spans="1:23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1.69314213223247</v>
      </c>
      <c r="P545">
        <v>18.105995814242998</v>
      </c>
      <c r="Q545">
        <v>45.989229368177298</v>
      </c>
      <c r="R545" s="11">
        <v>767.99726584738801</v>
      </c>
      <c r="S545" s="11">
        <v>1845.70359492283</v>
      </c>
      <c r="T545" s="11">
        <v>4891.1145265454898</v>
      </c>
      <c r="U545" s="11">
        <v>158</v>
      </c>
      <c r="V545" s="11">
        <v>4.2999999999999997E-2</v>
      </c>
      <c r="W545" s="11">
        <v>0</v>
      </c>
    </row>
    <row r="546" spans="1:23" x14ac:dyDescent="0.25">
      <c r="A546" s="11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 s="11">
        <v>1.2500000000000001E-2</v>
      </c>
      <c r="M546" s="11">
        <v>2.88</v>
      </c>
      <c r="N546">
        <v>43.288073740000002</v>
      </c>
      <c r="O546">
        <v>2.8672891874892099</v>
      </c>
      <c r="P546">
        <v>21.7399854463449</v>
      </c>
      <c r="Q546">
        <v>55.219563033716</v>
      </c>
      <c r="R546" s="11">
        <v>1300.5820447465801</v>
      </c>
      <c r="S546" s="11">
        <v>3125.6477883839998</v>
      </c>
      <c r="T546" s="11">
        <v>8282.9666392176096</v>
      </c>
      <c r="U546" s="11">
        <v>158</v>
      </c>
      <c r="V546" s="11">
        <v>4.2999999999999997E-2</v>
      </c>
      <c r="W546" s="11">
        <v>0</v>
      </c>
    </row>
    <row r="547" spans="1:23" x14ac:dyDescent="0.25">
      <c r="A547" s="11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 s="11">
        <v>1.2500000000000001E-2</v>
      </c>
      <c r="M547" s="11">
        <v>2.88</v>
      </c>
      <c r="N547">
        <v>47.095113740000002</v>
      </c>
      <c r="O547">
        <v>4.3246851796066199</v>
      </c>
      <c r="P547">
        <v>25.074513369075401</v>
      </c>
      <c r="Q547">
        <v>63.689263957451402</v>
      </c>
      <c r="R547" s="11">
        <v>1961.64653301096</v>
      </c>
      <c r="S547" s="11">
        <v>4714.3632131962504</v>
      </c>
      <c r="T547" s="11">
        <v>12493.062514970001</v>
      </c>
      <c r="U547" s="11">
        <v>158</v>
      </c>
      <c r="V547" s="11">
        <v>4.2999999999999997E-2</v>
      </c>
      <c r="W547" s="11">
        <v>0</v>
      </c>
    </row>
    <row r="548" spans="1:23" x14ac:dyDescent="0.25">
      <c r="A548" s="11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 s="11">
        <v>1.2500000000000001E-2</v>
      </c>
      <c r="M548" s="11">
        <v>2.88</v>
      </c>
      <c r="N548">
        <v>49.457807510000002</v>
      </c>
      <c r="O548">
        <v>6.0250819002095604</v>
      </c>
      <c r="P548">
        <v>28.134256954815399</v>
      </c>
      <c r="Q548">
        <v>71.461012665231095</v>
      </c>
      <c r="R548" s="11">
        <v>2732.9344287040599</v>
      </c>
      <c r="S548" s="11">
        <v>6567.9750749917403</v>
      </c>
      <c r="T548" s="11">
        <v>17405.1339487281</v>
      </c>
      <c r="U548">
        <v>158</v>
      </c>
      <c r="V548">
        <v>4.2999999999999997E-2</v>
      </c>
      <c r="W548">
        <v>0</v>
      </c>
    </row>
    <row r="549" spans="1:23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7.9238918771271898</v>
      </c>
      <c r="P549">
        <v>30.941860018103299</v>
      </c>
      <c r="Q549">
        <v>78.5923244459823</v>
      </c>
      <c r="R549">
        <v>3594.2211705995601</v>
      </c>
      <c r="S549">
        <v>8637.8783239595195</v>
      </c>
      <c r="T549">
        <v>22890.377558492699</v>
      </c>
      <c r="U549">
        <v>158</v>
      </c>
      <c r="V549">
        <v>4.2999999999999997E-2</v>
      </c>
      <c r="W549">
        <v>0</v>
      </c>
    </row>
    <row r="550" spans="1:23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9.9763005497434492</v>
      </c>
      <c r="P550">
        <v>33.518100392532297</v>
      </c>
      <c r="Q550">
        <v>85.135974997031994</v>
      </c>
      <c r="R550">
        <v>4525.1791917624996</v>
      </c>
      <c r="S550">
        <v>10875.2203599195</v>
      </c>
      <c r="T550">
        <v>28819.3339537867</v>
      </c>
      <c r="U550">
        <v>158</v>
      </c>
      <c r="V550">
        <v>4.2999999999999997E-2</v>
      </c>
      <c r="W550">
        <v>0</v>
      </c>
    </row>
    <row r="551" spans="1:23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12.139788251601701</v>
      </c>
      <c r="P551">
        <v>35.882043698344802</v>
      </c>
      <c r="Q551">
        <v>91.140390993795705</v>
      </c>
      <c r="R551">
        <v>5506.5218729766202</v>
      </c>
      <c r="S551">
        <v>13233.650259496801</v>
      </c>
      <c r="T551">
        <v>35069.1731876665</v>
      </c>
      <c r="U551">
        <v>158</v>
      </c>
      <c r="V551">
        <v>4.2999999999999997E-2</v>
      </c>
      <c r="W551">
        <v>0</v>
      </c>
    </row>
    <row r="552" spans="1:23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8.0479844273819698E-2</v>
      </c>
      <c r="P552">
        <v>5.9316432662091696</v>
      </c>
      <c r="Q552">
        <v>15.066373896171299</v>
      </c>
      <c r="R552">
        <v>36.505086715089099</v>
      </c>
      <c r="S552">
        <v>87.731522987476794</v>
      </c>
      <c r="T552">
        <v>232.48853591681299</v>
      </c>
      <c r="U552">
        <v>45.7</v>
      </c>
      <c r="V552">
        <v>0.2</v>
      </c>
      <c r="W552">
        <v>0</v>
      </c>
    </row>
    <row r="553" spans="1:23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0.35629213680593103</v>
      </c>
      <c r="P553">
        <v>9.9077426534814901</v>
      </c>
      <c r="Q553">
        <v>25.165666339843</v>
      </c>
      <c r="R553">
        <v>161.61158694284299</v>
      </c>
      <c r="S553">
        <v>388.39602725989698</v>
      </c>
      <c r="T553">
        <v>1029.24947223873</v>
      </c>
      <c r="U553">
        <v>45.7</v>
      </c>
      <c r="V553">
        <v>0.2</v>
      </c>
      <c r="W553">
        <v>0</v>
      </c>
    </row>
    <row r="554" spans="1:23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0.71097215166475103</v>
      </c>
      <c r="P554">
        <v>12.5730017778001</v>
      </c>
      <c r="Q554">
        <v>31.9354245156124</v>
      </c>
      <c r="R554">
        <v>322.49192680133098</v>
      </c>
      <c r="S554">
        <v>775.03467147640299</v>
      </c>
      <c r="T554">
        <v>2053.84187941247</v>
      </c>
      <c r="U554">
        <v>45.7</v>
      </c>
      <c r="V554">
        <v>0.2</v>
      </c>
      <c r="W554">
        <v>0</v>
      </c>
    </row>
    <row r="555" spans="1:23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1.0451784700884901</v>
      </c>
      <c r="P555">
        <v>14.359578396710299</v>
      </c>
      <c r="Q555">
        <v>36.473329127644298</v>
      </c>
      <c r="R555">
        <v>474.085543126929</v>
      </c>
      <c r="S555">
        <v>1139.35482606808</v>
      </c>
      <c r="T555">
        <v>3019.2902890804098</v>
      </c>
      <c r="U555">
        <v>45.7</v>
      </c>
      <c r="V555">
        <v>0.2</v>
      </c>
      <c r="W555">
        <v>0</v>
      </c>
    </row>
    <row r="556" spans="1:23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1.3184910861486601</v>
      </c>
      <c r="P556">
        <v>15.557156518144399</v>
      </c>
      <c r="Q556">
        <v>39.515177556086797</v>
      </c>
      <c r="R556">
        <v>598.05820783112802</v>
      </c>
      <c r="S556">
        <v>1437.2944192048301</v>
      </c>
      <c r="T556">
        <v>3808.8302108927901</v>
      </c>
      <c r="U556">
        <v>45.7</v>
      </c>
      <c r="V556">
        <v>0.2</v>
      </c>
      <c r="W556">
        <v>0</v>
      </c>
    </row>
    <row r="557" spans="1:23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1.52561428302213</v>
      </c>
      <c r="P557">
        <v>16.3599171396354</v>
      </c>
      <c r="Q557">
        <v>41.554189534673903</v>
      </c>
      <c r="R557">
        <v>692.00782131257404</v>
      </c>
      <c r="S557">
        <v>1663.08056071275</v>
      </c>
      <c r="T557">
        <v>4407.1634858887801</v>
      </c>
      <c r="U557">
        <v>45.7</v>
      </c>
      <c r="V557">
        <v>0.2</v>
      </c>
      <c r="W557">
        <v>0</v>
      </c>
    </row>
    <row r="558" spans="1:23" x14ac:dyDescent="0.25">
      <c r="A558" s="11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 s="11">
        <v>1.4E-2</v>
      </c>
      <c r="M558" s="11">
        <v>2.9</v>
      </c>
      <c r="N558">
        <v>53.419532879999998</v>
      </c>
      <c r="O558">
        <v>1.6757287015857001</v>
      </c>
      <c r="P558">
        <v>16.898023676388799</v>
      </c>
      <c r="Q558">
        <v>42.920980138027602</v>
      </c>
      <c r="R558" s="11">
        <v>760.09865717706396</v>
      </c>
      <c r="S558" s="11">
        <v>1826.72111794536</v>
      </c>
      <c r="T558" s="11">
        <v>4840.8109625551997</v>
      </c>
      <c r="U558">
        <v>45.7</v>
      </c>
      <c r="V558">
        <v>0.2</v>
      </c>
      <c r="W558">
        <v>0</v>
      </c>
    </row>
    <row r="559" spans="1:23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1.78157856253445</v>
      </c>
      <c r="P559">
        <v>17.258727274877401</v>
      </c>
      <c r="Q559">
        <v>43.837167278188701</v>
      </c>
      <c r="R559">
        <v>808.11140356816702</v>
      </c>
      <c r="S559">
        <v>1942.1086363089801</v>
      </c>
      <c r="T559">
        <v>5146.5878862188001</v>
      </c>
      <c r="U559">
        <v>45.7</v>
      </c>
      <c r="V559">
        <v>0.2</v>
      </c>
      <c r="W559">
        <v>0</v>
      </c>
    </row>
    <row r="560" spans="1:23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1.8549273239369199</v>
      </c>
      <c r="P560">
        <v>17.500514127621599</v>
      </c>
      <c r="Q560">
        <v>44.4513058841587</v>
      </c>
      <c r="R560">
        <v>841.38188165621102</v>
      </c>
      <c r="S560">
        <v>2022.06652645088</v>
      </c>
      <c r="T560">
        <v>5358.4762950948298</v>
      </c>
      <c r="U560">
        <v>45.7</v>
      </c>
      <c r="V560">
        <v>0.2</v>
      </c>
      <c r="W560">
        <v>0</v>
      </c>
    </row>
    <row r="561" spans="1:23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1.90518515525045</v>
      </c>
      <c r="P561">
        <v>17.662588701883799</v>
      </c>
      <c r="Q561">
        <v>44.862975302784797</v>
      </c>
      <c r="R561" s="11">
        <v>864.17847758364303</v>
      </c>
      <c r="S561" s="11">
        <v>2076.8528660986399</v>
      </c>
      <c r="T561" s="11">
        <v>5503.66009516139</v>
      </c>
      <c r="U561">
        <v>45.7</v>
      </c>
      <c r="V561">
        <v>0.2</v>
      </c>
      <c r="W561">
        <v>0</v>
      </c>
    </row>
    <row r="562" spans="1:23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1.0132493897372601</v>
      </c>
      <c r="P562">
        <v>11.6325680481434</v>
      </c>
      <c r="Q562">
        <v>29.546722842284201</v>
      </c>
      <c r="R562">
        <v>459.60273867480799</v>
      </c>
      <c r="S562">
        <v>1104.54875913196</v>
      </c>
      <c r="T562">
        <v>2927.0542116996899</v>
      </c>
      <c r="U562">
        <v>114</v>
      </c>
      <c r="V562">
        <v>0.1</v>
      </c>
      <c r="W562">
        <v>0</v>
      </c>
    </row>
    <row r="563" spans="1:23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5.6500457478831301</v>
      </c>
      <c r="P563">
        <v>20.250186411527899</v>
      </c>
      <c r="Q563">
        <v>51.435473485281001</v>
      </c>
      <c r="R563">
        <v>2562.8206892267699</v>
      </c>
      <c r="S563">
        <v>6159.1460928305096</v>
      </c>
      <c r="T563">
        <v>16321.7371460008</v>
      </c>
      <c r="U563">
        <v>114</v>
      </c>
      <c r="V563">
        <v>0.1</v>
      </c>
      <c r="W563">
        <v>0</v>
      </c>
    </row>
    <row r="564" spans="1:23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13.212613096263199</v>
      </c>
      <c r="P564">
        <v>26.634275114004598</v>
      </c>
      <c r="Q564">
        <v>67.651058789571707</v>
      </c>
      <c r="R564">
        <v>5993.1476155814598</v>
      </c>
      <c r="S564">
        <v>14403.1425512652</v>
      </c>
      <c r="T564">
        <v>38168.327760852902</v>
      </c>
      <c r="U564">
        <v>114</v>
      </c>
      <c r="V564">
        <v>0.1</v>
      </c>
      <c r="W564">
        <v>0</v>
      </c>
    </row>
    <row r="565" spans="1:23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21.9304545296729</v>
      </c>
      <c r="P565">
        <v>31.363724347247601</v>
      </c>
      <c r="Q565">
        <v>79.663859842009003</v>
      </c>
      <c r="R565" s="11">
        <v>9947.4986753603207</v>
      </c>
      <c r="S565" s="11">
        <v>23906.509674021399</v>
      </c>
      <c r="T565" s="11">
        <v>63352.250636156801</v>
      </c>
      <c r="U565">
        <v>114</v>
      </c>
      <c r="V565">
        <v>0.1</v>
      </c>
      <c r="W565">
        <v>0</v>
      </c>
    </row>
    <row r="566" spans="1:23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30.452441187409701</v>
      </c>
      <c r="P566">
        <v>34.867386513023199</v>
      </c>
      <c r="Q566">
        <v>88.563161743078993</v>
      </c>
      <c r="R566">
        <v>13813.0113976149</v>
      </c>
      <c r="S566">
        <v>33196.374423491703</v>
      </c>
      <c r="T566">
        <v>87970.392222252907</v>
      </c>
      <c r="U566">
        <v>114</v>
      </c>
      <c r="V566">
        <v>0.1</v>
      </c>
      <c r="W566">
        <v>0</v>
      </c>
    </row>
    <row r="567" spans="1:23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 s="11">
        <v>1.2699999999999999E-2</v>
      </c>
      <c r="M567" s="11">
        <v>3.1</v>
      </c>
      <c r="N567">
        <v>58.129805840000003</v>
      </c>
      <c r="O567">
        <v>38.044210688328398</v>
      </c>
      <c r="P567">
        <v>37.462963284543001</v>
      </c>
      <c r="Q567">
        <v>95.155926742739098</v>
      </c>
      <c r="R567">
        <v>17256.584213301299</v>
      </c>
      <c r="S567">
        <v>41472.204309784502</v>
      </c>
      <c r="T567">
        <v>109901.34142092901</v>
      </c>
      <c r="U567">
        <v>114</v>
      </c>
      <c r="V567">
        <v>0.1</v>
      </c>
      <c r="W567">
        <v>0</v>
      </c>
    </row>
    <row r="568" spans="1:23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44.429910633084802</v>
      </c>
      <c r="P568">
        <v>39.385813850063002</v>
      </c>
      <c r="Q568">
        <v>100.03996717916</v>
      </c>
      <c r="R568">
        <v>20153.092430026401</v>
      </c>
      <c r="S568">
        <v>48433.291107970203</v>
      </c>
      <c r="T568">
        <v>128348.22143612101</v>
      </c>
      <c r="U568">
        <v>114</v>
      </c>
      <c r="V568">
        <v>0.1</v>
      </c>
      <c r="W568">
        <v>0</v>
      </c>
    </row>
    <row r="569" spans="1:23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 s="11">
        <v>1.2699999999999999E-2</v>
      </c>
      <c r="M569">
        <v>3.1</v>
      </c>
      <c r="N569">
        <v>72.695130840000004</v>
      </c>
      <c r="O569">
        <v>49.603030832113397</v>
      </c>
      <c r="P569">
        <v>40.810296584648398</v>
      </c>
      <c r="Q569">
        <v>103.65815332500701</v>
      </c>
      <c r="R569" s="11">
        <v>22499.583071964</v>
      </c>
      <c r="S569" s="11">
        <v>54072.538024426904</v>
      </c>
      <c r="T569" s="11">
        <v>143292.225764731</v>
      </c>
      <c r="U569">
        <v>114</v>
      </c>
      <c r="V569" s="11">
        <v>0.1</v>
      </c>
      <c r="W569">
        <v>0</v>
      </c>
    </row>
    <row r="570" spans="1:23" x14ac:dyDescent="0.25">
      <c r="A570" t="s">
        <v>135</v>
      </c>
      <c r="B570" s="11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53.688220868751301</v>
      </c>
      <c r="P570">
        <v>41.865579349475802</v>
      </c>
      <c r="Q570">
        <v>106.33857154766901</v>
      </c>
      <c r="R570">
        <v>24352.596306280098</v>
      </c>
      <c r="S570">
        <v>58525.826258784298</v>
      </c>
      <c r="T570">
        <v>155093.43958577799</v>
      </c>
      <c r="U570">
        <v>114</v>
      </c>
      <c r="V570">
        <v>0.1</v>
      </c>
      <c r="W570">
        <v>0</v>
      </c>
    </row>
    <row r="571" spans="1:23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 s="11">
        <v>1.2699999999999999E-2</v>
      </c>
      <c r="M571">
        <v>3.1</v>
      </c>
      <c r="N571">
        <v>87.520735579999993</v>
      </c>
      <c r="O571">
        <v>56.857453685651599</v>
      </c>
      <c r="P571">
        <v>42.647352049631301</v>
      </c>
      <c r="Q571">
        <v>108.324274206064</v>
      </c>
      <c r="R571">
        <v>25790.137840376901</v>
      </c>
      <c r="S571">
        <v>61980.624466178502</v>
      </c>
      <c r="T571">
        <v>164248.65483537299</v>
      </c>
      <c r="U571">
        <v>114</v>
      </c>
      <c r="V571">
        <v>0.1</v>
      </c>
      <c r="W571">
        <v>0</v>
      </c>
    </row>
    <row r="572" spans="1:23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3.3956176932488702E-2</v>
      </c>
      <c r="P572">
        <v>4.27859208077213</v>
      </c>
      <c r="Q572">
        <v>10.867623885161199</v>
      </c>
      <c r="R572">
        <v>15.402281088118899</v>
      </c>
      <c r="S572">
        <v>37.015816121410502</v>
      </c>
      <c r="T572">
        <v>98.091912721737899</v>
      </c>
      <c r="U572">
        <v>60.5</v>
      </c>
      <c r="V572">
        <v>9.9000000000000005E-2</v>
      </c>
      <c r="W572">
        <v>0</v>
      </c>
    </row>
    <row r="573" spans="1:23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0.20483194631379301</v>
      </c>
      <c r="P573">
        <v>7.7886200377118602</v>
      </c>
      <c r="Q573">
        <v>19.7830948957881</v>
      </c>
      <c r="R573" s="11">
        <v>92.910318473838302</v>
      </c>
      <c r="S573" s="11">
        <v>223.28843661100299</v>
      </c>
      <c r="T573" s="11">
        <v>591.71435701915698</v>
      </c>
      <c r="U573">
        <v>60.5</v>
      </c>
      <c r="V573">
        <v>9.9000000000000005E-2</v>
      </c>
      <c r="W573">
        <v>0</v>
      </c>
    </row>
    <row r="574" spans="1:23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0.526359419569842</v>
      </c>
      <c r="P574">
        <v>10.668141157256199</v>
      </c>
      <c r="Q574">
        <v>27.097078539430701</v>
      </c>
      <c r="R574">
        <v>238.75290053153901</v>
      </c>
      <c r="S574">
        <v>573.78731202004099</v>
      </c>
      <c r="T574">
        <v>1520.5363768531099</v>
      </c>
      <c r="U574">
        <v>60.5</v>
      </c>
      <c r="V574">
        <v>9.9000000000000005E-2</v>
      </c>
      <c r="W574">
        <v>0</v>
      </c>
    </row>
    <row r="575" spans="1:23" x14ac:dyDescent="0.25">
      <c r="A575" s="11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 s="11">
        <v>1.2E-2</v>
      </c>
      <c r="M575" s="11">
        <v>3</v>
      </c>
      <c r="N575">
        <v>41.728406249999999</v>
      </c>
      <c r="O575">
        <v>0.95915927150425395</v>
      </c>
      <c r="P575">
        <v>13.030413475204</v>
      </c>
      <c r="Q575">
        <v>33.0972502270183</v>
      </c>
      <c r="R575" s="11">
        <v>435.06784457378302</v>
      </c>
      <c r="S575" s="11">
        <v>1045.5848223354601</v>
      </c>
      <c r="T575" s="11">
        <v>2770.7997791889602</v>
      </c>
      <c r="U575">
        <v>60.5</v>
      </c>
      <c r="V575">
        <v>9.9000000000000005E-2</v>
      </c>
      <c r="W575">
        <v>0</v>
      </c>
    </row>
    <row r="576" spans="1:23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1.4539114892034299</v>
      </c>
      <c r="P576">
        <v>14.968350469750501</v>
      </c>
      <c r="Q576">
        <v>38.019610193166201</v>
      </c>
      <c r="R576">
        <v>659.48394244968597</v>
      </c>
      <c r="S576">
        <v>1584.9169489297899</v>
      </c>
      <c r="T576">
        <v>4200.02991466395</v>
      </c>
      <c r="U576">
        <v>60.5</v>
      </c>
      <c r="V576">
        <v>9.9000000000000005E-2</v>
      </c>
      <c r="W576">
        <v>0</v>
      </c>
    </row>
    <row r="577" spans="1:23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1.9681291216124599</v>
      </c>
      <c r="P577">
        <v>16.5581755573569</v>
      </c>
      <c r="Q577">
        <v>42.057765915686602</v>
      </c>
      <c r="R577">
        <v>892.72941441720604</v>
      </c>
      <c r="S577">
        <v>2145.4684316683602</v>
      </c>
      <c r="T577">
        <v>5685.4913439211596</v>
      </c>
      <c r="U577">
        <v>60.5</v>
      </c>
      <c r="V577">
        <v>9.9000000000000005E-2</v>
      </c>
      <c r="W577">
        <v>0</v>
      </c>
    </row>
    <row r="578" spans="1:23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2.47079684797921</v>
      </c>
      <c r="P578">
        <v>17.862420130991499</v>
      </c>
      <c r="Q578">
        <v>45.370547132718301</v>
      </c>
      <c r="R578">
        <v>1120.7359308993</v>
      </c>
      <c r="S578">
        <v>2693.4292980035998</v>
      </c>
      <c r="T578">
        <v>7137.5876397095499</v>
      </c>
      <c r="U578">
        <v>60.5</v>
      </c>
      <c r="V578">
        <v>9.9000000000000005E-2</v>
      </c>
      <c r="W578">
        <v>0</v>
      </c>
    </row>
    <row r="579" spans="1:23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2.9419276487316499</v>
      </c>
      <c r="P579">
        <v>18.9323830603198</v>
      </c>
      <c r="Q579">
        <v>48.088252973212398</v>
      </c>
      <c r="R579">
        <v>1334.43752153734</v>
      </c>
      <c r="S579">
        <v>3207.01158744855</v>
      </c>
      <c r="T579">
        <v>8498.5807067386504</v>
      </c>
      <c r="U579">
        <v>60.5</v>
      </c>
      <c r="V579">
        <v>9.9000000000000005E-2</v>
      </c>
      <c r="W579">
        <v>0</v>
      </c>
    </row>
    <row r="580" spans="1:23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 s="11">
        <v>1.2E-2</v>
      </c>
      <c r="M580">
        <v>3</v>
      </c>
      <c r="N580">
        <v>52.232196340000002</v>
      </c>
      <c r="O580">
        <v>3.3703835388024501</v>
      </c>
      <c r="P580">
        <v>19.810148391515899</v>
      </c>
      <c r="Q580">
        <v>50.317776914450299</v>
      </c>
      <c r="R580" s="11">
        <v>1528.78207527939</v>
      </c>
      <c r="S580" s="11">
        <v>3674.07372093101</v>
      </c>
      <c r="T580" s="11">
        <v>9736.2953604671693</v>
      </c>
      <c r="U580">
        <v>60.5</v>
      </c>
      <c r="V580">
        <v>9.9000000000000005E-2</v>
      </c>
      <c r="W580">
        <v>0</v>
      </c>
    </row>
    <row r="581" spans="1:23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3.7514421734161898</v>
      </c>
      <c r="P581">
        <v>20.530240607358699</v>
      </c>
      <c r="Q581">
        <v>52.146811142691</v>
      </c>
      <c r="R581">
        <v>1701.6275700194101</v>
      </c>
      <c r="S581">
        <v>4089.46784431485</v>
      </c>
      <c r="T581">
        <v>10837.089787434399</v>
      </c>
      <c r="U581">
        <v>60.5</v>
      </c>
      <c r="V581">
        <v>9.9000000000000005E-2</v>
      </c>
      <c r="W581">
        <v>0</v>
      </c>
    </row>
    <row r="582" spans="1:23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4.9266076436140997E-2</v>
      </c>
      <c r="P582">
        <v>5.6035809773118102</v>
      </c>
      <c r="Q582">
        <v>14.233095682371999</v>
      </c>
      <c r="R582" s="11">
        <v>22.346742947147799</v>
      </c>
      <c r="S582" s="11">
        <v>53.705222175313203</v>
      </c>
      <c r="T582" s="11">
        <v>142.31883876457999</v>
      </c>
      <c r="U582">
        <v>50</v>
      </c>
      <c r="V582">
        <v>0.33500000000000002</v>
      </c>
      <c r="W582">
        <v>0</v>
      </c>
    </row>
    <row r="583" spans="1:23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 s="11">
        <v>1.2500000000000001E-2</v>
      </c>
      <c r="M583">
        <v>2.82</v>
      </c>
      <c r="N583">
        <v>24.058974880000001</v>
      </c>
      <c r="O583">
        <v>0.22563902603855801</v>
      </c>
      <c r="P583">
        <v>9.6120358703436501</v>
      </c>
      <c r="Q583">
        <v>24.414571110672899</v>
      </c>
      <c r="R583" s="11">
        <v>102.348262303053</v>
      </c>
      <c r="S583" s="11">
        <v>245.970349202243</v>
      </c>
      <c r="T583" s="11">
        <v>651.82142538594405</v>
      </c>
      <c r="U583">
        <v>50</v>
      </c>
      <c r="V583">
        <v>0.33500000000000002</v>
      </c>
      <c r="W583">
        <v>0</v>
      </c>
    </row>
    <row r="584" spans="1:23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0.471134220916542</v>
      </c>
      <c r="P584">
        <v>12.4794363227556</v>
      </c>
      <c r="Q584">
        <v>31.697768259799201</v>
      </c>
      <c r="R584">
        <v>213.70314200022801</v>
      </c>
      <c r="S584">
        <v>513.58601778473405</v>
      </c>
      <c r="T584">
        <v>1361.00294712954</v>
      </c>
      <c r="U584">
        <v>50</v>
      </c>
      <c r="V584">
        <v>0.33500000000000002</v>
      </c>
      <c r="W584">
        <v>0</v>
      </c>
    </row>
    <row r="585" spans="1:23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0.72362605313299</v>
      </c>
      <c r="P585">
        <v>14.5305970751904</v>
      </c>
      <c r="Q585">
        <v>36.907716570983702</v>
      </c>
      <c r="R585">
        <v>328.23164678402202</v>
      </c>
      <c r="S585">
        <v>788.82875939442795</v>
      </c>
      <c r="T585">
        <v>2090.3962123952401</v>
      </c>
      <c r="U585">
        <v>50</v>
      </c>
      <c r="V585">
        <v>0.33500000000000002</v>
      </c>
      <c r="W585">
        <v>0</v>
      </c>
    </row>
    <row r="586" spans="1:23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0.94913977708671604</v>
      </c>
      <c r="P586">
        <v>15.9978704826386</v>
      </c>
      <c r="Q586">
        <v>40.634591025902203</v>
      </c>
      <c r="R586">
        <v>430.52307294985798</v>
      </c>
      <c r="S586">
        <v>1034.66251610156</v>
      </c>
      <c r="T586">
        <v>2741.8556676691301</v>
      </c>
      <c r="U586">
        <v>50</v>
      </c>
      <c r="V586">
        <v>0.33500000000000002</v>
      </c>
      <c r="W586">
        <v>0</v>
      </c>
    </row>
    <row r="587" spans="1:23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1.1354176474011299</v>
      </c>
      <c r="P587">
        <v>17.047467034078601</v>
      </c>
      <c r="Q587">
        <v>43.300566266559798</v>
      </c>
      <c r="R587">
        <v>515.01739410924904</v>
      </c>
      <c r="S587">
        <v>1237.72505193283</v>
      </c>
      <c r="T587">
        <v>3279.9713876219898</v>
      </c>
      <c r="U587">
        <v>50</v>
      </c>
      <c r="V587">
        <v>0.33500000000000002</v>
      </c>
      <c r="W587">
        <v>0</v>
      </c>
    </row>
    <row r="588" spans="1:23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1.2821567714150801</v>
      </c>
      <c r="P588">
        <v>17.798283422628</v>
      </c>
      <c r="Q588">
        <v>45.207639893475097</v>
      </c>
      <c r="R588">
        <v>581.57722029877402</v>
      </c>
      <c r="S588">
        <v>1397.68618192448</v>
      </c>
      <c r="T588">
        <v>3703.8683820998599</v>
      </c>
      <c r="U588">
        <v>50</v>
      </c>
      <c r="V588">
        <v>0.33500000000000002</v>
      </c>
      <c r="W588">
        <v>0</v>
      </c>
    </row>
    <row r="589" spans="1:23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1.39428577021588</v>
      </c>
      <c r="P589">
        <v>18.335370981215</v>
      </c>
      <c r="Q589">
        <v>46.5718422922861</v>
      </c>
      <c r="R589">
        <v>632.43813909693301</v>
      </c>
      <c r="S589">
        <v>1519.91862316014</v>
      </c>
      <c r="T589">
        <v>4027.7843513743701</v>
      </c>
      <c r="U589">
        <v>50</v>
      </c>
      <c r="V589">
        <v>0.33500000000000002</v>
      </c>
      <c r="W589">
        <v>0</v>
      </c>
    </row>
    <row r="590" spans="1:23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1.4782544566298901</v>
      </c>
      <c r="P590">
        <v>18.7195701675784</v>
      </c>
      <c r="Q590">
        <v>47.547708225649203</v>
      </c>
      <c r="R590">
        <v>670.52573986895095</v>
      </c>
      <c r="S590">
        <v>1611.4533522445299</v>
      </c>
      <c r="T590">
        <v>4270.35138344801</v>
      </c>
      <c r="U590">
        <v>50</v>
      </c>
      <c r="V590">
        <v>0.33500000000000002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sortState ref="A2:W591">
    <sortCondition ref="A2:A591"/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79" activePane="bottomRight" state="frozen"/>
      <selection pane="topRight" activeCell="T1" sqref="T1"/>
      <selection pane="bottomLeft" activeCell="A317" sqref="A317"/>
      <selection pane="bottomRight" activeCell="E82" sqref="E8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591" si="115">Q578/2.54</f>
        <v>17.86242013099146</v>
      </c>
      <c r="Q578">
        <f t="shared" ref="Q578:Q591" si="116">U578*(1-EXP(-V578*(E578-W578)))</f>
        <v>45.370547132718308</v>
      </c>
      <c r="R578">
        <f t="shared" ref="R578:R591" si="117">L578*(Q578^M578)</f>
        <v>1120.7359308992993</v>
      </c>
      <c r="S578">
        <f t="shared" ref="S578:S591" si="118">R578/20/5.7/3.65*1000</f>
        <v>2693.429298003603</v>
      </c>
      <c r="T578">
        <f t="shared" ref="T578:T59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44" activePane="bottomLeft" state="frozen"/>
      <selection activeCell="M1" sqref="M1"/>
      <selection pane="bottomLeft" activeCell="P2" sqref="P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opLeftCell="A128" zoomScaleNormal="100" workbookViewId="0">
      <selection activeCell="M142" sqref="M142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1" width="8.42578125"/>
    <col min="12" max="12" width="11.42578125" bestFit="1" customWidth="1"/>
    <col min="13" max="13" width="10.5703125" bestFit="1" customWidth="1"/>
    <col min="14" max="14" width="8.42578125"/>
    <col min="15" max="15" width="11.42578125" customWidth="1"/>
    <col min="16" max="16" width="11.5703125" bestFit="1" customWidth="1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12" bestFit="1" customWidth="1"/>
    <col min="28" max="28" width="12.5703125" customWidth="1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35" s="10" customFormat="1" x14ac:dyDescent="0.25">
      <c r="A66" s="10" t="s">
        <v>757</v>
      </c>
      <c r="S66" s="10" t="s">
        <v>758</v>
      </c>
      <c r="Y66" s="10" t="s">
        <v>1071</v>
      </c>
      <c r="AE66" s="10" t="s">
        <v>1072</v>
      </c>
    </row>
    <row r="67" spans="1:35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  <c r="Y67" s="9" t="s">
        <v>18</v>
      </c>
      <c r="Z67" s="9" t="s">
        <v>19</v>
      </c>
      <c r="AA67" s="9" t="s">
        <v>16</v>
      </c>
      <c r="AB67" s="9" t="s">
        <v>17</v>
      </c>
      <c r="AE67" s="9" t="s">
        <v>18</v>
      </c>
      <c r="AF67" s="9" t="s">
        <v>19</v>
      </c>
    </row>
    <row r="68" spans="1:35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  <c r="Y68" s="5">
        <v>4.7008240334167279</v>
      </c>
      <c r="Z68" s="5">
        <v>12.457183688554329</v>
      </c>
      <c r="AA68" s="5">
        <v>4.9630720029657098</v>
      </c>
      <c r="AB68" s="5">
        <v>1.9560128803047006</v>
      </c>
      <c r="AD68" s="11" t="s">
        <v>23</v>
      </c>
      <c r="AE68" s="11">
        <v>4.7008240334167279</v>
      </c>
      <c r="AF68" s="11">
        <v>12.457183688554329</v>
      </c>
      <c r="AH68" s="5">
        <f>Y68-AE68</f>
        <v>0</v>
      </c>
      <c r="AI68" s="5">
        <f>Z68-AF68</f>
        <v>0</v>
      </c>
    </row>
    <row r="69" spans="1:35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  <c r="Y69" s="5">
        <v>2232.8729327014944</v>
      </c>
      <c r="Z69" s="5">
        <v>5917.11327165896</v>
      </c>
      <c r="AA69" s="5">
        <v>31.40365204813336</v>
      </c>
      <c r="AB69" s="5">
        <v>929.0984272970918</v>
      </c>
      <c r="AD69" s="11" t="s">
        <v>25</v>
      </c>
      <c r="AE69" s="11">
        <v>2232.8729327014944</v>
      </c>
      <c r="AF69" s="11">
        <v>5917.11327165896</v>
      </c>
      <c r="AH69" s="5">
        <f t="shared" ref="AH69:AI126" si="4">Y69-AE69</f>
        <v>0</v>
      </c>
      <c r="AI69" s="5">
        <f t="shared" si="4"/>
        <v>0</v>
      </c>
    </row>
    <row r="70" spans="1:35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  <c r="Y70" s="5">
        <v>1403.953390330043</v>
      </c>
      <c r="Z70" s="5">
        <v>3720.4764843746138</v>
      </c>
      <c r="AA70" s="5">
        <v>31.527882858176085</v>
      </c>
      <c r="AB70" s="5">
        <v>584.18500571633092</v>
      </c>
      <c r="AD70" s="11" t="s">
        <v>27</v>
      </c>
      <c r="AE70" s="11">
        <v>1403.953390330043</v>
      </c>
      <c r="AF70" s="11">
        <v>3720.4764843746138</v>
      </c>
      <c r="AH70" s="5">
        <f t="shared" si="4"/>
        <v>0</v>
      </c>
      <c r="AI70" s="5">
        <f t="shared" si="4"/>
        <v>0</v>
      </c>
    </row>
    <row r="71" spans="1:35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  <c r="Y71" s="5">
        <v>100.32732740744927</v>
      </c>
      <c r="Z71" s="5">
        <v>265.86741762974054</v>
      </c>
      <c r="AA71" s="5">
        <v>17.148070758822918</v>
      </c>
      <c r="AB71" s="5">
        <v>41.746200934239646</v>
      </c>
      <c r="AD71" s="11" t="s">
        <v>29</v>
      </c>
      <c r="AE71" s="11">
        <v>100.32732740744927</v>
      </c>
      <c r="AF71" s="11">
        <v>265.86741762974054</v>
      </c>
      <c r="AH71" s="5">
        <f t="shared" si="4"/>
        <v>0</v>
      </c>
      <c r="AI71" s="5">
        <f t="shared" si="4"/>
        <v>0</v>
      </c>
    </row>
    <row r="72" spans="1:35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  <c r="Y72" s="5">
        <v>202.47222846486187</v>
      </c>
      <c r="Z72" s="5">
        <v>536.55140543188395</v>
      </c>
      <c r="AA72" s="5">
        <v>29.595562990816589</v>
      </c>
      <c r="AB72" s="5">
        <v>84.24869426422903</v>
      </c>
      <c r="AD72" s="11" t="s">
        <v>31</v>
      </c>
      <c r="AE72" s="11">
        <v>202.47222846486187</v>
      </c>
      <c r="AF72" s="11">
        <v>536.55140543188395</v>
      </c>
      <c r="AH72" s="5">
        <f t="shared" si="4"/>
        <v>0</v>
      </c>
      <c r="AI72" s="5">
        <f t="shared" si="4"/>
        <v>0</v>
      </c>
    </row>
    <row r="73" spans="1:35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  <c r="Y73" s="5">
        <v>152.54808315774125</v>
      </c>
      <c r="Z73" s="5">
        <v>404.25242036801427</v>
      </c>
      <c r="AA73" s="5">
        <v>17.621741541719246</v>
      </c>
      <c r="AB73" s="5">
        <v>63.475257401936119</v>
      </c>
      <c r="AD73" s="11" t="s">
        <v>33</v>
      </c>
      <c r="AE73" s="11">
        <v>152.54808315774125</v>
      </c>
      <c r="AF73" s="11">
        <v>404.25242036801427</v>
      </c>
      <c r="AH73" s="5">
        <f t="shared" si="4"/>
        <v>0</v>
      </c>
      <c r="AI73" s="5">
        <f t="shared" si="4"/>
        <v>0</v>
      </c>
    </row>
    <row r="74" spans="1:35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 s="22">
        <v>0.20699999999999999</v>
      </c>
      <c r="Y74" s="23">
        <v>56.730513384113429</v>
      </c>
      <c r="Z74" s="23">
        <v>150.33586046790057</v>
      </c>
      <c r="AA74" s="5">
        <v>11.631642800010017</v>
      </c>
      <c r="AB74" s="5">
        <v>23.605566619129597</v>
      </c>
      <c r="AD74" s="22" t="s">
        <v>35</v>
      </c>
      <c r="AE74" s="22">
        <v>30.222360342456977</v>
      </c>
      <c r="AF74" s="22">
        <v>80.089254907510991</v>
      </c>
      <c r="AH74" s="5">
        <f t="shared" si="4"/>
        <v>26.508153041656453</v>
      </c>
      <c r="AI74" s="5">
        <f t="shared" si="4"/>
        <v>70.246605560389582</v>
      </c>
    </row>
    <row r="75" spans="1:35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 s="22">
        <v>-6.9989999999999997E-2</v>
      </c>
      <c r="Y75" s="23">
        <v>89.966560076830945</v>
      </c>
      <c r="Z75" s="23">
        <v>238.41138420360198</v>
      </c>
      <c r="AA75" s="5">
        <v>12.125133029680919</v>
      </c>
      <c r="AB75" s="5">
        <v>37.435085647969352</v>
      </c>
      <c r="AD75" s="22" t="s">
        <v>37</v>
      </c>
      <c r="AE75" s="22">
        <v>102.03532746717372</v>
      </c>
      <c r="AF75" s="22">
        <v>270.39361778801032</v>
      </c>
      <c r="AH75" s="5">
        <f t="shared" si="4"/>
        <v>-12.068767390342771</v>
      </c>
      <c r="AI75" s="5">
        <f t="shared" si="4"/>
        <v>-31.982233584408334</v>
      </c>
    </row>
    <row r="76" spans="1:35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  <c r="Y76" s="5">
        <v>8104107.0512173837</v>
      </c>
      <c r="Z76" s="5">
        <v>21475883.685726065</v>
      </c>
      <c r="AA76" s="5">
        <v>825.2468555451112</v>
      </c>
      <c r="AB76" s="5">
        <v>3372118.9440115537</v>
      </c>
      <c r="AD76" s="11" t="s">
        <v>39</v>
      </c>
      <c r="AE76" s="11">
        <v>8104107.0512173837</v>
      </c>
      <c r="AF76" s="11">
        <v>21475883.685726065</v>
      </c>
      <c r="AH76" s="5">
        <f t="shared" si="4"/>
        <v>0</v>
      </c>
      <c r="AI76" s="5">
        <f t="shared" si="4"/>
        <v>0</v>
      </c>
    </row>
    <row r="77" spans="1:35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 s="22">
        <v>0.13</v>
      </c>
      <c r="Y77" s="23">
        <v>112.0692631644614</v>
      </c>
      <c r="Z77" s="23">
        <v>296.9835473858227</v>
      </c>
      <c r="AA77" s="5">
        <v>15.721753959694997</v>
      </c>
      <c r="AB77" s="5">
        <v>46.632020402732387</v>
      </c>
      <c r="AD77" s="22" t="s">
        <v>41</v>
      </c>
      <c r="AE77" s="22">
        <v>75.370298298310431</v>
      </c>
      <c r="AF77" s="22">
        <v>199.73129049052264</v>
      </c>
      <c r="AH77" s="5">
        <f t="shared" si="4"/>
        <v>36.698964866150973</v>
      </c>
      <c r="AI77" s="5">
        <f t="shared" si="4"/>
        <v>97.252256895300064</v>
      </c>
    </row>
    <row r="78" spans="1:35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  <c r="Y78" s="5">
        <v>53.030189913516885</v>
      </c>
      <c r="Z78" s="5">
        <v>140.53000327081975</v>
      </c>
      <c r="AA78" s="5">
        <v>10.904809841306786</v>
      </c>
      <c r="AB78" s="5">
        <v>22.065862023014375</v>
      </c>
      <c r="AD78" s="11" t="s">
        <v>43</v>
      </c>
      <c r="AE78" s="11">
        <v>53.030189913516885</v>
      </c>
      <c r="AF78" s="11">
        <v>140.53000327081975</v>
      </c>
      <c r="AH78" s="5">
        <f t="shared" si="4"/>
        <v>0</v>
      </c>
      <c r="AI78" s="5">
        <f t="shared" si="4"/>
        <v>0</v>
      </c>
    </row>
    <row r="79" spans="1:35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  <c r="Y79" s="5">
        <v>176.10158435279399</v>
      </c>
      <c r="Z79" s="5">
        <v>466.66919853490407</v>
      </c>
      <c r="AA79" s="5">
        <v>17.200173550613044</v>
      </c>
      <c r="AB79" s="5">
        <v>73.275869249197584</v>
      </c>
      <c r="AD79" s="11" t="s">
        <v>45</v>
      </c>
      <c r="AE79" s="11">
        <v>176.10158435279399</v>
      </c>
      <c r="AF79" s="11">
        <v>466.66919853490407</v>
      </c>
      <c r="AH79" s="5">
        <f t="shared" si="4"/>
        <v>0</v>
      </c>
      <c r="AI79" s="5">
        <f t="shared" si="4"/>
        <v>0</v>
      </c>
    </row>
    <row r="80" spans="1:35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  <c r="Y80" s="5">
        <v>5792.8580330445029</v>
      </c>
      <c r="Z80" s="5">
        <v>15351.073787567932</v>
      </c>
      <c r="AA80" s="5">
        <v>64.213089721112141</v>
      </c>
      <c r="AB80" s="5">
        <v>2410.4082275498176</v>
      </c>
      <c r="AD80" s="11" t="s">
        <v>47</v>
      </c>
      <c r="AE80" s="11">
        <v>5792.8580330445029</v>
      </c>
      <c r="AF80" s="11">
        <v>15351.073787567932</v>
      </c>
      <c r="AH80" s="5">
        <f t="shared" si="4"/>
        <v>0</v>
      </c>
      <c r="AI80" s="5">
        <f t="shared" si="4"/>
        <v>0</v>
      </c>
    </row>
    <row r="81" spans="1:35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  <c r="Y81" s="5">
        <v>274.55556258181826</v>
      </c>
      <c r="Z81" s="5">
        <v>727.57224084181837</v>
      </c>
      <c r="AA81" s="5">
        <v>17.37704361136112</v>
      </c>
      <c r="AB81" s="5">
        <v>114.24256959029461</v>
      </c>
      <c r="AD81" s="11" t="s">
        <v>49</v>
      </c>
      <c r="AE81" s="11">
        <v>274.55556258181826</v>
      </c>
      <c r="AF81" s="11">
        <v>727.57224084181837</v>
      </c>
      <c r="AH81" s="5">
        <f t="shared" si="4"/>
        <v>0</v>
      </c>
      <c r="AI81" s="5">
        <f t="shared" si="4"/>
        <v>0</v>
      </c>
    </row>
    <row r="82" spans="1:35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  <c r="Y82" s="5">
        <v>47.974150056319537</v>
      </c>
      <c r="Z82" s="5">
        <v>127.13149764924677</v>
      </c>
      <c r="AA82" s="5">
        <v>10.940569321365825</v>
      </c>
      <c r="AB82" s="5">
        <v>19.962043838434557</v>
      </c>
      <c r="AD82" s="11" t="s">
        <v>51</v>
      </c>
      <c r="AE82" s="11">
        <v>47.974150056319537</v>
      </c>
      <c r="AF82" s="11">
        <v>127.13149764924677</v>
      </c>
      <c r="AH82" s="5">
        <f t="shared" si="4"/>
        <v>0</v>
      </c>
      <c r="AI82" s="5">
        <f t="shared" si="4"/>
        <v>0</v>
      </c>
    </row>
    <row r="83" spans="1:35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 s="22">
        <v>-0.35</v>
      </c>
      <c r="Y83" s="23">
        <v>1.9656407122778976</v>
      </c>
      <c r="Z83" s="23">
        <v>5.2089478875364286</v>
      </c>
      <c r="AA83" s="5">
        <v>3.7027556466292149</v>
      </c>
      <c r="AB83" s="5">
        <v>0.81790310037883318</v>
      </c>
      <c r="AD83" s="22" t="s">
        <v>53</v>
      </c>
      <c r="AE83" s="22">
        <v>4.6233488439388202</v>
      </c>
      <c r="AF83" s="22">
        <v>12.251874436437873</v>
      </c>
      <c r="AH83" s="5">
        <f t="shared" si="4"/>
        <v>-2.6577081316609226</v>
      </c>
      <c r="AI83" s="5">
        <f t="shared" si="4"/>
        <v>-7.0429265489014448</v>
      </c>
    </row>
    <row r="84" spans="1:35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  <c r="Y84" s="5">
        <v>6.9209108274116984</v>
      </c>
      <c r="Z84" s="5">
        <v>18.340413692641</v>
      </c>
      <c r="AA84" s="5">
        <v>6.409742519548268</v>
      </c>
      <c r="AB84" s="5">
        <v>2.8797909952860077</v>
      </c>
      <c r="AD84" s="11" t="s">
        <v>55</v>
      </c>
      <c r="AE84" s="11">
        <v>6.9209108274116984</v>
      </c>
      <c r="AF84" s="11">
        <v>18.340413692641</v>
      </c>
      <c r="AH84" s="5">
        <f t="shared" si="4"/>
        <v>0</v>
      </c>
      <c r="AI84" s="5">
        <f t="shared" si="4"/>
        <v>0</v>
      </c>
    </row>
    <row r="85" spans="1:35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 s="22">
        <v>0.09</v>
      </c>
      <c r="Y85" s="23">
        <v>84.149581975065672</v>
      </c>
      <c r="Z85" s="23">
        <v>222.99639223392401</v>
      </c>
      <c r="AA85" s="5">
        <v>13.91346955755666</v>
      </c>
      <c r="AB85" s="5">
        <v>35.014641059824825</v>
      </c>
      <c r="AD85" s="22" t="s">
        <v>57</v>
      </c>
      <c r="AE85" s="22">
        <v>64.227143262257258</v>
      </c>
      <c r="AF85" s="22">
        <v>170.20192964498173</v>
      </c>
      <c r="AH85" s="5">
        <f t="shared" si="4"/>
        <v>19.922438712808415</v>
      </c>
      <c r="AI85" s="5">
        <f t="shared" si="4"/>
        <v>52.794462588942281</v>
      </c>
    </row>
    <row r="86" spans="1:35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  <c r="Y86" s="5">
        <v>183.40217849834016</v>
      </c>
      <c r="Z86" s="5">
        <v>486.01577302060144</v>
      </c>
      <c r="AA86" s="5">
        <v>24.033668644001896</v>
      </c>
      <c r="AB86" s="5">
        <v>76.313646473159338</v>
      </c>
      <c r="AD86" s="11" t="s">
        <v>59</v>
      </c>
      <c r="AE86" s="11">
        <v>183.40217849834016</v>
      </c>
      <c r="AF86" s="11">
        <v>486.01577302060144</v>
      </c>
      <c r="AH86" s="5">
        <f t="shared" si="4"/>
        <v>0</v>
      </c>
      <c r="AI86" s="5">
        <f t="shared" si="4"/>
        <v>0</v>
      </c>
    </row>
    <row r="87" spans="1:35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 s="22">
        <v>0.27</v>
      </c>
      <c r="Y87" s="23">
        <v>303.35813312382322</v>
      </c>
      <c r="Z87" s="23">
        <v>803.89905277813148</v>
      </c>
      <c r="AA87" s="5">
        <v>17.793946600754413</v>
      </c>
      <c r="AB87" s="5">
        <v>126.22731919282282</v>
      </c>
      <c r="AD87" s="22" t="s">
        <v>61</v>
      </c>
      <c r="AE87" s="22">
        <v>117.72014312543655</v>
      </c>
      <c r="AF87" s="22">
        <v>311.95837928240684</v>
      </c>
      <c r="AH87" s="5">
        <f t="shared" si="4"/>
        <v>185.63798999838667</v>
      </c>
      <c r="AI87" s="5">
        <f t="shared" si="4"/>
        <v>491.94067349572464</v>
      </c>
    </row>
    <row r="88" spans="1:35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 s="22">
        <v>0.55000000000000004</v>
      </c>
      <c r="Y88" s="23">
        <v>23.612654734508034</v>
      </c>
      <c r="Z88" s="23">
        <v>62.573535046446288</v>
      </c>
      <c r="AA88" s="5">
        <v>9.2287774506166169</v>
      </c>
      <c r="AB88" s="5">
        <v>9.8252256350287936</v>
      </c>
      <c r="AD88" s="22" t="s">
        <v>63</v>
      </c>
      <c r="AE88" s="22">
        <v>2.773367135648884</v>
      </c>
      <c r="AF88" s="22">
        <v>7.349422909469542</v>
      </c>
      <c r="AH88" s="5">
        <f t="shared" si="4"/>
        <v>20.839287598859151</v>
      </c>
      <c r="AI88" s="5">
        <f t="shared" si="4"/>
        <v>55.224112136976743</v>
      </c>
    </row>
    <row r="89" spans="1:35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 s="22">
        <v>0.05</v>
      </c>
      <c r="Y89" s="23">
        <v>153.98485195595327</v>
      </c>
      <c r="Z89" s="23">
        <v>408.05985768327616</v>
      </c>
      <c r="AA89" s="5">
        <v>15.937403597985217</v>
      </c>
      <c r="AB89" s="5">
        <v>64.073096898872151</v>
      </c>
      <c r="AD89" s="22" t="s">
        <v>65</v>
      </c>
      <c r="AE89" s="22">
        <v>135.84272138046862</v>
      </c>
      <c r="AF89" s="22">
        <v>359.98321165824183</v>
      </c>
      <c r="AH89" s="5">
        <f t="shared" si="4"/>
        <v>18.142130575484657</v>
      </c>
      <c r="AI89" s="5">
        <f t="shared" si="4"/>
        <v>48.076646025034336</v>
      </c>
    </row>
    <row r="90" spans="1:35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  <c r="Y90" s="5">
        <v>46.088650775181669</v>
      </c>
      <c r="Z90" s="5">
        <v>122.13492455423142</v>
      </c>
      <c r="AA90" s="5">
        <v>10.604250944938064</v>
      </c>
      <c r="AB90" s="5">
        <v>19.177487587553092</v>
      </c>
      <c r="AD90" s="11" t="s">
        <v>67</v>
      </c>
      <c r="AE90" s="11">
        <v>46.088650775181669</v>
      </c>
      <c r="AF90" s="11">
        <v>122.13492455423142</v>
      </c>
      <c r="AH90" s="5">
        <f t="shared" si="4"/>
        <v>0</v>
      </c>
      <c r="AI90" s="5">
        <f t="shared" si="4"/>
        <v>0</v>
      </c>
    </row>
    <row r="91" spans="1:35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  <c r="Y91" s="5">
        <v>15.142267993085847</v>
      </c>
      <c r="Z91" s="5">
        <v>40.127010181677491</v>
      </c>
      <c r="AA91" s="5">
        <v>7.6133083707247637</v>
      </c>
      <c r="AB91" s="5">
        <v>6.3006977119230214</v>
      </c>
      <c r="AD91" s="11" t="s">
        <v>69</v>
      </c>
      <c r="AE91" s="11">
        <v>15.142267993085847</v>
      </c>
      <c r="AF91" s="11">
        <v>40.127010181677491</v>
      </c>
      <c r="AH91" s="5">
        <f t="shared" si="4"/>
        <v>0</v>
      </c>
      <c r="AI91" s="5">
        <f t="shared" si="4"/>
        <v>0</v>
      </c>
    </row>
    <row r="92" spans="1:35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  <c r="Y92" s="5">
        <v>10.373722030102327</v>
      </c>
      <c r="Z92" s="5">
        <v>27.490363379771164</v>
      </c>
      <c r="AA92" s="5">
        <v>8.1033821062960261</v>
      </c>
      <c r="AB92" s="5">
        <v>4.3165057367255786</v>
      </c>
      <c r="AD92" s="11" t="s">
        <v>71</v>
      </c>
      <c r="AE92" s="11">
        <v>10.373722030102327</v>
      </c>
      <c r="AF92" s="11">
        <v>27.490363379771164</v>
      </c>
      <c r="AH92" s="5">
        <f t="shared" si="4"/>
        <v>0</v>
      </c>
      <c r="AI92" s="5">
        <f t="shared" si="4"/>
        <v>0</v>
      </c>
    </row>
    <row r="93" spans="1:35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  <c r="Y93" s="5">
        <v>0.39937684568175341</v>
      </c>
      <c r="Z93" s="5">
        <v>1.0583486410566465</v>
      </c>
      <c r="AA93" s="5">
        <v>2.4646586663367813</v>
      </c>
      <c r="AB93" s="5">
        <v>0.16618070548817759</v>
      </c>
      <c r="AD93" s="11" t="s">
        <v>73</v>
      </c>
      <c r="AE93" s="11">
        <v>0.39937684568175341</v>
      </c>
      <c r="AF93" s="11">
        <v>1.0583486410566465</v>
      </c>
      <c r="AH93" s="5">
        <f t="shared" si="4"/>
        <v>0</v>
      </c>
      <c r="AI93" s="5">
        <f t="shared" si="4"/>
        <v>0</v>
      </c>
    </row>
    <row r="94" spans="1:35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  <c r="Y94" s="5">
        <v>84.707735497524993</v>
      </c>
      <c r="Z94" s="5">
        <v>224.47549906844122</v>
      </c>
      <c r="AA94" s="5">
        <v>16.392314152335945</v>
      </c>
      <c r="AB94" s="5">
        <v>35.246888740520156</v>
      </c>
      <c r="AD94" s="11" t="s">
        <v>75</v>
      </c>
      <c r="AE94" s="11">
        <v>84.707735497524993</v>
      </c>
      <c r="AF94" s="11">
        <v>224.47549906844122</v>
      </c>
      <c r="AH94" s="5">
        <f t="shared" si="4"/>
        <v>0</v>
      </c>
      <c r="AI94" s="5">
        <f t="shared" si="4"/>
        <v>0</v>
      </c>
    </row>
    <row r="95" spans="1:35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  <c r="Y95" s="5">
        <v>14.660943667989436</v>
      </c>
      <c r="Z95" s="5">
        <v>38.851500720172005</v>
      </c>
      <c r="AA95" s="5">
        <v>12.379867895182729</v>
      </c>
      <c r="AB95" s="5">
        <v>6.100418660250404</v>
      </c>
      <c r="AD95" s="11" t="s">
        <v>77</v>
      </c>
      <c r="AE95" s="11">
        <v>14.660943667989436</v>
      </c>
      <c r="AF95" s="11">
        <v>38.851500720172005</v>
      </c>
      <c r="AH95" s="5">
        <f t="shared" si="4"/>
        <v>0</v>
      </c>
      <c r="AI95" s="5">
        <f t="shared" si="4"/>
        <v>0</v>
      </c>
    </row>
    <row r="96" spans="1:35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  <c r="Y96" s="5">
        <v>29850.912133756312</v>
      </c>
      <c r="Z96" s="5">
        <v>79104.917154454219</v>
      </c>
      <c r="AA96" s="5">
        <v>82.001764801269204</v>
      </c>
      <c r="AB96" s="5">
        <v>12420.964538856002</v>
      </c>
      <c r="AD96" s="11" t="s">
        <v>79</v>
      </c>
      <c r="AE96" s="11">
        <v>29850.912133756312</v>
      </c>
      <c r="AF96" s="11">
        <v>79104.917154454219</v>
      </c>
      <c r="AH96" s="5">
        <f t="shared" si="4"/>
        <v>0</v>
      </c>
      <c r="AI96" s="5">
        <f t="shared" si="4"/>
        <v>0</v>
      </c>
    </row>
    <row r="97" spans="1:35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  <c r="Y97" s="5">
        <v>12.694180301803168</v>
      </c>
      <c r="Z97" s="5">
        <v>33.639577799778394</v>
      </c>
      <c r="AA97" s="5">
        <v>9.3644774858766162</v>
      </c>
      <c r="AB97" s="5">
        <v>5.2820484235802985</v>
      </c>
      <c r="AD97" s="11" t="s">
        <v>81</v>
      </c>
      <c r="AE97" s="11">
        <v>12.694180301803168</v>
      </c>
      <c r="AF97" s="11">
        <v>33.639577799778394</v>
      </c>
      <c r="AH97" s="5">
        <f t="shared" si="4"/>
        <v>0</v>
      </c>
      <c r="AI97" s="5">
        <f t="shared" si="4"/>
        <v>0</v>
      </c>
    </row>
    <row r="98" spans="1:35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  <c r="Y98" s="5">
        <v>164.05192146906481</v>
      </c>
      <c r="Z98" s="5">
        <v>434.73759189302172</v>
      </c>
      <c r="AA98" s="5">
        <v>16.571529440783326</v>
      </c>
      <c r="AB98" s="5">
        <v>68.262004523277866</v>
      </c>
      <c r="AD98" s="11" t="s">
        <v>83</v>
      </c>
      <c r="AE98" s="11">
        <v>164.05192146906481</v>
      </c>
      <c r="AF98" s="11">
        <v>434.73759189302172</v>
      </c>
      <c r="AH98" s="5">
        <f t="shared" si="4"/>
        <v>0</v>
      </c>
      <c r="AI98" s="5">
        <f t="shared" si="4"/>
        <v>0</v>
      </c>
    </row>
    <row r="99" spans="1:35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  <c r="Y99" s="5">
        <v>374.28917539430665</v>
      </c>
      <c r="Z99" s="5">
        <v>991.86631479491257</v>
      </c>
      <c r="AA99" s="5">
        <v>30.666937476707659</v>
      </c>
      <c r="AB99" s="5">
        <v>155.741725881571</v>
      </c>
      <c r="AD99" s="11" t="s">
        <v>85</v>
      </c>
      <c r="AE99" s="11">
        <v>374.28917539430665</v>
      </c>
      <c r="AF99" s="11">
        <v>991.86631479491257</v>
      </c>
      <c r="AH99" s="5">
        <f t="shared" si="4"/>
        <v>0</v>
      </c>
      <c r="AI99" s="5">
        <f t="shared" si="4"/>
        <v>0</v>
      </c>
    </row>
    <row r="100" spans="1:35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5">U100*(1-EXP(-V100*(C100-W100)))</f>
        <v>39.472624345596692</v>
      </c>
      <c r="R100">
        <f t="shared" ref="R100:R126" si="6">L100*(Q100^M100)</f>
        <v>541.12428843966734</v>
      </c>
      <c r="S100">
        <f t="shared" ref="S100:S126" si="7">R100/20/5.7/3.65*1000</f>
        <v>1300.4669272762974</v>
      </c>
      <c r="T100">
        <f t="shared" ref="T100:T126" si="8">S100*2.65</f>
        <v>3446.237357282188</v>
      </c>
      <c r="U100">
        <v>309.24444444444401</v>
      </c>
      <c r="V100">
        <v>0.13655555555555601</v>
      </c>
      <c r="W100">
        <v>0</v>
      </c>
      <c r="Y100" s="5">
        <v>1300.4669272762974</v>
      </c>
      <c r="Z100" s="5">
        <v>3446.237357282188</v>
      </c>
      <c r="AA100" s="5">
        <v>39.472624345596692</v>
      </c>
      <c r="AB100" s="5">
        <v>541.12428843966734</v>
      </c>
      <c r="AD100" s="11" t="s">
        <v>87</v>
      </c>
      <c r="AE100" s="11">
        <v>1300.4669272762974</v>
      </c>
      <c r="AF100" s="11">
        <v>3446.237357282188</v>
      </c>
      <c r="AH100" s="5">
        <f t="shared" si="4"/>
        <v>0</v>
      </c>
      <c r="AI100" s="5">
        <f t="shared" si="4"/>
        <v>0</v>
      </c>
    </row>
    <row r="101" spans="1:35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5"/>
        <v>3.835052053150831</v>
      </c>
      <c r="R101">
        <f t="shared" si="6"/>
        <v>0.38711693063814107</v>
      </c>
      <c r="S101">
        <f t="shared" si="7"/>
        <v>0.93034590396092542</v>
      </c>
      <c r="T101">
        <f t="shared" si="8"/>
        <v>2.4654166454964521</v>
      </c>
      <c r="U101">
        <v>40.299999999999997</v>
      </c>
      <c r="V101">
        <v>0.1</v>
      </c>
      <c r="W101">
        <v>0</v>
      </c>
      <c r="Y101" s="5">
        <v>0.93034590396092542</v>
      </c>
      <c r="Z101" s="5">
        <v>2.4654166454964521</v>
      </c>
      <c r="AA101" s="5">
        <v>3.835052053150831</v>
      </c>
      <c r="AB101" s="5">
        <v>0.38711693063814107</v>
      </c>
      <c r="AD101" s="11" t="s">
        <v>89</v>
      </c>
      <c r="AE101" s="11">
        <v>0.93034590396092542</v>
      </c>
      <c r="AF101" s="11">
        <v>2.4654166454964521</v>
      </c>
      <c r="AH101" s="5">
        <f t="shared" si="4"/>
        <v>0</v>
      </c>
      <c r="AI101" s="5">
        <f t="shared" si="4"/>
        <v>0</v>
      </c>
    </row>
    <row r="102" spans="1:35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5"/>
        <v>19.778570990273689</v>
      </c>
      <c r="R102">
        <f t="shared" si="6"/>
        <v>702.73845218637462</v>
      </c>
      <c r="S102">
        <f t="shared" si="7"/>
        <v>1688.8691472876103</v>
      </c>
      <c r="T102">
        <f t="shared" si="8"/>
        <v>4475.5032403121668</v>
      </c>
      <c r="U102">
        <v>114.3</v>
      </c>
      <c r="V102">
        <v>0.19</v>
      </c>
      <c r="W102">
        <v>0</v>
      </c>
      <c r="Y102" s="5">
        <v>1688.8691472876103</v>
      </c>
      <c r="Z102" s="5">
        <v>4475.5032403121668</v>
      </c>
      <c r="AA102" s="5">
        <v>19.778570990273689</v>
      </c>
      <c r="AB102" s="5">
        <v>702.73845218637462</v>
      </c>
      <c r="AD102" s="11" t="s">
        <v>91</v>
      </c>
      <c r="AE102" s="11">
        <v>1688.8691472876103</v>
      </c>
      <c r="AF102" s="11">
        <v>4475.5032403121668</v>
      </c>
      <c r="AH102" s="5">
        <f t="shared" si="4"/>
        <v>0</v>
      </c>
      <c r="AI102" s="5">
        <f t="shared" si="4"/>
        <v>0</v>
      </c>
    </row>
    <row r="103" spans="1:35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5"/>
        <v>10.417060136609591</v>
      </c>
      <c r="R103">
        <f t="shared" si="6"/>
        <v>14.695313864375956</v>
      </c>
      <c r="S103">
        <f t="shared" si="7"/>
        <v>35.316784100879495</v>
      </c>
      <c r="T103">
        <f t="shared" si="8"/>
        <v>93.589477867330658</v>
      </c>
      <c r="U103">
        <v>60.2</v>
      </c>
      <c r="V103">
        <v>0.19</v>
      </c>
      <c r="W103">
        <v>0</v>
      </c>
      <c r="Y103" s="5">
        <v>35.316784100879495</v>
      </c>
      <c r="Z103" s="5">
        <v>93.589477867330658</v>
      </c>
      <c r="AA103" s="5">
        <v>10.417060136609591</v>
      </c>
      <c r="AB103" s="5">
        <v>14.695313864375956</v>
      </c>
      <c r="AD103" s="11" t="s">
        <v>93</v>
      </c>
      <c r="AE103" s="11">
        <v>35.316784100879495</v>
      </c>
      <c r="AF103" s="11">
        <v>93.589477867330658</v>
      </c>
      <c r="AH103" s="5">
        <f t="shared" si="4"/>
        <v>0</v>
      </c>
      <c r="AI103" s="5">
        <f t="shared" si="4"/>
        <v>0</v>
      </c>
    </row>
    <row r="104" spans="1:35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5"/>
        <v>350.59191086314615</v>
      </c>
      <c r="R104">
        <f t="shared" si="6"/>
        <v>732579.22054167034</v>
      </c>
      <c r="S104">
        <f t="shared" si="7"/>
        <v>1760584.5242529928</v>
      </c>
      <c r="T104">
        <f t="shared" si="8"/>
        <v>4665548.989270431</v>
      </c>
      <c r="U104">
        <v>1584.96</v>
      </c>
      <c r="V104">
        <v>0.25</v>
      </c>
      <c r="W104">
        <v>0</v>
      </c>
      <c r="Y104" s="5">
        <v>1760584.5242529928</v>
      </c>
      <c r="Z104" s="5">
        <v>4665548.989270431</v>
      </c>
      <c r="AA104" s="5">
        <v>350.59191086314615</v>
      </c>
      <c r="AB104" s="5">
        <v>732579.22054167034</v>
      </c>
      <c r="AD104" s="11" t="s">
        <v>95</v>
      </c>
      <c r="AE104" s="11">
        <v>1760584.5242529928</v>
      </c>
      <c r="AF104" s="11">
        <v>4665548.989270431</v>
      </c>
      <c r="AH104" s="5">
        <f t="shared" si="4"/>
        <v>0</v>
      </c>
      <c r="AI104" s="5">
        <f t="shared" si="4"/>
        <v>0</v>
      </c>
    </row>
    <row r="105" spans="1:35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5"/>
        <v>24.652617581394473</v>
      </c>
      <c r="R105">
        <f t="shared" si="6"/>
        <v>149.82666635756135</v>
      </c>
      <c r="S105">
        <f t="shared" si="7"/>
        <v>360.07369948945296</v>
      </c>
      <c r="T105">
        <f t="shared" si="8"/>
        <v>954.19530364705031</v>
      </c>
      <c r="U105">
        <v>136</v>
      </c>
      <c r="V105">
        <v>0.2</v>
      </c>
      <c r="W105">
        <v>0</v>
      </c>
      <c r="Y105" s="5">
        <v>360.07369948945296</v>
      </c>
      <c r="Z105" s="5">
        <v>954.19530364705031</v>
      </c>
      <c r="AA105" s="5">
        <v>24.652617581394473</v>
      </c>
      <c r="AB105" s="5">
        <v>149.82666635756135</v>
      </c>
      <c r="AD105" s="11" t="s">
        <v>97</v>
      </c>
      <c r="AE105" s="11">
        <v>360.07369948945296</v>
      </c>
      <c r="AF105" s="11">
        <v>954.19530364705031</v>
      </c>
      <c r="AH105" s="5">
        <f t="shared" si="4"/>
        <v>0</v>
      </c>
      <c r="AI105" s="5">
        <f t="shared" si="4"/>
        <v>0</v>
      </c>
    </row>
    <row r="106" spans="1:35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5"/>
        <v>12.452149355312054</v>
      </c>
      <c r="R106">
        <f t="shared" si="6"/>
        <v>125.50074965330823</v>
      </c>
      <c r="S106">
        <f t="shared" si="7"/>
        <v>301.61199147634761</v>
      </c>
      <c r="T106">
        <f t="shared" si="8"/>
        <v>799.27177741232117</v>
      </c>
      <c r="U106">
        <v>23.6</v>
      </c>
      <c r="V106">
        <v>0.75</v>
      </c>
      <c r="W106">
        <v>0</v>
      </c>
      <c r="Y106" s="5">
        <v>301.61199147634761</v>
      </c>
      <c r="Z106" s="5">
        <v>799.27177741232117</v>
      </c>
      <c r="AA106" s="5">
        <v>12.452149355312054</v>
      </c>
      <c r="AB106" s="5">
        <v>125.50074965330823</v>
      </c>
      <c r="AD106" s="11" t="s">
        <v>99</v>
      </c>
      <c r="AE106" s="11">
        <v>301.61199147634761</v>
      </c>
      <c r="AF106" s="11">
        <v>799.27177741232117</v>
      </c>
      <c r="AH106" s="5">
        <f t="shared" si="4"/>
        <v>0</v>
      </c>
      <c r="AI106" s="5">
        <f t="shared" si="4"/>
        <v>0</v>
      </c>
    </row>
    <row r="107" spans="1:35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5"/>
        <v>6.6286117763133303</v>
      </c>
      <c r="R107">
        <f t="shared" si="6"/>
        <v>5.2783874988881356</v>
      </c>
      <c r="S107">
        <f t="shared" si="7"/>
        <v>12.68538211701066</v>
      </c>
      <c r="T107">
        <f t="shared" si="8"/>
        <v>33.616262610078245</v>
      </c>
      <c r="U107">
        <v>42.4</v>
      </c>
      <c r="V107">
        <v>0.17</v>
      </c>
      <c r="W107">
        <v>0</v>
      </c>
      <c r="Y107" s="5">
        <v>12.68538211701066</v>
      </c>
      <c r="Z107" s="5">
        <v>33.616262610078245</v>
      </c>
      <c r="AA107" s="5">
        <v>6.6286117763133303</v>
      </c>
      <c r="AB107" s="5">
        <v>5.2783874988881356</v>
      </c>
      <c r="AD107" s="11" t="s">
        <v>101</v>
      </c>
      <c r="AE107" s="11">
        <v>12.68538211701066</v>
      </c>
      <c r="AF107" s="11">
        <v>33.616262610078245</v>
      </c>
      <c r="AH107" s="5">
        <f t="shared" si="4"/>
        <v>0</v>
      </c>
      <c r="AI107" s="5">
        <f t="shared" si="4"/>
        <v>0</v>
      </c>
    </row>
    <row r="108" spans="1:35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5"/>
        <v>16.075622640413368</v>
      </c>
      <c r="R108">
        <f t="shared" si="6"/>
        <v>65.811446330840496</v>
      </c>
      <c r="S108">
        <f t="shared" si="7"/>
        <v>158.16257229233477</v>
      </c>
      <c r="T108">
        <f t="shared" si="8"/>
        <v>419.13081657468712</v>
      </c>
      <c r="U108">
        <v>150.03333333333299</v>
      </c>
      <c r="V108">
        <v>0.11333333333333299</v>
      </c>
      <c r="W108">
        <v>0</v>
      </c>
      <c r="Y108" s="5">
        <v>158.16257229233477</v>
      </c>
      <c r="Z108" s="5">
        <v>419.13081657468712</v>
      </c>
      <c r="AA108" s="5">
        <v>16.075622640413368</v>
      </c>
      <c r="AB108" s="5">
        <v>65.811446330840496</v>
      </c>
      <c r="AD108" s="11" t="s">
        <v>103</v>
      </c>
      <c r="AE108" s="11">
        <v>158.16257229233477</v>
      </c>
      <c r="AF108" s="11">
        <v>419.13081657468712</v>
      </c>
      <c r="AH108" s="5">
        <f t="shared" si="4"/>
        <v>0</v>
      </c>
      <c r="AI108" s="5">
        <f t="shared" si="4"/>
        <v>0</v>
      </c>
    </row>
    <row r="109" spans="1:35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5"/>
        <v>10.773328173702811</v>
      </c>
      <c r="R109">
        <f t="shared" si="6"/>
        <v>10.104691121020659</v>
      </c>
      <c r="S109">
        <f t="shared" si="7"/>
        <v>24.28428531848272</v>
      </c>
      <c r="T109">
        <f t="shared" si="8"/>
        <v>64.353356093979201</v>
      </c>
      <c r="U109">
        <v>65.400000000000006</v>
      </c>
      <c r="V109">
        <v>0.18</v>
      </c>
      <c r="W109">
        <v>0</v>
      </c>
      <c r="Y109" s="5">
        <v>24.28428531848272</v>
      </c>
      <c r="Z109" s="5">
        <v>64.353356093979201</v>
      </c>
      <c r="AA109" s="5">
        <v>10.773328173702811</v>
      </c>
      <c r="AB109" s="5">
        <v>10.104691121020659</v>
      </c>
      <c r="AD109" s="11" t="s">
        <v>105</v>
      </c>
      <c r="AE109" s="11">
        <v>24.28428531848272</v>
      </c>
      <c r="AF109" s="11">
        <v>64.353356093979201</v>
      </c>
      <c r="AH109" s="5">
        <f t="shared" si="4"/>
        <v>0</v>
      </c>
      <c r="AI109" s="5">
        <f t="shared" si="4"/>
        <v>0</v>
      </c>
    </row>
    <row r="110" spans="1:35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5"/>
        <v>15.081703345606735</v>
      </c>
      <c r="R110">
        <f t="shared" si="6"/>
        <v>57.147856098999711</v>
      </c>
      <c r="S110">
        <f t="shared" si="7"/>
        <v>137.34163926700245</v>
      </c>
      <c r="T110">
        <f t="shared" si="8"/>
        <v>363.95534405755649</v>
      </c>
      <c r="U110">
        <v>109.97499999999999</v>
      </c>
      <c r="V110">
        <v>0.14749999999999999</v>
      </c>
      <c r="W110">
        <v>0</v>
      </c>
      <c r="Y110" s="5">
        <v>137.34163926700245</v>
      </c>
      <c r="Z110" s="5">
        <v>363.95534405755649</v>
      </c>
      <c r="AA110" s="5">
        <v>15.081703345606735</v>
      </c>
      <c r="AB110" s="5">
        <v>57.147856098999711</v>
      </c>
      <c r="AD110" s="11" t="s">
        <v>107</v>
      </c>
      <c r="AE110" s="11">
        <v>137.34163926700245</v>
      </c>
      <c r="AF110" s="11">
        <v>363.95534405755649</v>
      </c>
      <c r="AH110" s="5">
        <f t="shared" si="4"/>
        <v>0</v>
      </c>
      <c r="AI110" s="5">
        <f t="shared" si="4"/>
        <v>0</v>
      </c>
    </row>
    <row r="111" spans="1:35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5"/>
        <v>32.138540635466981</v>
      </c>
      <c r="R111">
        <f t="shared" si="6"/>
        <v>119.50359144469982</v>
      </c>
      <c r="S111">
        <f t="shared" si="7"/>
        <v>287.1992103934146</v>
      </c>
      <c r="T111">
        <f t="shared" si="8"/>
        <v>761.0779075425487</v>
      </c>
      <c r="U111">
        <v>124</v>
      </c>
      <c r="V111">
        <v>0.3</v>
      </c>
      <c r="W111">
        <v>0</v>
      </c>
      <c r="Y111" s="5">
        <v>287.1992103934146</v>
      </c>
      <c r="Z111" s="5">
        <v>761.0779075425487</v>
      </c>
      <c r="AA111" s="5">
        <v>32.138540635466981</v>
      </c>
      <c r="AB111" s="5">
        <v>119.50359144469982</v>
      </c>
      <c r="AD111" s="11" t="s">
        <v>109</v>
      </c>
      <c r="AE111" s="11">
        <v>287.1992103934146</v>
      </c>
      <c r="AF111" s="11">
        <v>761.0779075425487</v>
      </c>
      <c r="AH111" s="5">
        <f t="shared" si="4"/>
        <v>0</v>
      </c>
      <c r="AI111" s="5">
        <f t="shared" si="4"/>
        <v>0</v>
      </c>
    </row>
    <row r="112" spans="1:35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5"/>
        <v>14.793383479138265</v>
      </c>
      <c r="R112">
        <f t="shared" si="6"/>
        <v>18.225428719811859</v>
      </c>
      <c r="S112">
        <f t="shared" si="7"/>
        <v>43.800597740475503</v>
      </c>
      <c r="T112">
        <f t="shared" si="8"/>
        <v>116.07158401226008</v>
      </c>
      <c r="U112">
        <v>267</v>
      </c>
      <c r="V112">
        <v>5.7000000000000002E-2</v>
      </c>
      <c r="W112">
        <v>0</v>
      </c>
      <c r="Y112" s="5">
        <v>43.800597740475503</v>
      </c>
      <c r="Z112" s="5">
        <v>116.07158401226008</v>
      </c>
      <c r="AA112" s="5">
        <v>14.793383479138265</v>
      </c>
      <c r="AB112" s="5">
        <v>18.225428719811859</v>
      </c>
      <c r="AD112" s="11" t="s">
        <v>111</v>
      </c>
      <c r="AE112" s="11">
        <v>43.800597740475503</v>
      </c>
      <c r="AF112" s="11">
        <v>116.07158401226008</v>
      </c>
      <c r="AH112" s="5">
        <f t="shared" si="4"/>
        <v>0</v>
      </c>
      <c r="AI112" s="5">
        <f t="shared" si="4"/>
        <v>0</v>
      </c>
    </row>
    <row r="113" spans="1:35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5"/>
        <v>16.70775184681812</v>
      </c>
      <c r="R113">
        <f t="shared" si="6"/>
        <v>42.936048988650718</v>
      </c>
      <c r="S113">
        <f t="shared" si="7"/>
        <v>103.18685169106155</v>
      </c>
      <c r="T113">
        <f t="shared" si="8"/>
        <v>273.44515698131312</v>
      </c>
      <c r="U113">
        <v>113</v>
      </c>
      <c r="V113">
        <v>0.16</v>
      </c>
      <c r="W113">
        <v>0</v>
      </c>
      <c r="Y113" s="5">
        <v>103.18685169106155</v>
      </c>
      <c r="Z113" s="5">
        <v>273.44515698131312</v>
      </c>
      <c r="AA113" s="5">
        <v>16.70775184681812</v>
      </c>
      <c r="AB113" s="5">
        <v>42.936048988650718</v>
      </c>
      <c r="AD113" s="11" t="s">
        <v>113</v>
      </c>
      <c r="AE113" s="11">
        <v>103.18685169106155</v>
      </c>
      <c r="AF113" s="11">
        <v>273.44515698131312</v>
      </c>
      <c r="AH113" s="5">
        <f t="shared" si="4"/>
        <v>0</v>
      </c>
      <c r="AI113" s="5">
        <f t="shared" si="4"/>
        <v>0</v>
      </c>
    </row>
    <row r="114" spans="1:35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5"/>
        <v>16.618090288767622</v>
      </c>
      <c r="R114">
        <f t="shared" si="6"/>
        <v>63.380205714134199</v>
      </c>
      <c r="S114">
        <f t="shared" si="7"/>
        <v>152.31964843579476</v>
      </c>
      <c r="T114">
        <f t="shared" si="8"/>
        <v>403.64706835485612</v>
      </c>
      <c r="U114">
        <v>85.9</v>
      </c>
      <c r="V114">
        <v>0.215</v>
      </c>
      <c r="W114">
        <v>0</v>
      </c>
      <c r="Y114" s="5">
        <v>152.31964843579476</v>
      </c>
      <c r="Z114" s="5">
        <v>403.64706835485612</v>
      </c>
      <c r="AA114" s="5">
        <v>16.618090288767622</v>
      </c>
      <c r="AB114" s="5">
        <v>63.380205714134199</v>
      </c>
      <c r="AD114" s="11" t="s">
        <v>115</v>
      </c>
      <c r="AE114" s="11">
        <v>152.31964843579476</v>
      </c>
      <c r="AF114" s="11">
        <v>403.64706835485612</v>
      </c>
      <c r="AH114" s="5">
        <f t="shared" si="4"/>
        <v>0</v>
      </c>
      <c r="AI114" s="5">
        <f t="shared" si="4"/>
        <v>0</v>
      </c>
    </row>
    <row r="115" spans="1:35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5"/>
        <v>60.117523176853574</v>
      </c>
      <c r="R115">
        <f t="shared" si="6"/>
        <v>3259.0760705803609</v>
      </c>
      <c r="S115">
        <f t="shared" si="7"/>
        <v>7832.4346805584255</v>
      </c>
      <c r="T115">
        <f t="shared" si="8"/>
        <v>20755.951903479829</v>
      </c>
      <c r="U115">
        <v>271.77999999999997</v>
      </c>
      <c r="V115">
        <v>0.25</v>
      </c>
      <c r="W115">
        <v>0</v>
      </c>
      <c r="Y115" s="5">
        <v>7832.4346805584255</v>
      </c>
      <c r="Z115" s="5">
        <v>20755.951903479829</v>
      </c>
      <c r="AA115" s="5">
        <v>60.117523176853574</v>
      </c>
      <c r="AB115" s="5">
        <v>3259.0760705803609</v>
      </c>
      <c r="AD115" s="11" t="s">
        <v>117</v>
      </c>
      <c r="AE115" s="11">
        <v>7832.4346805584255</v>
      </c>
      <c r="AF115" s="11">
        <v>20755.951903479829</v>
      </c>
      <c r="AH115" s="5">
        <f t="shared" si="4"/>
        <v>0</v>
      </c>
      <c r="AI115" s="5">
        <f t="shared" si="4"/>
        <v>0</v>
      </c>
    </row>
    <row r="116" spans="1:35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5"/>
        <v>6.9659009997677632</v>
      </c>
      <c r="R116">
        <f t="shared" si="6"/>
        <v>5.0701773734352189</v>
      </c>
      <c r="S116">
        <f t="shared" si="7"/>
        <v>12.184997292562407</v>
      </c>
      <c r="T116">
        <f t="shared" si="8"/>
        <v>32.290242825290377</v>
      </c>
      <c r="U116">
        <v>73.2</v>
      </c>
      <c r="V116">
        <v>0.1</v>
      </c>
      <c r="W116">
        <v>0</v>
      </c>
      <c r="Y116" s="5">
        <v>12.184997292562407</v>
      </c>
      <c r="Z116" s="5">
        <v>32.290242825290377</v>
      </c>
      <c r="AA116" s="5">
        <v>6.9659009997677632</v>
      </c>
      <c r="AB116" s="5">
        <v>5.0701773734352189</v>
      </c>
      <c r="AD116" s="11" t="s">
        <v>119</v>
      </c>
      <c r="AE116" s="11">
        <v>12.184997292562407</v>
      </c>
      <c r="AF116" s="11">
        <v>32.290242825290377</v>
      </c>
      <c r="AH116" s="5">
        <f t="shared" si="4"/>
        <v>0</v>
      </c>
      <c r="AI116" s="5">
        <f t="shared" si="4"/>
        <v>0</v>
      </c>
    </row>
    <row r="117" spans="1:35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5"/>
        <v>34.669882680142287</v>
      </c>
      <c r="R117">
        <f t="shared" si="6"/>
        <v>773.87852388221643</v>
      </c>
      <c r="S117">
        <f t="shared" si="7"/>
        <v>1859.8378367753342</v>
      </c>
      <c r="T117">
        <f t="shared" si="8"/>
        <v>4928.5702674546355</v>
      </c>
      <c r="U117">
        <v>133.76666666666699</v>
      </c>
      <c r="V117">
        <v>0.3</v>
      </c>
      <c r="W117">
        <v>0</v>
      </c>
      <c r="Y117" s="5">
        <v>1859.8378367753342</v>
      </c>
      <c r="Z117" s="5">
        <v>4928.5702674546355</v>
      </c>
      <c r="AA117" s="5">
        <v>34.669882680142287</v>
      </c>
      <c r="AB117" s="5">
        <v>773.87852388221643</v>
      </c>
      <c r="AD117" s="11" t="s">
        <v>121</v>
      </c>
      <c r="AE117" s="11">
        <v>1859.8378367753342</v>
      </c>
      <c r="AF117" s="11">
        <v>4928.5702674546355</v>
      </c>
      <c r="AH117" s="5">
        <f t="shared" si="4"/>
        <v>0</v>
      </c>
      <c r="AI117" s="5">
        <f t="shared" si="4"/>
        <v>0</v>
      </c>
    </row>
    <row r="118" spans="1:35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5"/>
        <v>578.60406367314204</v>
      </c>
      <c r="R118">
        <f t="shared" si="6"/>
        <v>193706.60896927791</v>
      </c>
      <c r="S118">
        <f t="shared" si="7"/>
        <v>465528.98094034585</v>
      </c>
      <c r="T118">
        <f t="shared" si="8"/>
        <v>1233651.7994919166</v>
      </c>
      <c r="U118">
        <v>2615.7600000000002</v>
      </c>
      <c r="V118">
        <v>0.25</v>
      </c>
      <c r="W118">
        <v>0</v>
      </c>
      <c r="Y118" s="5">
        <v>465528.98094034585</v>
      </c>
      <c r="Z118" s="5">
        <v>1233651.7994919166</v>
      </c>
      <c r="AA118" s="5">
        <v>578.60406367314204</v>
      </c>
      <c r="AB118" s="5">
        <v>193706.60896927791</v>
      </c>
      <c r="AD118" s="11" t="s">
        <v>123</v>
      </c>
      <c r="AE118" s="11">
        <v>465528.98094034585</v>
      </c>
      <c r="AF118" s="11">
        <v>1233651.7994919166</v>
      </c>
      <c r="AH118" s="5">
        <f t="shared" si="4"/>
        <v>0</v>
      </c>
      <c r="AI118" s="5">
        <f t="shared" si="4"/>
        <v>0</v>
      </c>
    </row>
    <row r="119" spans="1:35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5"/>
        <v>10.703559950474041</v>
      </c>
      <c r="R119">
        <f t="shared" si="6"/>
        <v>14.765942317059787</v>
      </c>
      <c r="S119">
        <f t="shared" si="7"/>
        <v>35.486523232539746</v>
      </c>
      <c r="T119">
        <f t="shared" si="8"/>
        <v>94.039286566230317</v>
      </c>
      <c r="U119">
        <v>111</v>
      </c>
      <c r="V119">
        <v>0.13</v>
      </c>
      <c r="W119" s="22">
        <v>0.22</v>
      </c>
      <c r="Y119" s="23">
        <v>73.398819146975683</v>
      </c>
      <c r="Z119" s="23">
        <v>194.50687073948555</v>
      </c>
      <c r="AA119" s="5">
        <v>13.531407167817695</v>
      </c>
      <c r="AB119" s="5">
        <v>30.541248647056584</v>
      </c>
      <c r="AD119" s="22" t="s">
        <v>125</v>
      </c>
      <c r="AE119" s="22">
        <v>35.486523232539746</v>
      </c>
      <c r="AF119" s="22">
        <v>94.039286566230317</v>
      </c>
      <c r="AH119" s="5">
        <f t="shared" si="4"/>
        <v>37.912295914435937</v>
      </c>
      <c r="AI119" s="5">
        <f t="shared" si="4"/>
        <v>100.46758417325523</v>
      </c>
    </row>
    <row r="120" spans="1:35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5"/>
        <v>12.942111147109506</v>
      </c>
      <c r="R120">
        <f t="shared" si="6"/>
        <v>25.171327616078905</v>
      </c>
      <c r="S120">
        <f t="shared" si="7"/>
        <v>60.493457380627028</v>
      </c>
      <c r="T120">
        <f t="shared" si="8"/>
        <v>160.30766205866161</v>
      </c>
      <c r="U120">
        <v>136</v>
      </c>
      <c r="V120">
        <v>0.1</v>
      </c>
      <c r="W120">
        <v>0</v>
      </c>
      <c r="Y120" s="5">
        <v>60.493457380627028</v>
      </c>
      <c r="Z120" s="5">
        <v>160.30766205866161</v>
      </c>
      <c r="AA120" s="5">
        <v>12.942111147109506</v>
      </c>
      <c r="AB120" s="5">
        <v>25.171327616078905</v>
      </c>
      <c r="AD120" s="11" t="s">
        <v>127</v>
      </c>
      <c r="AE120" s="11">
        <v>60.493457380627028</v>
      </c>
      <c r="AF120" s="11">
        <v>160.30766205866161</v>
      </c>
      <c r="AH120" s="5">
        <f t="shared" si="4"/>
        <v>0</v>
      </c>
      <c r="AI120" s="5">
        <f t="shared" si="4"/>
        <v>0</v>
      </c>
    </row>
    <row r="121" spans="1:35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5"/>
        <v>29.402411224522382</v>
      </c>
      <c r="R121">
        <f t="shared" si="6"/>
        <v>355.85811815251105</v>
      </c>
      <c r="S121">
        <f t="shared" si="7"/>
        <v>855.22258628337204</v>
      </c>
      <c r="T121">
        <f t="shared" si="8"/>
        <v>2266.3398536509358</v>
      </c>
      <c r="U121">
        <v>62.2</v>
      </c>
      <c r="V121">
        <v>0.64</v>
      </c>
      <c r="W121">
        <v>0</v>
      </c>
      <c r="Y121" s="5">
        <v>855.22258628337204</v>
      </c>
      <c r="Z121" s="5">
        <v>2266.3398536509358</v>
      </c>
      <c r="AA121" s="5">
        <v>29.402411224522382</v>
      </c>
      <c r="AB121" s="5">
        <v>355.85811815251105</v>
      </c>
      <c r="AD121" s="11" t="s">
        <v>129</v>
      </c>
      <c r="AE121" s="11">
        <v>855.22258628337204</v>
      </c>
      <c r="AF121" s="11">
        <v>2266.3398536509358</v>
      </c>
      <c r="AH121" s="5">
        <f t="shared" si="4"/>
        <v>0</v>
      </c>
      <c r="AI121" s="5">
        <f t="shared" si="4"/>
        <v>0</v>
      </c>
    </row>
    <row r="122" spans="1:35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5"/>
        <v>6.6500003694091596</v>
      </c>
      <c r="R122">
        <f t="shared" si="6"/>
        <v>2.9284406112263168</v>
      </c>
      <c r="S122">
        <f t="shared" si="7"/>
        <v>7.0378289142665631</v>
      </c>
      <c r="T122">
        <f t="shared" si="8"/>
        <v>18.650246622806392</v>
      </c>
      <c r="U122">
        <v>158</v>
      </c>
      <c r="V122">
        <v>4.2999999999999997E-2</v>
      </c>
      <c r="W122">
        <v>0</v>
      </c>
      <c r="Y122" s="5">
        <v>7.0378289142665631</v>
      </c>
      <c r="Z122" s="5">
        <v>18.650246622806392</v>
      </c>
      <c r="AA122" s="5">
        <v>6.6500003694091596</v>
      </c>
      <c r="AB122" s="5">
        <v>2.9284406112263168</v>
      </c>
      <c r="AD122" s="11" t="s">
        <v>131</v>
      </c>
      <c r="AE122" s="11">
        <v>7.0378289142665631</v>
      </c>
      <c r="AF122" s="11">
        <v>18.650246622806392</v>
      </c>
      <c r="AH122" s="5">
        <f t="shared" si="4"/>
        <v>0</v>
      </c>
      <c r="AI122" s="5">
        <f t="shared" si="4"/>
        <v>0</v>
      </c>
    </row>
    <row r="123" spans="1:35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5"/>
        <v>8.2840045843362304</v>
      </c>
      <c r="R123">
        <f t="shared" si="6"/>
        <v>6.4420633948748094</v>
      </c>
      <c r="S123">
        <f t="shared" si="7"/>
        <v>15.482007678141816</v>
      </c>
      <c r="T123">
        <f t="shared" si="8"/>
        <v>41.027320347075808</v>
      </c>
      <c r="U123">
        <v>45.7</v>
      </c>
      <c r="V123">
        <v>0.2</v>
      </c>
      <c r="W123">
        <v>0</v>
      </c>
      <c r="Y123" s="5">
        <v>15.482007678141816</v>
      </c>
      <c r="Z123" s="5">
        <v>41.027320347075808</v>
      </c>
      <c r="AA123" s="5">
        <v>8.2840045843362304</v>
      </c>
      <c r="AB123" s="5">
        <v>6.4420633948748094</v>
      </c>
      <c r="AD123" s="11" t="s">
        <v>133</v>
      </c>
      <c r="AE123" s="11">
        <v>15.482007678141816</v>
      </c>
      <c r="AF123" s="11">
        <v>41.027320347075808</v>
      </c>
      <c r="AH123" s="5">
        <f t="shared" si="4"/>
        <v>0</v>
      </c>
      <c r="AI123" s="5">
        <f t="shared" si="4"/>
        <v>0</v>
      </c>
    </row>
    <row r="124" spans="1:35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5"/>
        <v>10.848534343900615</v>
      </c>
      <c r="R124">
        <f t="shared" si="6"/>
        <v>20.580410469368999</v>
      </c>
      <c r="S124">
        <f t="shared" si="7"/>
        <v>49.460251067937989</v>
      </c>
      <c r="T124">
        <f t="shared" si="8"/>
        <v>131.06966533003566</v>
      </c>
      <c r="U124">
        <v>114</v>
      </c>
      <c r="V124">
        <v>0.1</v>
      </c>
      <c r="W124">
        <v>0</v>
      </c>
      <c r="Y124" s="5">
        <v>49.460251067937989</v>
      </c>
      <c r="Z124" s="5">
        <v>131.06966533003566</v>
      </c>
      <c r="AA124" s="5">
        <v>10.848534343900615</v>
      </c>
      <c r="AB124" s="5">
        <v>20.580410469368999</v>
      </c>
      <c r="AD124" s="11" t="s">
        <v>135</v>
      </c>
      <c r="AE124" s="11">
        <v>49.460251067937989</v>
      </c>
      <c r="AF124" s="11">
        <v>131.06966533003566</v>
      </c>
      <c r="AH124" s="5">
        <f t="shared" si="4"/>
        <v>0</v>
      </c>
      <c r="AI124" s="5">
        <f t="shared" si="4"/>
        <v>0</v>
      </c>
    </row>
    <row r="125" spans="1:35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5"/>
        <v>5.7025661645753152</v>
      </c>
      <c r="R125">
        <f t="shared" si="6"/>
        <v>2.225318840219825</v>
      </c>
      <c r="S125">
        <f t="shared" si="7"/>
        <v>5.3480385489541566</v>
      </c>
      <c r="T125">
        <f t="shared" si="8"/>
        <v>14.172302154728515</v>
      </c>
      <c r="U125">
        <v>60.5</v>
      </c>
      <c r="V125">
        <v>9.9000000000000005E-2</v>
      </c>
      <c r="W125">
        <v>0</v>
      </c>
      <c r="Y125" s="5">
        <v>5.3480385489541566</v>
      </c>
      <c r="Z125" s="5">
        <v>14.172302154728515</v>
      </c>
      <c r="AA125" s="5">
        <v>5.7025661645753152</v>
      </c>
      <c r="AB125" s="5">
        <v>2.225318840219825</v>
      </c>
      <c r="AD125" s="11" t="s">
        <v>137</v>
      </c>
      <c r="AE125" s="11">
        <v>5.3480385489541566</v>
      </c>
      <c r="AF125" s="11">
        <v>14.172302154728515</v>
      </c>
      <c r="AH125" s="5">
        <f t="shared" si="4"/>
        <v>0</v>
      </c>
      <c r="AI125" s="5">
        <f t="shared" si="4"/>
        <v>0</v>
      </c>
    </row>
    <row r="126" spans="1:35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5"/>
        <v>14.233095682372005</v>
      </c>
      <c r="R126">
        <f t="shared" si="6"/>
        <v>22.34674294714781</v>
      </c>
      <c r="S126">
        <f t="shared" si="7"/>
        <v>53.705222175313168</v>
      </c>
      <c r="T126">
        <f t="shared" si="8"/>
        <v>142.31883876457988</v>
      </c>
      <c r="U126">
        <v>50</v>
      </c>
      <c r="V126">
        <v>0.33500000000000002</v>
      </c>
      <c r="W126">
        <v>0</v>
      </c>
      <c r="Y126" s="5">
        <v>53.705222175313168</v>
      </c>
      <c r="Z126" s="5">
        <v>142.31883876457988</v>
      </c>
      <c r="AA126" s="5">
        <v>14.233095682372005</v>
      </c>
      <c r="AB126" s="5">
        <v>22.34674294714781</v>
      </c>
      <c r="AD126" s="11" t="s">
        <v>139</v>
      </c>
      <c r="AE126" s="11">
        <v>53.705222175313168</v>
      </c>
      <c r="AF126" s="11">
        <v>142.31883876457988</v>
      </c>
      <c r="AH126" s="5">
        <f t="shared" si="4"/>
        <v>0</v>
      </c>
      <c r="AI126" s="5">
        <f t="shared" si="4"/>
        <v>0</v>
      </c>
    </row>
    <row r="127" spans="1:35" x14ac:dyDescent="0.25">
      <c r="L127" s="10" t="s">
        <v>1073</v>
      </c>
    </row>
    <row r="128" spans="1:35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  <c r="L128" s="11" t="s">
        <v>495</v>
      </c>
      <c r="O128" s="11" t="s">
        <v>493</v>
      </c>
    </row>
    <row r="129" spans="1:16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  <c r="L129" s="11" t="s">
        <v>505</v>
      </c>
      <c r="M129" s="5">
        <v>4.7008240334167279</v>
      </c>
      <c r="O129" s="11" t="s">
        <v>504</v>
      </c>
      <c r="P129" s="5">
        <v>12.457183688554329</v>
      </c>
    </row>
    <row r="130" spans="1:16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  <c r="L130" s="11" t="s">
        <v>510</v>
      </c>
      <c r="M130" s="5">
        <v>2232.8729327014944</v>
      </c>
      <c r="O130" s="11" t="s">
        <v>509</v>
      </c>
      <c r="P130" s="5">
        <v>5917.11327165896</v>
      </c>
    </row>
    <row r="131" spans="1:16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  <c r="L131" s="11" t="s">
        <v>514</v>
      </c>
      <c r="M131" s="5">
        <v>1403.953390330043</v>
      </c>
      <c r="O131" s="11" t="s">
        <v>513</v>
      </c>
      <c r="P131" s="5">
        <v>3720.4764843746138</v>
      </c>
    </row>
    <row r="132" spans="1:16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  <c r="L132" s="11" t="s">
        <v>519</v>
      </c>
      <c r="M132" s="5">
        <v>100.32732740744927</v>
      </c>
      <c r="O132" s="11" t="s">
        <v>518</v>
      </c>
      <c r="P132" s="5">
        <v>265.86741762974054</v>
      </c>
    </row>
    <row r="133" spans="1:16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  <c r="L133" s="11" t="s">
        <v>524</v>
      </c>
      <c r="M133" s="5">
        <v>202.47222846486187</v>
      </c>
      <c r="O133" s="11" t="s">
        <v>523</v>
      </c>
      <c r="P133" s="5">
        <v>536.55140543188395</v>
      </c>
    </row>
    <row r="134" spans="1:16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  <c r="L134" s="11" t="s">
        <v>529</v>
      </c>
      <c r="M134" s="5">
        <v>152.54808315774125</v>
      </c>
      <c r="O134" s="11" t="s">
        <v>528</v>
      </c>
      <c r="P134" s="5">
        <v>404.25242036801427</v>
      </c>
    </row>
    <row r="135" spans="1:16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  <c r="L135" s="11" t="s">
        <v>534</v>
      </c>
      <c r="M135" s="5">
        <v>56.730513384113429</v>
      </c>
      <c r="O135" s="11" t="s">
        <v>533</v>
      </c>
      <c r="P135" s="5">
        <v>150.33586046790057</v>
      </c>
    </row>
    <row r="136" spans="1:16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  <c r="L136" s="11" t="s">
        <v>538</v>
      </c>
      <c r="M136" s="5">
        <v>89.966560076830945</v>
      </c>
      <c r="O136" s="11" t="s">
        <v>537</v>
      </c>
      <c r="P136" s="5">
        <v>238.41138420360198</v>
      </c>
    </row>
    <row r="137" spans="1:16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  <c r="L137" s="11" t="s">
        <v>542</v>
      </c>
      <c r="M137" s="5">
        <v>8104107.0512173837</v>
      </c>
      <c r="O137" s="11" t="s">
        <v>541</v>
      </c>
      <c r="P137" s="5">
        <v>21475883.685726065</v>
      </c>
    </row>
    <row r="138" spans="1:16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  <c r="L138" s="11" t="s">
        <v>546</v>
      </c>
      <c r="M138" s="5">
        <v>112.0692631644614</v>
      </c>
      <c r="O138" s="11" t="s">
        <v>545</v>
      </c>
      <c r="P138" s="5">
        <v>296.9835473858227</v>
      </c>
    </row>
    <row r="139" spans="1:16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  <c r="L139" s="11" t="s">
        <v>550</v>
      </c>
      <c r="M139" s="5">
        <v>53.030189913516885</v>
      </c>
      <c r="O139" s="11" t="s">
        <v>549</v>
      </c>
      <c r="P139" s="5">
        <v>140.53000327081975</v>
      </c>
    </row>
    <row r="140" spans="1:16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  <c r="L140" s="11" t="s">
        <v>554</v>
      </c>
      <c r="M140" s="5">
        <v>176.10158435279399</v>
      </c>
      <c r="O140" s="11" t="s">
        <v>553</v>
      </c>
      <c r="P140" s="5">
        <v>466.66919853490407</v>
      </c>
    </row>
    <row r="141" spans="1:16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  <c r="L141" s="11" t="s">
        <v>558</v>
      </c>
      <c r="M141" s="5">
        <v>5792.8580330445029</v>
      </c>
      <c r="O141" s="11" t="s">
        <v>557</v>
      </c>
      <c r="P141" s="5">
        <v>15351.073787567932</v>
      </c>
    </row>
    <row r="142" spans="1:16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  <c r="L142" s="11" t="s">
        <v>562</v>
      </c>
      <c r="M142" s="5">
        <v>274.55556258181826</v>
      </c>
      <c r="O142" s="11" t="s">
        <v>561</v>
      </c>
      <c r="P142" s="5">
        <v>727.57224084181837</v>
      </c>
    </row>
    <row r="143" spans="1:16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  <c r="L143" s="11" t="s">
        <v>566</v>
      </c>
      <c r="M143" s="5">
        <v>47.974150056319537</v>
      </c>
      <c r="O143" s="11" t="s">
        <v>565</v>
      </c>
      <c r="P143" s="5">
        <v>127.13149764924677</v>
      </c>
    </row>
    <row r="144" spans="1:16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  <c r="L144" s="11" t="s">
        <v>570</v>
      </c>
      <c r="M144" s="5">
        <v>1.9656407122778976</v>
      </c>
      <c r="O144" s="11" t="s">
        <v>569</v>
      </c>
      <c r="P144" s="5">
        <v>5.2089478875364286</v>
      </c>
    </row>
    <row r="145" spans="1:16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  <c r="L145" s="11" t="s">
        <v>574</v>
      </c>
      <c r="M145" s="5">
        <v>6.9209108274116984</v>
      </c>
      <c r="O145" s="11" t="s">
        <v>573</v>
      </c>
      <c r="P145" s="5">
        <v>18.340413692641</v>
      </c>
    </row>
    <row r="146" spans="1:16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  <c r="L146" s="11" t="s">
        <v>578</v>
      </c>
      <c r="M146" s="5">
        <v>84.149581975065672</v>
      </c>
      <c r="O146" s="11" t="s">
        <v>577</v>
      </c>
      <c r="P146" s="5">
        <v>222.99639223392401</v>
      </c>
    </row>
    <row r="147" spans="1:16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  <c r="L147" s="11" t="s">
        <v>582</v>
      </c>
      <c r="M147" s="5">
        <v>183.40217849834016</v>
      </c>
      <c r="O147" s="11" t="s">
        <v>581</v>
      </c>
      <c r="P147" s="5">
        <v>486.01577302060144</v>
      </c>
    </row>
    <row r="148" spans="1:16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  <c r="L148" s="11" t="s">
        <v>586</v>
      </c>
      <c r="M148" s="5">
        <v>303.35813312382322</v>
      </c>
      <c r="O148" s="11" t="s">
        <v>585</v>
      </c>
      <c r="P148" s="5">
        <v>803.89905277813148</v>
      </c>
    </row>
    <row r="149" spans="1:16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  <c r="L149" s="11" t="s">
        <v>590</v>
      </c>
      <c r="M149" s="5">
        <v>23.612654734508034</v>
      </c>
      <c r="O149" s="11" t="s">
        <v>589</v>
      </c>
      <c r="P149" s="5">
        <v>62.573535046446288</v>
      </c>
    </row>
    <row r="150" spans="1:16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  <c r="L150" s="11" t="s">
        <v>594</v>
      </c>
      <c r="M150" s="5">
        <v>153.98485195595327</v>
      </c>
      <c r="O150" s="11" t="s">
        <v>593</v>
      </c>
      <c r="P150" s="5">
        <v>408.05985768327616</v>
      </c>
    </row>
    <row r="151" spans="1:16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  <c r="L151" s="11" t="s">
        <v>598</v>
      </c>
      <c r="M151" s="5">
        <v>46.088650775181669</v>
      </c>
      <c r="O151" s="11" t="s">
        <v>597</v>
      </c>
      <c r="P151" s="5">
        <v>122.13492455423142</v>
      </c>
    </row>
    <row r="152" spans="1:16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  <c r="L152" s="11" t="s">
        <v>602</v>
      </c>
      <c r="M152" s="5">
        <v>15.142267993085847</v>
      </c>
      <c r="O152" s="11" t="s">
        <v>601</v>
      </c>
      <c r="P152" s="5">
        <v>40.127010181677491</v>
      </c>
    </row>
    <row r="153" spans="1:16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  <c r="L153" s="11" t="s">
        <v>606</v>
      </c>
      <c r="M153" s="5">
        <v>10.373722030102327</v>
      </c>
      <c r="O153" s="11" t="s">
        <v>605</v>
      </c>
      <c r="P153" s="5">
        <v>27.490363379771164</v>
      </c>
    </row>
    <row r="154" spans="1:16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  <c r="L154" s="11" t="s">
        <v>610</v>
      </c>
      <c r="M154" s="5">
        <v>0.39937684568175341</v>
      </c>
      <c r="O154" s="11" t="s">
        <v>609</v>
      </c>
      <c r="P154" s="5">
        <v>1.0583486410566465</v>
      </c>
    </row>
    <row r="155" spans="1:16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  <c r="L155" s="11" t="s">
        <v>614</v>
      </c>
      <c r="M155" s="5">
        <v>84.707735497524993</v>
      </c>
      <c r="O155" s="11" t="s">
        <v>613</v>
      </c>
      <c r="P155" s="5">
        <v>224.47549906844122</v>
      </c>
    </row>
    <row r="156" spans="1:16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  <c r="L156" s="11" t="s">
        <v>618</v>
      </c>
      <c r="M156" s="5">
        <v>14.660943667989436</v>
      </c>
      <c r="O156" s="11" t="s">
        <v>617</v>
      </c>
      <c r="P156" s="5">
        <v>38.851500720172005</v>
      </c>
    </row>
    <row r="157" spans="1:16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  <c r="L157" s="11" t="s">
        <v>622</v>
      </c>
      <c r="M157" s="5">
        <v>29850.912133756312</v>
      </c>
      <c r="O157" s="11" t="s">
        <v>621</v>
      </c>
      <c r="P157" s="5">
        <v>79104.917154454219</v>
      </c>
    </row>
    <row r="158" spans="1:16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  <c r="L158" s="11" t="s">
        <v>626</v>
      </c>
      <c r="M158" s="5">
        <v>12.694180301803168</v>
      </c>
      <c r="O158" s="11" t="s">
        <v>625</v>
      </c>
      <c r="P158" s="5">
        <v>33.639577799778394</v>
      </c>
    </row>
    <row r="159" spans="1:16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  <c r="L159" s="11" t="s">
        <v>630</v>
      </c>
      <c r="M159" s="5">
        <v>164.05192146906481</v>
      </c>
      <c r="O159" s="11" t="s">
        <v>629</v>
      </c>
      <c r="P159" s="5">
        <v>434.73759189302172</v>
      </c>
    </row>
    <row r="160" spans="1:16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  <c r="L160" s="11" t="s">
        <v>634</v>
      </c>
      <c r="M160" s="5">
        <v>374.28917539430665</v>
      </c>
      <c r="O160" s="11" t="s">
        <v>633</v>
      </c>
      <c r="P160" s="5">
        <v>991.86631479491257</v>
      </c>
    </row>
    <row r="161" spans="1:16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  <c r="L161" s="11" t="s">
        <v>638</v>
      </c>
      <c r="M161" s="5">
        <v>1300.4669272762974</v>
      </c>
      <c r="O161" s="11" t="s">
        <v>637</v>
      </c>
      <c r="P161" s="5">
        <v>3446.237357282188</v>
      </c>
    </row>
    <row r="162" spans="1:16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  <c r="L162" s="11" t="s">
        <v>642</v>
      </c>
      <c r="M162" s="5">
        <v>0.93034590396092542</v>
      </c>
      <c r="O162" s="11" t="s">
        <v>641</v>
      </c>
      <c r="P162" s="5">
        <v>2.4654166454964521</v>
      </c>
    </row>
    <row r="163" spans="1:16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  <c r="L163" s="11" t="s">
        <v>646</v>
      </c>
      <c r="M163" s="5">
        <v>1688.8691472876103</v>
      </c>
      <c r="O163" s="11" t="s">
        <v>645</v>
      </c>
      <c r="P163" s="5">
        <v>4475.5032403121668</v>
      </c>
    </row>
    <row r="164" spans="1:16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  <c r="L164" s="11" t="s">
        <v>650</v>
      </c>
      <c r="M164" s="5">
        <v>35.316784100879495</v>
      </c>
      <c r="O164" s="11" t="s">
        <v>649</v>
      </c>
      <c r="P164" s="5">
        <v>93.589477867330658</v>
      </c>
    </row>
    <row r="165" spans="1:16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  <c r="L165" s="11" t="s">
        <v>654</v>
      </c>
      <c r="M165" s="5">
        <v>1760584.5242529928</v>
      </c>
      <c r="O165" s="11" t="s">
        <v>653</v>
      </c>
      <c r="P165" s="5">
        <v>4665548.989270431</v>
      </c>
    </row>
    <row r="166" spans="1:16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  <c r="L166" s="11" t="s">
        <v>658</v>
      </c>
      <c r="M166" s="5">
        <v>360.07369948945296</v>
      </c>
      <c r="O166" s="11" t="s">
        <v>657</v>
      </c>
      <c r="P166" s="5">
        <v>954.19530364705031</v>
      </c>
    </row>
    <row r="167" spans="1:16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  <c r="L167" s="11" t="s">
        <v>662</v>
      </c>
      <c r="M167" s="5">
        <v>301.61199147634761</v>
      </c>
      <c r="O167" s="11" t="s">
        <v>661</v>
      </c>
      <c r="P167" s="5">
        <v>799.27177741232117</v>
      </c>
    </row>
    <row r="168" spans="1:16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  <c r="L168" s="11" t="s">
        <v>666</v>
      </c>
      <c r="M168" s="5">
        <v>12.68538211701066</v>
      </c>
      <c r="O168" s="11" t="s">
        <v>665</v>
      </c>
      <c r="P168" s="5">
        <v>33.616262610078245</v>
      </c>
    </row>
    <row r="169" spans="1:16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  <c r="L169" s="11" t="s">
        <v>670</v>
      </c>
      <c r="M169" s="5">
        <v>158.16257229233477</v>
      </c>
      <c r="O169" s="11" t="s">
        <v>669</v>
      </c>
      <c r="P169" s="5">
        <v>419.13081657468712</v>
      </c>
    </row>
    <row r="170" spans="1:16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  <c r="L170" s="11" t="s">
        <v>674</v>
      </c>
      <c r="M170" s="5">
        <v>24.28428531848272</v>
      </c>
      <c r="O170" s="11" t="s">
        <v>673</v>
      </c>
      <c r="P170" s="5">
        <v>64.353356093979201</v>
      </c>
    </row>
    <row r="171" spans="1:16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  <c r="L171" s="11" t="s">
        <v>678</v>
      </c>
      <c r="M171" s="5">
        <v>137.34163926700245</v>
      </c>
      <c r="O171" s="11" t="s">
        <v>677</v>
      </c>
      <c r="P171" s="5">
        <v>363.95534405755649</v>
      </c>
    </row>
    <row r="172" spans="1:16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  <c r="L172" s="11" t="s">
        <v>682</v>
      </c>
      <c r="M172" s="5">
        <v>287.1992103934146</v>
      </c>
      <c r="O172" s="11" t="s">
        <v>681</v>
      </c>
      <c r="P172" s="5">
        <v>761.0779075425487</v>
      </c>
    </row>
    <row r="173" spans="1:16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  <c r="L173" s="11" t="s">
        <v>686</v>
      </c>
      <c r="M173" s="5">
        <v>43.800597740475503</v>
      </c>
      <c r="O173" s="11" t="s">
        <v>685</v>
      </c>
      <c r="P173" s="5">
        <v>116.07158401226008</v>
      </c>
    </row>
    <row r="174" spans="1:16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  <c r="L174" s="11" t="s">
        <v>690</v>
      </c>
      <c r="M174" s="5">
        <v>103.18685169106155</v>
      </c>
      <c r="O174" s="11" t="s">
        <v>689</v>
      </c>
      <c r="P174" s="5">
        <v>273.44515698131312</v>
      </c>
    </row>
    <row r="175" spans="1:16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  <c r="L175" s="11" t="s">
        <v>694</v>
      </c>
      <c r="M175" s="5">
        <v>152.31964843579476</v>
      </c>
      <c r="O175" s="11" t="s">
        <v>693</v>
      </c>
      <c r="P175" s="5">
        <v>403.64706835485612</v>
      </c>
    </row>
    <row r="176" spans="1:16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  <c r="L176" s="11" t="s">
        <v>698</v>
      </c>
      <c r="M176" s="5">
        <v>7832.4346805584255</v>
      </c>
      <c r="O176" s="11" t="s">
        <v>697</v>
      </c>
      <c r="P176" s="5">
        <v>20755.951903479829</v>
      </c>
    </row>
    <row r="177" spans="1:16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  <c r="L177" s="11" t="s">
        <v>702</v>
      </c>
      <c r="M177" s="5">
        <v>12.184997292562407</v>
      </c>
      <c r="O177" s="11" t="s">
        <v>701</v>
      </c>
      <c r="P177" s="5">
        <v>32.290242825290377</v>
      </c>
    </row>
    <row r="178" spans="1:16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  <c r="L178" s="11" t="s">
        <v>706</v>
      </c>
      <c r="M178" s="5">
        <v>1859.8378367753342</v>
      </c>
      <c r="O178" s="11" t="s">
        <v>705</v>
      </c>
      <c r="P178" s="5">
        <v>4928.5702674546355</v>
      </c>
    </row>
    <row r="179" spans="1:16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  <c r="L179" s="11" t="s">
        <v>710</v>
      </c>
      <c r="M179" s="5">
        <v>465528.98094034585</v>
      </c>
      <c r="O179" s="11" t="s">
        <v>709</v>
      </c>
      <c r="P179" s="5">
        <v>1233651.7994919166</v>
      </c>
    </row>
    <row r="180" spans="1:16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  <c r="L180" s="11" t="s">
        <v>714</v>
      </c>
      <c r="M180" s="5">
        <v>73.398819146975683</v>
      </c>
      <c r="O180" s="11" t="s">
        <v>713</v>
      </c>
      <c r="P180" s="5">
        <v>194.50687073948555</v>
      </c>
    </row>
    <row r="181" spans="1:16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  <c r="L181" s="11" t="s">
        <v>718</v>
      </c>
      <c r="M181" s="5">
        <v>60.493457380627028</v>
      </c>
      <c r="O181" s="11" t="s">
        <v>717</v>
      </c>
      <c r="P181" s="5">
        <v>160.30766205866161</v>
      </c>
    </row>
    <row r="182" spans="1:16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  <c r="L182" s="11" t="s">
        <v>722</v>
      </c>
      <c r="M182" s="5">
        <v>855.22258628337204</v>
      </c>
      <c r="O182" s="11" t="s">
        <v>721</v>
      </c>
      <c r="P182" s="5">
        <v>2266.3398536509358</v>
      </c>
    </row>
    <row r="183" spans="1:16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  <c r="L183" s="11" t="s">
        <v>726</v>
      </c>
      <c r="M183" s="5">
        <v>7.0378289142665631</v>
      </c>
      <c r="O183" s="11" t="s">
        <v>725</v>
      </c>
      <c r="P183" s="5">
        <v>18.650246622806392</v>
      </c>
    </row>
    <row r="184" spans="1:16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  <c r="L184" s="11" t="s">
        <v>730</v>
      </c>
      <c r="M184" s="5">
        <v>15.482007678141816</v>
      </c>
      <c r="O184" s="11" t="s">
        <v>729</v>
      </c>
      <c r="P184" s="5">
        <v>41.027320347075808</v>
      </c>
    </row>
    <row r="185" spans="1:16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  <c r="L185" s="11" t="s">
        <v>734</v>
      </c>
      <c r="M185" s="5">
        <v>49.460251067937989</v>
      </c>
      <c r="O185" s="11" t="s">
        <v>733</v>
      </c>
      <c r="P185" s="5">
        <v>131.06966533003566</v>
      </c>
    </row>
    <row r="186" spans="1:16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  <c r="L186" s="11" t="s">
        <v>738</v>
      </c>
      <c r="M186" s="5">
        <v>5.3480385489541566</v>
      </c>
      <c r="O186" s="11" t="s">
        <v>737</v>
      </c>
      <c r="P186" s="5">
        <v>14.172302154728515</v>
      </c>
    </row>
    <row r="187" spans="1:16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  <c r="L187" s="11" t="s">
        <v>742</v>
      </c>
      <c r="M187" s="5">
        <v>53.705222175313168</v>
      </c>
      <c r="O187" s="11" t="s">
        <v>741</v>
      </c>
      <c r="P187" s="5">
        <v>142.31883876457988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65"/>
  <sheetViews>
    <sheetView zoomScale="75" zoomScaleNormal="75" workbookViewId="0">
      <selection activeCell="R6" sqref="R6:S65"/>
    </sheetView>
  </sheetViews>
  <sheetFormatPr defaultRowHeight="15" x14ac:dyDescent="0.25"/>
  <cols>
    <col min="1" max="1025" width="11.5703125"/>
  </cols>
  <sheetData>
    <row r="5" spans="2:25" x14ac:dyDescent="0.25">
      <c r="B5" s="10" t="s">
        <v>757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758</v>
      </c>
      <c r="U5" s="10"/>
      <c r="V5" s="10"/>
      <c r="W5" s="10"/>
      <c r="X5" s="10"/>
    </row>
    <row r="6" spans="2:2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9" t="s">
        <v>22</v>
      </c>
    </row>
    <row r="7" spans="2:25" x14ac:dyDescent="0.25">
      <c r="B7" s="11" t="s">
        <v>23</v>
      </c>
      <c r="C7" s="11" t="s">
        <v>24</v>
      </c>
      <c r="D7" s="11">
        <v>1</v>
      </c>
      <c r="E7" s="11">
        <v>1</v>
      </c>
      <c r="F7" s="11">
        <v>1</v>
      </c>
      <c r="G7" s="11">
        <v>49.194905069999997</v>
      </c>
      <c r="H7" s="11">
        <v>130.36649840000001</v>
      </c>
      <c r="I7" s="11">
        <v>20.47</v>
      </c>
      <c r="J7" s="11">
        <v>2.0469999999999999E-2</v>
      </c>
      <c r="K7" s="11">
        <v>2.05E-5</v>
      </c>
      <c r="L7" s="11">
        <v>4.5128570999999999E-2</v>
      </c>
      <c r="M7" s="11">
        <v>1.6E-2</v>
      </c>
      <c r="N7" s="11">
        <v>3</v>
      </c>
      <c r="O7" s="11">
        <v>10.85590298</v>
      </c>
      <c r="P7" s="11">
        <v>4.3122651161773499E-3</v>
      </c>
      <c r="Q7" s="11">
        <v>1.9539653554983101</v>
      </c>
      <c r="R7" s="11">
        <f>V7*(1-EXP(-W7*(D7-Y7)))</f>
        <v>4.9630720029657098</v>
      </c>
      <c r="S7" s="11">
        <f t="shared" ref="S7:S65" si="0">M7*(R7^N7)</f>
        <v>1.9560128803047006</v>
      </c>
      <c r="T7" s="11">
        <f t="shared" ref="T7:T65" si="1">S7/20/5.7/3.65*1000</f>
        <v>4.7008240334167279</v>
      </c>
      <c r="U7" s="11">
        <f t="shared" ref="U7:U65" si="2">T7*2.65</f>
        <v>12.457183688554329</v>
      </c>
      <c r="V7" s="11">
        <v>11</v>
      </c>
      <c r="W7" s="11">
        <v>0.6</v>
      </c>
      <c r="X7" s="11">
        <v>0</v>
      </c>
      <c r="Y7">
        <v>0</v>
      </c>
    </row>
    <row r="8" spans="2:25" x14ac:dyDescent="0.25">
      <c r="B8" s="11" t="s">
        <v>25</v>
      </c>
      <c r="C8" s="11" t="s">
        <v>26</v>
      </c>
      <c r="D8" s="11">
        <v>1</v>
      </c>
      <c r="E8" s="11">
        <v>3</v>
      </c>
      <c r="F8" s="11">
        <v>3</v>
      </c>
      <c r="G8" s="11">
        <v>829.48845900000003</v>
      </c>
      <c r="H8" s="11">
        <v>2197.74442</v>
      </c>
      <c r="I8" s="11">
        <v>345.15014780000001</v>
      </c>
      <c r="J8" s="11">
        <v>0.34515014799999999</v>
      </c>
      <c r="K8" s="11">
        <v>3.4515000000000001E-4</v>
      </c>
      <c r="L8" s="11">
        <v>0.76092491900000003</v>
      </c>
      <c r="M8" s="11">
        <v>0.03</v>
      </c>
      <c r="N8" s="11">
        <v>3</v>
      </c>
      <c r="O8" s="11">
        <v>30.046246140000001</v>
      </c>
      <c r="P8" s="11">
        <v>41.381880133243101</v>
      </c>
      <c r="Q8" s="11">
        <v>33.673223297257103</v>
      </c>
      <c r="R8" s="11">
        <f t="shared" ref="R8:R65" si="3">V8*(1-EXP(-W8*(D8-Y8)))</f>
        <v>31.40365204813336</v>
      </c>
      <c r="S8" s="11">
        <f t="shared" si="0"/>
        <v>929.0984272970918</v>
      </c>
      <c r="T8" s="11">
        <f t="shared" si="1"/>
        <v>2232.8729327014944</v>
      </c>
      <c r="U8" s="11">
        <f t="shared" si="2"/>
        <v>5917.11327165896</v>
      </c>
      <c r="V8" s="11">
        <v>330</v>
      </c>
      <c r="W8" s="11">
        <v>0.1</v>
      </c>
      <c r="X8" s="11">
        <v>0</v>
      </c>
      <c r="Y8">
        <v>0</v>
      </c>
    </row>
    <row r="9" spans="2:25" x14ac:dyDescent="0.25">
      <c r="B9" s="11" t="s">
        <v>27</v>
      </c>
      <c r="C9" s="11" t="s">
        <v>28</v>
      </c>
      <c r="D9" s="11">
        <v>1</v>
      </c>
      <c r="E9" s="11">
        <v>3</v>
      </c>
      <c r="F9" s="11">
        <v>3</v>
      </c>
      <c r="G9" s="11">
        <v>829.48845900000003</v>
      </c>
      <c r="H9" s="11">
        <v>2197.74442</v>
      </c>
      <c r="I9" s="11">
        <v>345.15014780000001</v>
      </c>
      <c r="J9" s="11">
        <v>0.34515014799999999</v>
      </c>
      <c r="K9" s="11">
        <v>3.4515000000000001E-4</v>
      </c>
      <c r="L9" s="11">
        <v>0.76092491900000003</v>
      </c>
      <c r="M9" s="11">
        <v>2.1399999999999999E-2</v>
      </c>
      <c r="N9" s="11">
        <v>2.96</v>
      </c>
      <c r="O9" s="11">
        <v>26.392744749999999</v>
      </c>
      <c r="P9" s="11">
        <v>25.5576130937046</v>
      </c>
      <c r="Q9" s="11">
        <v>34.060551864544401</v>
      </c>
      <c r="R9" s="11">
        <f t="shared" si="3"/>
        <v>31.527882858176085</v>
      </c>
      <c r="S9" s="11">
        <f t="shared" si="0"/>
        <v>584.18500571633092</v>
      </c>
      <c r="T9" s="11">
        <f t="shared" si="1"/>
        <v>1403.953390330043</v>
      </c>
      <c r="U9" s="11">
        <f t="shared" si="2"/>
        <v>3720.4764843746138</v>
      </c>
      <c r="V9" s="11">
        <v>358.7</v>
      </c>
      <c r="W9" s="11">
        <v>9.1999999999999998E-2</v>
      </c>
      <c r="X9" s="11">
        <v>0</v>
      </c>
      <c r="Y9">
        <v>0</v>
      </c>
    </row>
    <row r="10" spans="2:25" x14ac:dyDescent="0.25">
      <c r="B10" s="11" t="s">
        <v>29</v>
      </c>
      <c r="C10" s="11" t="s">
        <v>30</v>
      </c>
      <c r="D10" s="11">
        <v>1</v>
      </c>
      <c r="E10" s="11">
        <v>1</v>
      </c>
      <c r="F10" s="11">
        <v>1</v>
      </c>
      <c r="G10" s="11">
        <v>269.40639270000003</v>
      </c>
      <c r="H10" s="11">
        <v>713.92694070000005</v>
      </c>
      <c r="I10" s="11">
        <v>112.1</v>
      </c>
      <c r="J10" s="11">
        <v>0.11210000000000001</v>
      </c>
      <c r="K10" s="11">
        <v>1.121E-4</v>
      </c>
      <c r="L10" s="11">
        <v>0.24713790199999999</v>
      </c>
      <c r="M10" s="11">
        <v>1.0999999999999999E-2</v>
      </c>
      <c r="N10" s="11">
        <v>2.9</v>
      </c>
      <c r="O10" s="11">
        <v>24.106956749999998</v>
      </c>
      <c r="P10" s="11">
        <v>9.2034509503643405E-2</v>
      </c>
      <c r="Q10" s="11">
        <v>6.7512089601665002</v>
      </c>
      <c r="R10" s="11">
        <f t="shared" si="3"/>
        <v>17.148070758822918</v>
      </c>
      <c r="S10" s="11">
        <f t="shared" si="0"/>
        <v>41.746200934239646</v>
      </c>
      <c r="T10" s="11">
        <f t="shared" si="1"/>
        <v>100.32732740744927</v>
      </c>
      <c r="U10" s="11">
        <f t="shared" si="2"/>
        <v>265.86741762974054</v>
      </c>
      <c r="V10" s="11">
        <v>94.6</v>
      </c>
      <c r="W10" s="11">
        <v>0.2</v>
      </c>
      <c r="X10" s="11">
        <v>0</v>
      </c>
      <c r="Y10">
        <v>0</v>
      </c>
    </row>
    <row r="11" spans="2:25" x14ac:dyDescent="0.25">
      <c r="B11" s="11" t="s">
        <v>31</v>
      </c>
      <c r="C11" s="11" t="s">
        <v>32</v>
      </c>
      <c r="D11" s="11">
        <v>1</v>
      </c>
      <c r="E11" s="11">
        <v>7</v>
      </c>
      <c r="F11" s="11">
        <v>7</v>
      </c>
      <c r="G11" s="11">
        <v>1355.00938</v>
      </c>
      <c r="H11" s="11">
        <v>3590.52486</v>
      </c>
      <c r="I11" s="11">
        <v>563.81940299999997</v>
      </c>
      <c r="J11" s="11">
        <v>0.563819403</v>
      </c>
      <c r="K11" s="11">
        <v>5.6381900000000002E-4</v>
      </c>
      <c r="L11" s="11">
        <v>1.243007532</v>
      </c>
      <c r="M11" s="11">
        <v>3.2499999999999999E-3</v>
      </c>
      <c r="N11" s="11">
        <v>3</v>
      </c>
      <c r="O11" s="11">
        <v>55.772342469999998</v>
      </c>
      <c r="P11" s="11">
        <v>27.496406542056</v>
      </c>
      <c r="Q11" s="11">
        <v>61.638571071209299</v>
      </c>
      <c r="R11" s="11">
        <f t="shared" si="3"/>
        <v>29.595562990816589</v>
      </c>
      <c r="S11" s="11">
        <f t="shared" si="0"/>
        <v>84.24869426422903</v>
      </c>
      <c r="T11" s="11">
        <f t="shared" si="1"/>
        <v>202.47222846486187</v>
      </c>
      <c r="U11" s="11">
        <f t="shared" si="2"/>
        <v>536.55140543188395</v>
      </c>
      <c r="V11" s="11">
        <v>311</v>
      </c>
      <c r="W11" s="11">
        <v>0.1</v>
      </c>
      <c r="X11" s="11">
        <v>0</v>
      </c>
      <c r="Y11" s="11">
        <v>0</v>
      </c>
    </row>
    <row r="12" spans="2:25" x14ac:dyDescent="0.25">
      <c r="B12" s="11" t="s">
        <v>33</v>
      </c>
      <c r="C12" s="11" t="s">
        <v>34</v>
      </c>
      <c r="D12" s="11">
        <v>1</v>
      </c>
      <c r="E12" s="11">
        <v>1</v>
      </c>
      <c r="F12" s="11">
        <v>1</v>
      </c>
      <c r="G12" s="11">
        <v>49.194905069999997</v>
      </c>
      <c r="H12" s="11">
        <v>130.36649840000001</v>
      </c>
      <c r="I12" s="11">
        <v>20.469999999626999</v>
      </c>
      <c r="J12" s="11">
        <v>2.0469999999626998E-2</v>
      </c>
      <c r="K12" s="11">
        <v>2.0469999999626999E-5</v>
      </c>
      <c r="L12" s="11">
        <v>4.5128571399177697E-2</v>
      </c>
      <c r="M12" s="11">
        <v>1.1599999999999999E-2</v>
      </c>
      <c r="N12" s="11">
        <v>3</v>
      </c>
      <c r="O12" s="11">
        <v>12.084256948656501</v>
      </c>
      <c r="P12" s="11">
        <v>0.139938821973456</v>
      </c>
      <c r="Q12" s="11">
        <v>6.9376935203618997</v>
      </c>
      <c r="R12" s="11">
        <f t="shared" si="3"/>
        <v>17.621741541719246</v>
      </c>
      <c r="S12" s="11">
        <f t="shared" si="0"/>
        <v>63.475257401936119</v>
      </c>
      <c r="T12" s="11">
        <f t="shared" si="1"/>
        <v>152.54808315774125</v>
      </c>
      <c r="U12" s="11">
        <f t="shared" si="2"/>
        <v>404.25242036801427</v>
      </c>
      <c r="V12" s="11">
        <v>29.1726666666667</v>
      </c>
      <c r="W12" s="11">
        <v>0.92646666666666699</v>
      </c>
      <c r="X12" s="11">
        <v>0</v>
      </c>
      <c r="Y12" s="11">
        <v>0</v>
      </c>
    </row>
    <row r="13" spans="2:25" x14ac:dyDescent="0.25">
      <c r="B13" s="11" t="s">
        <v>35</v>
      </c>
      <c r="C13" s="11" t="s">
        <v>36</v>
      </c>
      <c r="D13" s="11">
        <v>1</v>
      </c>
      <c r="E13" s="11">
        <v>2</v>
      </c>
      <c r="F13" s="11">
        <v>2</v>
      </c>
      <c r="G13" s="11">
        <v>127.5414564</v>
      </c>
      <c r="H13" s="11">
        <v>337.98485950000003</v>
      </c>
      <c r="I13" s="11">
        <v>53.070000010000001</v>
      </c>
      <c r="J13" s="11">
        <v>5.3069999999999999E-2</v>
      </c>
      <c r="K13" s="11">
        <v>5.3100000000000003E-5</v>
      </c>
      <c r="L13" s="11">
        <v>0.11699918300000001</v>
      </c>
      <c r="M13" s="11">
        <v>1.4999999999999999E-2</v>
      </c>
      <c r="N13" s="11">
        <v>3</v>
      </c>
      <c r="O13" s="11">
        <v>15.23769499</v>
      </c>
      <c r="P13" s="11">
        <v>0.23401738730824401</v>
      </c>
      <c r="Q13" s="11">
        <v>7.5585877301431799</v>
      </c>
      <c r="R13" s="11">
        <f t="shared" si="3"/>
        <v>11.631642800010017</v>
      </c>
      <c r="S13" s="11">
        <f t="shared" si="0"/>
        <v>23.605566619129597</v>
      </c>
      <c r="T13" s="11">
        <f t="shared" si="1"/>
        <v>56.730513384113429</v>
      </c>
      <c r="U13" s="11">
        <f t="shared" si="2"/>
        <v>150.33586046790057</v>
      </c>
      <c r="V13" s="11">
        <v>58.9</v>
      </c>
      <c r="W13" s="11">
        <v>0.22</v>
      </c>
      <c r="X13" s="11">
        <v>0.20699999999999999</v>
      </c>
      <c r="Y13" s="11">
        <v>0</v>
      </c>
    </row>
    <row r="14" spans="2:25" x14ac:dyDescent="0.25">
      <c r="B14" s="11" t="s">
        <v>37</v>
      </c>
      <c r="C14" s="11" t="s">
        <v>38</v>
      </c>
      <c r="D14" s="11">
        <v>1</v>
      </c>
      <c r="E14" s="11">
        <v>1</v>
      </c>
      <c r="F14" s="11">
        <v>1</v>
      </c>
      <c r="G14" s="11">
        <v>49.194905069999997</v>
      </c>
      <c r="H14" s="11">
        <v>130.36649840000001</v>
      </c>
      <c r="I14" s="11">
        <v>20.47</v>
      </c>
      <c r="J14" s="11">
        <v>2.0469999999999999E-2</v>
      </c>
      <c r="K14" s="11">
        <v>2.05E-5</v>
      </c>
      <c r="L14" s="11">
        <v>4.5128570999999999E-2</v>
      </c>
      <c r="M14" s="11">
        <v>2.1000000000000001E-2</v>
      </c>
      <c r="N14" s="11">
        <v>3</v>
      </c>
      <c r="O14" s="11">
        <v>9.9151551869999999</v>
      </c>
      <c r="P14" s="11">
        <v>9.3601330346887196E-2</v>
      </c>
      <c r="Q14" s="11">
        <v>4.9782413133618002</v>
      </c>
      <c r="R14" s="11">
        <f t="shared" si="3"/>
        <v>12.125133029680919</v>
      </c>
      <c r="S14" s="11">
        <f t="shared" si="0"/>
        <v>37.435085647969352</v>
      </c>
      <c r="T14" s="11">
        <f t="shared" si="1"/>
        <v>89.966560076830945</v>
      </c>
      <c r="U14" s="11">
        <f t="shared" si="2"/>
        <v>238.41138420360198</v>
      </c>
      <c r="V14" s="11">
        <v>21.02</v>
      </c>
      <c r="W14" s="11">
        <v>0.86</v>
      </c>
      <c r="X14" s="11">
        <v>-6.9989999999999997E-2</v>
      </c>
      <c r="Y14" s="11">
        <v>0</v>
      </c>
    </row>
    <row r="15" spans="2:25" x14ac:dyDescent="0.25">
      <c r="B15" s="11" t="s">
        <v>39</v>
      </c>
      <c r="C15" s="11" t="s">
        <v>40</v>
      </c>
      <c r="D15" s="11">
        <v>1</v>
      </c>
      <c r="E15" s="11">
        <v>9</v>
      </c>
      <c r="F15" s="11">
        <v>9</v>
      </c>
      <c r="G15" s="11">
        <v>1513105530</v>
      </c>
      <c r="H15" s="11">
        <v>4009729654</v>
      </c>
      <c r="I15" s="11">
        <v>629603211</v>
      </c>
      <c r="J15" s="11">
        <v>629603.21100000001</v>
      </c>
      <c r="K15" s="11">
        <v>629.60321099999999</v>
      </c>
      <c r="L15" s="11">
        <v>1388035.831</v>
      </c>
      <c r="M15" s="11">
        <v>6.0000000000000001E-3</v>
      </c>
      <c r="N15" s="11">
        <v>3</v>
      </c>
      <c r="O15" s="11">
        <v>1465.5893920000001</v>
      </c>
      <c r="P15" s="11">
        <v>118018.261844493</v>
      </c>
      <c r="Q15" s="11">
        <v>816.55922638604397</v>
      </c>
      <c r="R15" s="11">
        <f t="shared" si="3"/>
        <v>825.2468555451112</v>
      </c>
      <c r="S15" s="11">
        <f t="shared" si="0"/>
        <v>3372118.9440115537</v>
      </c>
      <c r="T15" s="11">
        <f t="shared" si="1"/>
        <v>8104107.0512173837</v>
      </c>
      <c r="U15" s="11">
        <f t="shared" si="2"/>
        <v>21475883.685726065</v>
      </c>
      <c r="V15" s="11">
        <v>2097.36</v>
      </c>
      <c r="W15" s="11">
        <v>0.5</v>
      </c>
      <c r="X15" s="11">
        <v>0</v>
      </c>
      <c r="Y15" s="11">
        <v>0</v>
      </c>
    </row>
    <row r="16" spans="2:25" x14ac:dyDescent="0.25">
      <c r="B16" s="11" t="s">
        <v>41</v>
      </c>
      <c r="C16" s="11" t="s">
        <v>42</v>
      </c>
      <c r="D16" s="11">
        <v>1</v>
      </c>
      <c r="E16" s="11">
        <v>2</v>
      </c>
      <c r="F16" s="11">
        <v>2</v>
      </c>
      <c r="G16" s="11">
        <v>309.3006489</v>
      </c>
      <c r="H16" s="11">
        <v>819.64671959999998</v>
      </c>
      <c r="I16" s="11">
        <v>128.69999999999999</v>
      </c>
      <c r="J16" s="11">
        <v>0.12870000000000001</v>
      </c>
      <c r="K16" s="11">
        <v>1.2870000000000001E-4</v>
      </c>
      <c r="L16" s="11">
        <v>0.28373459400000001</v>
      </c>
      <c r="M16" s="11">
        <v>1.2E-2</v>
      </c>
      <c r="N16" s="11">
        <v>3</v>
      </c>
      <c r="O16" s="11">
        <v>22.05290299</v>
      </c>
      <c r="P16" s="11">
        <v>0.584573627345923</v>
      </c>
      <c r="Q16" s="11">
        <v>11.0477632758948</v>
      </c>
      <c r="R16" s="11">
        <f t="shared" si="3"/>
        <v>15.721753959694997</v>
      </c>
      <c r="S16" s="11">
        <f t="shared" si="0"/>
        <v>46.632020402732387</v>
      </c>
      <c r="T16" s="11">
        <f t="shared" si="1"/>
        <v>112.0692631644614</v>
      </c>
      <c r="U16" s="11">
        <f t="shared" si="2"/>
        <v>296.9835473858227</v>
      </c>
      <c r="V16" s="11">
        <v>150.93</v>
      </c>
      <c r="W16" s="11">
        <v>0.11</v>
      </c>
      <c r="X16" s="11">
        <v>0.13</v>
      </c>
      <c r="Y16" s="11">
        <v>0</v>
      </c>
    </row>
    <row r="17" spans="2:25" x14ac:dyDescent="0.25">
      <c r="B17" s="11" t="s">
        <v>43</v>
      </c>
      <c r="C17" s="11" t="s">
        <v>44</v>
      </c>
      <c r="D17" s="11">
        <v>1</v>
      </c>
      <c r="E17" s="11">
        <v>4</v>
      </c>
      <c r="F17" s="11">
        <v>4</v>
      </c>
      <c r="G17" s="11">
        <v>343.77932070000003</v>
      </c>
      <c r="H17" s="11">
        <v>911.0151998</v>
      </c>
      <c r="I17" s="11">
        <v>143.0465753</v>
      </c>
      <c r="J17" s="11">
        <v>0.14304657500000001</v>
      </c>
      <c r="K17" s="11">
        <v>1.4304699999999999E-4</v>
      </c>
      <c r="L17" s="11">
        <v>0.31536334100000002</v>
      </c>
      <c r="M17" s="11">
        <v>1.34E-2</v>
      </c>
      <c r="N17" s="11">
        <v>3.1</v>
      </c>
      <c r="O17" s="11">
        <v>19.928520320000001</v>
      </c>
      <c r="P17" s="11">
        <v>2.04498195159394</v>
      </c>
      <c r="Q17" s="11">
        <v>14.339617063112399</v>
      </c>
      <c r="R17" s="11">
        <f t="shared" si="3"/>
        <v>10.904809841306786</v>
      </c>
      <c r="S17" s="11">
        <f t="shared" si="0"/>
        <v>22.065862023014375</v>
      </c>
      <c r="T17" s="11">
        <f t="shared" si="1"/>
        <v>53.030189913516885</v>
      </c>
      <c r="U17" s="11">
        <f t="shared" si="2"/>
        <v>140.53000327081975</v>
      </c>
      <c r="V17" s="11">
        <v>91.5</v>
      </c>
      <c r="W17" s="11">
        <v>0.12690000000000001</v>
      </c>
      <c r="X17" s="11">
        <v>0</v>
      </c>
      <c r="Y17" s="11">
        <v>0</v>
      </c>
    </row>
    <row r="18" spans="2:25" x14ac:dyDescent="0.25">
      <c r="B18" s="11" t="s">
        <v>45</v>
      </c>
      <c r="C18" s="11" t="s">
        <v>46</v>
      </c>
      <c r="D18" s="11">
        <v>1</v>
      </c>
      <c r="E18" s="11">
        <v>2</v>
      </c>
      <c r="F18" s="11">
        <v>2</v>
      </c>
      <c r="G18" s="11">
        <v>127.5414564</v>
      </c>
      <c r="H18" s="11">
        <v>337.98485950000003</v>
      </c>
      <c r="I18" s="11">
        <v>53.070000010000001</v>
      </c>
      <c r="J18" s="11">
        <v>5.3069999999999999E-2</v>
      </c>
      <c r="K18" s="11">
        <v>5.3100000000000003E-5</v>
      </c>
      <c r="L18" s="11">
        <v>0.11699918300000001</v>
      </c>
      <c r="M18" s="11">
        <v>1.44E-2</v>
      </c>
      <c r="N18" s="11">
        <v>3</v>
      </c>
      <c r="O18" s="11">
        <v>15.44645648</v>
      </c>
      <c r="P18" s="11">
        <v>0.71114115274024603</v>
      </c>
      <c r="Q18" s="11">
        <v>11.098206692229001</v>
      </c>
      <c r="R18" s="11">
        <f t="shared" si="3"/>
        <v>17.200173550613044</v>
      </c>
      <c r="S18" s="11">
        <f t="shared" si="0"/>
        <v>73.275869249197584</v>
      </c>
      <c r="T18" s="11">
        <f t="shared" si="1"/>
        <v>176.10158435279399</v>
      </c>
      <c r="U18" s="11">
        <f t="shared" si="2"/>
        <v>466.66919853490407</v>
      </c>
      <c r="V18" s="11">
        <v>47.633333333333297</v>
      </c>
      <c r="W18" s="11">
        <v>0.44800000000000001</v>
      </c>
      <c r="X18" s="11">
        <v>0</v>
      </c>
      <c r="Y18" s="11">
        <v>0</v>
      </c>
    </row>
    <row r="19" spans="2:25" x14ac:dyDescent="0.25">
      <c r="B19" s="11" t="s">
        <v>47</v>
      </c>
      <c r="C19" s="11" t="s">
        <v>48</v>
      </c>
      <c r="D19" s="11">
        <v>1</v>
      </c>
      <c r="E19" s="11">
        <v>5</v>
      </c>
      <c r="F19" s="11">
        <v>5</v>
      </c>
      <c r="G19" s="11">
        <v>819.66597860000002</v>
      </c>
      <c r="H19" s="11">
        <v>2172.1148429999998</v>
      </c>
      <c r="I19" s="11">
        <v>341.0630137</v>
      </c>
      <c r="J19" s="11">
        <v>0.341063014</v>
      </c>
      <c r="K19" s="11">
        <v>3.4106300000000001E-4</v>
      </c>
      <c r="L19" s="11">
        <v>0.75191434099999999</v>
      </c>
      <c r="M19" s="11">
        <v>3.96E-3</v>
      </c>
      <c r="N19" s="11">
        <v>3.2</v>
      </c>
      <c r="O19" s="11">
        <v>34.852270400000002</v>
      </c>
      <c r="P19" s="11">
        <v>236.49415018863101</v>
      </c>
      <c r="Q19" s="11">
        <v>82.777750262181002</v>
      </c>
      <c r="R19" s="11">
        <f t="shared" si="3"/>
        <v>64.213089721112141</v>
      </c>
      <c r="S19" s="11">
        <f t="shared" si="0"/>
        <v>2410.4082275498176</v>
      </c>
      <c r="T19" s="11">
        <f t="shared" si="1"/>
        <v>5792.8580330445029</v>
      </c>
      <c r="U19" s="11">
        <f t="shared" si="2"/>
        <v>15351.073787567932</v>
      </c>
      <c r="V19" s="11">
        <v>300.78571428571399</v>
      </c>
      <c r="W19" s="11">
        <v>0.24014285714285699</v>
      </c>
      <c r="X19" s="11">
        <v>0</v>
      </c>
      <c r="Y19" s="11">
        <v>0</v>
      </c>
    </row>
    <row r="20" spans="2:25" x14ac:dyDescent="0.25">
      <c r="B20" s="11" t="s">
        <v>49</v>
      </c>
      <c r="C20" s="11" t="s">
        <v>50</v>
      </c>
      <c r="D20" s="11">
        <v>1</v>
      </c>
      <c r="E20" s="11">
        <v>1</v>
      </c>
      <c r="F20" s="11">
        <v>1</v>
      </c>
      <c r="G20" s="11">
        <v>48.065368900000003</v>
      </c>
      <c r="H20" s="11">
        <v>127.37322760000001</v>
      </c>
      <c r="I20" s="11">
        <v>19.999999999290001</v>
      </c>
      <c r="J20" s="11">
        <v>1.9999999999289999E-2</v>
      </c>
      <c r="K20" s="11">
        <v>1.9999999999290002E-5</v>
      </c>
      <c r="L20" s="11">
        <v>4.40923999984347E-2</v>
      </c>
      <c r="M20" s="11">
        <v>1.23E-2</v>
      </c>
      <c r="N20" s="11">
        <v>3.2</v>
      </c>
      <c r="O20" s="11">
        <v>10.080371233277299</v>
      </c>
      <c r="P20" s="11">
        <v>0.25186145377015501</v>
      </c>
      <c r="Q20" s="11">
        <v>6.84135575250437</v>
      </c>
      <c r="R20" s="11">
        <f t="shared" si="3"/>
        <v>17.37704361136112</v>
      </c>
      <c r="S20" s="11">
        <f t="shared" si="0"/>
        <v>114.24256959029461</v>
      </c>
      <c r="T20" s="11">
        <f t="shared" si="1"/>
        <v>274.55556258181826</v>
      </c>
      <c r="U20" s="11">
        <f t="shared" si="2"/>
        <v>727.57224084181837</v>
      </c>
      <c r="V20" s="11">
        <v>39.200000000000003</v>
      </c>
      <c r="W20" s="11">
        <v>0.58571428571428596</v>
      </c>
      <c r="X20" s="11">
        <v>0</v>
      </c>
      <c r="Y20" s="11">
        <v>0</v>
      </c>
    </row>
    <row r="21" spans="2:25" x14ac:dyDescent="0.25">
      <c r="B21" s="11" t="s">
        <v>51</v>
      </c>
      <c r="C21" s="11" t="s">
        <v>52</v>
      </c>
      <c r="D21" s="11">
        <v>1</v>
      </c>
      <c r="E21" s="11">
        <v>1</v>
      </c>
      <c r="F21" s="11">
        <v>1</v>
      </c>
      <c r="G21" s="11">
        <v>127.5414564</v>
      </c>
      <c r="H21" s="11">
        <v>337.98485950000003</v>
      </c>
      <c r="I21" s="11">
        <v>53.070000008039997</v>
      </c>
      <c r="J21" s="11">
        <v>5.3070000008039998E-2</v>
      </c>
      <c r="K21" s="11">
        <v>5.3070000008040001E-5</v>
      </c>
      <c r="L21" s="11">
        <v>0.116999183417725</v>
      </c>
      <c r="M21" s="11">
        <v>1.2E-2</v>
      </c>
      <c r="N21" s="11">
        <v>3.1</v>
      </c>
      <c r="O21" s="11">
        <v>14.9976040757329</v>
      </c>
      <c r="P21" s="11">
        <v>4.40087210870896E-2</v>
      </c>
      <c r="Q21" s="11">
        <v>4.3073107564432398</v>
      </c>
      <c r="R21" s="11">
        <f t="shared" si="3"/>
        <v>10.940569321365825</v>
      </c>
      <c r="S21" s="11">
        <f t="shared" si="0"/>
        <v>19.962043838434557</v>
      </c>
      <c r="T21" s="11">
        <f t="shared" si="1"/>
        <v>47.974150056319537</v>
      </c>
      <c r="U21" s="11">
        <f t="shared" si="2"/>
        <v>127.13149764924677</v>
      </c>
      <c r="V21" s="11">
        <v>54.3</v>
      </c>
      <c r="W21" s="11">
        <v>0.22500000000000001</v>
      </c>
      <c r="X21" s="11">
        <v>0</v>
      </c>
      <c r="Y21" s="11">
        <v>0</v>
      </c>
    </row>
    <row r="22" spans="2:25" x14ac:dyDescent="0.25">
      <c r="B22" s="11" t="s">
        <v>53</v>
      </c>
      <c r="C22" s="11" t="s">
        <v>54</v>
      </c>
      <c r="D22" s="11">
        <v>1</v>
      </c>
      <c r="E22" s="11">
        <v>1</v>
      </c>
      <c r="F22" s="11">
        <v>1</v>
      </c>
      <c r="G22" s="11">
        <v>476.02739730000002</v>
      </c>
      <c r="H22" s="11">
        <v>1261.4726029999999</v>
      </c>
      <c r="I22" s="11">
        <v>198.07500001653</v>
      </c>
      <c r="J22" s="11">
        <v>0.19807500001653</v>
      </c>
      <c r="K22" s="11">
        <v>1.9807500001652999E-4</v>
      </c>
      <c r="L22" s="11">
        <v>0.43668010653644301</v>
      </c>
      <c r="M22" s="11">
        <v>1.24E-2</v>
      </c>
      <c r="N22" s="11">
        <v>3.2</v>
      </c>
      <c r="O22" s="11">
        <v>20.585669387454399</v>
      </c>
      <c r="P22" s="11">
        <v>4.2411938413157799E-3</v>
      </c>
      <c r="Q22" s="11">
        <v>1.90445296085334</v>
      </c>
      <c r="R22" s="11">
        <f t="shared" si="3"/>
        <v>3.7027556466292149</v>
      </c>
      <c r="S22" s="11">
        <f t="shared" si="0"/>
        <v>0.81790310037883318</v>
      </c>
      <c r="T22" s="11">
        <f t="shared" si="1"/>
        <v>1.9656407122778976</v>
      </c>
      <c r="U22" s="11">
        <f t="shared" si="2"/>
        <v>5.2089478875364286</v>
      </c>
      <c r="V22" s="11">
        <v>20.9</v>
      </c>
      <c r="W22" s="11">
        <v>0.19500000000000001</v>
      </c>
      <c r="X22" s="11">
        <v>-0.35</v>
      </c>
      <c r="Y22" s="11">
        <v>0</v>
      </c>
    </row>
    <row r="23" spans="2:25" x14ac:dyDescent="0.25">
      <c r="B23" s="11" t="s">
        <v>55</v>
      </c>
      <c r="C23" s="11" t="s">
        <v>56</v>
      </c>
      <c r="D23" s="11">
        <v>1</v>
      </c>
      <c r="E23" s="11">
        <v>2</v>
      </c>
      <c r="F23" s="11">
        <v>2</v>
      </c>
      <c r="G23" s="11">
        <v>476.02739730000002</v>
      </c>
      <c r="H23" s="11">
        <v>1261.4726029999999</v>
      </c>
      <c r="I23" s="11">
        <v>198.07499999999999</v>
      </c>
      <c r="J23" s="11">
        <v>0.198075</v>
      </c>
      <c r="K23" s="11">
        <v>1.98075E-4</v>
      </c>
      <c r="L23" s="11">
        <v>0.43668010699999998</v>
      </c>
      <c r="M23" s="11">
        <v>1.2E-2</v>
      </c>
      <c r="N23" s="11">
        <v>2.95</v>
      </c>
      <c r="O23" s="11">
        <v>26.897463590000001</v>
      </c>
      <c r="P23" s="11">
        <v>3.8588377440321397E-2</v>
      </c>
      <c r="Q23" s="11">
        <v>4.6525262861153598</v>
      </c>
      <c r="R23" s="11">
        <f t="shared" si="3"/>
        <v>6.409742519548268</v>
      </c>
      <c r="S23" s="11">
        <f t="shared" si="0"/>
        <v>2.8797909952860077</v>
      </c>
      <c r="T23" s="11">
        <f t="shared" si="1"/>
        <v>6.9209108274116984</v>
      </c>
      <c r="U23" s="11">
        <f t="shared" si="2"/>
        <v>18.340413692641</v>
      </c>
      <c r="V23" s="11">
        <v>41</v>
      </c>
      <c r="W23" s="11">
        <v>0.17</v>
      </c>
      <c r="X23" s="11">
        <v>0</v>
      </c>
      <c r="Y23" s="11">
        <v>0</v>
      </c>
    </row>
    <row r="24" spans="2:25" x14ac:dyDescent="0.25">
      <c r="B24" s="11" t="s">
        <v>57</v>
      </c>
      <c r="C24" s="11" t="s">
        <v>58</v>
      </c>
      <c r="D24" s="11">
        <v>1</v>
      </c>
      <c r="E24" s="11">
        <v>1</v>
      </c>
      <c r="F24" s="11">
        <v>1</v>
      </c>
      <c r="G24" s="11">
        <v>32.684450849999998</v>
      </c>
      <c r="H24" s="11">
        <v>86.613794760000005</v>
      </c>
      <c r="I24" s="11">
        <v>13.6</v>
      </c>
      <c r="J24" s="11">
        <v>1.3599999999999999E-2</v>
      </c>
      <c r="K24" s="11">
        <v>1.36E-5</v>
      </c>
      <c r="L24" s="11">
        <v>2.9982832000000001E-2</v>
      </c>
      <c r="M24" s="11">
        <v>1.2999999999999999E-2</v>
      </c>
      <c r="N24" s="11">
        <v>3</v>
      </c>
      <c r="O24" s="11">
        <v>10.15153817</v>
      </c>
      <c r="P24" s="11">
        <v>5.8918280589254302E-2</v>
      </c>
      <c r="Q24" s="11">
        <v>5.00599724669864</v>
      </c>
      <c r="R24" s="11">
        <f t="shared" si="3"/>
        <v>13.91346955755666</v>
      </c>
      <c r="S24" s="11">
        <f t="shared" si="0"/>
        <v>35.014641059824825</v>
      </c>
      <c r="T24" s="11">
        <f t="shared" si="1"/>
        <v>84.149581975065672</v>
      </c>
      <c r="U24" s="11">
        <f t="shared" si="2"/>
        <v>222.99639223392401</v>
      </c>
      <c r="V24" s="11">
        <v>152</v>
      </c>
      <c r="W24" s="11">
        <v>9.6000000000000002E-2</v>
      </c>
      <c r="X24" s="11">
        <v>0.09</v>
      </c>
      <c r="Y24" s="11">
        <v>0</v>
      </c>
    </row>
    <row r="25" spans="2:25" x14ac:dyDescent="0.25">
      <c r="B25" s="11" t="s">
        <v>59</v>
      </c>
      <c r="C25" s="11" t="s">
        <v>60</v>
      </c>
      <c r="D25" s="11">
        <v>1</v>
      </c>
      <c r="E25" s="11">
        <v>2</v>
      </c>
      <c r="F25" s="11">
        <v>2</v>
      </c>
      <c r="G25" s="11">
        <v>290.55515500000001</v>
      </c>
      <c r="H25" s="11">
        <v>769.97116089999997</v>
      </c>
      <c r="I25" s="11">
        <v>120.9</v>
      </c>
      <c r="J25" s="11">
        <v>0.12089999999999999</v>
      </c>
      <c r="K25" s="11">
        <v>1.209E-4</v>
      </c>
      <c r="L25" s="11">
        <v>0.26653855799999998</v>
      </c>
      <c r="M25" s="11">
        <v>4.0000000000000001E-3</v>
      </c>
      <c r="N25" s="11">
        <v>3.1</v>
      </c>
      <c r="O25" s="11">
        <v>21.719413710000001</v>
      </c>
      <c r="P25" s="11">
        <v>0.82530599124171</v>
      </c>
      <c r="Q25" s="11">
        <v>15.8046923290766</v>
      </c>
      <c r="R25" s="11">
        <f t="shared" si="3"/>
        <v>24.033668644001896</v>
      </c>
      <c r="S25" s="11">
        <f t="shared" si="0"/>
        <v>76.313646473159338</v>
      </c>
      <c r="T25" s="11">
        <f t="shared" si="1"/>
        <v>183.40217849834016</v>
      </c>
      <c r="U25" s="11">
        <f t="shared" si="2"/>
        <v>486.01577302060144</v>
      </c>
      <c r="V25" s="11">
        <v>72.900000000000006</v>
      </c>
      <c r="W25" s="11">
        <v>0.4</v>
      </c>
      <c r="X25" s="11">
        <v>0</v>
      </c>
      <c r="Y25" s="11">
        <v>0</v>
      </c>
    </row>
    <row r="26" spans="2:25" x14ac:dyDescent="0.25">
      <c r="B26" s="11" t="s">
        <v>61</v>
      </c>
      <c r="C26" s="11" t="s">
        <v>62</v>
      </c>
      <c r="D26" s="11">
        <v>1</v>
      </c>
      <c r="E26" s="11">
        <v>2</v>
      </c>
      <c r="F26" s="11">
        <v>2</v>
      </c>
      <c r="G26" s="11">
        <v>476.02739730000002</v>
      </c>
      <c r="H26" s="11">
        <v>1261.4726029999999</v>
      </c>
      <c r="I26" s="11">
        <v>198.07499999999999</v>
      </c>
      <c r="J26" s="11">
        <v>0.198075</v>
      </c>
      <c r="K26" s="11">
        <v>1.98075E-4</v>
      </c>
      <c r="L26" s="11">
        <v>0.43668010699999998</v>
      </c>
      <c r="M26" s="11">
        <v>1.6799999999999999E-2</v>
      </c>
      <c r="N26" s="11">
        <v>3.1</v>
      </c>
      <c r="O26" s="11">
        <v>20.577550299999999</v>
      </c>
      <c r="P26" s="11">
        <v>1.4079247080738799</v>
      </c>
      <c r="Q26" s="11">
        <v>11.8185752295235</v>
      </c>
      <c r="R26" s="11">
        <f t="shared" si="3"/>
        <v>17.793946600754413</v>
      </c>
      <c r="S26" s="11">
        <f t="shared" si="0"/>
        <v>126.22731919282282</v>
      </c>
      <c r="T26" s="11">
        <f t="shared" si="1"/>
        <v>303.35813312382322</v>
      </c>
      <c r="U26" s="11">
        <f t="shared" si="2"/>
        <v>803.89905277813148</v>
      </c>
      <c r="V26" s="11">
        <v>263.2</v>
      </c>
      <c r="W26" s="11">
        <v>7.0000000000000007E-2</v>
      </c>
      <c r="X26" s="11">
        <v>0.27</v>
      </c>
      <c r="Y26" s="11">
        <v>0</v>
      </c>
    </row>
    <row r="27" spans="2:25" x14ac:dyDescent="0.25">
      <c r="B27" s="11" t="s">
        <v>63</v>
      </c>
      <c r="C27" s="11" t="s">
        <v>64</v>
      </c>
      <c r="D27" s="11">
        <v>1</v>
      </c>
      <c r="E27" s="11">
        <v>1</v>
      </c>
      <c r="F27" s="11">
        <v>1</v>
      </c>
      <c r="G27" s="11">
        <v>16.822879109999999</v>
      </c>
      <c r="H27" s="11">
        <v>44.580629649999999</v>
      </c>
      <c r="I27" s="11">
        <v>6.9999999979999998</v>
      </c>
      <c r="J27" s="11">
        <v>7.0000000000000001E-3</v>
      </c>
      <c r="K27" s="11">
        <v>6.9999999999999999E-6</v>
      </c>
      <c r="L27" s="11">
        <v>1.5432339999999999E-2</v>
      </c>
      <c r="M27" s="11">
        <v>1.2500000000000001E-2</v>
      </c>
      <c r="N27" s="11">
        <v>3</v>
      </c>
      <c r="O27" s="11">
        <v>8.2425705990000004</v>
      </c>
      <c r="P27" s="11">
        <v>2.5441272143766598E-3</v>
      </c>
      <c r="Q27" s="11">
        <v>1.7793633426790501</v>
      </c>
      <c r="R27" s="11">
        <f t="shared" si="3"/>
        <v>9.2287774506166169</v>
      </c>
      <c r="S27" s="11">
        <f t="shared" si="0"/>
        <v>9.8252256350287936</v>
      </c>
      <c r="T27" s="11">
        <f t="shared" si="1"/>
        <v>23.612654734508034</v>
      </c>
      <c r="U27" s="11">
        <f t="shared" si="2"/>
        <v>62.573535046446288</v>
      </c>
      <c r="V27" s="11">
        <v>33.700000000000003</v>
      </c>
      <c r="W27" s="11">
        <v>0.32</v>
      </c>
      <c r="X27" s="11">
        <v>0.55000000000000004</v>
      </c>
      <c r="Y27" s="11">
        <v>0</v>
      </c>
    </row>
    <row r="28" spans="2:25" x14ac:dyDescent="0.25">
      <c r="B28" s="11" t="s">
        <v>65</v>
      </c>
      <c r="C28" s="11" t="s">
        <v>66</v>
      </c>
      <c r="D28" s="11">
        <v>1</v>
      </c>
      <c r="E28" s="11">
        <v>2</v>
      </c>
      <c r="F28" s="11">
        <v>2</v>
      </c>
      <c r="G28" s="11">
        <v>127.5414564</v>
      </c>
      <c r="H28" s="11">
        <v>337.98485950000003</v>
      </c>
      <c r="I28" s="11">
        <v>53.070000010000001</v>
      </c>
      <c r="J28" s="11">
        <v>5.3069999999999999E-2</v>
      </c>
      <c r="K28" s="11">
        <v>5.3100000000000003E-5</v>
      </c>
      <c r="L28" s="11">
        <v>0.11699918300000001</v>
      </c>
      <c r="M28" s="11">
        <v>1.2E-2</v>
      </c>
      <c r="N28" s="11">
        <v>3.1</v>
      </c>
      <c r="O28" s="11">
        <v>14.99760408</v>
      </c>
      <c r="P28" s="11">
        <v>0.60670467650071103</v>
      </c>
      <c r="Q28" s="11">
        <v>10.0407705456392</v>
      </c>
      <c r="R28" s="11">
        <f t="shared" si="3"/>
        <v>15.937403597985217</v>
      </c>
      <c r="S28" s="11">
        <f t="shared" si="0"/>
        <v>64.073096898872151</v>
      </c>
      <c r="T28" s="11">
        <f t="shared" si="1"/>
        <v>153.98485195595327</v>
      </c>
      <c r="U28" s="11">
        <f t="shared" si="2"/>
        <v>408.05985768327616</v>
      </c>
      <c r="V28" s="11">
        <v>42.5</v>
      </c>
      <c r="W28" s="11">
        <v>0.47</v>
      </c>
      <c r="X28" s="11">
        <v>0.05</v>
      </c>
      <c r="Y28" s="11">
        <v>0</v>
      </c>
    </row>
    <row r="29" spans="2:25" x14ac:dyDescent="0.25">
      <c r="B29" s="11" t="s">
        <v>67</v>
      </c>
      <c r="C29" s="11" t="s">
        <v>68</v>
      </c>
      <c r="D29" s="11">
        <v>1</v>
      </c>
      <c r="E29" s="11">
        <v>3</v>
      </c>
      <c r="F29" s="11">
        <v>3</v>
      </c>
      <c r="G29" s="11">
        <v>350</v>
      </c>
      <c r="H29" s="11">
        <v>927.5</v>
      </c>
      <c r="I29" s="11">
        <v>145.63499999999999</v>
      </c>
      <c r="J29" s="11">
        <v>0.14563499999999999</v>
      </c>
      <c r="K29" s="11">
        <v>1.45635E-4</v>
      </c>
      <c r="L29" s="11">
        <v>0.321069834</v>
      </c>
      <c r="M29" s="11">
        <v>1.2699999999999999E-2</v>
      </c>
      <c r="N29" s="11">
        <v>3.1</v>
      </c>
      <c r="O29" s="11">
        <v>20.394068969999999</v>
      </c>
      <c r="P29" s="11">
        <v>0.71421687962519198</v>
      </c>
      <c r="Q29" s="11">
        <v>10.3915430269683</v>
      </c>
      <c r="R29" s="11">
        <f t="shared" si="3"/>
        <v>10.604250944938064</v>
      </c>
      <c r="S29" s="11">
        <f t="shared" si="0"/>
        <v>19.177487587553092</v>
      </c>
      <c r="T29" s="11">
        <f t="shared" si="1"/>
        <v>46.088650775181669</v>
      </c>
      <c r="U29" s="11">
        <f t="shared" si="2"/>
        <v>122.13492455423142</v>
      </c>
      <c r="V29" s="11">
        <v>58.5</v>
      </c>
      <c r="W29" s="11">
        <v>0.2</v>
      </c>
      <c r="X29" s="11">
        <v>0</v>
      </c>
      <c r="Y29" s="11">
        <v>0</v>
      </c>
    </row>
    <row r="30" spans="2:25" x14ac:dyDescent="0.25">
      <c r="B30" s="11" t="s">
        <v>69</v>
      </c>
      <c r="C30" s="11" t="s">
        <v>70</v>
      </c>
      <c r="D30" s="11">
        <v>1</v>
      </c>
      <c r="E30" s="11">
        <v>1</v>
      </c>
      <c r="F30" s="11">
        <v>1</v>
      </c>
      <c r="G30" s="11">
        <v>24.46</v>
      </c>
      <c r="H30" s="11">
        <v>64.84</v>
      </c>
      <c r="I30" s="11">
        <v>10.177806</v>
      </c>
      <c r="J30" s="11">
        <v>1.0177805999999999E-2</v>
      </c>
      <c r="K30" s="11">
        <v>1.0200000000000001E-5</v>
      </c>
      <c r="L30" s="11">
        <v>2.2438195000000001E-2</v>
      </c>
      <c r="M30" s="11">
        <v>1.29E-2</v>
      </c>
      <c r="N30" s="11">
        <v>3.05</v>
      </c>
      <c r="O30" s="11">
        <v>8.9095793360000002</v>
      </c>
      <c r="P30" s="11">
        <v>1.38906441896597E-2</v>
      </c>
      <c r="Q30" s="11">
        <v>2.9973655002853401</v>
      </c>
      <c r="R30" s="11">
        <f t="shared" si="3"/>
        <v>7.6133083707247637</v>
      </c>
      <c r="S30" s="11">
        <f t="shared" si="0"/>
        <v>6.3006977119230214</v>
      </c>
      <c r="T30" s="11">
        <f t="shared" si="1"/>
        <v>15.142267993085847</v>
      </c>
      <c r="U30" s="11">
        <f t="shared" si="2"/>
        <v>40.127010181677491</v>
      </c>
      <c r="V30" s="11">
        <v>42</v>
      </c>
      <c r="W30" s="11">
        <v>0.2</v>
      </c>
      <c r="X30" s="11">
        <v>0</v>
      </c>
      <c r="Y30" s="11">
        <v>0</v>
      </c>
    </row>
    <row r="31" spans="2:25" x14ac:dyDescent="0.25">
      <c r="B31" s="11" t="s">
        <v>71</v>
      </c>
      <c r="C31" s="11" t="s">
        <v>72</v>
      </c>
      <c r="D31" s="11">
        <v>1</v>
      </c>
      <c r="E31" s="11">
        <v>1</v>
      </c>
      <c r="F31" s="11">
        <v>1</v>
      </c>
      <c r="G31" s="11">
        <v>48.065368900000003</v>
      </c>
      <c r="H31" s="11">
        <v>127.37322760000001</v>
      </c>
      <c r="I31" s="11">
        <v>20</v>
      </c>
      <c r="J31" s="11">
        <v>0.02</v>
      </c>
      <c r="K31" s="11">
        <v>2.0000000000000002E-5</v>
      </c>
      <c r="L31" s="11">
        <v>4.4092399999999997E-2</v>
      </c>
      <c r="M31" s="11">
        <v>0.01</v>
      </c>
      <c r="N31" s="11">
        <v>2.9</v>
      </c>
      <c r="O31" s="11">
        <v>13.749477840000001</v>
      </c>
      <c r="P31" s="11">
        <v>9.5162548772999497E-3</v>
      </c>
      <c r="Q31" s="11">
        <v>3.19030791586458</v>
      </c>
      <c r="R31" s="11">
        <f t="shared" si="3"/>
        <v>8.1033821062960261</v>
      </c>
      <c r="S31" s="11">
        <f t="shared" si="0"/>
        <v>4.3165057367255786</v>
      </c>
      <c r="T31" s="11">
        <f t="shared" si="1"/>
        <v>10.373722030102327</v>
      </c>
      <c r="U31" s="11">
        <f t="shared" si="2"/>
        <v>27.490363379771164</v>
      </c>
      <c r="V31" s="11">
        <v>37.700000000000003</v>
      </c>
      <c r="W31" s="11">
        <v>0.24199999999999999</v>
      </c>
      <c r="X31" s="11">
        <v>0</v>
      </c>
      <c r="Y31" s="11">
        <v>0</v>
      </c>
    </row>
    <row r="32" spans="2:25" x14ac:dyDescent="0.25">
      <c r="B32" s="11" t="s">
        <v>73</v>
      </c>
      <c r="C32" s="11" t="s">
        <v>74</v>
      </c>
      <c r="D32" s="11">
        <v>1</v>
      </c>
      <c r="E32" s="11">
        <v>1</v>
      </c>
      <c r="F32" s="11">
        <v>1</v>
      </c>
      <c r="G32" s="11">
        <v>2.6676279740000002</v>
      </c>
      <c r="H32" s="11">
        <v>7.0692141299999998</v>
      </c>
      <c r="I32" s="11">
        <v>1.1099999999814001</v>
      </c>
      <c r="J32" s="11">
        <v>1.1099999999814E-3</v>
      </c>
      <c r="K32" s="11">
        <v>1.1099999999814E-6</v>
      </c>
      <c r="L32" s="11">
        <v>2.4471281999589901E-3</v>
      </c>
      <c r="M32" s="11">
        <v>1.0999999999999999E-2</v>
      </c>
      <c r="N32" s="11">
        <v>3.01</v>
      </c>
      <c r="O32" s="11">
        <v>4.6318829138707498</v>
      </c>
      <c r="P32" s="11">
        <v>3.6636530693334599E-4</v>
      </c>
      <c r="Q32" s="11">
        <v>0.97033805761290604</v>
      </c>
      <c r="R32" s="11">
        <f t="shared" si="3"/>
        <v>2.4646586663367813</v>
      </c>
      <c r="S32" s="11">
        <f t="shared" si="0"/>
        <v>0.16618070548817759</v>
      </c>
      <c r="T32" s="11">
        <f t="shared" si="1"/>
        <v>0.39937684568175341</v>
      </c>
      <c r="U32" s="11">
        <f t="shared" si="2"/>
        <v>1.0583486410566465</v>
      </c>
      <c r="V32" s="11">
        <v>9</v>
      </c>
      <c r="W32" s="11">
        <v>0.32</v>
      </c>
      <c r="X32" s="11">
        <v>0</v>
      </c>
      <c r="Y32" s="11">
        <v>0</v>
      </c>
    </row>
    <row r="33" spans="2:25" x14ac:dyDescent="0.25">
      <c r="B33" s="11" t="s">
        <v>75</v>
      </c>
      <c r="C33" s="11" t="s">
        <v>76</v>
      </c>
      <c r="D33" s="11">
        <v>1</v>
      </c>
      <c r="E33" s="11">
        <v>2</v>
      </c>
      <c r="F33" s="11">
        <v>2</v>
      </c>
      <c r="G33" s="11">
        <v>127.5414564</v>
      </c>
      <c r="H33" s="11">
        <v>337.98485950000003</v>
      </c>
      <c r="I33" s="11">
        <v>53.070000010000001</v>
      </c>
      <c r="J33" s="11">
        <v>5.3069999999999999E-2</v>
      </c>
      <c r="K33" s="11">
        <v>5.3100000000000003E-5</v>
      </c>
      <c r="L33" s="11">
        <v>0.11699918300000001</v>
      </c>
      <c r="M33" s="11">
        <v>1.4E-2</v>
      </c>
      <c r="N33" s="11">
        <v>2.8</v>
      </c>
      <c r="O33" s="11">
        <v>18.972067509999999</v>
      </c>
      <c r="P33" s="11">
        <v>0.29935257803298498</v>
      </c>
      <c r="Q33" s="11">
        <v>10.4470889382166</v>
      </c>
      <c r="R33" s="11">
        <f t="shared" si="3"/>
        <v>16.392314152335945</v>
      </c>
      <c r="S33" s="11">
        <f t="shared" si="0"/>
        <v>35.246888740520156</v>
      </c>
      <c r="T33" s="11">
        <f t="shared" si="1"/>
        <v>84.707735497524993</v>
      </c>
      <c r="U33" s="11">
        <f t="shared" si="2"/>
        <v>224.47549906844122</v>
      </c>
      <c r="V33" s="11">
        <v>43</v>
      </c>
      <c r="W33" s="11">
        <v>0.48</v>
      </c>
      <c r="X33" s="11">
        <v>0</v>
      </c>
      <c r="Y33" s="11">
        <v>0</v>
      </c>
    </row>
    <row r="34" spans="2:25" x14ac:dyDescent="0.25">
      <c r="B34" s="11" t="s">
        <v>77</v>
      </c>
      <c r="C34" s="11" t="s">
        <v>78</v>
      </c>
      <c r="D34" s="11">
        <v>1</v>
      </c>
      <c r="E34" s="11">
        <v>2</v>
      </c>
      <c r="F34" s="11">
        <v>2</v>
      </c>
      <c r="G34" s="11">
        <v>127.5414564</v>
      </c>
      <c r="H34" s="11">
        <v>337.98485950000003</v>
      </c>
      <c r="I34" s="11">
        <v>53.070000010000001</v>
      </c>
      <c r="J34" s="11">
        <v>5.3069999999999999E-2</v>
      </c>
      <c r="K34" s="11">
        <v>5.3100000000000003E-5</v>
      </c>
      <c r="L34" s="11">
        <v>0.11699918300000001</v>
      </c>
      <c r="M34" s="11">
        <v>2.5000000000000001E-3</v>
      </c>
      <c r="N34" s="11">
        <v>3.1</v>
      </c>
      <c r="O34" s="11">
        <v>24.875803770000001</v>
      </c>
      <c r="P34" s="11">
        <v>9.8126080995731196E-2</v>
      </c>
      <c r="Q34" s="11">
        <v>9.2533452863121504</v>
      </c>
      <c r="R34" s="11">
        <f t="shared" si="3"/>
        <v>12.379867895182729</v>
      </c>
      <c r="S34" s="11">
        <f t="shared" si="0"/>
        <v>6.100418660250404</v>
      </c>
      <c r="T34" s="11">
        <f t="shared" si="1"/>
        <v>14.660943667989436</v>
      </c>
      <c r="U34" s="11">
        <f t="shared" si="2"/>
        <v>38.851500720172005</v>
      </c>
      <c r="V34" s="11">
        <v>122</v>
      </c>
      <c r="W34" s="11">
        <v>0.107</v>
      </c>
      <c r="X34" s="11">
        <v>0</v>
      </c>
      <c r="Y34" s="11">
        <v>0</v>
      </c>
    </row>
    <row r="35" spans="2:25" x14ac:dyDescent="0.25">
      <c r="B35" s="11" t="s">
        <v>79</v>
      </c>
      <c r="C35" s="11" t="s">
        <v>80</v>
      </c>
      <c r="D35" s="11">
        <v>1</v>
      </c>
      <c r="E35" s="11">
        <v>3</v>
      </c>
      <c r="F35" s="11">
        <v>3</v>
      </c>
      <c r="G35" s="11">
        <v>9202.4770129999997</v>
      </c>
      <c r="H35" s="11">
        <v>24386.56408</v>
      </c>
      <c r="I35" s="11">
        <v>3829.1506850000001</v>
      </c>
      <c r="J35" s="11">
        <v>3.8291506850000001</v>
      </c>
      <c r="K35" s="11">
        <v>3.8291509999999998E-3</v>
      </c>
      <c r="L35" s="11">
        <v>8.4418221829999993</v>
      </c>
      <c r="M35" s="11">
        <v>3.5000000000000003E-2</v>
      </c>
      <c r="N35" s="11">
        <v>2.9</v>
      </c>
      <c r="O35" s="11">
        <v>54.650995010000003</v>
      </c>
      <c r="P35" s="11">
        <v>196.90530677965401</v>
      </c>
      <c r="Q35" s="11">
        <v>63.742170359821301</v>
      </c>
      <c r="R35" s="11">
        <f t="shared" si="3"/>
        <v>82.001764801269204</v>
      </c>
      <c r="S35" s="11">
        <f t="shared" si="0"/>
        <v>12420.964538856002</v>
      </c>
      <c r="T35" s="11">
        <f t="shared" si="1"/>
        <v>29850.912133756312</v>
      </c>
      <c r="U35" s="11">
        <f t="shared" si="2"/>
        <v>79104.917154454219</v>
      </c>
      <c r="V35" s="11">
        <v>208.40700000000001</v>
      </c>
      <c r="W35" s="11">
        <v>0.5</v>
      </c>
      <c r="X35" s="11">
        <v>0</v>
      </c>
      <c r="Y35" s="11">
        <v>0</v>
      </c>
    </row>
    <row r="36" spans="2:25" x14ac:dyDescent="0.25">
      <c r="B36" s="11" t="s">
        <v>81</v>
      </c>
      <c r="C36" s="11" t="s">
        <v>82</v>
      </c>
      <c r="D36" s="11">
        <v>1</v>
      </c>
      <c r="E36" s="11">
        <v>2</v>
      </c>
      <c r="F36" s="11">
        <v>2</v>
      </c>
      <c r="G36" s="11">
        <v>476.02739730000002</v>
      </c>
      <c r="H36" s="11">
        <v>1261.4726029999999</v>
      </c>
      <c r="I36" s="11">
        <v>198.07499999999999</v>
      </c>
      <c r="J36" s="11">
        <v>0.198075</v>
      </c>
      <c r="K36" s="11">
        <v>1.98075E-4</v>
      </c>
      <c r="L36" s="11">
        <v>0.43668010699999998</v>
      </c>
      <c r="M36" s="11">
        <v>3.3999999999999998E-3</v>
      </c>
      <c r="N36" s="11">
        <v>3.2850000000000001</v>
      </c>
      <c r="O36" s="11">
        <v>20.58566939</v>
      </c>
      <c r="P36" s="11">
        <v>8.6876313928668999E-2</v>
      </c>
      <c r="Q36" s="11">
        <v>6.7972274277636497</v>
      </c>
      <c r="R36" s="11">
        <f t="shared" si="3"/>
        <v>9.3644774858766162</v>
      </c>
      <c r="S36" s="11">
        <f t="shared" si="0"/>
        <v>5.2820484235802985</v>
      </c>
      <c r="T36" s="11">
        <f t="shared" si="1"/>
        <v>12.694180301803168</v>
      </c>
      <c r="U36" s="11">
        <f t="shared" si="2"/>
        <v>33.639577799778394</v>
      </c>
      <c r="V36" s="11">
        <v>59.9</v>
      </c>
      <c r="W36" s="11">
        <v>0.17</v>
      </c>
      <c r="X36" s="11">
        <v>0</v>
      </c>
      <c r="Y36" s="11">
        <v>0</v>
      </c>
    </row>
    <row r="37" spans="2:25" x14ac:dyDescent="0.25">
      <c r="B37" s="11" t="s">
        <v>83</v>
      </c>
      <c r="C37" s="11" t="s">
        <v>84</v>
      </c>
      <c r="D37" s="11">
        <v>1</v>
      </c>
      <c r="E37" s="11">
        <v>2</v>
      </c>
      <c r="F37" s="11">
        <v>2</v>
      </c>
      <c r="G37" s="11">
        <v>127.5414564</v>
      </c>
      <c r="H37" s="11">
        <v>337.98485950000003</v>
      </c>
      <c r="I37" s="11">
        <v>53.070000010000001</v>
      </c>
      <c r="J37" s="11">
        <v>5.3069999999999999E-2</v>
      </c>
      <c r="K37" s="11">
        <v>5.3100000000000003E-5</v>
      </c>
      <c r="L37" s="11">
        <v>0.11699918300000001</v>
      </c>
      <c r="M37" s="11">
        <v>1.4999999999999999E-2</v>
      </c>
      <c r="N37" s="11">
        <v>3</v>
      </c>
      <c r="O37" s="11">
        <v>15.23769499</v>
      </c>
      <c r="P37" s="11">
        <v>0.94310203951024196</v>
      </c>
      <c r="Q37" s="11">
        <v>12.0284825933714</v>
      </c>
      <c r="R37" s="11">
        <f t="shared" si="3"/>
        <v>16.571529440783326</v>
      </c>
      <c r="S37" s="11">
        <f t="shared" si="0"/>
        <v>68.262004523277866</v>
      </c>
      <c r="T37" s="11">
        <f t="shared" si="1"/>
        <v>164.05192146906481</v>
      </c>
      <c r="U37" s="11">
        <f t="shared" si="2"/>
        <v>434.73759189302172</v>
      </c>
      <c r="V37" s="11">
        <v>106</v>
      </c>
      <c r="W37" s="11">
        <v>0.17</v>
      </c>
      <c r="X37" s="11">
        <v>0</v>
      </c>
      <c r="Y37" s="11">
        <v>0</v>
      </c>
    </row>
    <row r="38" spans="2:25" x14ac:dyDescent="0.25">
      <c r="B38" s="11" t="s">
        <v>85</v>
      </c>
      <c r="C38" s="11" t="s">
        <v>86</v>
      </c>
      <c r="D38" s="11">
        <v>1</v>
      </c>
      <c r="E38" s="11">
        <v>7</v>
      </c>
      <c r="F38" s="11">
        <v>7</v>
      </c>
      <c r="G38" s="11">
        <v>1355.00938</v>
      </c>
      <c r="H38" s="11">
        <v>3590.52486</v>
      </c>
      <c r="I38" s="11">
        <v>563.81940299999997</v>
      </c>
      <c r="J38" s="11">
        <v>0.563819403</v>
      </c>
      <c r="K38" s="11">
        <v>5.6381900000000002E-4</v>
      </c>
      <c r="L38" s="11">
        <v>1.243007532</v>
      </c>
      <c r="M38" s="11">
        <v>5.4000000000000003E-3</v>
      </c>
      <c r="N38" s="11">
        <v>3</v>
      </c>
      <c r="O38" s="11">
        <v>47.088561040000002</v>
      </c>
      <c r="P38" s="11">
        <v>44.9260309314068</v>
      </c>
      <c r="Q38" s="11">
        <v>61.294729535488798</v>
      </c>
      <c r="R38" s="11">
        <f t="shared" si="3"/>
        <v>30.666937476707659</v>
      </c>
      <c r="S38" s="11">
        <f t="shared" si="0"/>
        <v>155.741725881571</v>
      </c>
      <c r="T38" s="11">
        <f t="shared" si="1"/>
        <v>374.28917539430665</v>
      </c>
      <c r="U38" s="11">
        <f t="shared" si="2"/>
        <v>991.86631479491257</v>
      </c>
      <c r="V38" s="11">
        <v>280</v>
      </c>
      <c r="W38" s="11">
        <v>0.11600000000000001</v>
      </c>
      <c r="X38" s="11">
        <v>0</v>
      </c>
      <c r="Y38" s="11">
        <v>0</v>
      </c>
    </row>
    <row r="39" spans="2:25" x14ac:dyDescent="0.25">
      <c r="B39" s="11" t="s">
        <v>87</v>
      </c>
      <c r="C39" s="11" t="s">
        <v>88</v>
      </c>
      <c r="D39" s="11">
        <v>1</v>
      </c>
      <c r="E39" s="11">
        <v>7</v>
      </c>
      <c r="F39" s="11">
        <v>7</v>
      </c>
      <c r="G39" s="11">
        <v>1355.00938</v>
      </c>
      <c r="H39" s="11">
        <v>3590.52486</v>
      </c>
      <c r="I39" s="11">
        <v>563.81940299999997</v>
      </c>
      <c r="J39" s="11">
        <v>0.563819403</v>
      </c>
      <c r="K39" s="11">
        <v>5.6381900000000002E-4</v>
      </c>
      <c r="L39" s="11">
        <v>1.243007532</v>
      </c>
      <c r="M39" s="11">
        <v>5.2399999999999999E-3</v>
      </c>
      <c r="N39" s="11">
        <v>3.141</v>
      </c>
      <c r="O39" s="11">
        <v>39.992326849999998</v>
      </c>
      <c r="P39" s="11">
        <v>167.006970291035</v>
      </c>
      <c r="Q39" s="11">
        <v>74.940613492284399</v>
      </c>
      <c r="R39" s="11">
        <f t="shared" si="3"/>
        <v>39.472624345596692</v>
      </c>
      <c r="S39" s="11">
        <f t="shared" si="0"/>
        <v>541.12428843966734</v>
      </c>
      <c r="T39" s="11">
        <f t="shared" si="1"/>
        <v>1300.4669272762974</v>
      </c>
      <c r="U39" s="11">
        <f t="shared" si="2"/>
        <v>3446.237357282188</v>
      </c>
      <c r="V39" s="11">
        <v>309.24444444444401</v>
      </c>
      <c r="W39" s="11">
        <v>0.13655555555555601</v>
      </c>
      <c r="X39" s="11">
        <v>0</v>
      </c>
      <c r="Y39" s="11">
        <v>0</v>
      </c>
    </row>
    <row r="40" spans="2:25" x14ac:dyDescent="0.25">
      <c r="B40" s="11" t="s">
        <v>89</v>
      </c>
      <c r="C40" s="11" t="s">
        <v>90</v>
      </c>
      <c r="D40" s="11">
        <v>1</v>
      </c>
      <c r="E40" s="11">
        <v>2</v>
      </c>
      <c r="F40" s="11">
        <v>2</v>
      </c>
      <c r="G40" s="11">
        <v>127.5414564</v>
      </c>
      <c r="H40" s="11">
        <v>337.98485950000003</v>
      </c>
      <c r="I40" s="11">
        <v>53.070000010000001</v>
      </c>
      <c r="J40" s="11">
        <v>5.3069999999999999E-2</v>
      </c>
      <c r="K40" s="11">
        <v>5.3100000000000003E-5</v>
      </c>
      <c r="L40" s="11">
        <v>0.11699918300000001</v>
      </c>
      <c r="M40" s="11">
        <v>6.0000000000000001E-3</v>
      </c>
      <c r="N40" s="11">
        <v>3.1</v>
      </c>
      <c r="O40" s="11">
        <v>18.755486529999999</v>
      </c>
      <c r="P40" s="11">
        <v>6.2912282343791101E-3</v>
      </c>
      <c r="Q40" s="11">
        <v>2.8760435633690302</v>
      </c>
      <c r="R40" s="11">
        <f t="shared" si="3"/>
        <v>3.835052053150831</v>
      </c>
      <c r="S40" s="11">
        <f t="shared" si="0"/>
        <v>0.38711693063814107</v>
      </c>
      <c r="T40" s="11">
        <f t="shared" si="1"/>
        <v>0.93034590396092542</v>
      </c>
      <c r="U40" s="11">
        <f t="shared" si="2"/>
        <v>2.4654166454964521</v>
      </c>
      <c r="V40" s="11">
        <v>40.299999999999997</v>
      </c>
      <c r="W40" s="11">
        <v>0.1</v>
      </c>
      <c r="X40" s="11">
        <v>0</v>
      </c>
      <c r="Y40" s="11">
        <v>0</v>
      </c>
    </row>
    <row r="41" spans="2:25" x14ac:dyDescent="0.25">
      <c r="B41" s="11" t="s">
        <v>91</v>
      </c>
      <c r="C41" s="11" t="s">
        <v>92</v>
      </c>
      <c r="D41" s="11">
        <v>1</v>
      </c>
      <c r="E41" s="11">
        <v>8</v>
      </c>
      <c r="F41" s="11">
        <v>8</v>
      </c>
      <c r="G41" s="11">
        <v>1466</v>
      </c>
      <c r="H41" s="11">
        <v>5263</v>
      </c>
      <c r="I41" s="11">
        <v>610.00260000000003</v>
      </c>
      <c r="J41" s="11">
        <v>0.61000259999999995</v>
      </c>
      <c r="K41" s="11">
        <v>6.1000300000000002E-4</v>
      </c>
      <c r="L41" s="11">
        <v>1.3448239319999999</v>
      </c>
      <c r="M41" s="11">
        <v>0.05</v>
      </c>
      <c r="N41" s="11">
        <v>3.2</v>
      </c>
      <c r="O41" s="11">
        <v>53.322391670000002</v>
      </c>
      <c r="P41" s="11">
        <v>192.773609057973</v>
      </c>
      <c r="Q41" s="11">
        <v>35.157965087150302</v>
      </c>
      <c r="R41" s="11">
        <f t="shared" si="3"/>
        <v>19.778570990273689</v>
      </c>
      <c r="S41" s="11">
        <f t="shared" si="0"/>
        <v>702.73845218637462</v>
      </c>
      <c r="T41" s="11">
        <f t="shared" si="1"/>
        <v>1688.8691472876103</v>
      </c>
      <c r="U41" s="11">
        <f t="shared" si="2"/>
        <v>4475.5032403121668</v>
      </c>
      <c r="V41" s="11">
        <v>114.3</v>
      </c>
      <c r="W41" s="11">
        <v>0.19</v>
      </c>
      <c r="X41" s="11">
        <v>0</v>
      </c>
      <c r="Y41" s="11">
        <v>0</v>
      </c>
    </row>
    <row r="42" spans="2:25" x14ac:dyDescent="0.25">
      <c r="B42" s="11" t="s">
        <v>93</v>
      </c>
      <c r="C42" s="11" t="s">
        <v>94</v>
      </c>
      <c r="D42" s="11">
        <v>1</v>
      </c>
      <c r="E42" s="11">
        <v>2</v>
      </c>
      <c r="F42" s="11">
        <v>2</v>
      </c>
      <c r="G42" s="11">
        <v>127.5414564</v>
      </c>
      <c r="H42" s="11">
        <v>337.98485950000003</v>
      </c>
      <c r="I42" s="11">
        <v>53.070000010000001</v>
      </c>
      <c r="J42" s="11">
        <v>5.3069999999999999E-2</v>
      </c>
      <c r="K42" s="11">
        <v>5.3100000000000003E-5</v>
      </c>
      <c r="L42" s="11">
        <v>0.11699918300000001</v>
      </c>
      <c r="M42" s="11">
        <v>1.2999999999999999E-2</v>
      </c>
      <c r="N42" s="11">
        <v>3</v>
      </c>
      <c r="O42" s="11">
        <v>15.982151569999999</v>
      </c>
      <c r="P42" s="11">
        <v>0.19756004126940699</v>
      </c>
      <c r="Q42" s="11">
        <v>7.4927335296914102</v>
      </c>
      <c r="R42" s="11">
        <f t="shared" si="3"/>
        <v>10.417060136609591</v>
      </c>
      <c r="S42" s="11">
        <f t="shared" si="0"/>
        <v>14.695313864375956</v>
      </c>
      <c r="T42" s="11">
        <f t="shared" si="1"/>
        <v>35.316784100879495</v>
      </c>
      <c r="U42" s="11">
        <f t="shared" si="2"/>
        <v>93.589477867330658</v>
      </c>
      <c r="V42" s="11">
        <v>60.2</v>
      </c>
      <c r="W42" s="11">
        <v>0.19</v>
      </c>
      <c r="X42" s="11">
        <v>0</v>
      </c>
      <c r="Y42" s="11">
        <v>0</v>
      </c>
    </row>
    <row r="43" spans="2:25" x14ac:dyDescent="0.25">
      <c r="B43" s="11" t="s">
        <v>95</v>
      </c>
      <c r="C43" s="11" t="s">
        <v>96</v>
      </c>
      <c r="D43" s="11">
        <v>1</v>
      </c>
      <c r="E43" s="11">
        <v>9</v>
      </c>
      <c r="F43" s="11">
        <v>9</v>
      </c>
      <c r="G43" s="11">
        <v>1513105530</v>
      </c>
      <c r="H43" s="11">
        <v>4009729654</v>
      </c>
      <c r="I43" s="11">
        <v>629603211</v>
      </c>
      <c r="J43" s="11">
        <v>629603.21100000001</v>
      </c>
      <c r="K43" s="11">
        <v>629.60321099999999</v>
      </c>
      <c r="L43" s="11">
        <v>1388035.831</v>
      </c>
      <c r="M43" s="11">
        <v>1.7000000000000001E-2</v>
      </c>
      <c r="N43" s="11">
        <v>3</v>
      </c>
      <c r="O43" s="11">
        <v>1465.5893920000001</v>
      </c>
      <c r="P43" s="11">
        <v>106837.912576086</v>
      </c>
      <c r="Q43" s="11">
        <v>558.23088387339703</v>
      </c>
      <c r="R43" s="11">
        <f t="shared" si="3"/>
        <v>350.59191086314615</v>
      </c>
      <c r="S43" s="11">
        <f t="shared" si="0"/>
        <v>732579.22054167034</v>
      </c>
      <c r="T43" s="11">
        <f t="shared" si="1"/>
        <v>1760584.5242529928</v>
      </c>
      <c r="U43" s="11">
        <f t="shared" si="2"/>
        <v>4665548.989270431</v>
      </c>
      <c r="V43" s="11">
        <v>1584.96</v>
      </c>
      <c r="W43" s="11">
        <v>0.25</v>
      </c>
      <c r="X43" s="11">
        <v>0</v>
      </c>
      <c r="Y43" s="11">
        <v>0</v>
      </c>
    </row>
    <row r="44" spans="2:25" x14ac:dyDescent="0.25">
      <c r="B44" s="11" t="s">
        <v>97</v>
      </c>
      <c r="C44" s="11" t="s">
        <v>98</v>
      </c>
      <c r="D44" s="11">
        <v>1</v>
      </c>
      <c r="E44" s="11">
        <v>2</v>
      </c>
      <c r="F44" s="11">
        <v>2</v>
      </c>
      <c r="G44" s="11">
        <v>127.5414564</v>
      </c>
      <c r="H44" s="11">
        <v>337.98485950000003</v>
      </c>
      <c r="I44" s="11">
        <v>53.070000010000001</v>
      </c>
      <c r="J44" s="11">
        <v>5.3069999999999999E-2</v>
      </c>
      <c r="K44" s="11">
        <v>5.3100000000000003E-5</v>
      </c>
      <c r="L44" s="11">
        <v>0.11699918300000001</v>
      </c>
      <c r="M44" s="11">
        <v>0.01</v>
      </c>
      <c r="N44" s="11">
        <v>3</v>
      </c>
      <c r="O44" s="11">
        <v>15.782353730000001</v>
      </c>
      <c r="P44" s="11">
        <v>1.9871382848069601</v>
      </c>
      <c r="Q44" s="11">
        <v>17.6521550154146</v>
      </c>
      <c r="R44" s="11">
        <f t="shared" si="3"/>
        <v>24.652617581394473</v>
      </c>
      <c r="S44" s="11">
        <f t="shared" si="0"/>
        <v>149.82666635756135</v>
      </c>
      <c r="T44" s="11">
        <f t="shared" si="1"/>
        <v>360.07369948945296</v>
      </c>
      <c r="U44" s="11">
        <f t="shared" si="2"/>
        <v>954.19530364705031</v>
      </c>
      <c r="V44" s="11">
        <v>136</v>
      </c>
      <c r="W44" s="11">
        <v>0.2</v>
      </c>
      <c r="X44" s="11">
        <v>0</v>
      </c>
      <c r="Y44" s="11">
        <v>0</v>
      </c>
    </row>
    <row r="45" spans="2:25" x14ac:dyDescent="0.25">
      <c r="B45" s="11" t="s">
        <v>99</v>
      </c>
      <c r="C45" s="11" t="s">
        <v>100</v>
      </c>
      <c r="D45" s="11">
        <v>1</v>
      </c>
      <c r="E45" s="11">
        <v>2</v>
      </c>
      <c r="F45" s="11">
        <v>2</v>
      </c>
      <c r="G45" s="11">
        <v>11007.69375</v>
      </c>
      <c r="H45" s="11">
        <v>29170.388439999999</v>
      </c>
      <c r="I45" s="11">
        <v>4580.3013689999998</v>
      </c>
      <c r="J45" s="11">
        <v>4.5803013689999998</v>
      </c>
      <c r="K45" s="11">
        <v>4.5803010000000002E-3</v>
      </c>
      <c r="L45" s="11">
        <v>10.097823999999999</v>
      </c>
      <c r="M45" s="11">
        <v>6.5000000000000002E-2</v>
      </c>
      <c r="N45" s="11">
        <v>3</v>
      </c>
      <c r="O45" s="11">
        <v>61.181673609999997</v>
      </c>
      <c r="P45" s="11">
        <v>0.88313661779726205</v>
      </c>
      <c r="Q45" s="11">
        <v>7.2181607167311199</v>
      </c>
      <c r="R45" s="11">
        <f t="shared" si="3"/>
        <v>12.452149355312054</v>
      </c>
      <c r="S45" s="11">
        <f t="shared" si="0"/>
        <v>125.50074965330823</v>
      </c>
      <c r="T45" s="11">
        <f t="shared" si="1"/>
        <v>301.61199147634761</v>
      </c>
      <c r="U45" s="11">
        <f t="shared" si="2"/>
        <v>799.27177741232117</v>
      </c>
      <c r="V45" s="11">
        <v>23.6</v>
      </c>
      <c r="W45" s="11">
        <v>0.75</v>
      </c>
      <c r="X45" s="11">
        <v>0</v>
      </c>
      <c r="Y45" s="11">
        <v>0</v>
      </c>
    </row>
    <row r="46" spans="2:25" x14ac:dyDescent="0.25">
      <c r="B46" s="11" t="s">
        <v>101</v>
      </c>
      <c r="C46" s="11" t="s">
        <v>102</v>
      </c>
      <c r="D46" s="11">
        <v>1</v>
      </c>
      <c r="E46" s="11">
        <v>2</v>
      </c>
      <c r="F46" s="11">
        <v>2</v>
      </c>
      <c r="G46" s="11">
        <v>127.5414564</v>
      </c>
      <c r="H46" s="11">
        <v>337.98485950000003</v>
      </c>
      <c r="I46" s="11">
        <v>53.070000010000001</v>
      </c>
      <c r="J46" s="11">
        <v>5.3069999999999999E-2</v>
      </c>
      <c r="K46" s="11">
        <v>5.3100000000000003E-5</v>
      </c>
      <c r="L46" s="11">
        <v>0.11699918300000001</v>
      </c>
      <c r="M46" s="11">
        <v>1.4999999999999999E-2</v>
      </c>
      <c r="N46" s="11">
        <v>3.1</v>
      </c>
      <c r="O46" s="11">
        <v>13.955988079999999</v>
      </c>
      <c r="P46" s="11">
        <v>7.7526309958411796E-2</v>
      </c>
      <c r="Q46" s="11">
        <v>4.8113930373485596</v>
      </c>
      <c r="R46" s="11">
        <f t="shared" si="3"/>
        <v>6.6286117763133303</v>
      </c>
      <c r="S46" s="11">
        <f t="shared" si="0"/>
        <v>5.2783874988881356</v>
      </c>
      <c r="T46" s="11">
        <f t="shared" si="1"/>
        <v>12.68538211701066</v>
      </c>
      <c r="U46" s="11">
        <f t="shared" si="2"/>
        <v>33.616262610078245</v>
      </c>
      <c r="V46" s="11">
        <v>42.4</v>
      </c>
      <c r="W46" s="11">
        <v>0.17</v>
      </c>
      <c r="X46" s="11">
        <v>0</v>
      </c>
      <c r="Y46" s="11">
        <v>0</v>
      </c>
    </row>
    <row r="47" spans="2:25" x14ac:dyDescent="0.25">
      <c r="B47" s="11" t="s">
        <v>103</v>
      </c>
      <c r="C47" s="11" t="s">
        <v>104</v>
      </c>
      <c r="D47" s="11">
        <v>1</v>
      </c>
      <c r="E47" s="11">
        <v>2</v>
      </c>
      <c r="F47" s="11">
        <v>2</v>
      </c>
      <c r="G47" s="11">
        <v>127.5414564</v>
      </c>
      <c r="H47" s="11">
        <v>337.98485950000003</v>
      </c>
      <c r="I47" s="11">
        <v>53.070000010000001</v>
      </c>
      <c r="J47" s="11">
        <v>5.3069999999999999E-2</v>
      </c>
      <c r="K47" s="11">
        <v>5.3100000000000003E-5</v>
      </c>
      <c r="L47" s="11">
        <v>0.11699918300000001</v>
      </c>
      <c r="M47" s="11">
        <v>1.2E-2</v>
      </c>
      <c r="N47" s="11">
        <v>3.1</v>
      </c>
      <c r="O47" s="11">
        <v>14.99760408</v>
      </c>
      <c r="P47" s="11">
        <v>1.0488117040753</v>
      </c>
      <c r="Q47" s="11">
        <v>11.9798387506794</v>
      </c>
      <c r="R47" s="11">
        <f t="shared" si="3"/>
        <v>16.075622640413368</v>
      </c>
      <c r="S47" s="11">
        <f t="shared" si="0"/>
        <v>65.811446330840496</v>
      </c>
      <c r="T47" s="11">
        <f t="shared" si="1"/>
        <v>158.16257229233477</v>
      </c>
      <c r="U47" s="11">
        <f t="shared" si="2"/>
        <v>419.13081657468712</v>
      </c>
      <c r="V47" s="11">
        <v>150.03333333333299</v>
      </c>
      <c r="W47" s="11">
        <v>0.11333333333333299</v>
      </c>
      <c r="X47" s="11">
        <v>0</v>
      </c>
      <c r="Y47" s="11">
        <v>0</v>
      </c>
    </row>
    <row r="48" spans="2:25" x14ac:dyDescent="0.25">
      <c r="B48" s="11" t="s">
        <v>105</v>
      </c>
      <c r="C48" s="11" t="s">
        <v>106</v>
      </c>
      <c r="D48" s="11">
        <v>1</v>
      </c>
      <c r="E48" s="11">
        <v>1</v>
      </c>
      <c r="F48" s="11">
        <v>1</v>
      </c>
      <c r="G48" s="11">
        <v>10.71857726</v>
      </c>
      <c r="H48" s="11">
        <v>28.404229749999999</v>
      </c>
      <c r="I48" s="11">
        <v>4.4599999979999998</v>
      </c>
      <c r="J48" s="11">
        <v>4.4600000000000004E-3</v>
      </c>
      <c r="K48" s="11">
        <v>4.4599999999999996E-6</v>
      </c>
      <c r="L48" s="11">
        <v>9.8326049999999995E-3</v>
      </c>
      <c r="M48" s="11">
        <v>1.2999999999999999E-2</v>
      </c>
      <c r="N48" s="11">
        <v>2.8</v>
      </c>
      <c r="O48" s="11">
        <v>8.0444612959999997</v>
      </c>
      <c r="P48" s="11">
        <v>2.22770041392246E-2</v>
      </c>
      <c r="Q48" s="11">
        <v>4.2414677849223699</v>
      </c>
      <c r="R48" s="11">
        <f t="shared" si="3"/>
        <v>10.773328173702811</v>
      </c>
      <c r="S48" s="11">
        <f t="shared" si="0"/>
        <v>10.104691121020659</v>
      </c>
      <c r="T48" s="11">
        <f t="shared" si="1"/>
        <v>24.28428531848272</v>
      </c>
      <c r="U48" s="11">
        <f t="shared" si="2"/>
        <v>64.353356093979201</v>
      </c>
      <c r="V48" s="11">
        <v>65.400000000000006</v>
      </c>
      <c r="W48" s="11">
        <v>0.18</v>
      </c>
      <c r="X48" s="11">
        <v>0</v>
      </c>
      <c r="Y48" s="11">
        <v>0</v>
      </c>
    </row>
    <row r="49" spans="2:25" x14ac:dyDescent="0.25">
      <c r="B49" s="11" t="s">
        <v>107</v>
      </c>
      <c r="C49" s="11" t="s">
        <v>108</v>
      </c>
      <c r="D49" s="11">
        <v>1</v>
      </c>
      <c r="E49" s="11">
        <v>3</v>
      </c>
      <c r="F49" s="11">
        <v>3</v>
      </c>
      <c r="G49" s="11">
        <v>350</v>
      </c>
      <c r="H49" s="11">
        <v>927.5</v>
      </c>
      <c r="I49" s="11">
        <v>145.63499999999999</v>
      </c>
      <c r="J49" s="11">
        <v>0.14563499999999999</v>
      </c>
      <c r="K49" s="11">
        <v>1.45635E-4</v>
      </c>
      <c r="L49" s="11">
        <v>0.32097954000000001</v>
      </c>
      <c r="M49" s="11">
        <v>1.2699999999999999E-2</v>
      </c>
      <c r="N49" s="11">
        <v>3.1</v>
      </c>
      <c r="O49" s="11">
        <v>20.394068965963701</v>
      </c>
      <c r="P49" s="11">
        <v>2.4579573927866201</v>
      </c>
      <c r="Q49" s="11">
        <v>15.481867402374499</v>
      </c>
      <c r="R49" s="11">
        <f t="shared" si="3"/>
        <v>15.081703345606735</v>
      </c>
      <c r="S49" s="11">
        <f t="shared" si="0"/>
        <v>57.147856098999711</v>
      </c>
      <c r="T49" s="11">
        <f t="shared" si="1"/>
        <v>137.34163926700245</v>
      </c>
      <c r="U49" s="11">
        <f t="shared" si="2"/>
        <v>363.95534405755649</v>
      </c>
      <c r="V49" s="11">
        <v>109.97499999999999</v>
      </c>
      <c r="W49" s="11">
        <v>0.14749999999999999</v>
      </c>
      <c r="X49" s="11">
        <v>0</v>
      </c>
      <c r="Y49" s="11">
        <v>0</v>
      </c>
    </row>
    <row r="50" spans="2:25" x14ac:dyDescent="0.25">
      <c r="B50" s="11" t="s">
        <v>109</v>
      </c>
      <c r="C50" s="11" t="s">
        <v>110</v>
      </c>
      <c r="D50" s="11">
        <v>1</v>
      </c>
      <c r="E50" s="11">
        <v>5</v>
      </c>
      <c r="F50" s="11">
        <v>5</v>
      </c>
      <c r="G50" s="11">
        <v>819.66597860000002</v>
      </c>
      <c r="H50" s="11">
        <v>2172.1148429999998</v>
      </c>
      <c r="I50" s="11">
        <v>341.0630137</v>
      </c>
      <c r="J50" s="11">
        <v>0.341063014</v>
      </c>
      <c r="K50" s="11">
        <v>3.4106300000000001E-4</v>
      </c>
      <c r="L50" s="11">
        <v>0.75191434099999999</v>
      </c>
      <c r="M50" s="11">
        <v>3.5999999999999999E-3</v>
      </c>
      <c r="N50" s="11">
        <v>3</v>
      </c>
      <c r="O50" s="11">
        <v>45.587317900000002</v>
      </c>
      <c r="P50" s="11">
        <v>7.0948968066073403</v>
      </c>
      <c r="Q50" s="11">
        <v>37.925929189604197</v>
      </c>
      <c r="R50" s="11">
        <f t="shared" si="3"/>
        <v>32.138540635466981</v>
      </c>
      <c r="S50" s="11">
        <f t="shared" si="0"/>
        <v>119.50359144469982</v>
      </c>
      <c r="T50" s="11">
        <f t="shared" si="1"/>
        <v>287.1992103934146</v>
      </c>
      <c r="U50" s="11">
        <f t="shared" si="2"/>
        <v>761.0779075425487</v>
      </c>
      <c r="V50" s="11">
        <v>124</v>
      </c>
      <c r="W50" s="11">
        <v>0.3</v>
      </c>
      <c r="X50" s="11">
        <v>0</v>
      </c>
      <c r="Y50" s="11">
        <v>0</v>
      </c>
    </row>
    <row r="51" spans="2:25" x14ac:dyDescent="0.25">
      <c r="B51" s="11" t="s">
        <v>111</v>
      </c>
      <c r="C51" s="11" t="s">
        <v>112</v>
      </c>
      <c r="D51" s="11">
        <v>1</v>
      </c>
      <c r="E51" s="11">
        <v>5</v>
      </c>
      <c r="F51" s="11">
        <v>5</v>
      </c>
      <c r="G51" s="11">
        <v>819.66597860000002</v>
      </c>
      <c r="H51" s="11">
        <v>2172.1148429999998</v>
      </c>
      <c r="I51" s="11">
        <v>341.0630137</v>
      </c>
      <c r="J51" s="11">
        <v>0.341063014</v>
      </c>
      <c r="K51" s="11">
        <v>3.4106300000000001E-4</v>
      </c>
      <c r="L51" s="11">
        <v>0.75191434099999999</v>
      </c>
      <c r="M51" s="11">
        <v>4.3E-3</v>
      </c>
      <c r="N51" s="11">
        <v>3.1</v>
      </c>
      <c r="O51" s="11">
        <v>38.057538889999996</v>
      </c>
      <c r="P51" s="11">
        <v>4.1851394650831404</v>
      </c>
      <c r="Q51" s="11">
        <v>26.067792951466501</v>
      </c>
      <c r="R51" s="11">
        <f t="shared" si="3"/>
        <v>14.793383479138265</v>
      </c>
      <c r="S51" s="11">
        <f t="shared" si="0"/>
        <v>18.225428719811859</v>
      </c>
      <c r="T51" s="11">
        <f t="shared" si="1"/>
        <v>43.800597740475503</v>
      </c>
      <c r="U51" s="11">
        <f t="shared" si="2"/>
        <v>116.07158401226008</v>
      </c>
      <c r="V51" s="11">
        <v>267</v>
      </c>
      <c r="W51" s="11">
        <v>5.7000000000000002E-2</v>
      </c>
      <c r="X51" s="11">
        <v>0</v>
      </c>
      <c r="Y51" s="11">
        <v>0</v>
      </c>
    </row>
    <row r="52" spans="2:25" x14ac:dyDescent="0.25">
      <c r="B52" s="11" t="s">
        <v>113</v>
      </c>
      <c r="C52" s="11" t="s">
        <v>114</v>
      </c>
      <c r="D52" s="11">
        <v>1</v>
      </c>
      <c r="E52" s="11">
        <v>2</v>
      </c>
      <c r="F52" s="11">
        <v>2</v>
      </c>
      <c r="G52" s="11">
        <v>127.5414564</v>
      </c>
      <c r="H52" s="11">
        <v>337.98485950000003</v>
      </c>
      <c r="I52" s="11">
        <v>53.070000010000001</v>
      </c>
      <c r="J52" s="11">
        <v>5.3069999999999999E-2</v>
      </c>
      <c r="K52" s="11">
        <v>5.3100000000000003E-5</v>
      </c>
      <c r="L52" s="11">
        <v>0.11699918300000001</v>
      </c>
      <c r="M52" s="11">
        <v>1.2200000000000001E-2</v>
      </c>
      <c r="N52" s="11">
        <v>2.9</v>
      </c>
      <c r="O52" s="11">
        <v>17.974278559999998</v>
      </c>
      <c r="P52" s="11">
        <v>0.56547375041106496</v>
      </c>
      <c r="Q52" s="11">
        <v>12.183133390028701</v>
      </c>
      <c r="R52" s="11">
        <f t="shared" si="3"/>
        <v>16.70775184681812</v>
      </c>
      <c r="S52" s="11">
        <f t="shared" si="0"/>
        <v>42.936048988650718</v>
      </c>
      <c r="T52" s="11">
        <f t="shared" si="1"/>
        <v>103.18685169106155</v>
      </c>
      <c r="U52" s="11">
        <f t="shared" si="2"/>
        <v>273.44515698131312</v>
      </c>
      <c r="V52" s="11">
        <v>113</v>
      </c>
      <c r="W52" s="11">
        <v>0.16</v>
      </c>
      <c r="X52" s="11">
        <v>0</v>
      </c>
      <c r="Y52" s="11">
        <v>0</v>
      </c>
    </row>
    <row r="53" spans="2:25" x14ac:dyDescent="0.25">
      <c r="B53" s="11" t="s">
        <v>115</v>
      </c>
      <c r="C53" s="11" t="s">
        <v>116</v>
      </c>
      <c r="D53" s="11">
        <v>1</v>
      </c>
      <c r="E53" s="11">
        <v>2</v>
      </c>
      <c r="F53" s="11">
        <v>2</v>
      </c>
      <c r="G53" s="11">
        <v>476.02739730000002</v>
      </c>
      <c r="H53" s="11">
        <v>1261.4726029999999</v>
      </c>
      <c r="I53" s="11">
        <v>198.07499999999999</v>
      </c>
      <c r="J53" s="11">
        <v>0.198075</v>
      </c>
      <c r="K53" s="11">
        <v>1.98075E-4</v>
      </c>
      <c r="L53" s="11">
        <v>0.43668010699999998</v>
      </c>
      <c r="M53" s="11">
        <v>1.2E-2</v>
      </c>
      <c r="N53" s="11">
        <v>3.05</v>
      </c>
      <c r="O53" s="11">
        <v>24.145463530000001</v>
      </c>
      <c r="P53" s="11">
        <v>0.84854244029559001</v>
      </c>
      <c r="Q53" s="11">
        <v>11.8193971508926</v>
      </c>
      <c r="R53" s="11">
        <f t="shared" si="3"/>
        <v>16.618090288767622</v>
      </c>
      <c r="S53" s="11">
        <f t="shared" si="0"/>
        <v>63.380205714134199</v>
      </c>
      <c r="T53" s="11">
        <f t="shared" si="1"/>
        <v>152.31964843579476</v>
      </c>
      <c r="U53" s="11">
        <f t="shared" si="2"/>
        <v>403.64706835485612</v>
      </c>
      <c r="V53" s="11">
        <v>85.9</v>
      </c>
      <c r="W53" s="11">
        <v>0.215</v>
      </c>
      <c r="X53" s="11">
        <v>0</v>
      </c>
      <c r="Y53" s="11">
        <v>0</v>
      </c>
    </row>
    <row r="54" spans="2:25" x14ac:dyDescent="0.25">
      <c r="B54" s="11" t="s">
        <v>117</v>
      </c>
      <c r="C54" s="11" t="s">
        <v>118</v>
      </c>
      <c r="D54" s="11">
        <v>1</v>
      </c>
      <c r="E54" s="11">
        <v>7</v>
      </c>
      <c r="F54" s="11">
        <v>7</v>
      </c>
      <c r="G54" s="11">
        <v>8511146.557</v>
      </c>
      <c r="H54" s="11">
        <v>22554538.370000001</v>
      </c>
      <c r="I54" s="11">
        <v>3541488.0819999999</v>
      </c>
      <c r="J54" s="11">
        <v>3541.4880819999998</v>
      </c>
      <c r="K54" s="11">
        <v>3.5414880819999999</v>
      </c>
      <c r="L54" s="11">
        <v>7807.635456</v>
      </c>
      <c r="M54" s="11">
        <v>1.4999999999999999E-2</v>
      </c>
      <c r="N54" s="11">
        <v>3</v>
      </c>
      <c r="O54" s="11">
        <v>707.50350370000001</v>
      </c>
      <c r="P54" s="11">
        <v>374.4330248009</v>
      </c>
      <c r="Q54" s="11">
        <v>88.406188050802399</v>
      </c>
      <c r="R54" s="11">
        <f t="shared" si="3"/>
        <v>60.117523176853574</v>
      </c>
      <c r="S54" s="11">
        <f t="shared" si="0"/>
        <v>3259.0760705803609</v>
      </c>
      <c r="T54" s="11">
        <f t="shared" si="1"/>
        <v>7832.4346805584255</v>
      </c>
      <c r="U54" s="11">
        <f t="shared" si="2"/>
        <v>20755.951903479829</v>
      </c>
      <c r="V54" s="11">
        <v>271.77999999999997</v>
      </c>
      <c r="W54" s="11">
        <v>0.25</v>
      </c>
      <c r="X54" s="11">
        <v>0</v>
      </c>
      <c r="Y54" s="11">
        <v>0</v>
      </c>
    </row>
    <row r="55" spans="2:25" x14ac:dyDescent="0.25">
      <c r="B55" s="11" t="s">
        <v>119</v>
      </c>
      <c r="C55" s="11" t="s">
        <v>120</v>
      </c>
      <c r="D55" s="11">
        <v>1</v>
      </c>
      <c r="E55" s="11">
        <v>2</v>
      </c>
      <c r="F55" s="11">
        <v>2</v>
      </c>
      <c r="G55" s="11">
        <v>127.5414564</v>
      </c>
      <c r="H55" s="11">
        <v>337.98485950000003</v>
      </c>
      <c r="I55" s="11">
        <v>53.070000010000001</v>
      </c>
      <c r="J55" s="11">
        <v>5.3069999999999999E-2</v>
      </c>
      <c r="K55" s="11">
        <v>5.3100000000000003E-5</v>
      </c>
      <c r="L55" s="11">
        <v>0.11699918300000001</v>
      </c>
      <c r="M55" s="11">
        <v>1.4999999999999999E-2</v>
      </c>
      <c r="N55" s="11">
        <v>3</v>
      </c>
      <c r="O55" s="11">
        <v>15.23769499</v>
      </c>
      <c r="P55" s="11">
        <v>7.7255718625825406E-2</v>
      </c>
      <c r="Q55" s="11">
        <v>5.2239798719258799</v>
      </c>
      <c r="R55" s="11">
        <f t="shared" si="3"/>
        <v>6.9659009997677632</v>
      </c>
      <c r="S55" s="11">
        <f t="shared" si="0"/>
        <v>5.0701773734352189</v>
      </c>
      <c r="T55" s="11">
        <f t="shared" si="1"/>
        <v>12.184997292562407</v>
      </c>
      <c r="U55" s="11">
        <f t="shared" si="2"/>
        <v>32.290242825290377</v>
      </c>
      <c r="V55" s="11">
        <v>73.2</v>
      </c>
      <c r="W55" s="11">
        <v>0.1</v>
      </c>
      <c r="X55" s="11">
        <v>0</v>
      </c>
      <c r="Y55" s="11">
        <v>0</v>
      </c>
    </row>
    <row r="56" spans="2:25" x14ac:dyDescent="0.25">
      <c r="B56" s="11" t="s">
        <v>121</v>
      </c>
      <c r="C56" s="11" t="s">
        <v>122</v>
      </c>
      <c r="D56" s="11">
        <v>1</v>
      </c>
      <c r="E56" s="11">
        <v>3</v>
      </c>
      <c r="F56" s="11">
        <v>3</v>
      </c>
      <c r="G56" s="11">
        <v>829.48845900000003</v>
      </c>
      <c r="H56" s="11">
        <v>2197.74442</v>
      </c>
      <c r="I56" s="11">
        <v>345.15014780000001</v>
      </c>
      <c r="J56" s="11">
        <v>0.34515014799999999</v>
      </c>
      <c r="K56" s="11">
        <v>3.4515000000000001E-4</v>
      </c>
      <c r="L56" s="11">
        <v>0.76092491900000003</v>
      </c>
      <c r="M56" s="11">
        <v>2.1399999999999999E-2</v>
      </c>
      <c r="N56" s="11">
        <v>2.96</v>
      </c>
      <c r="O56" s="11">
        <v>26.392744749999999</v>
      </c>
      <c r="P56" s="11">
        <v>19.8112448412646</v>
      </c>
      <c r="Q56" s="11">
        <v>31.252440360380302</v>
      </c>
      <c r="R56" s="11">
        <f t="shared" si="3"/>
        <v>34.669882680142287</v>
      </c>
      <c r="S56" s="11">
        <f t="shared" si="0"/>
        <v>773.87852388221643</v>
      </c>
      <c r="T56" s="11">
        <f t="shared" si="1"/>
        <v>1859.8378367753342</v>
      </c>
      <c r="U56" s="11">
        <f t="shared" si="2"/>
        <v>4928.5702674546355</v>
      </c>
      <c r="V56" s="11">
        <v>133.76666666666699</v>
      </c>
      <c r="W56" s="11">
        <v>0.3</v>
      </c>
      <c r="X56" s="11">
        <v>0</v>
      </c>
      <c r="Y56" s="11">
        <v>0</v>
      </c>
    </row>
    <row r="57" spans="2:25" x14ac:dyDescent="0.25">
      <c r="B57" s="11" t="s">
        <v>123</v>
      </c>
      <c r="C57" s="11" t="s">
        <v>124</v>
      </c>
      <c r="D57" s="11">
        <v>1</v>
      </c>
      <c r="E57" s="11">
        <v>7</v>
      </c>
      <c r="F57" s="11">
        <v>7</v>
      </c>
      <c r="G57" s="11">
        <v>8511146.557</v>
      </c>
      <c r="H57" s="11">
        <v>22554538.370000001</v>
      </c>
      <c r="I57" s="11">
        <v>3541488.0819999999</v>
      </c>
      <c r="J57" s="11">
        <v>3541.4880819999998</v>
      </c>
      <c r="K57" s="11">
        <v>3.5414880819999999</v>
      </c>
      <c r="L57" s="11">
        <v>7807.635456</v>
      </c>
      <c r="M57" s="11">
        <v>1E-3</v>
      </c>
      <c r="N57" s="11">
        <v>3</v>
      </c>
      <c r="O57" s="11">
        <v>707.50350370000001</v>
      </c>
      <c r="P57" s="11">
        <v>22254.820062354702</v>
      </c>
      <c r="Q57" s="11">
        <v>850.86971247246595</v>
      </c>
      <c r="R57" s="11">
        <f t="shared" si="3"/>
        <v>578.60406367314204</v>
      </c>
      <c r="S57" s="11">
        <f t="shared" si="0"/>
        <v>193706.60896927791</v>
      </c>
      <c r="T57" s="11">
        <f t="shared" si="1"/>
        <v>465528.98094034585</v>
      </c>
      <c r="U57" s="11">
        <f t="shared" si="2"/>
        <v>1233651.7994919166</v>
      </c>
      <c r="V57" s="11">
        <v>2615.7600000000002</v>
      </c>
      <c r="W57" s="11">
        <v>0.25</v>
      </c>
      <c r="X57" s="11">
        <v>0</v>
      </c>
      <c r="Y57" s="11">
        <v>0</v>
      </c>
    </row>
    <row r="58" spans="2:25" x14ac:dyDescent="0.25">
      <c r="B58" s="11" t="s">
        <v>125</v>
      </c>
      <c r="C58" s="11" t="s">
        <v>126</v>
      </c>
      <c r="D58" s="11">
        <v>1</v>
      </c>
      <c r="E58" s="11">
        <v>2</v>
      </c>
      <c r="F58" s="11">
        <v>2</v>
      </c>
      <c r="G58" s="11">
        <v>127.5414564</v>
      </c>
      <c r="H58" s="11">
        <v>337.98485950000003</v>
      </c>
      <c r="I58" s="11">
        <v>53.070000010000001</v>
      </c>
      <c r="J58" s="11">
        <v>5.3069999999999999E-2</v>
      </c>
      <c r="K58" s="11">
        <v>5.3100000000000003E-5</v>
      </c>
      <c r="L58" s="11">
        <v>0.11699918300000001</v>
      </c>
      <c r="M58" s="11">
        <v>9.4999999999999998E-3</v>
      </c>
      <c r="N58" s="11">
        <v>3.1</v>
      </c>
      <c r="O58" s="11">
        <v>16.171494429999999</v>
      </c>
      <c r="P58" s="11">
        <v>0.345397329009277</v>
      </c>
      <c r="Q58" s="11">
        <v>9.0276197853989206</v>
      </c>
      <c r="R58" s="11">
        <f t="shared" si="3"/>
        <v>13.531407167817695</v>
      </c>
      <c r="S58" s="11">
        <f t="shared" si="0"/>
        <v>30.541248647056584</v>
      </c>
      <c r="T58" s="11">
        <f t="shared" si="1"/>
        <v>73.398819146975683</v>
      </c>
      <c r="U58" s="11">
        <f t="shared" si="2"/>
        <v>194.50687073948555</v>
      </c>
      <c r="V58" s="11">
        <v>111</v>
      </c>
      <c r="W58" s="11">
        <v>0.13</v>
      </c>
      <c r="X58" s="11">
        <v>0.22</v>
      </c>
      <c r="Y58" s="11">
        <v>0</v>
      </c>
    </row>
    <row r="59" spans="2:25" x14ac:dyDescent="0.25">
      <c r="B59" s="11" t="s">
        <v>127</v>
      </c>
      <c r="C59" s="11" t="s">
        <v>128</v>
      </c>
      <c r="D59" s="11">
        <v>1</v>
      </c>
      <c r="E59" s="11">
        <v>1</v>
      </c>
      <c r="F59" s="11">
        <v>1</v>
      </c>
      <c r="G59" s="11">
        <v>43.979812539999998</v>
      </c>
      <c r="H59" s="11">
        <v>116.5465032</v>
      </c>
      <c r="I59" s="11">
        <v>18.3</v>
      </c>
      <c r="J59" s="11">
        <v>1.83E-2</v>
      </c>
      <c r="K59" s="11">
        <v>1.8300000000000001E-5</v>
      </c>
      <c r="L59" s="11">
        <v>4.0344546000000002E-2</v>
      </c>
      <c r="M59" s="11">
        <v>1.4999999999999999E-2</v>
      </c>
      <c r="N59" s="11">
        <v>2.9</v>
      </c>
      <c r="O59" s="11">
        <v>11.594766590000001</v>
      </c>
      <c r="P59" s="11">
        <v>5.5493212288959898E-2</v>
      </c>
      <c r="Q59" s="11">
        <v>5.0953193492557096</v>
      </c>
      <c r="R59" s="11">
        <f t="shared" si="3"/>
        <v>12.942111147109506</v>
      </c>
      <c r="S59" s="11">
        <f t="shared" si="0"/>
        <v>25.171327616078905</v>
      </c>
      <c r="T59" s="11">
        <f t="shared" si="1"/>
        <v>60.493457380627028</v>
      </c>
      <c r="U59" s="11">
        <f t="shared" si="2"/>
        <v>160.30766205866161</v>
      </c>
      <c r="V59" s="11">
        <v>136</v>
      </c>
      <c r="W59" s="11">
        <v>0.1</v>
      </c>
      <c r="X59" s="11">
        <v>0</v>
      </c>
      <c r="Y59" s="11">
        <v>0</v>
      </c>
    </row>
    <row r="60" spans="2:25" x14ac:dyDescent="0.25">
      <c r="B60" s="11" t="s">
        <v>129</v>
      </c>
      <c r="C60" s="11" t="s">
        <v>130</v>
      </c>
      <c r="D60" s="11">
        <v>1</v>
      </c>
      <c r="E60" s="11">
        <v>2</v>
      </c>
      <c r="F60" s="11">
        <v>2</v>
      </c>
      <c r="G60" s="11">
        <v>476.02739730000002</v>
      </c>
      <c r="H60" s="11">
        <v>1261.4726029999999</v>
      </c>
      <c r="I60" s="11">
        <v>198.07499999999999</v>
      </c>
      <c r="J60" s="11">
        <v>0.198075</v>
      </c>
      <c r="K60" s="11">
        <v>1.98075E-4</v>
      </c>
      <c r="L60" s="11">
        <v>0.43668010699999998</v>
      </c>
      <c r="M60" s="11">
        <v>1.4E-2</v>
      </c>
      <c r="N60" s="11">
        <v>3</v>
      </c>
      <c r="O60" s="11">
        <v>24.186176039999999</v>
      </c>
      <c r="P60" s="11">
        <v>2.7949704022846902</v>
      </c>
      <c r="Q60" s="11">
        <v>17.679559020398202</v>
      </c>
      <c r="R60" s="11">
        <f t="shared" si="3"/>
        <v>29.402411224522382</v>
      </c>
      <c r="S60" s="11">
        <f t="shared" si="0"/>
        <v>355.85811815251105</v>
      </c>
      <c r="T60" s="11">
        <f t="shared" si="1"/>
        <v>855.22258628337204</v>
      </c>
      <c r="U60" s="11">
        <f t="shared" si="2"/>
        <v>2266.3398536509358</v>
      </c>
      <c r="V60" s="11">
        <v>62.2</v>
      </c>
      <c r="W60" s="11">
        <v>0.64</v>
      </c>
      <c r="X60" s="11">
        <v>0</v>
      </c>
      <c r="Y60" s="11">
        <v>0</v>
      </c>
    </row>
    <row r="61" spans="2:25" x14ac:dyDescent="0.25">
      <c r="B61" s="11" t="s">
        <v>131</v>
      </c>
      <c r="C61" s="11" t="s">
        <v>132</v>
      </c>
      <c r="D61" s="11">
        <v>1</v>
      </c>
      <c r="E61" s="11">
        <v>2</v>
      </c>
      <c r="F61" s="11">
        <v>2</v>
      </c>
      <c r="G61" s="11">
        <v>127.5414564</v>
      </c>
      <c r="H61" s="11">
        <v>337.98485950000003</v>
      </c>
      <c r="I61" s="11">
        <v>53.070000010000001</v>
      </c>
      <c r="J61" s="11">
        <v>5.3069999999999999E-2</v>
      </c>
      <c r="K61" s="11">
        <v>5.3100000000000003E-5</v>
      </c>
      <c r="L61" s="11">
        <v>0.11699918300000001</v>
      </c>
      <c r="M61" s="11">
        <v>1.2500000000000001E-2</v>
      </c>
      <c r="N61" s="11">
        <v>2.88</v>
      </c>
      <c r="O61" s="11">
        <v>18.184487579999999</v>
      </c>
      <c r="P61" s="11">
        <v>4.47027353802983E-2</v>
      </c>
      <c r="Q61" s="11">
        <v>5.1260281366992704</v>
      </c>
      <c r="R61" s="11">
        <f t="shared" si="3"/>
        <v>6.6500003694091596</v>
      </c>
      <c r="S61" s="11">
        <f t="shared" si="0"/>
        <v>2.9284406112263168</v>
      </c>
      <c r="T61" s="11">
        <f t="shared" si="1"/>
        <v>7.0378289142665631</v>
      </c>
      <c r="U61" s="11">
        <f t="shared" si="2"/>
        <v>18.650246622806392</v>
      </c>
      <c r="V61" s="11">
        <v>158</v>
      </c>
      <c r="W61" s="11">
        <v>4.2999999999999997E-2</v>
      </c>
      <c r="X61" s="11">
        <v>0</v>
      </c>
      <c r="Y61" s="11">
        <v>0</v>
      </c>
    </row>
    <row r="62" spans="2:25" x14ac:dyDescent="0.25">
      <c r="B62" s="11" t="s">
        <v>133</v>
      </c>
      <c r="C62" s="11" t="s">
        <v>134</v>
      </c>
      <c r="D62" s="11">
        <v>1</v>
      </c>
      <c r="E62" s="11">
        <v>2</v>
      </c>
      <c r="F62" s="11">
        <v>2</v>
      </c>
      <c r="G62" s="11">
        <v>476.02739730000002</v>
      </c>
      <c r="H62" s="11">
        <v>1261.4726029999999</v>
      </c>
      <c r="I62" s="11">
        <v>198.07499999999999</v>
      </c>
      <c r="J62" s="11">
        <v>0.198075</v>
      </c>
      <c r="K62" s="11">
        <v>1.98075E-4</v>
      </c>
      <c r="L62" s="11">
        <v>0.43668010699999998</v>
      </c>
      <c r="M62" s="11">
        <v>1.4E-2</v>
      </c>
      <c r="N62" s="11">
        <v>2.9</v>
      </c>
      <c r="O62" s="11">
        <v>26.99457061</v>
      </c>
      <c r="P62" s="11">
        <v>8.0479844273819698E-2</v>
      </c>
      <c r="Q62" s="11">
        <v>5.9316432662091696</v>
      </c>
      <c r="R62" s="11">
        <f t="shared" si="3"/>
        <v>8.2840045843362304</v>
      </c>
      <c r="S62" s="11">
        <f t="shared" si="0"/>
        <v>6.4420633948748094</v>
      </c>
      <c r="T62" s="11">
        <f t="shared" si="1"/>
        <v>15.482007678141816</v>
      </c>
      <c r="U62" s="11">
        <f t="shared" si="2"/>
        <v>41.027320347075808</v>
      </c>
      <c r="V62" s="11">
        <v>45.7</v>
      </c>
      <c r="W62" s="11">
        <v>0.2</v>
      </c>
      <c r="X62" s="11">
        <v>0</v>
      </c>
      <c r="Y62" s="11">
        <v>0</v>
      </c>
    </row>
    <row r="63" spans="2:25" x14ac:dyDescent="0.25">
      <c r="B63" s="11" t="s">
        <v>135</v>
      </c>
      <c r="C63" s="11" t="s">
        <v>136</v>
      </c>
      <c r="D63" s="11">
        <v>1</v>
      </c>
      <c r="E63" s="11">
        <v>3</v>
      </c>
      <c r="F63" s="11">
        <v>3</v>
      </c>
      <c r="G63" s="11">
        <v>350</v>
      </c>
      <c r="H63" s="11">
        <v>927.5</v>
      </c>
      <c r="I63" s="11">
        <v>145.63499999999999</v>
      </c>
      <c r="J63" s="11">
        <v>0.14563499999999999</v>
      </c>
      <c r="K63" s="11">
        <v>1.45635E-4</v>
      </c>
      <c r="L63" s="11">
        <v>0.321069834</v>
      </c>
      <c r="M63" s="11">
        <v>1.2699999999999999E-2</v>
      </c>
      <c r="N63" s="11">
        <v>3.1</v>
      </c>
      <c r="O63" s="11">
        <v>20.394068969999999</v>
      </c>
      <c r="P63" s="11">
        <v>1.0132493897372601</v>
      </c>
      <c r="Q63" s="11">
        <v>11.6325680481434</v>
      </c>
      <c r="R63" s="11">
        <f t="shared" si="3"/>
        <v>10.848534343900615</v>
      </c>
      <c r="S63" s="11">
        <f t="shared" si="0"/>
        <v>20.580410469368999</v>
      </c>
      <c r="T63" s="11">
        <f t="shared" si="1"/>
        <v>49.460251067937989</v>
      </c>
      <c r="U63" s="11">
        <f t="shared" si="2"/>
        <v>131.06966533003566</v>
      </c>
      <c r="V63" s="11">
        <v>114</v>
      </c>
      <c r="W63" s="11">
        <v>0.1</v>
      </c>
      <c r="X63" s="11">
        <v>0</v>
      </c>
      <c r="Y63" s="11">
        <v>0</v>
      </c>
    </row>
    <row r="64" spans="2:25" x14ac:dyDescent="0.25">
      <c r="B64" s="11" t="s">
        <v>137</v>
      </c>
      <c r="C64" s="11" t="s">
        <v>138</v>
      </c>
      <c r="D64" s="11">
        <v>1</v>
      </c>
      <c r="E64" s="11">
        <v>2</v>
      </c>
      <c r="F64" s="11">
        <v>2</v>
      </c>
      <c r="G64" s="11">
        <v>476.02739730000002</v>
      </c>
      <c r="H64" s="11">
        <v>1261.4726029999999</v>
      </c>
      <c r="I64" s="11">
        <v>198.07499999999999</v>
      </c>
      <c r="J64" s="11">
        <v>0.198075</v>
      </c>
      <c r="K64" s="11">
        <v>1.98075E-4</v>
      </c>
      <c r="L64" s="11">
        <v>0.43668010699999998</v>
      </c>
      <c r="M64" s="11">
        <v>1.2E-2</v>
      </c>
      <c r="N64" s="11">
        <v>3</v>
      </c>
      <c r="O64" s="11">
        <v>25.46143086</v>
      </c>
      <c r="P64" s="11">
        <v>3.3956176932488702E-2</v>
      </c>
      <c r="Q64" s="11">
        <v>4.27859208077213</v>
      </c>
      <c r="R64" s="11">
        <f t="shared" si="3"/>
        <v>5.7025661645753152</v>
      </c>
      <c r="S64" s="11">
        <f t="shared" si="0"/>
        <v>2.225318840219825</v>
      </c>
      <c r="T64" s="11">
        <f t="shared" si="1"/>
        <v>5.3480385489541566</v>
      </c>
      <c r="U64" s="11">
        <f t="shared" si="2"/>
        <v>14.172302154728515</v>
      </c>
      <c r="V64" s="11">
        <v>60.5</v>
      </c>
      <c r="W64" s="11">
        <v>9.9000000000000005E-2</v>
      </c>
      <c r="X64" s="11">
        <v>0</v>
      </c>
      <c r="Y64" s="11">
        <v>0</v>
      </c>
    </row>
    <row r="65" spans="2:25" x14ac:dyDescent="0.25">
      <c r="B65" s="11" t="s">
        <v>139</v>
      </c>
      <c r="C65" s="11" t="s">
        <v>140</v>
      </c>
      <c r="D65" s="11">
        <v>1</v>
      </c>
      <c r="E65" s="11">
        <v>1</v>
      </c>
      <c r="F65" s="11">
        <v>1</v>
      </c>
      <c r="G65" s="11">
        <v>37.010334049999997</v>
      </c>
      <c r="H65" s="11">
        <v>98.077385239999998</v>
      </c>
      <c r="I65" s="11">
        <v>15.4</v>
      </c>
      <c r="J65" s="11">
        <v>1.54E-2</v>
      </c>
      <c r="K65" s="11">
        <v>1.5400000000000002E-5</v>
      </c>
      <c r="L65" s="11">
        <v>3.3951148E-2</v>
      </c>
      <c r="M65" s="11">
        <v>1.2500000000000001E-2</v>
      </c>
      <c r="N65" s="11">
        <v>2.82</v>
      </c>
      <c r="O65" s="11">
        <v>12.472722040000001</v>
      </c>
      <c r="P65" s="11">
        <v>4.9266076436140997E-2</v>
      </c>
      <c r="Q65" s="11">
        <v>5.6035809773118102</v>
      </c>
      <c r="R65" s="11">
        <f t="shared" si="3"/>
        <v>14.233095682372005</v>
      </c>
      <c r="S65" s="11">
        <f t="shared" si="0"/>
        <v>22.34674294714781</v>
      </c>
      <c r="T65" s="11">
        <f t="shared" si="1"/>
        <v>53.705222175313168</v>
      </c>
      <c r="U65" s="11">
        <f t="shared" si="2"/>
        <v>142.31883876457988</v>
      </c>
      <c r="V65" s="11">
        <v>50</v>
      </c>
      <c r="W65" s="11">
        <v>0.33500000000000002</v>
      </c>
      <c r="X65" s="11">
        <v>0</v>
      </c>
      <c r="Y65" s="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49" activePane="bottomRight" state="frozen"/>
      <selection pane="topRight" activeCell="R1" sqref="R1"/>
      <selection pane="bottomLeft" activeCell="A2" sqref="A2"/>
      <selection pane="bottomRight" activeCell="A173" sqref="A173:XFD17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length_weight_v15_calc_age</vt:lpstr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2019-06-12T18:58:03Z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