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length_weight_v15_data" sheetId="1" state="visible" r:id="rId2"/>
    <sheet name="Recruit_weights" sheetId="2" state="visible" r:id="rId3"/>
    <sheet name="scrap" sheetId="3" state="visible" r:id="rId4"/>
    <sheet name="length_weight_v15_calc_doc" sheetId="4" state="visible" r:id="rId5"/>
    <sheet name="ag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<sst xmlns="http://schemas.openxmlformats.org/spreadsheetml/2006/main" count="4926" uniqueCount="815">
  <si>
    <t xml:space="preserve">Code</t>
  </si>
  <si>
    <t xml:space="preserve">Species</t>
  </si>
  <si>
    <t xml:space="preserve">Cohort</t>
  </si>
  <si>
    <t xml:space="preserve">numyrs</t>
  </si>
  <si>
    <t xml:space="preserve">age</t>
  </si>
  <si>
    <t xml:space="preserve">SN</t>
  </si>
  <si>
    <t xml:space="preserve">RN</t>
  </si>
  <si>
    <t xml:space="preserve">weight_g</t>
  </si>
  <si>
    <t xml:space="preserve">weight_kg</t>
  </si>
  <si>
    <t xml:space="preserve">weight_t</t>
  </si>
  <si>
    <t xml:space="preserve">weight_lbs</t>
  </si>
  <si>
    <t xml:space="preserve">li_a</t>
  </si>
  <si>
    <t xml:space="preserve">li_b</t>
  </si>
  <si>
    <t xml:space="preserve">length_cm</t>
  </si>
  <si>
    <t xml:space="preserve">vbert_cm</t>
  </si>
  <si>
    <t xml:space="preserve">grams</t>
  </si>
  <si>
    <t xml:space="preserve">SN_mg</t>
  </si>
  <si>
    <t xml:space="preserve">RN_mg</t>
  </si>
  <si>
    <t xml:space="preserve">Linf</t>
  </si>
  <si>
    <t xml:space="preserve">K</t>
  </si>
  <si>
    <t xml:space="preserve">To</t>
  </si>
  <si>
    <t xml:space="preserve">ANC</t>
  </si>
  <si>
    <t xml:space="preserve">Anchovies</t>
  </si>
  <si>
    <t xml:space="preserve">BFT</t>
  </si>
  <si>
    <t xml:space="preserve">BluefinTuna</t>
  </si>
  <si>
    <t xml:space="preserve">BIL</t>
  </si>
  <si>
    <t xml:space="preserve">Billfish</t>
  </si>
  <si>
    <t xml:space="preserve">BLF</t>
  </si>
  <si>
    <t xml:space="preserve">Bluefish</t>
  </si>
  <si>
    <t xml:space="preserve">BLS</t>
  </si>
  <si>
    <t xml:space="preserve">Blue_Shark</t>
  </si>
  <si>
    <t xml:space="preserve">BPF</t>
  </si>
  <si>
    <t xml:space="preserve">Benthopelagic_Fish</t>
  </si>
  <si>
    <t xml:space="preserve">BSB</t>
  </si>
  <si>
    <t xml:space="preserve">Black_Sea_Bass</t>
  </si>
  <si>
    <t xml:space="preserve">BUT</t>
  </si>
  <si>
    <t xml:space="preserve">Butterfish</t>
  </si>
  <si>
    <t xml:space="preserve">BWH</t>
  </si>
  <si>
    <t xml:space="preserve">Baleen_Whale</t>
  </si>
  <si>
    <t xml:space="preserve">COD</t>
  </si>
  <si>
    <t xml:space="preserve">Cod</t>
  </si>
  <si>
    <t xml:space="preserve">DOG</t>
  </si>
  <si>
    <t xml:space="preserve">Spiny_Dogfish</t>
  </si>
  <si>
    <t xml:space="preserve">DRM</t>
  </si>
  <si>
    <t xml:space="preserve">Drums_Croakers</t>
  </si>
  <si>
    <t xml:space="preserve">DSH</t>
  </si>
  <si>
    <t xml:space="preserve">Demersal_Shark</t>
  </si>
  <si>
    <t xml:space="preserve">FDE</t>
  </si>
  <si>
    <t xml:space="preserve">Shallow_Demersal_Fish</t>
  </si>
  <si>
    <t xml:space="preserve">FDF</t>
  </si>
  <si>
    <t xml:space="preserve">Misc_Demersal_Fish</t>
  </si>
  <si>
    <t xml:space="preserve">FLA</t>
  </si>
  <si>
    <t xml:space="preserve">Other_Flatfish</t>
  </si>
  <si>
    <t xml:space="preserve">FOU</t>
  </si>
  <si>
    <t xml:space="preserve">Fourspotflounder</t>
  </si>
  <si>
    <t xml:space="preserve">GOO</t>
  </si>
  <si>
    <t xml:space="preserve">Monkfish</t>
  </si>
  <si>
    <t xml:space="preserve">HAD</t>
  </si>
  <si>
    <t xml:space="preserve">Haddock</t>
  </si>
  <si>
    <t xml:space="preserve">HAL</t>
  </si>
  <si>
    <t xml:space="preserve">Halibut</t>
  </si>
  <si>
    <t xml:space="preserve">HER</t>
  </si>
  <si>
    <t xml:space="preserve">Herring</t>
  </si>
  <si>
    <t xml:space="preserve">INV</t>
  </si>
  <si>
    <t xml:space="preserve">Invasive_Species</t>
  </si>
  <si>
    <t xml:space="preserve">LSK</t>
  </si>
  <si>
    <t xml:space="preserve">Little_Skate</t>
  </si>
  <si>
    <t xml:space="preserve">MAK</t>
  </si>
  <si>
    <t xml:space="preserve">Mackerel</t>
  </si>
  <si>
    <t xml:space="preserve">MEN</t>
  </si>
  <si>
    <t xml:space="preserve">Menhaden</t>
  </si>
  <si>
    <t xml:space="preserve">MPF</t>
  </si>
  <si>
    <t xml:space="preserve">Mesopelagic_Mig_Fish</t>
  </si>
  <si>
    <t xml:space="preserve">OHK</t>
  </si>
  <si>
    <t xml:space="preserve">Offshore_Hake</t>
  </si>
  <si>
    <t xml:space="preserve">OPT</t>
  </si>
  <si>
    <t xml:space="preserve">Ocean_Pout</t>
  </si>
  <si>
    <t xml:space="preserve">PIN</t>
  </si>
  <si>
    <t xml:space="preserve">Pinniped</t>
  </si>
  <si>
    <t xml:space="preserve">PLA</t>
  </si>
  <si>
    <t xml:space="preserve">Plaice</t>
  </si>
  <si>
    <t xml:space="preserve">POL</t>
  </si>
  <si>
    <t xml:space="preserve">Pollock</t>
  </si>
  <si>
    <t xml:space="preserve">POR</t>
  </si>
  <si>
    <t xml:space="preserve">Porbeagle_Shark</t>
  </si>
  <si>
    <t xml:space="preserve">PSH</t>
  </si>
  <si>
    <t xml:space="preserve">Pelagic_Shark</t>
  </si>
  <si>
    <t xml:space="preserve">RED</t>
  </si>
  <si>
    <t xml:space="preserve">Redfish</t>
  </si>
  <si>
    <t xml:space="preserve">REP</t>
  </si>
  <si>
    <t xml:space="preserve">Turtle</t>
  </si>
  <si>
    <t xml:space="preserve">RHK</t>
  </si>
  <si>
    <t xml:space="preserve">Red_Hake</t>
  </si>
  <si>
    <t xml:space="preserve">RWH</t>
  </si>
  <si>
    <t xml:space="preserve">Right_Whale</t>
  </si>
  <si>
    <t xml:space="preserve">SAL</t>
  </si>
  <si>
    <t xml:space="preserve">Atlantic_Salmon</t>
  </si>
  <si>
    <t xml:space="preserve">SB</t>
  </si>
  <si>
    <t xml:space="preserve">Seabird</t>
  </si>
  <si>
    <t xml:space="preserve">SCU</t>
  </si>
  <si>
    <t xml:space="preserve">Scup</t>
  </si>
  <si>
    <t xml:space="preserve">SDF</t>
  </si>
  <si>
    <t xml:space="preserve">Atlantic_States_Demersals</t>
  </si>
  <si>
    <t xml:space="preserve">SHK</t>
  </si>
  <si>
    <t xml:space="preserve">Silver_Hake</t>
  </si>
  <si>
    <t xml:space="preserve">SK</t>
  </si>
  <si>
    <t xml:space="preserve">Skate</t>
  </si>
  <si>
    <t xml:space="preserve">SMO</t>
  </si>
  <si>
    <t xml:space="preserve">Smooth_Dogfish</t>
  </si>
  <si>
    <t xml:space="preserve">SSH</t>
  </si>
  <si>
    <t xml:space="preserve">Sandbar_Shark</t>
  </si>
  <si>
    <t xml:space="preserve">STB</t>
  </si>
  <si>
    <t xml:space="preserve">Striped_Bass</t>
  </si>
  <si>
    <t xml:space="preserve">SUF</t>
  </si>
  <si>
    <t xml:space="preserve">Summerflounder</t>
  </si>
  <si>
    <t xml:space="preserve">SWH</t>
  </si>
  <si>
    <t xml:space="preserve">Small_Whale</t>
  </si>
  <si>
    <t xml:space="preserve">TAU</t>
  </si>
  <si>
    <t xml:space="preserve">Tautog</t>
  </si>
  <si>
    <t xml:space="preserve">TUN</t>
  </si>
  <si>
    <t xml:space="preserve">Tunas</t>
  </si>
  <si>
    <t xml:space="preserve">TWH</t>
  </si>
  <si>
    <t xml:space="preserve">Tooth_Whale</t>
  </si>
  <si>
    <t xml:space="preserve">TYL</t>
  </si>
  <si>
    <t xml:space="preserve">Tilefish</t>
  </si>
  <si>
    <t xml:space="preserve">WHK</t>
  </si>
  <si>
    <t xml:space="preserve">White_Hake</t>
  </si>
  <si>
    <t xml:space="preserve">WIF</t>
  </si>
  <si>
    <t xml:space="preserve">Winterflounder</t>
  </si>
  <si>
    <t xml:space="preserve">WOL</t>
  </si>
  <si>
    <t xml:space="preserve">Wolffish</t>
  </si>
  <si>
    <t xml:space="preserve">WPF</t>
  </si>
  <si>
    <t xml:space="preserve">Windowpane</t>
  </si>
  <si>
    <t xml:space="preserve">WSK</t>
  </si>
  <si>
    <t xml:space="preserve">Winter_Skate</t>
  </si>
  <si>
    <t xml:space="preserve">WTF</t>
  </si>
  <si>
    <t xml:space="preserve">Witchflounder</t>
  </si>
  <si>
    <t xml:space="preserve">YTF</t>
  </si>
  <si>
    <t xml:space="preserve">Yellowtail_Flounder</t>
  </si>
  <si>
    <t xml:space="preserve">nm</t>
  </si>
  <si>
    <t xml:space="preserve">order</t>
  </si>
  <si>
    <t xml:space="preserve">recruitRN</t>
  </si>
  <si>
    <t xml:space="preserve">old v15</t>
  </si>
  <si>
    <t xml:space="preserve">recruitSN</t>
  </si>
  <si>
    <t xml:space="preserve">cohort</t>
  </si>
  <si>
    <t xml:space="preserve">yrs_chrt</t>
  </si>
  <si>
    <t xml:space="preserve">old RN</t>
  </si>
  <si>
    <t xml:space="preserve">old SN</t>
  </si>
  <si>
    <t xml:space="preserve">Beverton-Holt</t>
  </si>
  <si>
    <t xml:space="preserve">a</t>
  </si>
  <si>
    <t xml:space="preserve">b</t>
  </si>
  <si>
    <t xml:space="preserve">NEW 20180713</t>
  </si>
  <si>
    <t xml:space="preserve">KWRR_ANC</t>
  </si>
  <si>
    <t xml:space="preserve">KWSR_ANC</t>
  </si>
  <si>
    <t xml:space="preserve">BHalpha_ANC</t>
  </si>
  <si>
    <t xml:space="preserve">BHbeta_ANC</t>
  </si>
  <si>
    <t xml:space="preserve">KWRR_BFT</t>
  </si>
  <si>
    <t xml:space="preserve">KWSR_BFT</t>
  </si>
  <si>
    <t xml:space="preserve">BHalpha_BFT</t>
  </si>
  <si>
    <t xml:space="preserve">BHbeta_BFT</t>
  </si>
  <si>
    <t xml:space="preserve">KWRR_BIL</t>
  </si>
  <si>
    <t xml:space="preserve">KWSR_BIL</t>
  </si>
  <si>
    <t xml:space="preserve">BHalpha_BIL</t>
  </si>
  <si>
    <t xml:space="preserve">BHbeta_BIL</t>
  </si>
  <si>
    <t xml:space="preserve">KWRR_BLF</t>
  </si>
  <si>
    <t xml:space="preserve">KWSR_BLF</t>
  </si>
  <si>
    <t xml:space="preserve">BHalpha_BLF</t>
  </si>
  <si>
    <t xml:space="preserve">BHbeta_BLF</t>
  </si>
  <si>
    <t xml:space="preserve">KWRR_BLS</t>
  </si>
  <si>
    <t xml:space="preserve">KWSR_BLS</t>
  </si>
  <si>
    <t xml:space="preserve">BHalpha_BLS</t>
  </si>
  <si>
    <t xml:space="preserve">BHbeta_BLS</t>
  </si>
  <si>
    <t xml:space="preserve">KWRR_BPF</t>
  </si>
  <si>
    <t xml:space="preserve">KWSR_BPF</t>
  </si>
  <si>
    <t xml:space="preserve">BHalpha_BPF</t>
  </si>
  <si>
    <t xml:space="preserve">BHbeta_BPF</t>
  </si>
  <si>
    <t xml:space="preserve">KWRR_BSB</t>
  </si>
  <si>
    <t xml:space="preserve">KWSR_BSB</t>
  </si>
  <si>
    <t xml:space="preserve">BHalpha_BSB</t>
  </si>
  <si>
    <t xml:space="preserve">BHbeta_BSB</t>
  </si>
  <si>
    <t xml:space="preserve">KWRR_BUT</t>
  </si>
  <si>
    <t xml:space="preserve">KWSR_BUT</t>
  </si>
  <si>
    <t xml:space="preserve">BHalpha_BUT</t>
  </si>
  <si>
    <t xml:space="preserve">BHbeta_BUT</t>
  </si>
  <si>
    <t xml:space="preserve">KWRR_BWH</t>
  </si>
  <si>
    <t xml:space="preserve">KWSR_BWH</t>
  </si>
  <si>
    <t xml:space="preserve">BHalpha_BWH</t>
  </si>
  <si>
    <t xml:space="preserve">BHbeta_BWH</t>
  </si>
  <si>
    <t xml:space="preserve">KWRR_COD</t>
  </si>
  <si>
    <t xml:space="preserve">KWSR_COD</t>
  </si>
  <si>
    <t xml:space="preserve">BHalpha_COD</t>
  </si>
  <si>
    <t xml:space="preserve">BHbeta_COD</t>
  </si>
  <si>
    <t xml:space="preserve">KWRR_DOG</t>
  </si>
  <si>
    <t xml:space="preserve">KWSR_DOG</t>
  </si>
  <si>
    <t xml:space="preserve">BHalpha_DOG</t>
  </si>
  <si>
    <t xml:space="preserve">BHbeta_DOG</t>
  </si>
  <si>
    <t xml:space="preserve">KWRR_DRM</t>
  </si>
  <si>
    <t xml:space="preserve">KWSR_DRM</t>
  </si>
  <si>
    <t xml:space="preserve">BHalpha_DRM</t>
  </si>
  <si>
    <t xml:space="preserve">BHbeta_DRM</t>
  </si>
  <si>
    <t xml:space="preserve">KWRR_DSH</t>
  </si>
  <si>
    <t xml:space="preserve">KWSR_DSH</t>
  </si>
  <si>
    <t xml:space="preserve">BHalpha_DSH</t>
  </si>
  <si>
    <t xml:space="preserve">BHbeta_DSH</t>
  </si>
  <si>
    <t xml:space="preserve">KWRR_FDE</t>
  </si>
  <si>
    <t xml:space="preserve">KWSR_FDE</t>
  </si>
  <si>
    <t xml:space="preserve">BHalpha_FDE</t>
  </si>
  <si>
    <t xml:space="preserve">BHbeta_FDE</t>
  </si>
  <si>
    <t xml:space="preserve">KWRR_FDF</t>
  </si>
  <si>
    <t xml:space="preserve">KWSR_FDF</t>
  </si>
  <si>
    <t xml:space="preserve">BHalpha_FDF</t>
  </si>
  <si>
    <t xml:space="preserve">BHbeta_FDF</t>
  </si>
  <si>
    <t xml:space="preserve">KWRR_FLA</t>
  </si>
  <si>
    <t xml:space="preserve">KWSR_FLA</t>
  </si>
  <si>
    <t xml:space="preserve">BHalpha_FLA</t>
  </si>
  <si>
    <t xml:space="preserve">BHbeta_FLA</t>
  </si>
  <si>
    <t xml:space="preserve">KWRR_FOU</t>
  </si>
  <si>
    <t xml:space="preserve">KWSR_FOU</t>
  </si>
  <si>
    <t xml:space="preserve">BHalpha_FOU</t>
  </si>
  <si>
    <t xml:space="preserve">BHbeta_FOU</t>
  </si>
  <si>
    <t xml:space="preserve">KWRR_GOO</t>
  </si>
  <si>
    <t xml:space="preserve">KWSR_GOO</t>
  </si>
  <si>
    <t xml:space="preserve">BHalpha_GOO</t>
  </si>
  <si>
    <t xml:space="preserve">BHbeta_GOO</t>
  </si>
  <si>
    <t xml:space="preserve">KWRR_HAD</t>
  </si>
  <si>
    <t xml:space="preserve">KWSR_HAD</t>
  </si>
  <si>
    <t xml:space="preserve">BHalpha_HAD</t>
  </si>
  <si>
    <t xml:space="preserve">BHbeta_HAD</t>
  </si>
  <si>
    <t xml:space="preserve">KWRR_HAL</t>
  </si>
  <si>
    <t xml:space="preserve">KWSR_HAL</t>
  </si>
  <si>
    <t xml:space="preserve">BHalpha_HAL</t>
  </si>
  <si>
    <t xml:space="preserve">BHbeta_HAL</t>
  </si>
  <si>
    <t xml:space="preserve">KWRR_HER</t>
  </si>
  <si>
    <t xml:space="preserve">KWSR_HER</t>
  </si>
  <si>
    <t xml:space="preserve">BHalpha_HER</t>
  </si>
  <si>
    <t xml:space="preserve">BHbeta_HER</t>
  </si>
  <si>
    <t xml:space="preserve">KWRR_INV</t>
  </si>
  <si>
    <t xml:space="preserve">KWSR_INV</t>
  </si>
  <si>
    <t xml:space="preserve">BHalpha_INV</t>
  </si>
  <si>
    <t xml:space="preserve">BHbeta_INV</t>
  </si>
  <si>
    <t xml:space="preserve">KWRR_LSK</t>
  </si>
  <si>
    <t xml:space="preserve">KWSR_LSK</t>
  </si>
  <si>
    <t xml:space="preserve">BHalpha_LSK</t>
  </si>
  <si>
    <t xml:space="preserve">BHbeta_LSK</t>
  </si>
  <si>
    <t xml:space="preserve">KWRR_MAK</t>
  </si>
  <si>
    <t xml:space="preserve">KWSR_MAK</t>
  </si>
  <si>
    <t xml:space="preserve">BHalpha_MAK</t>
  </si>
  <si>
    <t xml:space="preserve">BHbeta_MAK</t>
  </si>
  <si>
    <t xml:space="preserve">KWRR_MEN</t>
  </si>
  <si>
    <t xml:space="preserve">KWSR_MEN</t>
  </si>
  <si>
    <t xml:space="preserve">BHalpha_MEN</t>
  </si>
  <si>
    <t xml:space="preserve">BHbeta_MEN</t>
  </si>
  <si>
    <t xml:space="preserve">KWRR_MPF</t>
  </si>
  <si>
    <t xml:space="preserve">KWSR_MPF</t>
  </si>
  <si>
    <t xml:space="preserve">BHalpha_MPF</t>
  </si>
  <si>
    <t xml:space="preserve">BHbeta_MPF</t>
  </si>
  <si>
    <t xml:space="preserve">KWRR_OHK</t>
  </si>
  <si>
    <t xml:space="preserve">KWSR_OHK</t>
  </si>
  <si>
    <t xml:space="preserve">BHalpha_OHK</t>
  </si>
  <si>
    <t xml:space="preserve">BHbeta_OHK</t>
  </si>
  <si>
    <t xml:space="preserve">KWRR_OPT</t>
  </si>
  <si>
    <t xml:space="preserve">KWSR_OPT</t>
  </si>
  <si>
    <t xml:space="preserve">BHalpha_OPT</t>
  </si>
  <si>
    <t xml:space="preserve">BHbeta_OPT</t>
  </si>
  <si>
    <t xml:space="preserve">KWRR_PIN</t>
  </si>
  <si>
    <t xml:space="preserve">KWSR_PIN</t>
  </si>
  <si>
    <t xml:space="preserve">BHalpha_PIN</t>
  </si>
  <si>
    <t xml:space="preserve">BHbeta_PIN</t>
  </si>
  <si>
    <t xml:space="preserve">KWRR_PLA</t>
  </si>
  <si>
    <t xml:space="preserve">KWSR_PLA</t>
  </si>
  <si>
    <t xml:space="preserve">BHalpha_PLA</t>
  </si>
  <si>
    <t xml:space="preserve">BHbeta_PLA</t>
  </si>
  <si>
    <t xml:space="preserve">KWRR_POL</t>
  </si>
  <si>
    <t xml:space="preserve">KWSR_POL</t>
  </si>
  <si>
    <t xml:space="preserve">BHalpha_POL</t>
  </si>
  <si>
    <t xml:space="preserve">BHbeta_POL</t>
  </si>
  <si>
    <t xml:space="preserve">KWRR_POR</t>
  </si>
  <si>
    <t xml:space="preserve">KWSR_POR</t>
  </si>
  <si>
    <t xml:space="preserve">BHalpha_POR</t>
  </si>
  <si>
    <t xml:space="preserve">BHbeta_POR</t>
  </si>
  <si>
    <t xml:space="preserve">KWRR_PSH</t>
  </si>
  <si>
    <t xml:space="preserve">KWSR_PSH</t>
  </si>
  <si>
    <t xml:space="preserve">BHalpha_PSH</t>
  </si>
  <si>
    <t xml:space="preserve">BHbeta_PSH</t>
  </si>
  <si>
    <t xml:space="preserve">KWRR_RED</t>
  </si>
  <si>
    <t xml:space="preserve">KWSR_RED</t>
  </si>
  <si>
    <t xml:space="preserve">BHalpha_RED</t>
  </si>
  <si>
    <t xml:space="preserve">BHbeta_RED</t>
  </si>
  <si>
    <t xml:space="preserve">KWRR_REP</t>
  </si>
  <si>
    <t xml:space="preserve">KWSR_REP</t>
  </si>
  <si>
    <t xml:space="preserve">BHalpha_REP</t>
  </si>
  <si>
    <t xml:space="preserve">BHbeta_REP</t>
  </si>
  <si>
    <t xml:space="preserve">KWRR_RHK</t>
  </si>
  <si>
    <t xml:space="preserve">KWSR_RHK</t>
  </si>
  <si>
    <t xml:space="preserve">BHalpha_RHK</t>
  </si>
  <si>
    <t xml:space="preserve">BHbeta_RHK</t>
  </si>
  <si>
    <t xml:space="preserve">KWRR_RWH</t>
  </si>
  <si>
    <t xml:space="preserve">KWSR_RWH</t>
  </si>
  <si>
    <t xml:space="preserve">BHalpha_RWH</t>
  </si>
  <si>
    <t xml:space="preserve">BHbeta_RWH</t>
  </si>
  <si>
    <t xml:space="preserve">KWRR_SAL</t>
  </si>
  <si>
    <t xml:space="preserve">KWSR_SAL</t>
  </si>
  <si>
    <t xml:space="preserve">BHalpha_SAL</t>
  </si>
  <si>
    <t xml:space="preserve">BHbeta_SAL</t>
  </si>
  <si>
    <t xml:space="preserve">KWRR_SB</t>
  </si>
  <si>
    <t xml:space="preserve">KWSR_SB</t>
  </si>
  <si>
    <t xml:space="preserve">BHalpha_SB</t>
  </si>
  <si>
    <t xml:space="preserve">BHbeta_SB</t>
  </si>
  <si>
    <t xml:space="preserve">KWRR_SCU</t>
  </si>
  <si>
    <t xml:space="preserve">KWSR_SCU</t>
  </si>
  <si>
    <t xml:space="preserve">BHalpha_SCU</t>
  </si>
  <si>
    <t xml:space="preserve">BHbeta_SCU</t>
  </si>
  <si>
    <t xml:space="preserve">KWRR_SDF</t>
  </si>
  <si>
    <t xml:space="preserve">KWSR_SDF</t>
  </si>
  <si>
    <t xml:space="preserve">BHalpha_SDF</t>
  </si>
  <si>
    <t xml:space="preserve">BHbeta_SDF</t>
  </si>
  <si>
    <t xml:space="preserve">KWRR_SHK</t>
  </si>
  <si>
    <t xml:space="preserve">KWSR_SHK</t>
  </si>
  <si>
    <t xml:space="preserve">BHalpha_SHK</t>
  </si>
  <si>
    <t xml:space="preserve">BHbeta_SHK</t>
  </si>
  <si>
    <t xml:space="preserve">KWRR_SK</t>
  </si>
  <si>
    <t xml:space="preserve">KWSR_SK</t>
  </si>
  <si>
    <t xml:space="preserve">BHalpha_SK</t>
  </si>
  <si>
    <t xml:space="preserve">BHbeta_SK</t>
  </si>
  <si>
    <t xml:space="preserve">KWRR_SMO</t>
  </si>
  <si>
    <t xml:space="preserve">KWSR_SMO</t>
  </si>
  <si>
    <t xml:space="preserve">BHalpha_SMO</t>
  </si>
  <si>
    <t xml:space="preserve">BHbeta_SMO</t>
  </si>
  <si>
    <t xml:space="preserve">KWRR_SSH</t>
  </si>
  <si>
    <t xml:space="preserve">KWSR_SSH</t>
  </si>
  <si>
    <t xml:space="preserve">BHalpha_SSH</t>
  </si>
  <si>
    <t xml:space="preserve">BHbeta_SSH</t>
  </si>
  <si>
    <t xml:space="preserve">KWRR_STB</t>
  </si>
  <si>
    <t xml:space="preserve">KWSR_STB</t>
  </si>
  <si>
    <t xml:space="preserve">BHalpha_STB</t>
  </si>
  <si>
    <t xml:space="preserve">BHbeta_STB</t>
  </si>
  <si>
    <t xml:space="preserve">KWRR_SUF</t>
  </si>
  <si>
    <t xml:space="preserve">KWSR_SUF</t>
  </si>
  <si>
    <t xml:space="preserve">BHalpha_SUF</t>
  </si>
  <si>
    <t xml:space="preserve">BHbeta_SUF</t>
  </si>
  <si>
    <t xml:space="preserve">KWRR_SWH</t>
  </si>
  <si>
    <t xml:space="preserve">KWSR_SWH</t>
  </si>
  <si>
    <t xml:space="preserve">BHalpha_SWH</t>
  </si>
  <si>
    <t xml:space="preserve">BHbeta_SWH</t>
  </si>
  <si>
    <t xml:space="preserve">KWRR_TAU</t>
  </si>
  <si>
    <t xml:space="preserve">KWSR_TAU</t>
  </si>
  <si>
    <t xml:space="preserve">BHalpha_TAU</t>
  </si>
  <si>
    <t xml:space="preserve">BHbeta_TAU</t>
  </si>
  <si>
    <t xml:space="preserve">KWRR_TUN</t>
  </si>
  <si>
    <t xml:space="preserve">KWSR_TUN</t>
  </si>
  <si>
    <t xml:space="preserve">BHalpha_TUN</t>
  </si>
  <si>
    <t xml:space="preserve">BHbeta_TUN</t>
  </si>
  <si>
    <t xml:space="preserve">KWRR_TWH</t>
  </si>
  <si>
    <t xml:space="preserve">KWSR_TWH</t>
  </si>
  <si>
    <t xml:space="preserve">BHalpha_TWH</t>
  </si>
  <si>
    <t xml:space="preserve">BHbeta_TWH</t>
  </si>
  <si>
    <t xml:space="preserve">KWRR_TYL</t>
  </si>
  <si>
    <t xml:space="preserve">KWSR_TYL</t>
  </si>
  <si>
    <t xml:space="preserve">BHalpha_TYL</t>
  </si>
  <si>
    <t xml:space="preserve">BHbeta_TYL</t>
  </si>
  <si>
    <t xml:space="preserve">KWRR_WHK</t>
  </si>
  <si>
    <t xml:space="preserve">KWSR_WHK</t>
  </si>
  <si>
    <t xml:space="preserve">BHalpha_WHK</t>
  </si>
  <si>
    <t xml:space="preserve">BHbeta_WHK</t>
  </si>
  <si>
    <t xml:space="preserve">KWRR_WIF</t>
  </si>
  <si>
    <t xml:space="preserve">KWSR_WIF</t>
  </si>
  <si>
    <t xml:space="preserve">BHalpha_WIF</t>
  </si>
  <si>
    <t xml:space="preserve">BHbeta_WIF</t>
  </si>
  <si>
    <t xml:space="preserve">KWRR_WOL</t>
  </si>
  <si>
    <t xml:space="preserve">KWSR_WOL</t>
  </si>
  <si>
    <t xml:space="preserve">BHalpha_WOL</t>
  </si>
  <si>
    <t xml:space="preserve">BHbeta_WOL</t>
  </si>
  <si>
    <t xml:space="preserve">KWRR_WPF</t>
  </si>
  <si>
    <t xml:space="preserve">KWSR_WPF</t>
  </si>
  <si>
    <t xml:space="preserve">BHalpha_WPF</t>
  </si>
  <si>
    <t xml:space="preserve">BHbeta_WPF</t>
  </si>
  <si>
    <t xml:space="preserve">KWRR_WSK</t>
  </si>
  <si>
    <t xml:space="preserve">KWSR_WSK</t>
  </si>
  <si>
    <t xml:space="preserve">BHalpha_WSK</t>
  </si>
  <si>
    <t xml:space="preserve">BHbeta_WSK</t>
  </si>
  <si>
    <t xml:space="preserve">KWRR_WTF</t>
  </si>
  <si>
    <t xml:space="preserve">KWSR_WTF</t>
  </si>
  <si>
    <t xml:space="preserve">BHalpha_WTF</t>
  </si>
  <si>
    <t xml:space="preserve">BHbeta_WTF</t>
  </si>
  <si>
    <t xml:space="preserve">KWRR_YTF</t>
  </si>
  <si>
    <t xml:space="preserve">KWSR_YTF</t>
  </si>
  <si>
    <t xml:space="preserve">BHalpha_YTF</t>
  </si>
  <si>
    <t xml:space="preserve">BHbeta_YTF</t>
  </si>
  <si>
    <t xml:space="preserve">BHalpha_LSQ</t>
  </si>
  <si>
    <t xml:space="preserve">BHbeta_LSQ</t>
  </si>
  <si>
    <t xml:space="preserve">LSQ</t>
  </si>
  <si>
    <t xml:space="preserve">BHalpha_ISQ</t>
  </si>
  <si>
    <t xml:space="preserve">BHbeta_ISQ</t>
  </si>
  <si>
    <t xml:space="preserve">ISQ</t>
  </si>
  <si>
    <t xml:space="preserve">BHalpha_NSH</t>
  </si>
  <si>
    <t xml:space="preserve">BHbeta_NSH</t>
  </si>
  <si>
    <t xml:space="preserve">NSH</t>
  </si>
  <si>
    <t xml:space="preserve">BHalpha_OSH</t>
  </si>
  <si>
    <t xml:space="preserve">BHbeta_OSH</t>
  </si>
  <si>
    <t xml:space="preserve">OSH</t>
  </si>
  <si>
    <t xml:space="preserve">calc_lbs</t>
  </si>
  <si>
    <t xml:space="preserve">calc_in</t>
  </si>
  <si>
    <t xml:space="preserve">C:\Users\ryan.morse\Desktop\GROWTH_vonBert_Atlantis</t>
  </si>
  <si>
    <t xml:space="preserve">CAPELIN</t>
  </si>
  <si>
    <t xml:space="preserve">SILVERSTRIPE HALFBEAK</t>
  </si>
  <si>
    <t xml:space="preserve">CHUB MACKEREL</t>
  </si>
  <si>
    <t xml:space="preserve">NORTHERN SAND LANCE</t>
  </si>
  <si>
    <t xml:space="preserve">ATLANTIC SAURY</t>
  </si>
  <si>
    <t xml:space="preserve">MACKEREL SCAD</t>
  </si>
  <si>
    <t xml:space="preserve">BIGEYE SCAD</t>
  </si>
  <si>
    <t xml:space="preserve">ROUND SCAD</t>
  </si>
  <si>
    <t xml:space="preserve">ROUGH SCAD</t>
  </si>
  <si>
    <t xml:space="preserve">SILVER RAG</t>
  </si>
  <si>
    <t xml:space="preserve">ATLANTIC THREAD HERRING</t>
  </si>
  <si>
    <t xml:space="preserve">SPANISH SARDINE</t>
  </si>
  <si>
    <t xml:space="preserve">FLYING HALFBEAK</t>
  </si>
  <si>
    <t xml:space="preserve">STRIPED MULLET</t>
  </si>
  <si>
    <t xml:space="preserve">WHITE MULLET</t>
  </si>
  <si>
    <t xml:space="preserve">ATLANTIC SILVERSIDE</t>
  </si>
  <si>
    <t xml:space="preserve">ATLANTIC ARGENTINE</t>
  </si>
  <si>
    <t xml:space="preserve">HARVESTFISHES</t>
  </si>
  <si>
    <t xml:space="preserve">mean value</t>
  </si>
  <si>
    <t xml:space="preserve">max length cm</t>
  </si>
  <si>
    <t xml:space="preserve">location</t>
  </si>
  <si>
    <t xml:space="preserve">labrador sea</t>
  </si>
  <si>
    <t xml:space="preserve">Brazil</t>
  </si>
  <si>
    <t xml:space="preserve">aggregate</t>
  </si>
  <si>
    <t xml:space="preserve">Italy</t>
  </si>
  <si>
    <t xml:space="preserve">agg</t>
  </si>
  <si>
    <t xml:space="preserve">NA</t>
  </si>
  <si>
    <t xml:space="preserve">Gulf Mexico</t>
  </si>
  <si>
    <t xml:space="preserve">NW Florida</t>
  </si>
  <si>
    <t xml:space="preserve">Mexico</t>
  </si>
  <si>
    <t xml:space="preserve">Rockall Bank</t>
  </si>
  <si>
    <t xml:space="preserve">source</t>
  </si>
  <si>
    <t xml:space="preserve">http://www.fishbase.org/Summary/SpeciesSummary.php?ID=252&amp;AT=capelin</t>
  </si>
  <si>
    <t xml:space="preserve">http://www.fishbase.org/Summary/SpeciesSummary.php?ID=1060&amp;AT=silverstripe+halfbeak</t>
  </si>
  <si>
    <t xml:space="preserve">http://www.fishbase.org/Summary/SpeciesSummary.php?ID=54736&amp;AT=chub+mackerel</t>
  </si>
  <si>
    <t xml:space="preserve">http://www.fishbase.org/Summary/SpeciesSummary.php?ID=3821&amp;AT=northern+sand+lance</t>
  </si>
  <si>
    <t xml:space="preserve">http://www.fishbase.org/Summary/SpeciesSummary.php?ID=1084&amp;AT=atlantic+saury</t>
  </si>
  <si>
    <t xml:space="preserve">http://www.fishbase.org/Summary/SpeciesSummary.php?ID=993&amp;AT=mackerel+scad</t>
  </si>
  <si>
    <t xml:space="preserve">http://www.fishbase.org/Summary/SpeciesSummary.php?ID=387&amp;AT=bigeye+scad</t>
  </si>
  <si>
    <t xml:space="preserve">http://www.fishbase.org/Summary/SpeciesSummary.php?ID=994&amp;AT=round+scad</t>
  </si>
  <si>
    <t xml:space="preserve">http://www.fishbase.se/Summary/SpeciesSummary.php?ID=369&amp;AT=rough+scad</t>
  </si>
  <si>
    <t xml:space="preserve">http://www.fishbase.se/Summary/SpeciesSummary.php?ID=961&amp;AT=Silver%20rag</t>
  </si>
  <si>
    <t xml:space="preserve">http://www.fishbase.se/Summary/SpeciesSummary.php?ID=1486&amp;AT=atlantic+thread+herring</t>
  </si>
  <si>
    <t xml:space="preserve">http://www.fishbase.se/Summary/SpeciesSummary.php?ID=1043&amp;AT=spanish+sardine</t>
  </si>
  <si>
    <t xml:space="preserve">http://www.fishbase.se/Summary/SpeciesSummary.php?ID=3155&amp;AT=flying+halfbeak</t>
  </si>
  <si>
    <t xml:space="preserve">http://www.fishbase.se/Summary/SpeciesSummary.php?ID=785&amp;AT=striped+mullet</t>
  </si>
  <si>
    <t xml:space="preserve">http://www.fishbase.se/Summary/SpeciesSummary.php?ID=1086&amp;AT=white+mullet</t>
  </si>
  <si>
    <t xml:space="preserve">http://www.fishbase.se/Summary/SpeciesSummary.php?ID=339&amp;AT=atlantic+silverside</t>
  </si>
  <si>
    <t xml:space="preserve">http://www.fishbase.se/Summary/SpeciesSummary.php?ID=2700&amp;AT=atlantic+argentine</t>
  </si>
  <si>
    <t xml:space="preserve">http://www.fishbase.se/Summary/SpeciesSummary.php?ID=28143&amp;AT=harvestfish</t>
  </si>
  <si>
    <t xml:space="preserve">MEANS</t>
  </si>
  <si>
    <t xml:space="preserve">Fin Whale</t>
  </si>
  <si>
    <t xml:space="preserve">Humpback</t>
  </si>
  <si>
    <t xml:space="preserve">Minke</t>
  </si>
  <si>
    <t xml:space="preserve">Sei</t>
  </si>
  <si>
    <t xml:space="preserve">Blue</t>
  </si>
  <si>
    <t xml:space="preserve">adult weight (kg)</t>
  </si>
  <si>
    <t xml:space="preserve">adult length (m)</t>
  </si>
  <si>
    <t xml:space="preserve">lifespan (yrs)</t>
  </si>
  <si>
    <t xml:space="preserve">calf weight (kg)</t>
  </si>
  <si>
    <t xml:space="preserve">calf length (m)</t>
  </si>
  <si>
    <t xml:space="preserve">max daily consumption (kg)</t>
  </si>
  <si>
    <t xml:space="preserve">https://www.fisheries.noaa.gov/species/fin-whale</t>
  </si>
  <si>
    <t xml:space="preserve">https://www.fisheries.noaa.gov/species/humpback-whale</t>
  </si>
  <si>
    <t xml:space="preserve">https://www.fisheries.noaa.gov/species/minke-whale</t>
  </si>
  <si>
    <t xml:space="preserve">https://www.fisheries.noaa.gov/species/sei-whale</t>
  </si>
  <si>
    <t xml:space="preserve">gestation (mos)</t>
  </si>
  <si>
    <t xml:space="preserve">sexual maturity (yrs)</t>
  </si>
  <si>
    <t xml:space="preserve">calf consumes milk (yrs)</t>
  </si>
  <si>
    <t xml:space="preserve">NOAA mean 2012 SAW</t>
  </si>
  <si>
    <t xml:space="preserve">NOAA mean Messeck 1985</t>
  </si>
  <si>
    <t xml:space="preserve">ATLANTIC CROAKER</t>
  </si>
  <si>
    <t xml:space="preserve">BLACK DRUM</t>
  </si>
  <si>
    <t xml:space="preserve">SPOT</t>
  </si>
  <si>
    <t xml:space="preserve">To (yrs)</t>
  </si>
  <si>
    <t xml:space="preserve">Texas</t>
  </si>
  <si>
    <t xml:space="preserve">Chesapeake Bay</t>
  </si>
  <si>
    <t xml:space="preserve">http://www.fishbase.se/Summary/SpeciesSummary.php?ID=408&amp;AT=atlantic+croaker</t>
  </si>
  <si>
    <t xml:space="preserve">http://www.fishbase.se/Summary/SpeciesSummary.php?ID=425&amp;AT=black+drum</t>
  </si>
  <si>
    <t xml:space="preserve">http://www.fishbase.se/Summary/SpeciesSummary.php?ID=429&amp;AT=spot</t>
  </si>
  <si>
    <t xml:space="preserve">BLACK DOGFISH</t>
  </si>
  <si>
    <t xml:space="preserve">SAND TIGER</t>
  </si>
  <si>
    <t xml:space="preserve">CHAIN DOGFISH</t>
  </si>
  <si>
    <t xml:space="preserve">ATLANTIC ANGEL SHARK</t>
  </si>
  <si>
    <t xml:space="preserve">SHARK,NURSE</t>
  </si>
  <si>
    <t xml:space="preserve">SHARK,BULL</t>
  </si>
  <si>
    <t xml:space="preserve">SHARK,LEMON</t>
  </si>
  <si>
    <t xml:space="preserve">SHARK,ATLANTIC SHARPNOSE</t>
  </si>
  <si>
    <t xml:space="preserve">SHARK,SCALLOPED HAMMERHEAD</t>
  </si>
  <si>
    <t xml:space="preserve">SHARK,THRESHER</t>
  </si>
  <si>
    <t xml:space="preserve">SHARK,BIGEYE THRESHER</t>
  </si>
  <si>
    <t xml:space="preserve">SHARK,THRESHER UNC</t>
  </si>
  <si>
    <t xml:space="preserve">SHARK UNCL</t>
  </si>
  <si>
    <t xml:space="preserve">bahamas</t>
  </si>
  <si>
    <t xml:space="preserve">http://www.fishbase.se/Summary/SpeciesSummary.php?ID=656&amp;AT=black+dogfish</t>
  </si>
  <si>
    <t xml:space="preserve">http://www.fishbase.se/Summary/SpeciesSummary.php?ID=749&amp;AT=sand+tiger+shark</t>
  </si>
  <si>
    <t xml:space="preserve">http://www.fishbase.se/Summary/SpeciesSummary.php?ID=853&amp;AT=chain+dogfish</t>
  </si>
  <si>
    <t xml:space="preserve">http://www.fishbase.se/Summary/SpeciesSummary.php?ID=731&amp;AT=atlantic+angel+shark</t>
  </si>
  <si>
    <t xml:space="preserve">http://www.fishbase.se/Summary/SpeciesSummary.php?ID=2532&amp;AT=nurse+shark</t>
  </si>
  <si>
    <t xml:space="preserve">http://www.fishbase.se/Summary/SpeciesSummary.php?ID=873&amp;AT=bull+shark</t>
  </si>
  <si>
    <t xml:space="preserve">http://www.fishbase.se/Summary/SpeciesSummary.php?ID=897&amp;AT=lemon+shark</t>
  </si>
  <si>
    <t xml:space="preserve">http://www.fishbase.se/Summary/SpeciesSummary.php?ID=905&amp;AT=atlantic+sharpnose+shark</t>
  </si>
  <si>
    <t xml:space="preserve">http://www.fishbase.se/Summary/SpeciesSummary.php?ID=912&amp;AT=scalloped+hammerhead</t>
  </si>
  <si>
    <t xml:space="preserve">http://www.fishbase.se/Summary/SpeciesSummary.php?ID=2535&amp;AT=thresher+shark</t>
  </si>
  <si>
    <t xml:space="preserve">http://www.fishbase.se/Summary/SpeciesSummary.php?ID=2534&amp;AT=bigeye+thresher</t>
  </si>
  <si>
    <t xml:space="preserve">(greater argentine)</t>
  </si>
  <si>
    <t xml:space="preserve">ROUND HERRING</t>
  </si>
  <si>
    <t xml:space="preserve">ALEWIFE</t>
  </si>
  <si>
    <t xml:space="preserve">BLUEBACK HERRING</t>
  </si>
  <si>
    <t xml:space="preserve">AMERICAN SHAD</t>
  </si>
  <si>
    <t xml:space="preserve">GIZZARD SHAD</t>
  </si>
  <si>
    <t xml:space="preserve">HICKORY SHAD</t>
  </si>
  <si>
    <t xml:space="preserve">HERRING SMELT</t>
  </si>
  <si>
    <t xml:space="preserve">SMELTS</t>
  </si>
  <si>
    <t xml:space="preserve">USA</t>
  </si>
  <si>
    <t xml:space="preserve">http://www.fishbase.se/Summary/SpeciesSummary.php?ID=1455&amp;AT=round+herring</t>
  </si>
  <si>
    <t xml:space="preserve">http://www.fishbase.se/Summary/SpeciesSummary.php?ID=1583&amp;AT=alewife</t>
  </si>
  <si>
    <t xml:space="preserve">http://www.fishbase.se/Summary/SpeciesSummary.php?ID=1574&amp;AT=blueback+herring</t>
  </si>
  <si>
    <t xml:space="preserve">http://www.fishbase.se/Summary/SpeciesSummary.php?ID=1584&amp;AT=american+shad</t>
  </si>
  <si>
    <t xml:space="preserve">http://www.fishbase.se/Summary/SpeciesSummary.php?ID=1604&amp;AT=gizzard+shad</t>
  </si>
  <si>
    <t xml:space="preserve">http://www.fishbase.se/Summary/SpeciesSummary.php?ID=1582&amp;AT=hickory+shad</t>
  </si>
  <si>
    <t xml:space="preserve">http://www.fishbase.se/Summary/SpeciesSummary.php?ID=2700&amp;AT=herring+smelt</t>
  </si>
  <si>
    <t xml:space="preserve">http://www.fishbase.se/Summary/SpeciesSummary.php?ID=253&amp;AT=smelt</t>
  </si>
  <si>
    <t xml:space="preserve">SPOTTED HAKE</t>
  </si>
  <si>
    <t xml:space="preserve">FOURBEARD ROCKLING</t>
  </si>
  <si>
    <t xml:space="preserve">CUSK</t>
  </si>
  <si>
    <t xml:space="preserve">THREEBEARD ROCKLING</t>
  </si>
  <si>
    <t xml:space="preserve">GRENADIER UNCL</t>
  </si>
  <si>
    <t xml:space="preserve">MARLIN-SPIKE</t>
  </si>
  <si>
    <t xml:space="preserve">ROUGHHEAD GRENADIER</t>
  </si>
  <si>
    <t xml:space="preserve">LONGNOSE GRENADIER</t>
  </si>
  <si>
    <t xml:space="preserve">DEEPWATER DAB</t>
  </si>
  <si>
    <t xml:space="preserve">GREENLAND HALIBUT</t>
  </si>
  <si>
    <t xml:space="preserve">LONGSPINE SNIPEFISH</t>
  </si>
  <si>
    <t xml:space="preserve">BUCKLER DORY</t>
  </si>
  <si>
    <t xml:space="preserve">BLACKMOUTH BASS</t>
  </si>
  <si>
    <t xml:space="preserve">THREESPINE STICKLEBACK</t>
  </si>
  <si>
    <t xml:space="preserve">NORTHERN PIPEFISH</t>
  </si>
  <si>
    <t xml:space="preserve">SMALLMOUTH FLOUNDER</t>
  </si>
  <si>
    <t xml:space="preserve">TRUMPETFISH</t>
  </si>
  <si>
    <t xml:space="preserve">BLUESPOTTED CORNETFISH</t>
  </si>
  <si>
    <t xml:space="preserve">ATLANTIC MOONFISH</t>
  </si>
  <si>
    <t xml:space="preserve">LOOKDOWN</t>
  </si>
  <si>
    <t xml:space="preserve">WEAKFISH</t>
  </si>
  <si>
    <t xml:space="preserve">NORTHERN KINGFISH</t>
  </si>
  <si>
    <t xml:space="preserve">SILVER PERCH</t>
  </si>
  <si>
    <t xml:space="preserve">SHERBORN'S CARDINALFISH</t>
  </si>
  <si>
    <t xml:space="preserve">LONGSPINE SCORPIONFISH</t>
  </si>
  <si>
    <t xml:space="preserve">BLACKBELLY ROSEFISH</t>
  </si>
  <si>
    <t xml:space="preserve">HOOKEAR SCULPIN UNCL</t>
  </si>
  <si>
    <t xml:space="preserve">SCULPIN UNCL</t>
  </si>
  <si>
    <t xml:space="preserve">MOUSTACHE SCULPIN</t>
  </si>
  <si>
    <t xml:space="preserve">SHORTHORN SCULPIN</t>
  </si>
  <si>
    <t xml:space="preserve">LONGHORN SCULPIN</t>
  </si>
  <si>
    <t xml:space="preserve">SEA RAVEN</t>
  </si>
  <si>
    <t xml:space="preserve">ALLIGATORFISH</t>
  </si>
  <si>
    <t xml:space="preserve">GRUBBY</t>
  </si>
  <si>
    <t xml:space="preserve">INQUILINE SNAILFISH</t>
  </si>
  <si>
    <t xml:space="preserve">LUMPFISH</t>
  </si>
  <si>
    <t xml:space="preserve">ATLANTIC SPINY LUMPSUCKER</t>
  </si>
  <si>
    <t xml:space="preserve">ATLANTIC SEASNAIL</t>
  </si>
  <si>
    <t xml:space="preserve">NORTHERN SEAROBIN</t>
  </si>
  <si>
    <t xml:space="preserve">STRIPED SEAROBIN</t>
  </si>
  <si>
    <t xml:space="preserve">ARMORED SEAROBIN</t>
  </si>
  <si>
    <t xml:space="preserve">SEAROBIN UNCL</t>
  </si>
  <si>
    <t xml:space="preserve">FLYING GURNARD</t>
  </si>
  <si>
    <t xml:space="preserve">CUNNER</t>
  </si>
  <si>
    <t xml:space="preserve">NORTHERN STARGAZER</t>
  </si>
  <si>
    <t xml:space="preserve">ROCK GUNNEL</t>
  </si>
  <si>
    <t xml:space="preserve">RED GOATFISH</t>
  </si>
  <si>
    <t xml:space="preserve">STRIPED CUSK-EEL</t>
  </si>
  <si>
    <t xml:space="preserve">ARCTIC EELPOUT</t>
  </si>
  <si>
    <t xml:space="preserve">WOLF EELPOUT</t>
  </si>
  <si>
    <t xml:space="preserve">WRYMOUTH</t>
  </si>
  <si>
    <t xml:space="preserve">FAWN CUSK-EEL</t>
  </si>
  <si>
    <t xml:space="preserve">SHORTNOSE GREENEYE</t>
  </si>
  <si>
    <t xml:space="preserve">LARGESCALE LIZARDFISH</t>
  </si>
  <si>
    <t xml:space="preserve">SHORTJAW LIZARDFISH</t>
  </si>
  <si>
    <t xml:space="preserve">INSHORE LIZARDFISH</t>
  </si>
  <si>
    <t xml:space="preserve">SAND DIVER</t>
  </si>
  <si>
    <t xml:space="preserve">OFFSHORE LIZARDFISH</t>
  </si>
  <si>
    <t xml:space="preserve">RED LIZARDFISH</t>
  </si>
  <si>
    <t xml:space="preserve">SNAKEFISH</t>
  </si>
  <si>
    <t xml:space="preserve">LONGNOSE LANCETFISH</t>
  </si>
  <si>
    <t xml:space="preserve">NORTHERN PUFFER</t>
  </si>
  <si>
    <t xml:space="preserve">GARFISHES</t>
  </si>
  <si>
    <t xml:space="preserve">HAGFISH</t>
  </si>
  <si>
    <t xml:space="preserve">HOGFISH</t>
  </si>
  <si>
    <t xml:space="preserve">TOADFISHES</t>
  </si>
  <si>
    <t xml:space="preserve">PERCH,SAND</t>
  </si>
  <si>
    <t xml:space="preserve">NEEDLEFISH,ATLANTIC</t>
  </si>
  <si>
    <t xml:space="preserve">SHEEPSHEAD,ATLANTIC</t>
  </si>
  <si>
    <t xml:space="preserve">ATLANTIC TOMCOD</t>
  </si>
  <si>
    <t xml:space="preserve">http://www.fishbase.se/Summary/SpeciesSummary.php?ID=1883&amp;AT=spotted+hake</t>
  </si>
  <si>
    <t xml:space="preserve">http://www.fishbase.se/Summary/SpeciesSummary.php?ID=1874&amp;AT=fourbeard+rockling</t>
  </si>
  <si>
    <t xml:space="preserve">http://www.fishbase.se/Summary/SpeciesSummary.php?ID=51&amp;AT=cusk</t>
  </si>
  <si>
    <t xml:space="preserve">http://www.fishbase.se/Summary/SpeciesSummary.php?ID=8425&amp;AT=threebeard+rockling</t>
  </si>
  <si>
    <t xml:space="preserve">HOGCHOKER</t>
  </si>
  <si>
    <t xml:space="preserve">GULF STREAM FLOUNDER</t>
  </si>
  <si>
    <t xml:space="preserve">DEEPWATER FLOUNDER</t>
  </si>
  <si>
    <t xml:space="preserve">http://www.fishbase.se/Summary/SpeciesSummary.php?ID=4260&amp;AT=hogchoker</t>
  </si>
  <si>
    <t xml:space="preserve">http://www.fishbase.se/Summary/SpeciesSummary.php?ID=4209&amp;AT=gulf+stream+flounder</t>
  </si>
  <si>
    <t xml:space="preserve">http://www.fishbase.se/Summary/SpeciesSummary.php?ID=4227&amp;AT=deepwater+flounder</t>
  </si>
  <si>
    <t xml:space="preserve">used values from plaice with max size of 41 cm</t>
  </si>
  <si>
    <t xml:space="preserve">fishbase agg</t>
  </si>
  <si>
    <t xml:space="preserve">fishbase aggregae</t>
  </si>
  <si>
    <t xml:space="preserve">NOAA NEFSC</t>
  </si>
  <si>
    <t xml:space="preserve">fishbase USA GOM GBK</t>
  </si>
  <si>
    <t xml:space="preserve">fishbase NC Lionfish</t>
  </si>
  <si>
    <t xml:space="preserve">fishbase GBK-Delaware region</t>
  </si>
  <si>
    <t xml:space="preserve">fishbase USA NW Atlantic</t>
  </si>
  <si>
    <t xml:space="preserve">LANTERNFISH UNCL</t>
  </si>
  <si>
    <t xml:space="preserve">WEITZMANS PEARLSIDES</t>
  </si>
  <si>
    <t xml:space="preserve">SPOTTED LANTERNFISH</t>
  </si>
  <si>
    <t xml:space="preserve">HORNED LANTERNFISH</t>
  </si>
  <si>
    <t xml:space="preserve">Mauritania</t>
  </si>
  <si>
    <t xml:space="preserve">http://www.fishbase.se/Summary/SpeciesSummary.php?ID=51611&amp;AT=pearlsides</t>
  </si>
  <si>
    <t xml:space="preserve">http://www.fishbase.se/Summary/SpeciesSummary.php?ID=1328&amp;AT=spotted+lanternfish</t>
  </si>
  <si>
    <t xml:space="preserve">http://www.fishbase.se/Summary/SpeciesSummary.php?ID=10174&amp;AT=lanternfish</t>
  </si>
  <si>
    <t xml:space="preserve">fishbase NES</t>
  </si>
  <si>
    <t xml:space="preserve">Fishbase SNE</t>
  </si>
  <si>
    <t xml:space="preserve">NOT IN NEUS</t>
  </si>
  <si>
    <t xml:space="preserve">Gray seal</t>
  </si>
  <si>
    <t xml:space="preserve">Harbor seal</t>
  </si>
  <si>
    <t xml:space="preserve">Hooded Seal</t>
  </si>
  <si>
    <t xml:space="preserve">Harp Seal</t>
  </si>
  <si>
    <t xml:space="preserve">https://www.fisheries.noaa.gov/species/gray-seal</t>
  </si>
  <si>
    <t xml:space="preserve">https://www.fisheries.noaa.gov/species/harbor-seal</t>
  </si>
  <si>
    <t xml:space="preserve">http://www.nmfs.noaa.gov/pr/species/mammals/seals/hooded-seal.html</t>
  </si>
  <si>
    <t xml:space="preserve">fishbase NW Atlantic</t>
  </si>
  <si>
    <t xml:space="preserve">Fishbase NW Atlantic canada</t>
  </si>
  <si>
    <t xml:space="preserve">fisbase USA NES</t>
  </si>
  <si>
    <t xml:space="preserve">DUSKY SHARK</t>
  </si>
  <si>
    <t xml:space="preserve">SHARK,GREAT HAMMERHEAD</t>
  </si>
  <si>
    <t xml:space="preserve">SHARK,BONITO(SHORTFIN MAKO)</t>
  </si>
  <si>
    <t xml:space="preserve">SHARK,WHITE</t>
  </si>
  <si>
    <t xml:space="preserve">BLACKNOSE SHARK</t>
  </si>
  <si>
    <t xml:space="preserve">SILKY SHARK</t>
  </si>
  <si>
    <t xml:space="preserve">SHARK,BLACKTIP</t>
  </si>
  <si>
    <t xml:space="preserve">SHARK,TIGER</t>
  </si>
  <si>
    <t xml:space="preserve">SHARK,FINETOOTH</t>
  </si>
  <si>
    <t xml:space="preserve">SHARK,BIGNOSE</t>
  </si>
  <si>
    <t xml:space="preserve">NES</t>
  </si>
  <si>
    <t xml:space="preserve">FL</t>
  </si>
  <si>
    <t xml:space="preserve">http://www.fishbase.se/Summary/SpeciesSummary.php?ID=878&amp;AT=dusky+shark</t>
  </si>
  <si>
    <t xml:space="preserve">http://www.fishbase.se/Summary/SpeciesSummary.php?ID=912&amp;AT=hammerhead+shark</t>
  </si>
  <si>
    <t xml:space="preserve">http://www.fishbase.se/Summary/SpeciesSummary.php?ID=752&amp;AT=bonito+shark</t>
  </si>
  <si>
    <t xml:space="preserve">http://www.fishbase.se/Summary/SpeciesSummary.php?ID=751&amp;AT=white+shark</t>
  </si>
  <si>
    <t xml:space="preserve">http://www.fishbase.se/Summary/SpeciesSummary.php?ID=857&amp;AT=blacknose+shark</t>
  </si>
  <si>
    <t xml:space="preserve">http://www.fishbase.se/Summary/SpeciesSummary.php?ID=868&amp;AT=silky+shark</t>
  </si>
  <si>
    <t xml:space="preserve">http://www.fishbase.se/Summary/SpeciesSummary.php?ID=874&amp;AT=blacktip+shark</t>
  </si>
  <si>
    <t xml:space="preserve">http://www.fishbase.se/Summary/SpeciesSummary.php?ID=886&amp;AT=tiger+shark</t>
  </si>
  <si>
    <t xml:space="preserve">http://www.fishbase.se/Summary/SpeciesSummary.php?ID=872&amp;AT=finetooth+shark</t>
  </si>
  <si>
    <t xml:space="preserve">http://www.fishbase.se/Summary/SpeciesSummary.php?ID=859&amp;AT=bignose+shark</t>
  </si>
  <si>
    <t xml:space="preserve">fishbase NE coast USA</t>
  </si>
  <si>
    <t xml:space="preserve">TURTLE,GREEN(SEA)</t>
  </si>
  <si>
    <t xml:space="preserve">TURTLE, KEMPS RIDLEY</t>
  </si>
  <si>
    <t xml:space="preserve">TURTLE, LEATHERBACK</t>
  </si>
  <si>
    <t xml:space="preserve">TURTLE,LOGGERHEAD(SEA)</t>
  </si>
  <si>
    <t xml:space="preserve">TURTLE, HAWKBILL</t>
  </si>
  <si>
    <t xml:space="preserve">https://www.fisheries.noaa.gov/species/green-turtle</t>
  </si>
  <si>
    <t xml:space="preserve">https://www.fisheries.noaa.gov/species/kemps-ridley-turtle</t>
  </si>
  <si>
    <t xml:space="preserve">https://www.fisheries.noaa.gov/species/leatherback-turtle</t>
  </si>
  <si>
    <t xml:space="preserve">https://www.fisheries.noaa.gov/species/loggerhead-turtle</t>
  </si>
  <si>
    <t xml:space="preserve">fishbase NW Atlantic USA</t>
  </si>
  <si>
    <t xml:space="preserve">Right Whale</t>
  </si>
  <si>
    <t xml:space="preserve">https://www.fisheries.noaa.gov/species/north-atlantic-right-whale</t>
  </si>
  <si>
    <t xml:space="preserve">Barrett et al 2006 NAFO area 5 (hatterans to GOM) percent by number of SB breeding in area</t>
  </si>
  <si>
    <t xml:space="preserve">largest gull</t>
  </si>
  <si>
    <t xml:space="preserve">Northern Gannet</t>
  </si>
  <si>
    <t xml:space="preserve">Great Black-backed gull</t>
  </si>
  <si>
    <t xml:space="preserve">petrels</t>
  </si>
  <si>
    <t xml:space="preserve">terns</t>
  </si>
  <si>
    <t xml:space="preserve">shearwaters</t>
  </si>
  <si>
    <t xml:space="preserve">eiders</t>
  </si>
  <si>
    <t xml:space="preserve">gulls</t>
  </si>
  <si>
    <t xml:space="preserve">pelecaniformes</t>
  </si>
  <si>
    <t xml:space="preserve">adult weight (g)</t>
  </si>
  <si>
    <t xml:space="preserve">wingspan (cm)</t>
  </si>
  <si>
    <t xml:space="preserve">https://www.nefsc.noaa.gov/ecosys/ecosystem-ecology/seabirds.html</t>
  </si>
  <si>
    <t xml:space="preserve">https://www.allaboutbirds.org/guide/Great_Black-backed_Gull/overview</t>
  </si>
  <si>
    <t xml:space="preserve">average weight</t>
  </si>
  <si>
    <t xml:space="preserve">avg length (cm)</t>
  </si>
  <si>
    <t xml:space="preserve">CONGER EEL</t>
  </si>
  <si>
    <t xml:space="preserve">CONGER EEL UNCL</t>
  </si>
  <si>
    <t xml:space="preserve">EEL UNCL</t>
  </si>
  <si>
    <t xml:space="preserve">AMERICAN EEL</t>
  </si>
  <si>
    <t xml:space="preserve">STURGEON,ATLANTIC</t>
  </si>
  <si>
    <t xml:space="preserve">STURGEONS,UNC</t>
  </si>
  <si>
    <t xml:space="preserve">STURGEON,SHORTNOSE</t>
  </si>
  <si>
    <t xml:space="preserve">SEA TROUT,SPOTTED</t>
  </si>
  <si>
    <t xml:space="preserve">New Brunswick</t>
  </si>
  <si>
    <t xml:space="preserve">http://www.fishbase.se/Summary/SpeciesSummary.php?ID=300&amp;AT=conger+eel</t>
  </si>
  <si>
    <t xml:space="preserve">http://www.fishbase.se/Summary/SpeciesSummary.php?ID=296&amp;AT=american+eel</t>
  </si>
  <si>
    <t xml:space="preserve">http://www.fishbase.se/Summary/SpeciesSummary.php?ID=2593&amp;AT=atlantic+sturgeon</t>
  </si>
  <si>
    <t xml:space="preserve">http://www.fishbase.se/Summary/SpeciesSummary.php?ID=2590&amp;AT=shortnose+sturgeon</t>
  </si>
  <si>
    <t xml:space="preserve">http://www.fishbase.se/Summary/SpeciesSummary.php?ID=405&amp;AT=Spotted%20sea%20trout</t>
  </si>
  <si>
    <t xml:space="preserve">Northeast_skate_complex</t>
  </si>
  <si>
    <t xml:space="preserve">RAY AND SKATE UNCL</t>
  </si>
  <si>
    <t xml:space="preserve">SKATE UNCL</t>
  </si>
  <si>
    <t xml:space="preserve">ATLANTIC TORPEDO</t>
  </si>
  <si>
    <t xml:space="preserve">BARNDOOR SKATE</t>
  </si>
  <si>
    <t xml:space="preserve">CLEARNOSE SKATE</t>
  </si>
  <si>
    <t xml:space="preserve">ROSETTE SKATE</t>
  </si>
  <si>
    <t xml:space="preserve">SMOOTH SKATE</t>
  </si>
  <si>
    <t xml:space="preserve">THORNY SKATE</t>
  </si>
  <si>
    <t xml:space="preserve">GBK</t>
  </si>
  <si>
    <t xml:space="preserve">Delaware Bay</t>
  </si>
  <si>
    <t xml:space="preserve">GOM</t>
  </si>
  <si>
    <t xml:space="preserve">http://www.fishbase.se/Summary/SpeciesSummary.php?ID=2553&amp;AT=atlantic+torpedo</t>
  </si>
  <si>
    <t xml:space="preserve">http://www.fishbase.se/Summary/SpeciesSummary.php?ID=2561&amp;AT=barndoor+skate</t>
  </si>
  <si>
    <t xml:space="preserve">http://www.fishbase.se/Summary/SpeciesSummary.php?ID=1252&amp;AT=clearnose+skate</t>
  </si>
  <si>
    <t xml:space="preserve">http://www.fishbase.se/Summary/SpeciesSummary.php?ID=1253&amp;AT=rosette+skate</t>
  </si>
  <si>
    <t xml:space="preserve">http://www.fishbase.se/Summary/SpeciesSummary.php?ID=2568&amp;AT=smooth+skate</t>
  </si>
  <si>
    <t xml:space="preserve">http://www.fishbase.se/Summary/SpeciesSummary.php?ID=2565&amp;AT=thorny+skate</t>
  </si>
  <si>
    <t xml:space="preserve">fishbase Buzzard Bay</t>
  </si>
  <si>
    <t xml:space="preserve">fishbase W N Atlantic</t>
  </si>
  <si>
    <t xml:space="preserve">fishbase Chesapeake Bay</t>
  </si>
  <si>
    <t xml:space="preserve">fishbase S MAB</t>
  </si>
  <si>
    <t xml:space="preserve">Harbor porpoise</t>
  </si>
  <si>
    <t xml:space="preserve">Striped dolphin</t>
  </si>
  <si>
    <t xml:space="preserve">Common Bottlenose Dolphin</t>
  </si>
  <si>
    <t xml:space="preserve">https://www.fisheries.noaa.gov/species/harbor-porpoise</t>
  </si>
  <si>
    <t xml:space="preserve">https://www.fisheries.noaa.gov/species/striped-dolphin</t>
  </si>
  <si>
    <t xml:space="preserve">https://www.fisheries.noaa.gov/species/common-bottlenose-dolphin</t>
  </si>
  <si>
    <t xml:space="preserve">fishbase aggregate</t>
  </si>
  <si>
    <t xml:space="preserve">TUNA,BLACKFIN</t>
  </si>
  <si>
    <t xml:space="preserve">TUNA,UNC</t>
  </si>
  <si>
    <t xml:space="preserve">TUNA,SKIPJACK</t>
  </si>
  <si>
    <t xml:space="preserve">TUNA,LITTLE (TUNNY)</t>
  </si>
  <si>
    <t xml:space="preserve">TUNA,BIGEYE</t>
  </si>
  <si>
    <t xml:space="preserve">TUNA,ALBACORE</t>
  </si>
  <si>
    <t xml:space="preserve">TUNA,YELLOWFIN</t>
  </si>
  <si>
    <t xml:space="preserve">MACKEREL AND TUNA UNCL</t>
  </si>
  <si>
    <t xml:space="preserve">http://www.fishbase.se/Summary/SpeciesSummary.php?ID=144&amp;AT=blackfin+tuna</t>
  </si>
  <si>
    <t xml:space="preserve">http://www.fishbase.se/Summary/SpeciesSummary.php?ID=107&amp;AT=skipjack+tuna</t>
  </si>
  <si>
    <t xml:space="preserve">http://www.fishbase.se/Summary/SpeciesSummary.php?ID=97&amp;AT=false+albacore</t>
  </si>
  <si>
    <t xml:space="preserve">http://www.fishbase.se/Summary/SpeciesSummary.php?ID=142&amp;AT=albacore+tuna</t>
  </si>
  <si>
    <t xml:space="preserve">http://www.fishbase.se/Summary/SpeciesSummary.php?ID=143&amp;AT=yellowfin+tuna</t>
  </si>
  <si>
    <t xml:space="preserve">Sperm whale</t>
  </si>
  <si>
    <t xml:space="preserve">Long-finneed pilot whale</t>
  </si>
  <si>
    <t xml:space="preserve">short-finned pilot whale</t>
  </si>
  <si>
    <t xml:space="preserve">pygmy sperm whale</t>
  </si>
  <si>
    <t xml:space="preserve">https://www.fisheries.noaa.gov/species/sperm-whale</t>
  </si>
  <si>
    <t xml:space="preserve">fishbase MAB SNE</t>
  </si>
  <si>
    <t xml:space="preserve">fishbase GBK</t>
  </si>
  <si>
    <t xml:space="preserve">fishbase Germany max length 150 cm</t>
  </si>
  <si>
    <t xml:space="preserve">fishbase Newfoundland </t>
  </si>
  <si>
    <t xml:space="preserve">fishbase SNE</t>
  </si>
  <si>
    <t xml:space="preserve">Age of maturity</t>
  </si>
  <si>
    <t xml:space="preserve">yrs/cohort</t>
  </si>
  <si>
    <t xml:space="preserve">num cohorts</t>
  </si>
  <si>
    <t xml:space="preserve">max age</t>
  </si>
  <si>
    <t xml:space="preserve">ANC_age_mat</t>
  </si>
  <si>
    <t xml:space="preserve">BFT_age_mat</t>
  </si>
  <si>
    <t xml:space="preserve">BIL_age_mat</t>
  </si>
  <si>
    <t xml:space="preserve">BLF_age_mat</t>
  </si>
  <si>
    <t xml:space="preserve">BLS_age_mat</t>
  </si>
  <si>
    <t xml:space="preserve">BPF_age_mat</t>
  </si>
  <si>
    <t xml:space="preserve">BSB_age_mat</t>
  </si>
  <si>
    <t xml:space="preserve">BUT_age_mat</t>
  </si>
  <si>
    <t xml:space="preserve">BWH_age_mat</t>
  </si>
  <si>
    <t xml:space="preserve">COD_age_mat</t>
  </si>
  <si>
    <t xml:space="preserve">DOG_age_mat</t>
  </si>
  <si>
    <t xml:space="preserve">DRM_age_mat</t>
  </si>
  <si>
    <t xml:space="preserve">DSH_age_mat</t>
  </si>
  <si>
    <t xml:space="preserve">FDE_age_mat</t>
  </si>
  <si>
    <t xml:space="preserve">FDF_age_mat</t>
  </si>
  <si>
    <t xml:space="preserve">FLA_age_mat</t>
  </si>
  <si>
    <t xml:space="preserve">FOU_age_mat</t>
  </si>
  <si>
    <t xml:space="preserve">GOO_age_mat</t>
  </si>
  <si>
    <t xml:space="preserve">HAD_age_mat</t>
  </si>
  <si>
    <t xml:space="preserve">HAL_age_mat</t>
  </si>
  <si>
    <t xml:space="preserve">HER_age_mat</t>
  </si>
  <si>
    <t xml:space="preserve">INV_age_mat</t>
  </si>
  <si>
    <t xml:space="preserve">LSK_age_mat</t>
  </si>
  <si>
    <t xml:space="preserve">MAK_age_mat</t>
  </si>
  <si>
    <t xml:space="preserve">MEN_age_mat</t>
  </si>
  <si>
    <t xml:space="preserve">MPF_age_mat</t>
  </si>
  <si>
    <t xml:space="preserve">OHK_age_mat</t>
  </si>
  <si>
    <t xml:space="preserve">OPT_age_mat</t>
  </si>
  <si>
    <t xml:space="preserve">PIN_age_mat</t>
  </si>
  <si>
    <t xml:space="preserve">PLA_age_mat</t>
  </si>
  <si>
    <t xml:space="preserve">POL_age_mat</t>
  </si>
  <si>
    <t xml:space="preserve">POR_age_mat</t>
  </si>
  <si>
    <t xml:space="preserve">PSH_age_mat</t>
  </si>
  <si>
    <t xml:space="preserve">RED_age_mat</t>
  </si>
  <si>
    <t xml:space="preserve">REP_age_mat</t>
  </si>
  <si>
    <t xml:space="preserve">RHK_age_mat</t>
  </si>
  <si>
    <t xml:space="preserve">RWH_age_mat</t>
  </si>
  <si>
    <t xml:space="preserve">SAL_age_mat</t>
  </si>
  <si>
    <t xml:space="preserve">SB_age_mat</t>
  </si>
  <si>
    <t xml:space="preserve">SCU_age_mat</t>
  </si>
  <si>
    <t xml:space="preserve">SDF_age_mat</t>
  </si>
  <si>
    <t xml:space="preserve">SHK_age_mat</t>
  </si>
  <si>
    <t xml:space="preserve">SK_age_mat</t>
  </si>
  <si>
    <t xml:space="preserve">SMO_age_mat</t>
  </si>
  <si>
    <t xml:space="preserve">SSH_age_mat</t>
  </si>
  <si>
    <t xml:space="preserve">STB_age_mat</t>
  </si>
  <si>
    <t xml:space="preserve">SUF_age_mat</t>
  </si>
  <si>
    <t xml:space="preserve">SWH_age_mat</t>
  </si>
  <si>
    <t xml:space="preserve">TAU_age_mat</t>
  </si>
  <si>
    <t xml:space="preserve">TUN_age_mat</t>
  </si>
  <si>
    <t xml:space="preserve">TWH_age_mat</t>
  </si>
  <si>
    <t xml:space="preserve">TYL_age_mat</t>
  </si>
  <si>
    <t xml:space="preserve">WHK_age_mat</t>
  </si>
  <si>
    <t xml:space="preserve">WIF_age_mat</t>
  </si>
  <si>
    <t xml:space="preserve">WOL_age_mat</t>
  </si>
  <si>
    <t xml:space="preserve">WPF_age_mat</t>
  </si>
  <si>
    <t xml:space="preserve">WSK_age_mat</t>
  </si>
  <si>
    <t xml:space="preserve">WTF_age_mat</t>
  </si>
  <si>
    <t xml:space="preserve">YTF_age_mat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</si>
</sst>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fishbase.org/Summary/SpeciesSummary.php?ID=252&amp;AT=capelin" TargetMode="External"/><Relationship Id="rId2" Type="http://schemas.openxmlformats.org/officeDocument/2006/relationships/hyperlink" Target="http://www.fishbase.org/Summary/SpeciesSummary.php?ID=1060&amp;AT=silverstripe+halfbeak" TargetMode="External"/><Relationship Id="rId3" Type="http://schemas.openxmlformats.org/officeDocument/2006/relationships/hyperlink" Target="http://www.fishbase.org/Summary/SpeciesSummary.php?ID=54736&amp;AT=chub+mackerel" TargetMode="External"/><Relationship Id="rId4" Type="http://schemas.openxmlformats.org/officeDocument/2006/relationships/hyperlink" Target="http://www.fishbase.org/Summary/SpeciesSummary.php?ID=3821&amp;AT=northern+sand+lance" TargetMode="External"/><Relationship Id="rId5" Type="http://schemas.openxmlformats.org/officeDocument/2006/relationships/hyperlink" Target="http://www.fishbase.org/Summary/SpeciesSummary.php?ID=1084&amp;AT=atlantic+saury" TargetMode="External"/><Relationship Id="rId6" Type="http://schemas.openxmlformats.org/officeDocument/2006/relationships/hyperlink" Target="http://www.fishbase.org/Summary/SpeciesSummary.php?ID=993&amp;AT=mackerel+scad" TargetMode="External"/><Relationship Id="rId7" Type="http://schemas.openxmlformats.org/officeDocument/2006/relationships/hyperlink" Target="http://www.fishbase.org/Summary/SpeciesSummary.php?ID=387&amp;AT=bigeye+scad" TargetMode="External"/><Relationship Id="rId8" Type="http://schemas.openxmlformats.org/officeDocument/2006/relationships/hyperlink" Target="http://www.fishbase.org/Summary/SpeciesSummary.php?ID=994&amp;AT=round+scad" TargetMode="External"/><Relationship Id="rId9" Type="http://schemas.openxmlformats.org/officeDocument/2006/relationships/hyperlink" Target="http://www.fishbase.se/Summary/SpeciesSummary.php?ID=369&amp;AT=rough+scad" TargetMode="External"/><Relationship Id="rId10" Type="http://schemas.openxmlformats.org/officeDocument/2006/relationships/hyperlink" Target="http://www.fishbase.se/Summary/SpeciesSummary.php?ID=961&amp;AT=Silver%20rag" TargetMode="External"/><Relationship Id="rId11" Type="http://schemas.openxmlformats.org/officeDocument/2006/relationships/hyperlink" Target="http://www.fishbase.se/Summary/SpeciesSummary.php?ID=1486&amp;AT=atlantic+thread+herring" TargetMode="External"/><Relationship Id="rId12" Type="http://schemas.openxmlformats.org/officeDocument/2006/relationships/hyperlink" Target="http://www.fishbase.se/Summary/SpeciesSummary.php?ID=1043&amp;AT=spanish+sardine" TargetMode="External"/><Relationship Id="rId13" Type="http://schemas.openxmlformats.org/officeDocument/2006/relationships/hyperlink" Target="http://www.fishbase.se/Summary/SpeciesSummary.php?ID=3155&amp;AT=flying+halfbeak" TargetMode="External"/><Relationship Id="rId14" Type="http://schemas.openxmlformats.org/officeDocument/2006/relationships/hyperlink" Target="http://www.fishbase.se/Summary/SpeciesSummary.php?ID=785&amp;AT=striped+mullet" TargetMode="External"/><Relationship Id="rId15" Type="http://schemas.openxmlformats.org/officeDocument/2006/relationships/hyperlink" Target="http://www.fishbase.se/Summary/SpeciesSummary.php?ID=1086&amp;AT=white+mullet" TargetMode="External"/><Relationship Id="rId16" Type="http://schemas.openxmlformats.org/officeDocument/2006/relationships/hyperlink" Target="http://www.fishbase.se/Summary/SpeciesSummary.php?ID=339&amp;AT=atlantic+silverside" TargetMode="External"/><Relationship Id="rId17" Type="http://schemas.openxmlformats.org/officeDocument/2006/relationships/hyperlink" Target="http://www.fishbase.se/Summary/SpeciesSummary.php?ID=2700&amp;AT=atlantic+argentine" TargetMode="External"/><Relationship Id="rId18" Type="http://schemas.openxmlformats.org/officeDocument/2006/relationships/hyperlink" Target="http://www.fishbase.se/Summary/SpeciesSummary.php?ID=28143&amp;AT=harvestfish" TargetMode="External"/><Relationship Id="rId19" Type="http://schemas.openxmlformats.org/officeDocument/2006/relationships/hyperlink" Target="https://www.fisheries.noaa.gov/species/fin-whale" TargetMode="External"/><Relationship Id="rId20" Type="http://schemas.openxmlformats.org/officeDocument/2006/relationships/hyperlink" Target="https://www.fisheries.noaa.gov/species/minke-whale" TargetMode="External"/><Relationship Id="rId21" Type="http://schemas.openxmlformats.org/officeDocument/2006/relationships/hyperlink" Target="https://www.fisheries.noaa.gov/species/sei-whale" TargetMode="External"/><Relationship Id="rId22" Type="http://schemas.openxmlformats.org/officeDocument/2006/relationships/hyperlink" Target="http://www.fishbase.se/Summary/SpeciesSummary.php?ID=408&amp;AT=atlantic+croaker" TargetMode="External"/><Relationship Id="rId23" Type="http://schemas.openxmlformats.org/officeDocument/2006/relationships/hyperlink" Target="http://www.fishbase.se/Summary/SpeciesSummary.php?ID=425&amp;AT=black+drum" TargetMode="External"/><Relationship Id="rId24" Type="http://schemas.openxmlformats.org/officeDocument/2006/relationships/hyperlink" Target="http://www.fishbase.se/Summary/SpeciesSummary.php?ID=429&amp;AT=spot" TargetMode="External"/><Relationship Id="rId25" Type="http://schemas.openxmlformats.org/officeDocument/2006/relationships/hyperlink" Target="http://www.fishbase.se/Summary/SpeciesSummary.php?ID=656&amp;AT=black+dogfish" TargetMode="External"/><Relationship Id="rId26" Type="http://schemas.openxmlformats.org/officeDocument/2006/relationships/hyperlink" Target="http://www.fishbase.se/Summary/SpeciesSummary.php?ID=749&amp;AT=sand+tiger+shark" TargetMode="External"/><Relationship Id="rId27" Type="http://schemas.openxmlformats.org/officeDocument/2006/relationships/hyperlink" Target="http://www.fishbase.se/Summary/SpeciesSummary.php?ID=853&amp;AT=chain+dogfish" TargetMode="External"/><Relationship Id="rId28" Type="http://schemas.openxmlformats.org/officeDocument/2006/relationships/hyperlink" Target="http://www.fishbase.se/Summary/SpeciesSummary.php?ID=731&amp;AT=atlantic+angel+shark" TargetMode="External"/><Relationship Id="rId29" Type="http://schemas.openxmlformats.org/officeDocument/2006/relationships/hyperlink" Target="http://www.fishbase.se/Summary/SpeciesSummary.php?ID=2532&amp;AT=nurse+shark" TargetMode="External"/><Relationship Id="rId30" Type="http://schemas.openxmlformats.org/officeDocument/2006/relationships/hyperlink" Target="http://www.fishbase.se/Summary/SpeciesSummary.php?ID=873&amp;AT=bull+shark" TargetMode="External"/><Relationship Id="rId31" Type="http://schemas.openxmlformats.org/officeDocument/2006/relationships/hyperlink" Target="http://www.fishbase.se/Summary/SpeciesSummary.php?ID=897&amp;AT=lemon+shark" TargetMode="External"/><Relationship Id="rId32" Type="http://schemas.openxmlformats.org/officeDocument/2006/relationships/hyperlink" Target="http://www.fishbase.se/Summary/SpeciesSummary.php?ID=905&amp;AT=atlantic+sharpnose+shark" TargetMode="External"/><Relationship Id="rId33" Type="http://schemas.openxmlformats.org/officeDocument/2006/relationships/hyperlink" Target="http://www.fishbase.se/Summary/SpeciesSummary.php?ID=912&amp;AT=scalloped+hammerhead" TargetMode="External"/><Relationship Id="rId34" Type="http://schemas.openxmlformats.org/officeDocument/2006/relationships/hyperlink" Target="http://www.fishbase.se/Summary/SpeciesSummary.php?ID=2535&amp;AT=thresher+shark" TargetMode="External"/><Relationship Id="rId35" Type="http://schemas.openxmlformats.org/officeDocument/2006/relationships/hyperlink" Target="http://www.fishbase.se/Summary/SpeciesSummary.php?ID=2534&amp;AT=bigeye+thresher" TargetMode="External"/><Relationship Id="rId36" Type="http://schemas.openxmlformats.org/officeDocument/2006/relationships/hyperlink" Target="http://www.fishbase.se/Summary/SpeciesSummary.php?ID=1455&amp;AT=round+herring" TargetMode="External"/><Relationship Id="rId37" Type="http://schemas.openxmlformats.org/officeDocument/2006/relationships/hyperlink" Target="http://www.fishbase.se/Summary/SpeciesSummary.php?ID=1583&amp;AT=alewife" TargetMode="External"/><Relationship Id="rId38" Type="http://schemas.openxmlformats.org/officeDocument/2006/relationships/hyperlink" Target="http://www.fishbase.se/Summary/SpeciesSummary.php?ID=1574&amp;AT=blueback+herring" TargetMode="External"/><Relationship Id="rId39" Type="http://schemas.openxmlformats.org/officeDocument/2006/relationships/hyperlink" Target="http://www.fishbase.se/Summary/SpeciesSummary.php?ID=1584&amp;AT=american+shad" TargetMode="External"/><Relationship Id="rId40" Type="http://schemas.openxmlformats.org/officeDocument/2006/relationships/hyperlink" Target="http://www.fishbase.se/Summary/SpeciesSummary.php?ID=1604&amp;AT=gizzard+shad" TargetMode="External"/><Relationship Id="rId41" Type="http://schemas.openxmlformats.org/officeDocument/2006/relationships/hyperlink" Target="http://www.fishbase.se/Summary/SpeciesSummary.php?ID=1582&amp;AT=hickory+shad" TargetMode="External"/><Relationship Id="rId42" Type="http://schemas.openxmlformats.org/officeDocument/2006/relationships/hyperlink" Target="http://www.fishbase.se/Summary/SpeciesSummary.php?ID=2700&amp;AT=herring+smelt" TargetMode="External"/><Relationship Id="rId43" Type="http://schemas.openxmlformats.org/officeDocument/2006/relationships/hyperlink" Target="http://www.fishbase.se/Summary/SpeciesSummary.php?ID=253&amp;AT=smelt" TargetMode="External"/><Relationship Id="rId44" Type="http://schemas.openxmlformats.org/officeDocument/2006/relationships/hyperlink" Target="http://www.fishbase.se/Summary/SpeciesSummary.php?ID=1883&amp;AT=spotted+hake" TargetMode="External"/><Relationship Id="rId45" Type="http://schemas.openxmlformats.org/officeDocument/2006/relationships/hyperlink" Target="http://www.fishbase.se/Summary/SpeciesSummary.php?ID=1874&amp;AT=fourbeard+rockling" TargetMode="External"/><Relationship Id="rId46" Type="http://schemas.openxmlformats.org/officeDocument/2006/relationships/hyperlink" Target="http://www.fishbase.se/Summary/SpeciesSummary.php?ID=51&amp;AT=cusk" TargetMode="External"/><Relationship Id="rId47" Type="http://schemas.openxmlformats.org/officeDocument/2006/relationships/hyperlink" Target="http://www.fishbase.se/Summary/SpeciesSummary.php?ID=8425&amp;AT=threebeard+rockling" TargetMode="External"/><Relationship Id="rId48" Type="http://schemas.openxmlformats.org/officeDocument/2006/relationships/hyperlink" Target="http://www.fishbase.se/Summary/SpeciesSummary.php?ID=4260&amp;AT=hogchoker" TargetMode="External"/><Relationship Id="rId49" Type="http://schemas.openxmlformats.org/officeDocument/2006/relationships/hyperlink" Target="http://www.fishbase.se/Summary/SpeciesSummary.php?ID=4209&amp;AT=gulf+stream+flounder" TargetMode="External"/><Relationship Id="rId50" Type="http://schemas.openxmlformats.org/officeDocument/2006/relationships/hyperlink" Target="http://www.fishbase.se/Summary/SpeciesSummary.php?ID=4227&amp;AT=deepwater+flounder" TargetMode="External"/><Relationship Id="rId51" Type="http://schemas.openxmlformats.org/officeDocument/2006/relationships/hyperlink" Target="http://www.fishbase.se/Summary/SpeciesSummary.php?ID=51611&amp;AT=pearlsides" TargetMode="External"/><Relationship Id="rId52" Type="http://schemas.openxmlformats.org/officeDocument/2006/relationships/hyperlink" Target="http://www.fishbase.se/Summary/SpeciesSummary.php?ID=1328&amp;AT=spotted+lanternfish" TargetMode="External"/><Relationship Id="rId53" Type="http://schemas.openxmlformats.org/officeDocument/2006/relationships/hyperlink" Target="http://www.fishbase.se/Summary/SpeciesSummary.php?ID=10174&amp;AT=lanternfish" TargetMode="External"/><Relationship Id="rId54" Type="http://schemas.openxmlformats.org/officeDocument/2006/relationships/hyperlink" Target="https://www.fisheries.noaa.gov/species/gray-seal" TargetMode="External"/><Relationship Id="rId55" Type="http://schemas.openxmlformats.org/officeDocument/2006/relationships/hyperlink" Target="https://www.fisheries.noaa.gov/species/harbor-seal" TargetMode="External"/><Relationship Id="rId56" Type="http://schemas.openxmlformats.org/officeDocument/2006/relationships/hyperlink" Target="http://www.nmfs.noaa.gov/pr/species/mammals/seals/hooded-seal.html" TargetMode="External"/><Relationship Id="rId57" Type="http://schemas.openxmlformats.org/officeDocument/2006/relationships/hyperlink" Target="http://www.fishbase.se/Summary/SpeciesSummary.php?ID=878&amp;AT=dusky+shark" TargetMode="External"/><Relationship Id="rId58" Type="http://schemas.openxmlformats.org/officeDocument/2006/relationships/hyperlink" Target="http://www.fishbase.se/Summary/SpeciesSummary.php?ID=912&amp;AT=hammerhead+shark" TargetMode="External"/><Relationship Id="rId59" Type="http://schemas.openxmlformats.org/officeDocument/2006/relationships/hyperlink" Target="http://www.fishbase.se/Summary/SpeciesSummary.php?ID=752&amp;AT=bonito+shark" TargetMode="External"/><Relationship Id="rId60" Type="http://schemas.openxmlformats.org/officeDocument/2006/relationships/hyperlink" Target="http://www.fishbase.se/Summary/SpeciesSummary.php?ID=751&amp;AT=white+shark" TargetMode="External"/><Relationship Id="rId61" Type="http://schemas.openxmlformats.org/officeDocument/2006/relationships/hyperlink" Target="http://www.fishbase.se/Summary/SpeciesSummary.php?ID=857&amp;AT=blacknose+shark" TargetMode="External"/><Relationship Id="rId62" Type="http://schemas.openxmlformats.org/officeDocument/2006/relationships/hyperlink" Target="http://www.fishbase.se/Summary/SpeciesSummary.php?ID=868&amp;AT=silky+shark" TargetMode="External"/><Relationship Id="rId63" Type="http://schemas.openxmlformats.org/officeDocument/2006/relationships/hyperlink" Target="http://www.fishbase.se/Summary/SpeciesSummary.php?ID=874&amp;AT=blacktip+shark" TargetMode="External"/><Relationship Id="rId64" Type="http://schemas.openxmlformats.org/officeDocument/2006/relationships/hyperlink" Target="http://www.fishbase.se/Summary/SpeciesSummary.php?ID=886&amp;AT=tiger+shark" TargetMode="External"/><Relationship Id="rId65" Type="http://schemas.openxmlformats.org/officeDocument/2006/relationships/hyperlink" Target="http://www.fishbase.se/Summary/SpeciesSummary.php?ID=872&amp;AT=finetooth+shark" TargetMode="External"/><Relationship Id="rId66" Type="http://schemas.openxmlformats.org/officeDocument/2006/relationships/hyperlink" Target="http://www.fishbase.se/Summary/SpeciesSummary.php?ID=859&amp;AT=bignose+shark" TargetMode="External"/><Relationship Id="rId67" Type="http://schemas.openxmlformats.org/officeDocument/2006/relationships/hyperlink" Target="https://www.fisheries.noaa.gov/species/green-turtle" TargetMode="External"/><Relationship Id="rId68" Type="http://schemas.openxmlformats.org/officeDocument/2006/relationships/hyperlink" Target="https://www.fisheries.noaa.gov/species/kemps-ridley-turtle" TargetMode="External"/><Relationship Id="rId69" Type="http://schemas.openxmlformats.org/officeDocument/2006/relationships/hyperlink" Target="https://www.fisheries.noaa.gov/species/leatherback-turtle" TargetMode="External"/><Relationship Id="rId70" Type="http://schemas.openxmlformats.org/officeDocument/2006/relationships/hyperlink" Target="https://www.fisheries.noaa.gov/species/north-atlantic-right-whale" TargetMode="External"/><Relationship Id="rId71" Type="http://schemas.openxmlformats.org/officeDocument/2006/relationships/hyperlink" Target="https://www.nefsc.noaa.gov/ecosys/ecosystem-ecology/seabirds.html" TargetMode="External"/><Relationship Id="rId72" Type="http://schemas.openxmlformats.org/officeDocument/2006/relationships/hyperlink" Target="https://www.allaboutbirds.org/guide/Great_Black-backed_Gull/overview" TargetMode="External"/><Relationship Id="rId73" Type="http://schemas.openxmlformats.org/officeDocument/2006/relationships/hyperlink" Target="http://www.fishbase.se/Summary/SpeciesSummary.php?ID=300&amp;AT=conger+eel" TargetMode="External"/><Relationship Id="rId74" Type="http://schemas.openxmlformats.org/officeDocument/2006/relationships/hyperlink" Target="http://www.fishbase.se/Summary/SpeciesSummary.php?ID=296&amp;AT=american+eel" TargetMode="External"/><Relationship Id="rId75" Type="http://schemas.openxmlformats.org/officeDocument/2006/relationships/hyperlink" Target="http://www.fishbase.se/Summary/SpeciesSummary.php?ID=2593&amp;AT=atlantic+sturgeon" TargetMode="External"/><Relationship Id="rId76" Type="http://schemas.openxmlformats.org/officeDocument/2006/relationships/hyperlink" Target="http://www.fishbase.se/Summary/SpeciesSummary.php?ID=405&amp;AT=Spotted%20sea%20trout" TargetMode="External"/><Relationship Id="rId77" Type="http://schemas.openxmlformats.org/officeDocument/2006/relationships/hyperlink" Target="http://www.fishbase.se/Summary/SpeciesSummary.php?ID=2553&amp;AT=atlantic+torpedo" TargetMode="External"/><Relationship Id="rId78" Type="http://schemas.openxmlformats.org/officeDocument/2006/relationships/hyperlink" Target="http://www.fishbase.se/Summary/SpeciesSummary.php?ID=2561&amp;AT=barndoor+skate" TargetMode="External"/><Relationship Id="rId79" Type="http://schemas.openxmlformats.org/officeDocument/2006/relationships/hyperlink" Target="http://www.fishbase.se/Summary/SpeciesSummary.php?ID=1252&amp;AT=clearnose+skate" TargetMode="External"/><Relationship Id="rId80" Type="http://schemas.openxmlformats.org/officeDocument/2006/relationships/hyperlink" Target="http://www.fishbase.se/Summary/SpeciesSummary.php?ID=1253&amp;AT=rosette+skate" TargetMode="External"/><Relationship Id="rId81" Type="http://schemas.openxmlformats.org/officeDocument/2006/relationships/hyperlink" Target="http://www.fishbase.se/Summary/SpeciesSummary.php?ID=2568&amp;AT=smooth+skate" TargetMode="External"/><Relationship Id="rId82" Type="http://schemas.openxmlformats.org/officeDocument/2006/relationships/hyperlink" Target="http://www.fishbase.se/Summary/SpeciesSummary.php?ID=2565&amp;AT=thorny+skate" TargetMode="External"/><Relationship Id="rId83" Type="http://schemas.openxmlformats.org/officeDocument/2006/relationships/hyperlink" Target="https://www.fisheries.noaa.gov/species/harbor-porpoise" TargetMode="External"/><Relationship Id="rId84" Type="http://schemas.openxmlformats.org/officeDocument/2006/relationships/hyperlink" Target="https://www.fisheries.noaa.gov/species/striped-dolphin" TargetMode="External"/><Relationship Id="rId85" Type="http://schemas.openxmlformats.org/officeDocument/2006/relationships/hyperlink" Target="https://www.fisheries.noaa.gov/species/common-bottlenose-dolphin" TargetMode="External"/><Relationship Id="rId86" Type="http://schemas.openxmlformats.org/officeDocument/2006/relationships/hyperlink" Target="http://www.fishbase.se/Summary/SpeciesSummary.php?ID=144&amp;AT=blackfin+tuna" TargetMode="External"/><Relationship Id="rId87" Type="http://schemas.openxmlformats.org/officeDocument/2006/relationships/hyperlink" Target="http://www.fishbase.se/Summary/SpeciesSummary.php?ID=107&amp;AT=skipjack+tuna" TargetMode="External"/><Relationship Id="rId88" Type="http://schemas.openxmlformats.org/officeDocument/2006/relationships/hyperlink" Target="http://www.fishbase.se/Summary/SpeciesSummary.php?ID=97&amp;AT=false+albacore" TargetMode="External"/><Relationship Id="rId89" Type="http://schemas.openxmlformats.org/officeDocument/2006/relationships/hyperlink" Target="http://www.fishbase.se/Summary/SpeciesSummary.php?ID=142&amp;AT=albacore+tuna" TargetMode="External"/><Relationship Id="rId90" Type="http://schemas.openxmlformats.org/officeDocument/2006/relationships/hyperlink" Target="http://www.fishbase.se/Summary/SpeciesSummary.php?ID=143&amp;AT=yellowfin+tuna" TargetMode="External"/><Relationship Id="rId91" Type="http://schemas.openxmlformats.org/officeDocument/2006/relationships/hyperlink" Target="https://www.fisheries.noaa.gov/species/sperm-whal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91"/>
  <sheetViews>
    <sheetView windowProtection="tru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B1" activeCellId="0" sqref="B1"/>
    </sheetView>
  </sheetViews>
  <sheetFormatPr defaultRowHeight="15"/>
  <cols>
    <col collapsed="false" hidden="false" max="1" min="1" style="0" width="5.39795918367347"/>
    <col collapsed="false" hidden="false" max="2" min="2" style="0" width="24.7040816326531"/>
    <col collapsed="false" hidden="false" max="3" min="3" style="0" width="6.88265306122449"/>
    <col collapsed="false" hidden="false" max="4" min="4" style="0" width="7.4234693877551"/>
    <col collapsed="false" hidden="false" max="5" min="5" style="0" width="4.05102040816327"/>
    <col collapsed="false" hidden="false" max="11" min="6" style="0" width="11.7448979591837"/>
    <col collapsed="false" hidden="false" max="12" min="12" style="0" width="7.83163265306122"/>
    <col collapsed="false" hidden="false" max="13" min="13" style="0" width="5.80612244897959"/>
    <col collapsed="false" hidden="false" max="20" min="14" style="0" width="11.7448979591837"/>
    <col collapsed="false" hidden="false" max="21" min="21" style="0" width="12.5561224489796"/>
    <col collapsed="false" hidden="false" max="1025" min="22" style="0" width="7.29081632653061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15" hidden="false" customHeight="false" outlineLevel="0" collapsed="false">
      <c r="A2" s="0" t="s">
        <v>21</v>
      </c>
      <c r="B2" s="0" t="s">
        <v>22</v>
      </c>
      <c r="C2" s="0" t="n">
        <v>1</v>
      </c>
      <c r="D2" s="0" t="n">
        <v>1</v>
      </c>
      <c r="E2" s="0" t="n">
        <v>1</v>
      </c>
      <c r="F2" s="0" t="n">
        <v>49.19490507</v>
      </c>
      <c r="G2" s="0" t="n">
        <v>130.3664984</v>
      </c>
      <c r="H2" s="0" t="n">
        <v>20.47</v>
      </c>
      <c r="I2" s="0" t="n">
        <v>0.02047</v>
      </c>
      <c r="J2" s="0" t="n">
        <v>2.05E-005</v>
      </c>
      <c r="K2" s="0" t="n">
        <v>0.045128571</v>
      </c>
      <c r="L2" s="0" t="n">
        <v>0.016</v>
      </c>
      <c r="M2" s="0" t="n">
        <v>3</v>
      </c>
      <c r="N2" s="0" t="n">
        <v>10.85590298</v>
      </c>
      <c r="O2" s="0" t="n">
        <v>5.3575834208964</v>
      </c>
      <c r="P2" s="0" t="n">
        <v>2.46051948540327</v>
      </c>
      <c r="Q2" s="0" t="n">
        <v>5.91328883778725</v>
      </c>
      <c r="R2" s="0" t="n">
        <v>15.6702154201362</v>
      </c>
      <c r="S2" s="0" t="n">
        <v>13.8</v>
      </c>
      <c r="T2" s="0" t="n">
        <v>0.21</v>
      </c>
      <c r="U2" s="0" t="n">
        <v>-1.34</v>
      </c>
    </row>
    <row r="3" customFormat="false" ht="15" hidden="false" customHeight="false" outlineLevel="0" collapsed="false">
      <c r="A3" s="0" t="s">
        <v>21</v>
      </c>
      <c r="B3" s="0" t="s">
        <v>22</v>
      </c>
      <c r="C3" s="0" t="n">
        <v>2</v>
      </c>
      <c r="D3" s="0" t="n">
        <v>1</v>
      </c>
      <c r="E3" s="0" t="n">
        <v>2</v>
      </c>
      <c r="F3" s="0" t="n">
        <v>86.10910835</v>
      </c>
      <c r="G3" s="0" t="n">
        <v>228.1891371</v>
      </c>
      <c r="H3" s="0" t="n">
        <v>35.82999998</v>
      </c>
      <c r="I3" s="0" t="n">
        <v>0.03583</v>
      </c>
      <c r="J3" s="0" t="n">
        <v>3.58E-005</v>
      </c>
      <c r="K3" s="0" t="n">
        <v>0.078991535</v>
      </c>
      <c r="L3" s="0" t="n">
        <v>0.016</v>
      </c>
      <c r="M3" s="0" t="n">
        <v>3</v>
      </c>
      <c r="N3" s="0" t="n">
        <v>13.08304821</v>
      </c>
      <c r="O3" s="0" t="n">
        <v>6.9567101230611</v>
      </c>
      <c r="P3" s="0" t="n">
        <v>5.38681057994438</v>
      </c>
      <c r="Q3" s="0" t="n">
        <v>12.9459518864321</v>
      </c>
      <c r="R3" s="0" t="n">
        <v>34.306772499045</v>
      </c>
      <c r="S3" s="0" t="n">
        <v>13.8</v>
      </c>
      <c r="T3" s="0" t="n">
        <v>0.21</v>
      </c>
      <c r="U3" s="0" t="n">
        <v>-1.34</v>
      </c>
    </row>
    <row r="4" customFormat="false" ht="15" hidden="false" customHeight="false" outlineLevel="0" collapsed="false">
      <c r="A4" s="0" t="s">
        <v>21</v>
      </c>
      <c r="B4" s="0" t="s">
        <v>22</v>
      </c>
      <c r="C4" s="0" t="n">
        <v>3</v>
      </c>
      <c r="D4" s="0" t="n">
        <v>1</v>
      </c>
      <c r="E4" s="0" t="n">
        <v>3</v>
      </c>
      <c r="F4" s="0" t="n">
        <v>123.0233117</v>
      </c>
      <c r="G4" s="0" t="n">
        <v>326.011776</v>
      </c>
      <c r="H4" s="0" t="n">
        <v>51.19</v>
      </c>
      <c r="I4" s="0" t="n">
        <v>0.05119</v>
      </c>
      <c r="J4" s="0" t="n">
        <v>5.12E-005</v>
      </c>
      <c r="K4" s="0" t="n">
        <v>0.112854498</v>
      </c>
      <c r="L4" s="0" t="n">
        <v>0.016</v>
      </c>
      <c r="M4" s="0" t="n">
        <v>3</v>
      </c>
      <c r="N4" s="0" t="n">
        <v>14.73516655</v>
      </c>
      <c r="O4" s="0" t="n">
        <v>8.25293703514607</v>
      </c>
      <c r="P4" s="0" t="n">
        <v>8.99384871019306</v>
      </c>
      <c r="Q4" s="0" t="n">
        <v>21.6146328050782</v>
      </c>
      <c r="R4" s="0" t="n">
        <v>57.2787769334573</v>
      </c>
      <c r="S4" s="0" t="n">
        <v>13.8</v>
      </c>
      <c r="T4" s="0" t="n">
        <v>0.21</v>
      </c>
      <c r="U4" s="0" t="n">
        <v>-1.34</v>
      </c>
    </row>
    <row r="5" customFormat="false" ht="15" hidden="false" customHeight="false" outlineLevel="0" collapsed="false">
      <c r="A5" s="0" t="s">
        <v>21</v>
      </c>
      <c r="B5" s="0" t="s">
        <v>22</v>
      </c>
      <c r="C5" s="0" t="n">
        <v>4</v>
      </c>
      <c r="D5" s="0" t="n">
        <v>1</v>
      </c>
      <c r="E5" s="0" t="n">
        <v>4</v>
      </c>
      <c r="F5" s="0" t="n">
        <v>164.5638068</v>
      </c>
      <c r="G5" s="0" t="n">
        <v>436.094088</v>
      </c>
      <c r="H5" s="0" t="n">
        <v>68.47500001</v>
      </c>
      <c r="I5" s="0" t="n">
        <v>0.068475</v>
      </c>
      <c r="J5" s="0" t="n">
        <v>6.85E-005</v>
      </c>
      <c r="K5" s="0" t="n">
        <v>0.150961355</v>
      </c>
      <c r="L5" s="0" t="n">
        <v>0.016</v>
      </c>
      <c r="M5" s="0" t="n">
        <v>3</v>
      </c>
      <c r="N5" s="0" t="n">
        <v>16.2356876</v>
      </c>
      <c r="O5" s="0" t="n">
        <v>9.30363814928473</v>
      </c>
      <c r="P5" s="0" t="n">
        <v>12.8848217588975</v>
      </c>
      <c r="Q5" s="0" t="n">
        <v>30.9656855537071</v>
      </c>
      <c r="R5" s="0" t="n">
        <v>82.0590667173239</v>
      </c>
      <c r="S5" s="0" t="n">
        <v>13.8</v>
      </c>
      <c r="T5" s="0" t="n">
        <v>0.21</v>
      </c>
      <c r="U5" s="0" t="n">
        <v>-1.34</v>
      </c>
    </row>
    <row r="6" customFormat="false" ht="15" hidden="false" customHeight="false" outlineLevel="0" collapsed="false">
      <c r="A6" s="0" t="s">
        <v>21</v>
      </c>
      <c r="B6" s="0" t="s">
        <v>22</v>
      </c>
      <c r="C6" s="0" t="n">
        <v>5</v>
      </c>
      <c r="D6" s="0" t="n">
        <v>1</v>
      </c>
      <c r="E6" s="0" t="n">
        <v>5</v>
      </c>
      <c r="F6" s="0" t="n">
        <v>206.1043018</v>
      </c>
      <c r="G6" s="0" t="n">
        <v>546.1763998</v>
      </c>
      <c r="H6" s="0" t="n">
        <v>85.75999998</v>
      </c>
      <c r="I6" s="0" t="n">
        <v>0.08576</v>
      </c>
      <c r="J6" s="0" t="n">
        <v>8.58E-005</v>
      </c>
      <c r="K6" s="0" t="n">
        <v>0.189068211</v>
      </c>
      <c r="L6" s="0" t="n">
        <v>0.016</v>
      </c>
      <c r="M6" s="0" t="n">
        <v>3</v>
      </c>
      <c r="N6" s="0" t="n">
        <v>17.50068024</v>
      </c>
      <c r="O6" s="0" t="n">
        <v>10.1553199196288</v>
      </c>
      <c r="P6" s="0" t="n">
        <v>16.7571752190799</v>
      </c>
      <c r="Q6" s="0" t="n">
        <v>40.2719904327803</v>
      </c>
      <c r="R6" s="0" t="n">
        <v>106.720774646868</v>
      </c>
      <c r="S6" s="0" t="n">
        <v>13.8</v>
      </c>
      <c r="T6" s="0" t="n">
        <v>0.21</v>
      </c>
      <c r="U6" s="0" t="n">
        <v>-1.34</v>
      </c>
    </row>
    <row r="7" customFormat="false" ht="15" hidden="false" customHeight="false" outlineLevel="0" collapsed="false">
      <c r="A7" s="0" t="s">
        <v>21</v>
      </c>
      <c r="B7" s="0" t="s">
        <v>22</v>
      </c>
      <c r="C7" s="0" t="n">
        <v>6</v>
      </c>
      <c r="D7" s="0" t="n">
        <v>1</v>
      </c>
      <c r="E7" s="0" t="n">
        <v>6</v>
      </c>
      <c r="F7" s="0" t="n">
        <v>244.7128095</v>
      </c>
      <c r="G7" s="0" t="n">
        <v>648.4889451</v>
      </c>
      <c r="H7" s="0" t="n">
        <v>101.825</v>
      </c>
      <c r="I7" s="0" t="n">
        <v>0.101825</v>
      </c>
      <c r="J7" s="0" t="n">
        <v>0.000101825</v>
      </c>
      <c r="K7" s="0" t="n">
        <v>0.224485432</v>
      </c>
      <c r="L7" s="0" t="n">
        <v>0.016</v>
      </c>
      <c r="M7" s="0" t="n">
        <v>3</v>
      </c>
      <c r="N7" s="0" t="n">
        <v>18.53153861</v>
      </c>
      <c r="O7" s="0" t="n">
        <v>10.8456797452498</v>
      </c>
      <c r="P7" s="0" t="n">
        <v>20.4122233421221</v>
      </c>
      <c r="Q7" s="0" t="n">
        <v>49.0560522521561</v>
      </c>
      <c r="R7" s="0" t="n">
        <v>129.998538468214</v>
      </c>
      <c r="S7" s="0" t="n">
        <v>13.8</v>
      </c>
      <c r="T7" s="0" t="n">
        <v>0.21</v>
      </c>
      <c r="U7" s="0" t="n">
        <v>-1.34</v>
      </c>
    </row>
    <row r="8" customFormat="false" ht="15" hidden="false" customHeight="false" outlineLevel="0" collapsed="false">
      <c r="A8" s="0" t="s">
        <v>21</v>
      </c>
      <c r="B8" s="0" t="s">
        <v>22</v>
      </c>
      <c r="C8" s="0" t="n">
        <v>7</v>
      </c>
      <c r="D8" s="0" t="n">
        <v>1</v>
      </c>
      <c r="E8" s="0" t="n">
        <v>7</v>
      </c>
      <c r="F8" s="0" t="n">
        <v>283.321317</v>
      </c>
      <c r="G8" s="0" t="n">
        <v>750.8014901</v>
      </c>
      <c r="H8" s="0" t="n">
        <v>117.89</v>
      </c>
      <c r="I8" s="0" t="n">
        <v>0.11789</v>
      </c>
      <c r="J8" s="0" t="n">
        <v>0.00011789</v>
      </c>
      <c r="K8" s="0" t="n">
        <v>0.259902652</v>
      </c>
      <c r="L8" s="0" t="n">
        <v>0.016</v>
      </c>
      <c r="M8" s="0" t="n">
        <v>3</v>
      </c>
      <c r="N8" s="0" t="n">
        <v>19.45893176</v>
      </c>
      <c r="O8" s="0" t="n">
        <v>11.4052745439488</v>
      </c>
      <c r="P8" s="0" t="n">
        <v>23.7376222530136</v>
      </c>
      <c r="Q8" s="0" t="n">
        <v>57.0478785220227</v>
      </c>
      <c r="R8" s="0" t="n">
        <v>151.17687808336</v>
      </c>
      <c r="S8" s="0" t="n">
        <v>13.8</v>
      </c>
      <c r="T8" s="0" t="n">
        <v>0.21</v>
      </c>
      <c r="U8" s="0" t="n">
        <v>-1.34</v>
      </c>
    </row>
    <row r="9" customFormat="false" ht="15" hidden="false" customHeight="false" outlineLevel="0" collapsed="false">
      <c r="A9" s="0" t="s">
        <v>21</v>
      </c>
      <c r="B9" s="0" t="s">
        <v>22</v>
      </c>
      <c r="C9" s="0" t="n">
        <v>8</v>
      </c>
      <c r="D9" s="0" t="n">
        <v>1</v>
      </c>
      <c r="E9" s="0" t="n">
        <v>8</v>
      </c>
      <c r="F9" s="0" t="n">
        <v>314.4436434</v>
      </c>
      <c r="G9" s="0" t="n">
        <v>833.275655</v>
      </c>
      <c r="H9" s="0" t="n">
        <v>130.84</v>
      </c>
      <c r="I9" s="0" t="n">
        <v>0.13084</v>
      </c>
      <c r="J9" s="0" t="n">
        <v>0.00013084</v>
      </c>
      <c r="K9" s="0" t="n">
        <v>0.288452481</v>
      </c>
      <c r="L9" s="0" t="n">
        <v>0.016</v>
      </c>
      <c r="M9" s="0" t="n">
        <v>3</v>
      </c>
      <c r="N9" s="0" t="n">
        <v>20.14683599</v>
      </c>
      <c r="O9" s="0" t="n">
        <v>11.8588732719012</v>
      </c>
      <c r="P9" s="0" t="n">
        <v>26.6839591327501</v>
      </c>
      <c r="Q9" s="0" t="n">
        <v>64.1287169736845</v>
      </c>
      <c r="R9" s="0" t="n">
        <v>169.941099980264</v>
      </c>
      <c r="S9" s="0" t="n">
        <v>13.8</v>
      </c>
      <c r="T9" s="0" t="n">
        <v>0.21</v>
      </c>
      <c r="U9" s="0" t="n">
        <v>-1.34</v>
      </c>
    </row>
    <row r="10" customFormat="false" ht="15" hidden="false" customHeight="false" outlineLevel="0" collapsed="false">
      <c r="A10" s="0" t="s">
        <v>21</v>
      </c>
      <c r="B10" s="0" t="s">
        <v>22</v>
      </c>
      <c r="C10" s="0" t="n">
        <v>9</v>
      </c>
      <c r="D10" s="0" t="n">
        <v>1</v>
      </c>
      <c r="E10" s="0" t="n">
        <v>9</v>
      </c>
      <c r="F10" s="0" t="n">
        <v>345.5659698</v>
      </c>
      <c r="G10" s="0" t="n">
        <v>915.7498198</v>
      </c>
      <c r="H10" s="0" t="n">
        <v>143.79</v>
      </c>
      <c r="I10" s="0" t="n">
        <v>0.14379</v>
      </c>
      <c r="J10" s="0" t="n">
        <v>0.00014379</v>
      </c>
      <c r="K10" s="0" t="n">
        <v>0.31700231</v>
      </c>
      <c r="L10" s="0" t="n">
        <v>0.016</v>
      </c>
      <c r="M10" s="0" t="n">
        <v>3</v>
      </c>
      <c r="N10" s="0" t="n">
        <v>20.79072179</v>
      </c>
      <c r="O10" s="0" t="n">
        <v>12.2265532547714</v>
      </c>
      <c r="P10" s="0" t="n">
        <v>29.2436861407998</v>
      </c>
      <c r="Q10" s="0" t="n">
        <v>70.280428120163</v>
      </c>
      <c r="R10" s="0" t="n">
        <v>186.243134518432</v>
      </c>
      <c r="S10" s="0" t="n">
        <v>13.8</v>
      </c>
      <c r="T10" s="0" t="n">
        <v>0.21</v>
      </c>
      <c r="U10" s="0" t="n">
        <v>-1.34</v>
      </c>
    </row>
    <row r="11" customFormat="false" ht="15" hidden="false" customHeight="false" outlineLevel="0" collapsed="false">
      <c r="A11" s="0" t="s">
        <v>21</v>
      </c>
      <c r="B11" s="0" t="s">
        <v>22</v>
      </c>
      <c r="C11" s="0" t="n">
        <v>10</v>
      </c>
      <c r="D11" s="0" t="n">
        <v>1</v>
      </c>
      <c r="E11" s="0" t="n">
        <v>10</v>
      </c>
      <c r="F11" s="0" t="n">
        <v>372.7469359</v>
      </c>
      <c r="G11" s="0" t="n">
        <v>987.77938</v>
      </c>
      <c r="H11" s="0" t="n">
        <v>155.1</v>
      </c>
      <c r="I11" s="0" t="n">
        <v>0.1551</v>
      </c>
      <c r="J11" s="0" t="n">
        <v>0.0001551</v>
      </c>
      <c r="K11" s="0" t="n">
        <v>0.341936562</v>
      </c>
      <c r="L11" s="0" t="n">
        <v>0.016</v>
      </c>
      <c r="M11" s="0" t="n">
        <v>3</v>
      </c>
      <c r="N11" s="0" t="n">
        <v>21.32213089</v>
      </c>
      <c r="O11" s="0" t="n">
        <v>12.5245888564447</v>
      </c>
      <c r="P11" s="0" t="n">
        <v>31.4347794283191</v>
      </c>
      <c r="Q11" s="0" t="n">
        <v>75.5462134782963</v>
      </c>
      <c r="R11" s="0" t="n">
        <v>200.197465717485</v>
      </c>
      <c r="S11" s="0" t="n">
        <v>13.8</v>
      </c>
      <c r="T11" s="0" t="n">
        <v>0.21</v>
      </c>
      <c r="U11" s="0" t="n">
        <v>-1.34</v>
      </c>
    </row>
    <row r="12" customFormat="false" ht="15" hidden="false" customHeight="false" outlineLevel="0" collapsed="false">
      <c r="A12" s="0" t="s">
        <v>23</v>
      </c>
      <c r="B12" s="0" t="s">
        <v>24</v>
      </c>
      <c r="C12" s="0" t="n">
        <v>1</v>
      </c>
      <c r="D12" s="0" t="n">
        <v>3</v>
      </c>
      <c r="E12" s="0" t="n">
        <v>3</v>
      </c>
      <c r="F12" s="0" t="n">
        <v>829.488459</v>
      </c>
      <c r="G12" s="0" t="n">
        <v>2197.74442</v>
      </c>
      <c r="H12" s="0" t="n">
        <v>345.1501478</v>
      </c>
      <c r="I12" s="0" t="n">
        <v>0.345150148</v>
      </c>
      <c r="J12" s="0" t="n">
        <v>0.00034515</v>
      </c>
      <c r="K12" s="0" t="n">
        <v>0.760924919</v>
      </c>
      <c r="L12" s="0" t="n">
        <v>0.03</v>
      </c>
      <c r="M12" s="0" t="n">
        <v>3</v>
      </c>
      <c r="N12" s="0" t="n">
        <v>30.04624614</v>
      </c>
      <c r="O12" s="0" t="n">
        <v>48.2798121870874</v>
      </c>
      <c r="P12" s="0" t="n">
        <v>1296.2217182591</v>
      </c>
      <c r="Q12" s="0" t="n">
        <v>3115.16875332637</v>
      </c>
      <c r="R12" s="0" t="n">
        <v>8255.19719631489</v>
      </c>
      <c r="S12" s="0" t="n">
        <v>314.9</v>
      </c>
      <c r="T12" s="0" t="n">
        <v>0.089</v>
      </c>
      <c r="U12" s="0" t="n">
        <v>-1.13</v>
      </c>
    </row>
    <row r="13" customFormat="false" ht="15" hidden="false" customHeight="false" outlineLevel="0" collapsed="false">
      <c r="A13" s="0" t="s">
        <v>23</v>
      </c>
      <c r="B13" s="0" t="s">
        <v>24</v>
      </c>
      <c r="C13" s="0" t="n">
        <v>2</v>
      </c>
      <c r="D13" s="0" t="n">
        <v>3</v>
      </c>
      <c r="E13" s="0" t="n">
        <v>6</v>
      </c>
      <c r="F13" s="0" t="n">
        <v>67705.01032</v>
      </c>
      <c r="G13" s="0" t="n">
        <v>179418.2774</v>
      </c>
      <c r="H13" s="0" t="n">
        <v>28172.05479</v>
      </c>
      <c r="I13" s="0" t="n">
        <v>28.17205479</v>
      </c>
      <c r="J13" s="0" t="n">
        <v>0.028172055</v>
      </c>
      <c r="K13" s="0" t="n">
        <v>62.10867544</v>
      </c>
      <c r="L13" s="0" t="n">
        <v>0.026</v>
      </c>
      <c r="M13" s="0" t="n">
        <v>3</v>
      </c>
      <c r="N13" s="0" t="n">
        <v>145.5549385</v>
      </c>
      <c r="O13" s="0" t="n">
        <v>110.756101882612</v>
      </c>
      <c r="P13" s="0" t="n">
        <v>13144.9556540733</v>
      </c>
      <c r="Q13" s="0" t="n">
        <v>31590.8571354802</v>
      </c>
      <c r="R13" s="0" t="n">
        <v>83715.7714090226</v>
      </c>
      <c r="S13" s="0" t="n">
        <v>314.9</v>
      </c>
      <c r="T13" s="0" t="n">
        <v>0.089</v>
      </c>
      <c r="U13" s="0" t="n">
        <v>-1.13</v>
      </c>
    </row>
    <row r="14" customFormat="false" ht="15" hidden="false" customHeight="false" outlineLevel="0" collapsed="false">
      <c r="A14" s="0" t="s">
        <v>23</v>
      </c>
      <c r="B14" s="0" t="s">
        <v>24</v>
      </c>
      <c r="C14" s="0" t="n">
        <v>3</v>
      </c>
      <c r="D14" s="0" t="n">
        <v>3</v>
      </c>
      <c r="E14" s="0" t="n">
        <v>9</v>
      </c>
      <c r="F14" s="0" t="n">
        <v>124433.1019</v>
      </c>
      <c r="G14" s="0" t="n">
        <v>329747.72</v>
      </c>
      <c r="H14" s="0" t="n">
        <v>51776.6137</v>
      </c>
      <c r="I14" s="0" t="n">
        <v>51.7766137</v>
      </c>
      <c r="J14" s="0" t="n">
        <v>0.051776614</v>
      </c>
      <c r="K14" s="0" t="n">
        <v>114.1477581</v>
      </c>
      <c r="L14" s="0" t="n">
        <v>0.026</v>
      </c>
      <c r="M14" s="0" t="n">
        <v>3</v>
      </c>
      <c r="N14" s="0" t="n">
        <v>181.035417</v>
      </c>
      <c r="O14" s="0" t="n">
        <v>158.592514507545</v>
      </c>
      <c r="P14" s="0" t="n">
        <v>35790.0280723597</v>
      </c>
      <c r="Q14" s="0" t="n">
        <v>86013.0451150197</v>
      </c>
      <c r="R14" s="0" t="n">
        <v>227934.569554802</v>
      </c>
      <c r="S14" s="0" t="n">
        <v>314.9</v>
      </c>
      <c r="T14" s="0" t="n">
        <v>0.089</v>
      </c>
      <c r="U14" s="0" t="n">
        <v>-1.13</v>
      </c>
    </row>
    <row r="15" customFormat="false" ht="15" hidden="false" customHeight="false" outlineLevel="0" collapsed="false">
      <c r="A15" s="0" t="s">
        <v>23</v>
      </c>
      <c r="B15" s="0" t="s">
        <v>24</v>
      </c>
      <c r="C15" s="0" t="n">
        <v>4</v>
      </c>
      <c r="D15" s="0" t="n">
        <v>3</v>
      </c>
      <c r="E15" s="0" t="n">
        <v>12</v>
      </c>
      <c r="F15" s="0" t="n">
        <v>157775.1923</v>
      </c>
      <c r="G15" s="0" t="n">
        <v>418104.2597</v>
      </c>
      <c r="H15" s="0" t="n">
        <v>65650.25752</v>
      </c>
      <c r="I15" s="0" t="n">
        <v>65.65025752</v>
      </c>
      <c r="J15" s="0" t="n">
        <v>0.065650258</v>
      </c>
      <c r="K15" s="0" t="n">
        <v>144.7338707</v>
      </c>
      <c r="L15" s="0" t="n">
        <v>0.026</v>
      </c>
      <c r="M15" s="0" t="n">
        <v>3</v>
      </c>
      <c r="N15" s="0" t="n">
        <v>197.1142183</v>
      </c>
      <c r="O15" s="0" t="n">
        <v>195.219567489963</v>
      </c>
      <c r="P15" s="0" t="n">
        <v>63904.8005932894</v>
      </c>
      <c r="Q15" s="0" t="n">
        <v>153580.390755322</v>
      </c>
      <c r="R15" s="0" t="n">
        <v>406988.035501603</v>
      </c>
      <c r="S15" s="0" t="n">
        <v>314.9</v>
      </c>
      <c r="T15" s="0" t="n">
        <v>0.089</v>
      </c>
      <c r="U15" s="0" t="n">
        <v>-1.13</v>
      </c>
    </row>
    <row r="16" customFormat="false" ht="15" hidden="false" customHeight="false" outlineLevel="0" collapsed="false">
      <c r="A16" s="0" t="s">
        <v>23</v>
      </c>
      <c r="B16" s="0" t="s">
        <v>24</v>
      </c>
      <c r="C16" s="0" t="n">
        <v>5</v>
      </c>
      <c r="D16" s="0" t="n">
        <v>3</v>
      </c>
      <c r="E16" s="0" t="n">
        <v>15</v>
      </c>
      <c r="F16" s="0" t="n">
        <v>174502.5333</v>
      </c>
      <c r="G16" s="0" t="n">
        <v>462431.7133</v>
      </c>
      <c r="H16" s="0" t="n">
        <v>72610.50411</v>
      </c>
      <c r="I16" s="0" t="n">
        <v>72.61050411</v>
      </c>
      <c r="J16" s="0" t="n">
        <v>0.072610504</v>
      </c>
      <c r="K16" s="0" t="n">
        <v>160.0785696</v>
      </c>
      <c r="L16" s="0" t="n">
        <v>0.026</v>
      </c>
      <c r="M16" s="0" t="n">
        <v>3</v>
      </c>
      <c r="N16" s="0" t="n">
        <v>204.3636362</v>
      </c>
      <c r="O16" s="0" t="n">
        <v>223.263915645736</v>
      </c>
      <c r="P16" s="0" t="n">
        <v>92934.5214149955</v>
      </c>
      <c r="Q16" s="0" t="n">
        <v>223346.602775764</v>
      </c>
      <c r="R16" s="0" t="n">
        <v>591868.497355775</v>
      </c>
      <c r="S16" s="0" t="n">
        <v>314.9</v>
      </c>
      <c r="T16" s="0" t="n">
        <v>0.089</v>
      </c>
      <c r="U16" s="0" t="n">
        <v>-1.13</v>
      </c>
    </row>
    <row r="17" customFormat="false" ht="15" hidden="false" customHeight="false" outlineLevel="0" collapsed="false">
      <c r="A17" s="0" t="s">
        <v>23</v>
      </c>
      <c r="B17" s="0" t="s">
        <v>24</v>
      </c>
      <c r="C17" s="0" t="n">
        <v>6</v>
      </c>
      <c r="D17" s="0" t="n">
        <v>3</v>
      </c>
      <c r="E17" s="0" t="n">
        <v>18</v>
      </c>
      <c r="F17" s="0" t="n">
        <v>182386.1888</v>
      </c>
      <c r="G17" s="0" t="n">
        <v>483323.4003</v>
      </c>
      <c r="H17" s="0" t="n">
        <v>75890.89316</v>
      </c>
      <c r="I17" s="0" t="n">
        <v>75.89089316</v>
      </c>
      <c r="J17" s="0" t="n">
        <v>0.075890893</v>
      </c>
      <c r="K17" s="0" t="n">
        <v>167.3105809</v>
      </c>
      <c r="L17" s="0" t="n">
        <v>0.026</v>
      </c>
      <c r="M17" s="0" t="n">
        <v>3</v>
      </c>
      <c r="N17" s="0" t="n">
        <v>207.6260462</v>
      </c>
      <c r="O17" s="0" t="n">
        <v>244.73671783541</v>
      </c>
      <c r="P17" s="0" t="n">
        <v>120072.602726241</v>
      </c>
      <c r="Q17" s="0" t="n">
        <v>288566.697251241</v>
      </c>
      <c r="R17" s="0" t="n">
        <v>764701.747715788</v>
      </c>
      <c r="S17" s="0" t="n">
        <v>314.9</v>
      </c>
      <c r="T17" s="0" t="n">
        <v>0.089</v>
      </c>
      <c r="U17" s="0" t="n">
        <v>-1.13</v>
      </c>
    </row>
    <row r="18" customFormat="false" ht="15" hidden="false" customHeight="false" outlineLevel="0" collapsed="false">
      <c r="A18" s="0" t="s">
        <v>23</v>
      </c>
      <c r="B18" s="0" t="s">
        <v>24</v>
      </c>
      <c r="C18" s="0" t="n">
        <v>7</v>
      </c>
      <c r="D18" s="0" t="n">
        <v>3</v>
      </c>
      <c r="E18" s="0" t="n">
        <v>21</v>
      </c>
      <c r="F18" s="0" t="n">
        <v>186004.1284</v>
      </c>
      <c r="G18" s="0" t="n">
        <v>492910.9401</v>
      </c>
      <c r="H18" s="0" t="n">
        <v>77396.31783</v>
      </c>
      <c r="I18" s="0" t="n">
        <v>77.39631783</v>
      </c>
      <c r="J18" s="0" t="n">
        <v>0.077396318</v>
      </c>
      <c r="K18" s="0" t="n">
        <v>170.6294702</v>
      </c>
      <c r="L18" s="0" t="n">
        <v>0.026</v>
      </c>
      <c r="M18" s="0" t="n">
        <v>3</v>
      </c>
      <c r="N18" s="0" t="n">
        <v>209.0929592</v>
      </c>
      <c r="O18" s="0" t="n">
        <v>261.177864240947</v>
      </c>
      <c r="P18" s="0" t="n">
        <v>143954.686985044</v>
      </c>
      <c r="Q18" s="0" t="n">
        <v>345961.756753289</v>
      </c>
      <c r="R18" s="0" t="n">
        <v>916798.655396217</v>
      </c>
      <c r="S18" s="0" t="n">
        <v>314.9</v>
      </c>
      <c r="T18" s="0" t="n">
        <v>0.089</v>
      </c>
      <c r="U18" s="0" t="n">
        <v>-1.13</v>
      </c>
    </row>
    <row r="19" customFormat="false" ht="15" hidden="false" customHeight="false" outlineLevel="0" collapsed="false">
      <c r="A19" s="0" t="s">
        <v>23</v>
      </c>
      <c r="B19" s="0" t="s">
        <v>24</v>
      </c>
      <c r="C19" s="0" t="n">
        <v>8</v>
      </c>
      <c r="D19" s="0" t="n">
        <v>3</v>
      </c>
      <c r="E19" s="0" t="n">
        <v>24</v>
      </c>
      <c r="F19" s="0" t="n">
        <v>187644.9615</v>
      </c>
      <c r="G19" s="0" t="n">
        <v>497259.1481</v>
      </c>
      <c r="H19" s="0" t="n">
        <v>78079.06848</v>
      </c>
      <c r="I19" s="0" t="n">
        <v>78.07906848</v>
      </c>
      <c r="J19" s="0" t="n">
        <v>0.078079068</v>
      </c>
      <c r="K19" s="0" t="n">
        <v>172.134676</v>
      </c>
      <c r="L19" s="0" t="n">
        <v>0.026</v>
      </c>
      <c r="M19" s="0" t="n">
        <v>3</v>
      </c>
      <c r="N19" s="0" t="n">
        <v>209.7522124</v>
      </c>
      <c r="O19" s="0" t="n">
        <v>273.766407307686</v>
      </c>
      <c r="P19" s="0" t="n">
        <v>164158.730572424</v>
      </c>
      <c r="Q19" s="0" t="n">
        <v>394517.497169969</v>
      </c>
      <c r="R19" s="0" t="n">
        <v>1045471.36750042</v>
      </c>
      <c r="S19" s="0" t="n">
        <v>314.9</v>
      </c>
      <c r="T19" s="0" t="n">
        <v>0.089</v>
      </c>
      <c r="U19" s="0" t="n">
        <v>-1.13</v>
      </c>
    </row>
    <row r="20" customFormat="false" ht="15" hidden="false" customHeight="false" outlineLevel="0" collapsed="false">
      <c r="A20" s="0" t="s">
        <v>23</v>
      </c>
      <c r="B20" s="0" t="s">
        <v>24</v>
      </c>
      <c r="C20" s="0" t="n">
        <v>9</v>
      </c>
      <c r="D20" s="0" t="n">
        <v>3</v>
      </c>
      <c r="E20" s="0" t="n">
        <v>27</v>
      </c>
      <c r="F20" s="0" t="n">
        <v>188385.8135</v>
      </c>
      <c r="G20" s="0" t="n">
        <v>499222.4057</v>
      </c>
      <c r="H20" s="0" t="n">
        <v>78387.337</v>
      </c>
      <c r="I20" s="0" t="n">
        <v>78.387337</v>
      </c>
      <c r="J20" s="0" t="n">
        <v>0.078387337</v>
      </c>
      <c r="K20" s="0" t="n">
        <v>172.8142909</v>
      </c>
      <c r="L20" s="0" t="n">
        <v>0.026</v>
      </c>
      <c r="M20" s="0" t="n">
        <v>3</v>
      </c>
      <c r="N20" s="0" t="n">
        <v>210.0486598</v>
      </c>
      <c r="O20" s="0" t="n">
        <v>283.40511574287</v>
      </c>
      <c r="P20" s="0" t="n">
        <v>180796.821177259</v>
      </c>
      <c r="Q20" s="0" t="n">
        <v>434503.295307038</v>
      </c>
      <c r="R20" s="0" t="n">
        <v>1151433.73256365</v>
      </c>
      <c r="S20" s="0" t="n">
        <v>314.9</v>
      </c>
      <c r="T20" s="0" t="n">
        <v>0.089</v>
      </c>
      <c r="U20" s="0" t="n">
        <v>-1.13</v>
      </c>
    </row>
    <row r="21" customFormat="false" ht="15" hidden="false" customHeight="false" outlineLevel="0" collapsed="false">
      <c r="A21" s="0" t="s">
        <v>23</v>
      </c>
      <c r="B21" s="0" t="s">
        <v>24</v>
      </c>
      <c r="C21" s="0" t="n">
        <v>10</v>
      </c>
      <c r="D21" s="0" t="n">
        <v>3</v>
      </c>
      <c r="E21" s="0" t="n">
        <v>30</v>
      </c>
      <c r="F21" s="0" t="n">
        <v>188718.3336</v>
      </c>
      <c r="G21" s="0" t="n">
        <v>500103.5842</v>
      </c>
      <c r="H21" s="0" t="n">
        <v>78525.69861</v>
      </c>
      <c r="I21" s="0" t="n">
        <v>78.52569861</v>
      </c>
      <c r="J21" s="0" t="n">
        <v>0.078525699</v>
      </c>
      <c r="K21" s="0" t="n">
        <v>173.1193257</v>
      </c>
      <c r="L21" s="0" t="n">
        <v>0.026</v>
      </c>
      <c r="M21" s="0" t="n">
        <v>3</v>
      </c>
      <c r="N21" s="0" t="n">
        <v>210.1814725</v>
      </c>
      <c r="O21" s="0" t="n">
        <v>290.785215235397</v>
      </c>
      <c r="P21" s="0" t="n">
        <v>194240.65083009</v>
      </c>
      <c r="Q21" s="0" t="n">
        <v>466812.42689279</v>
      </c>
      <c r="R21" s="0" t="n">
        <v>1237052.93126589</v>
      </c>
      <c r="S21" s="0" t="n">
        <v>314.9</v>
      </c>
      <c r="T21" s="0" t="n">
        <v>0.089</v>
      </c>
      <c r="U21" s="0" t="n">
        <v>-1.13</v>
      </c>
    </row>
    <row r="22" customFormat="false" ht="15" hidden="false" customHeight="false" outlineLevel="0" collapsed="false">
      <c r="A22" s="0" t="s">
        <v>25</v>
      </c>
      <c r="B22" s="0" t="s">
        <v>26</v>
      </c>
      <c r="C22" s="0" t="n">
        <v>1</v>
      </c>
      <c r="D22" s="0" t="n">
        <v>3</v>
      </c>
      <c r="E22" s="0" t="n">
        <v>3</v>
      </c>
      <c r="F22" s="0" t="n">
        <v>829.488459</v>
      </c>
      <c r="G22" s="0" t="n">
        <v>2197.74442</v>
      </c>
      <c r="H22" s="0" t="n">
        <v>345.1501478</v>
      </c>
      <c r="I22" s="0" t="n">
        <v>0.345150148</v>
      </c>
      <c r="J22" s="0" t="n">
        <v>0.00034515</v>
      </c>
      <c r="K22" s="0" t="n">
        <v>0.760924919</v>
      </c>
      <c r="L22" s="0" t="n">
        <v>0.0214</v>
      </c>
      <c r="M22" s="0" t="n">
        <v>2.96</v>
      </c>
      <c r="N22" s="0" t="n">
        <v>26.39274475</v>
      </c>
      <c r="O22" s="0" t="n">
        <v>33.6580065694741</v>
      </c>
      <c r="P22" s="0" t="n">
        <v>708.917031546759</v>
      </c>
      <c r="Q22" s="0" t="n">
        <v>1703.71793209988</v>
      </c>
      <c r="R22" s="0" t="n">
        <v>4514.85252006467</v>
      </c>
      <c r="S22" s="0" t="n">
        <v>358.7</v>
      </c>
      <c r="T22" s="0" t="n">
        <v>0.092</v>
      </c>
      <c r="U22" s="0" t="n">
        <v>-1.929</v>
      </c>
    </row>
    <row r="23" customFormat="false" ht="15" hidden="false" customHeight="false" outlineLevel="0" collapsed="false">
      <c r="A23" s="0" t="s">
        <v>25</v>
      </c>
      <c r="B23" s="0" t="s">
        <v>26</v>
      </c>
      <c r="C23" s="0" t="n">
        <v>2</v>
      </c>
      <c r="D23" s="0" t="n">
        <v>3</v>
      </c>
      <c r="E23" s="0" t="n">
        <v>6</v>
      </c>
      <c r="F23" s="0" t="n">
        <v>67705.01032</v>
      </c>
      <c r="G23" s="0" t="n">
        <v>179418.2774</v>
      </c>
      <c r="H23" s="0" t="n">
        <v>28172.05479</v>
      </c>
      <c r="I23" s="0" t="n">
        <v>28.17205479</v>
      </c>
      <c r="J23" s="0" t="n">
        <v>0.028172055</v>
      </c>
      <c r="K23" s="0" t="n">
        <v>62.10867544</v>
      </c>
      <c r="L23" s="0" t="n">
        <v>0.0214</v>
      </c>
      <c r="M23" s="0" t="n">
        <v>2.96</v>
      </c>
      <c r="N23" s="0" t="n">
        <v>116.779462</v>
      </c>
      <c r="O23" s="0" t="n">
        <v>112.053932344506</v>
      </c>
      <c r="P23" s="0" t="n">
        <v>24929.7541243248</v>
      </c>
      <c r="Q23" s="0" t="n">
        <v>59912.8914307254</v>
      </c>
      <c r="R23" s="0" t="n">
        <v>158769.162291422</v>
      </c>
      <c r="S23" s="0" t="n">
        <v>358.7</v>
      </c>
      <c r="T23" s="0" t="n">
        <v>0.092</v>
      </c>
      <c r="U23" s="0" t="n">
        <v>-1.929</v>
      </c>
    </row>
    <row r="24" customFormat="false" ht="15" hidden="false" customHeight="false" outlineLevel="0" collapsed="false">
      <c r="A24" s="0" t="s">
        <v>25</v>
      </c>
      <c r="B24" s="0" t="s">
        <v>26</v>
      </c>
      <c r="C24" s="0" t="n">
        <v>3</v>
      </c>
      <c r="D24" s="0" t="n">
        <v>3</v>
      </c>
      <c r="E24" s="0" t="n">
        <v>9</v>
      </c>
      <c r="F24" s="0" t="n">
        <v>124433.1019</v>
      </c>
      <c r="G24" s="0" t="n">
        <v>329747.72</v>
      </c>
      <c r="H24" s="0" t="n">
        <v>51776.6137</v>
      </c>
      <c r="I24" s="0" t="n">
        <v>51.7766137</v>
      </c>
      <c r="J24" s="0" t="n">
        <v>0.051776614</v>
      </c>
      <c r="K24" s="0" t="n">
        <v>114.1477581</v>
      </c>
      <c r="L24" s="0" t="n">
        <v>0.0214</v>
      </c>
      <c r="M24" s="0" t="n">
        <v>2.96</v>
      </c>
      <c r="N24" s="0" t="n">
        <v>143.4373055</v>
      </c>
      <c r="O24" s="0" t="n">
        <v>171.5417745416</v>
      </c>
      <c r="P24" s="0" t="n">
        <v>87932.3485267848</v>
      </c>
      <c r="Q24" s="0" t="n">
        <v>211325.038516666</v>
      </c>
      <c r="R24" s="0" t="n">
        <v>560011.352069165</v>
      </c>
      <c r="S24" s="0" t="n">
        <v>358.7</v>
      </c>
      <c r="T24" s="0" t="n">
        <v>0.092</v>
      </c>
      <c r="U24" s="0" t="n">
        <v>-1.929</v>
      </c>
    </row>
    <row r="25" customFormat="false" ht="15" hidden="false" customHeight="false" outlineLevel="0" collapsed="false">
      <c r="A25" s="0" t="s">
        <v>25</v>
      </c>
      <c r="B25" s="0" t="s">
        <v>26</v>
      </c>
      <c r="C25" s="0" t="n">
        <v>4</v>
      </c>
      <c r="D25" s="0" t="n">
        <v>3</v>
      </c>
      <c r="E25" s="0" t="n">
        <v>12</v>
      </c>
      <c r="F25" s="0" t="n">
        <v>157775.1923</v>
      </c>
      <c r="G25" s="0" t="n">
        <v>418104.2597</v>
      </c>
      <c r="H25" s="0" t="n">
        <v>65650.25752</v>
      </c>
      <c r="I25" s="0" t="n">
        <v>65.65025752</v>
      </c>
      <c r="J25" s="0" t="n">
        <v>0.065650258</v>
      </c>
      <c r="K25" s="0" t="n">
        <v>144.7338707</v>
      </c>
      <c r="L25" s="0" t="n">
        <v>0.0214</v>
      </c>
      <c r="M25" s="0" t="n">
        <v>2.96</v>
      </c>
      <c r="N25" s="0" t="n">
        <v>155.4154328</v>
      </c>
      <c r="O25" s="0" t="n">
        <v>216.681918423838</v>
      </c>
      <c r="P25" s="0" t="n">
        <v>175569.423273199</v>
      </c>
      <c r="Q25" s="0" t="n">
        <v>421940.454874306</v>
      </c>
      <c r="R25" s="0" t="n">
        <v>1118142.20541691</v>
      </c>
      <c r="S25" s="0" t="n">
        <v>358.7</v>
      </c>
      <c r="T25" s="0" t="n">
        <v>0.092</v>
      </c>
      <c r="U25" s="0" t="n">
        <v>-1.929</v>
      </c>
    </row>
    <row r="26" customFormat="false" ht="15" hidden="false" customHeight="false" outlineLevel="0" collapsed="false">
      <c r="A26" s="0" t="s">
        <v>25</v>
      </c>
      <c r="B26" s="0" t="s">
        <v>26</v>
      </c>
      <c r="C26" s="0" t="n">
        <v>5</v>
      </c>
      <c r="D26" s="0" t="n">
        <v>3</v>
      </c>
      <c r="E26" s="0" t="n">
        <v>15</v>
      </c>
      <c r="F26" s="0" t="n">
        <v>174502.5333</v>
      </c>
      <c r="G26" s="0" t="n">
        <v>462431.7133</v>
      </c>
      <c r="H26" s="0" t="n">
        <v>72610.50411</v>
      </c>
      <c r="I26" s="0" t="n">
        <v>72.61050411</v>
      </c>
      <c r="J26" s="0" t="n">
        <v>0.072610504</v>
      </c>
      <c r="K26" s="0" t="n">
        <v>160.0785696</v>
      </c>
      <c r="L26" s="0" t="n">
        <v>0.0214</v>
      </c>
      <c r="M26" s="0" t="n">
        <v>2.96</v>
      </c>
      <c r="N26" s="0" t="n">
        <v>160.7973716</v>
      </c>
      <c r="O26" s="0" t="n">
        <v>250.934843298103</v>
      </c>
      <c r="P26" s="0" t="n">
        <v>271090.464446704</v>
      </c>
      <c r="Q26" s="0" t="n">
        <v>651503.158968286</v>
      </c>
      <c r="R26" s="0" t="n">
        <v>1726483.37126596</v>
      </c>
      <c r="S26" s="0" t="n">
        <v>358.7</v>
      </c>
      <c r="T26" s="0" t="n">
        <v>0.092</v>
      </c>
      <c r="U26" s="0" t="n">
        <v>-1.929</v>
      </c>
    </row>
    <row r="27" customFormat="false" ht="15" hidden="false" customHeight="false" outlineLevel="0" collapsed="false">
      <c r="A27" s="0" t="s">
        <v>25</v>
      </c>
      <c r="B27" s="0" t="s">
        <v>26</v>
      </c>
      <c r="C27" s="0" t="n">
        <v>6</v>
      </c>
      <c r="D27" s="0" t="n">
        <v>3</v>
      </c>
      <c r="E27" s="0" t="n">
        <v>18</v>
      </c>
      <c r="F27" s="0" t="n">
        <v>182386.1888</v>
      </c>
      <c r="G27" s="0" t="n">
        <v>483323.4003</v>
      </c>
      <c r="H27" s="0" t="n">
        <v>75890.89316</v>
      </c>
      <c r="I27" s="0" t="n">
        <v>75.89089316</v>
      </c>
      <c r="J27" s="0" t="n">
        <v>0.075890893</v>
      </c>
      <c r="K27" s="0" t="n">
        <v>167.3105809</v>
      </c>
      <c r="L27" s="0" t="n">
        <v>0.0214</v>
      </c>
      <c r="M27" s="0" t="n">
        <v>2.96</v>
      </c>
      <c r="N27" s="0" t="n">
        <v>163.2157726</v>
      </c>
      <c r="O27" s="0" t="n">
        <v>276.926405609089</v>
      </c>
      <c r="P27" s="0" t="n">
        <v>362921.172150705</v>
      </c>
      <c r="Q27" s="0" t="n">
        <v>872197.001083166</v>
      </c>
      <c r="R27" s="0" t="n">
        <v>2311322.05287039</v>
      </c>
      <c r="S27" s="0" t="n">
        <v>358.7</v>
      </c>
      <c r="T27" s="0" t="n">
        <v>0.092</v>
      </c>
      <c r="U27" s="0" t="n">
        <v>-1.929</v>
      </c>
    </row>
    <row r="28" customFormat="false" ht="15" hidden="false" customHeight="false" outlineLevel="0" collapsed="false">
      <c r="A28" s="0" t="s">
        <v>25</v>
      </c>
      <c r="B28" s="0" t="s">
        <v>26</v>
      </c>
      <c r="C28" s="0" t="n">
        <v>7</v>
      </c>
      <c r="D28" s="0" t="n">
        <v>3</v>
      </c>
      <c r="E28" s="0" t="n">
        <v>21</v>
      </c>
      <c r="F28" s="0" t="n">
        <v>186004.1284</v>
      </c>
      <c r="G28" s="0" t="n">
        <v>492910.9401</v>
      </c>
      <c r="H28" s="0" t="n">
        <v>77396.31783</v>
      </c>
      <c r="I28" s="0" t="n">
        <v>77.39631783</v>
      </c>
      <c r="J28" s="0" t="n">
        <v>0.077396318</v>
      </c>
      <c r="K28" s="0" t="n">
        <v>170.6294702</v>
      </c>
      <c r="L28" s="0" t="n">
        <v>0.0214</v>
      </c>
      <c r="M28" s="0" t="n">
        <v>2.96</v>
      </c>
      <c r="N28" s="0" t="n">
        <v>164.3024716</v>
      </c>
      <c r="O28" s="0" t="n">
        <v>296.649139181352</v>
      </c>
      <c r="P28" s="0" t="n">
        <v>444890.699605105</v>
      </c>
      <c r="Q28" s="0" t="n">
        <v>1069191.77987288</v>
      </c>
      <c r="R28" s="0" t="n">
        <v>2833358.21666313</v>
      </c>
      <c r="S28" s="0" t="n">
        <v>358.7</v>
      </c>
      <c r="T28" s="0" t="n">
        <v>0.092</v>
      </c>
      <c r="U28" s="0" t="n">
        <v>-1.929</v>
      </c>
    </row>
    <row r="29" customFormat="false" ht="15" hidden="false" customHeight="false" outlineLevel="0" collapsed="false">
      <c r="A29" s="0" t="s">
        <v>25</v>
      </c>
      <c r="B29" s="0" t="s">
        <v>26</v>
      </c>
      <c r="C29" s="0" t="n">
        <v>8</v>
      </c>
      <c r="D29" s="0" t="n">
        <v>3</v>
      </c>
      <c r="E29" s="0" t="n">
        <v>24</v>
      </c>
      <c r="F29" s="0" t="n">
        <v>187644.9615</v>
      </c>
      <c r="G29" s="0" t="n">
        <v>497259.1481</v>
      </c>
      <c r="H29" s="0" t="n">
        <v>78079.06848</v>
      </c>
      <c r="I29" s="0" t="n">
        <v>78.07906848</v>
      </c>
      <c r="J29" s="0" t="n">
        <v>0.078079068</v>
      </c>
      <c r="K29" s="0" t="n">
        <v>172.134676</v>
      </c>
      <c r="L29" s="0" t="n">
        <v>0.0214</v>
      </c>
      <c r="M29" s="0" t="n">
        <v>2.96</v>
      </c>
      <c r="N29" s="0" t="n">
        <v>164.790708</v>
      </c>
      <c r="O29" s="0" t="n">
        <v>311.615004445944</v>
      </c>
      <c r="P29" s="0" t="n">
        <v>514664.39223162</v>
      </c>
      <c r="Q29" s="0" t="n">
        <v>1236876.69365926</v>
      </c>
      <c r="R29" s="0" t="n">
        <v>3277723.23819705</v>
      </c>
      <c r="S29" s="0" t="n">
        <v>358.7</v>
      </c>
      <c r="T29" s="0" t="n">
        <v>0.092</v>
      </c>
      <c r="U29" s="0" t="n">
        <v>-1.929</v>
      </c>
    </row>
    <row r="30" customFormat="false" ht="15" hidden="false" customHeight="false" outlineLevel="0" collapsed="false">
      <c r="A30" s="0" t="s">
        <v>25</v>
      </c>
      <c r="B30" s="0" t="s">
        <v>26</v>
      </c>
      <c r="C30" s="0" t="n">
        <v>9</v>
      </c>
      <c r="D30" s="0" t="n">
        <v>3</v>
      </c>
      <c r="E30" s="0" t="n">
        <v>27</v>
      </c>
      <c r="F30" s="0" t="n">
        <v>188385.8135</v>
      </c>
      <c r="G30" s="0" t="n">
        <v>499222.4057</v>
      </c>
      <c r="H30" s="0" t="n">
        <v>78387.337</v>
      </c>
      <c r="I30" s="0" t="n">
        <v>78.387337</v>
      </c>
      <c r="J30" s="0" t="n">
        <v>0.078387337</v>
      </c>
      <c r="K30" s="0" t="n">
        <v>172.8142909</v>
      </c>
      <c r="L30" s="0" t="n">
        <v>0.0214</v>
      </c>
      <c r="M30" s="0" t="n">
        <v>2.96</v>
      </c>
      <c r="N30" s="0" t="n">
        <v>165.0102253</v>
      </c>
      <c r="O30" s="0" t="n">
        <v>322.971296528747</v>
      </c>
      <c r="P30" s="0" t="n">
        <v>572188.331472968</v>
      </c>
      <c r="Q30" s="0" t="n">
        <v>1375122.161675</v>
      </c>
      <c r="R30" s="0" t="n">
        <v>3644073.72843875</v>
      </c>
      <c r="S30" s="0" t="n">
        <v>358.7</v>
      </c>
      <c r="T30" s="0" t="n">
        <v>0.092</v>
      </c>
      <c r="U30" s="0" t="n">
        <v>-1.929</v>
      </c>
    </row>
    <row r="31" customFormat="false" ht="15" hidden="false" customHeight="false" outlineLevel="0" collapsed="false">
      <c r="A31" s="0" t="s">
        <v>25</v>
      </c>
      <c r="B31" s="0" t="s">
        <v>26</v>
      </c>
      <c r="C31" s="0" t="n">
        <v>10</v>
      </c>
      <c r="D31" s="0" t="n">
        <v>3</v>
      </c>
      <c r="E31" s="0" t="n">
        <v>30</v>
      </c>
      <c r="F31" s="0" t="n">
        <v>188718.3336</v>
      </c>
      <c r="G31" s="0" t="n">
        <v>500103.5842</v>
      </c>
      <c r="H31" s="0" t="n">
        <v>78525.69861</v>
      </c>
      <c r="I31" s="0" t="n">
        <v>78.52569861</v>
      </c>
      <c r="J31" s="0" t="n">
        <v>0.078525699</v>
      </c>
      <c r="K31" s="0" t="n">
        <v>173.1193257</v>
      </c>
      <c r="L31" s="0" t="n">
        <v>0.0214</v>
      </c>
      <c r="M31" s="0" t="n">
        <v>2.96</v>
      </c>
      <c r="N31" s="0" t="n">
        <v>165.1085664</v>
      </c>
      <c r="O31" s="0" t="n">
        <v>331.588597806679</v>
      </c>
      <c r="P31" s="0" t="n">
        <v>618569.574399446</v>
      </c>
      <c r="Q31" s="0" t="n">
        <v>1486588.73924404</v>
      </c>
      <c r="R31" s="0" t="n">
        <v>3939460.15899671</v>
      </c>
      <c r="S31" s="0" t="n">
        <v>358.7</v>
      </c>
      <c r="T31" s="0" t="n">
        <v>0.092</v>
      </c>
      <c r="U31" s="0" t="n">
        <v>-1.929</v>
      </c>
    </row>
    <row r="32" customFormat="false" ht="15" hidden="false" customHeight="false" outlineLevel="0" collapsed="false">
      <c r="A32" s="0" t="s">
        <v>27</v>
      </c>
      <c r="B32" s="0" t="s">
        <v>28</v>
      </c>
      <c r="C32" s="0" t="n">
        <v>1</v>
      </c>
      <c r="D32" s="0" t="n">
        <v>1</v>
      </c>
      <c r="E32" s="0" t="n">
        <v>1</v>
      </c>
      <c r="F32" s="0" t="n">
        <v>269.4063927</v>
      </c>
      <c r="G32" s="0" t="n">
        <v>713.9269407</v>
      </c>
      <c r="H32" s="0" t="n">
        <v>112.1</v>
      </c>
      <c r="I32" s="0" t="n">
        <v>0.1121</v>
      </c>
      <c r="J32" s="0" t="n">
        <v>0.0001121</v>
      </c>
      <c r="K32" s="0" t="n">
        <v>0.247137902</v>
      </c>
      <c r="L32" s="0" t="n">
        <v>0.011</v>
      </c>
      <c r="M32" s="0" t="n">
        <v>2.9</v>
      </c>
      <c r="N32" s="0" t="n">
        <v>24.10695675</v>
      </c>
      <c r="O32" s="0" t="n">
        <v>27.0425145421501</v>
      </c>
      <c r="P32" s="0" t="n">
        <v>156.433295238403</v>
      </c>
      <c r="Q32" s="0" t="n">
        <v>375.95120220717</v>
      </c>
      <c r="R32" s="0" t="n">
        <v>996.270685848999</v>
      </c>
      <c r="S32" s="0" t="n">
        <v>81.53</v>
      </c>
      <c r="T32" s="0" t="n">
        <v>0.31</v>
      </c>
      <c r="U32" s="0" t="n">
        <v>-0.3</v>
      </c>
    </row>
    <row r="33" customFormat="false" ht="15" hidden="false" customHeight="false" outlineLevel="0" collapsed="false">
      <c r="A33" s="0" t="s">
        <v>27</v>
      </c>
      <c r="B33" s="0" t="s">
        <v>28</v>
      </c>
      <c r="C33" s="0" t="n">
        <v>2</v>
      </c>
      <c r="D33" s="0" t="n">
        <v>1</v>
      </c>
      <c r="E33" s="0" t="n">
        <v>2</v>
      </c>
      <c r="F33" s="0" t="n">
        <v>1159.336698</v>
      </c>
      <c r="G33" s="0" t="n">
        <v>3072.24225</v>
      </c>
      <c r="H33" s="0" t="n">
        <v>482.4</v>
      </c>
      <c r="I33" s="0" t="n">
        <v>0.4824</v>
      </c>
      <c r="J33" s="0" t="n">
        <v>0.0004824</v>
      </c>
      <c r="K33" s="0" t="n">
        <v>1.063508688</v>
      </c>
      <c r="L33" s="0" t="n">
        <v>0.011</v>
      </c>
      <c r="M33" s="0" t="n">
        <v>2.9</v>
      </c>
      <c r="N33" s="0" t="n">
        <v>39.87444897</v>
      </c>
      <c r="O33" s="0" t="n">
        <v>41.5663196386248</v>
      </c>
      <c r="P33" s="0" t="n">
        <v>544.18084001262</v>
      </c>
      <c r="Q33" s="0" t="n">
        <v>1307.81264122235</v>
      </c>
      <c r="R33" s="0" t="n">
        <v>3465.70349923923</v>
      </c>
      <c r="S33" s="0" t="n">
        <v>81.53</v>
      </c>
      <c r="T33" s="0" t="n">
        <v>0.31</v>
      </c>
      <c r="U33" s="0" t="n">
        <v>-0.3</v>
      </c>
    </row>
    <row r="34" customFormat="false" ht="15" hidden="false" customHeight="false" outlineLevel="0" collapsed="false">
      <c r="A34" s="0" t="s">
        <v>27</v>
      </c>
      <c r="B34" s="0" t="s">
        <v>28</v>
      </c>
      <c r="C34" s="0" t="n">
        <v>3</v>
      </c>
      <c r="D34" s="0" t="n">
        <v>1</v>
      </c>
      <c r="E34" s="0" t="n">
        <v>3</v>
      </c>
      <c r="F34" s="0" t="n">
        <v>3106.224465</v>
      </c>
      <c r="G34" s="0" t="n">
        <v>8231.494833</v>
      </c>
      <c r="H34" s="0" t="n">
        <v>1292.5</v>
      </c>
      <c r="I34" s="0" t="n">
        <v>1.2925</v>
      </c>
      <c r="J34" s="0" t="n">
        <v>0.0012925</v>
      </c>
      <c r="K34" s="0" t="n">
        <v>2.84947135</v>
      </c>
      <c r="L34" s="0" t="n">
        <v>0.011</v>
      </c>
      <c r="M34" s="0" t="n">
        <v>2.9</v>
      </c>
      <c r="N34" s="0" t="n">
        <v>56.01301107</v>
      </c>
      <c r="O34" s="0" t="n">
        <v>52.218760279429</v>
      </c>
      <c r="P34" s="0" t="n">
        <v>1054.60469551315</v>
      </c>
      <c r="Q34" s="0" t="n">
        <v>2534.49818676557</v>
      </c>
      <c r="R34" s="0" t="n">
        <v>6716.42019492876</v>
      </c>
      <c r="S34" s="0" t="n">
        <v>81.53</v>
      </c>
      <c r="T34" s="0" t="n">
        <v>0.31</v>
      </c>
      <c r="U34" s="0" t="n">
        <v>-0.3</v>
      </c>
    </row>
    <row r="35" customFormat="false" ht="15" hidden="false" customHeight="false" outlineLevel="0" collapsed="false">
      <c r="A35" s="0" t="s">
        <v>27</v>
      </c>
      <c r="B35" s="0" t="s">
        <v>28</v>
      </c>
      <c r="C35" s="0" t="n">
        <v>4</v>
      </c>
      <c r="D35" s="0" t="n">
        <v>1</v>
      </c>
      <c r="E35" s="0" t="n">
        <v>4</v>
      </c>
      <c r="F35" s="0" t="n">
        <v>5996.875751</v>
      </c>
      <c r="G35" s="0" t="n">
        <v>15891.72074</v>
      </c>
      <c r="H35" s="0" t="n">
        <v>2495.3</v>
      </c>
      <c r="I35" s="0" t="n">
        <v>2.4953</v>
      </c>
      <c r="J35" s="0" t="n">
        <v>0.0024953</v>
      </c>
      <c r="K35" s="0" t="n">
        <v>5.501188286</v>
      </c>
      <c r="L35" s="0" t="n">
        <v>0.011</v>
      </c>
      <c r="M35" s="0" t="n">
        <v>2.9</v>
      </c>
      <c r="N35" s="0" t="n">
        <v>70.27542429</v>
      </c>
      <c r="O35" s="0" t="n">
        <v>60.0317604437867</v>
      </c>
      <c r="P35" s="0" t="n">
        <v>1580.14817967457</v>
      </c>
      <c r="Q35" s="0" t="n">
        <v>3797.5202587709</v>
      </c>
      <c r="R35" s="0" t="n">
        <v>10063.4286857429</v>
      </c>
      <c r="S35" s="0" t="n">
        <v>81.53</v>
      </c>
      <c r="T35" s="0" t="n">
        <v>0.31</v>
      </c>
      <c r="U35" s="0" t="n">
        <v>-0.3</v>
      </c>
    </row>
    <row r="36" customFormat="false" ht="15" hidden="false" customHeight="false" outlineLevel="0" collapsed="false">
      <c r="A36" s="0" t="s">
        <v>27</v>
      </c>
      <c r="B36" s="0" t="s">
        <v>28</v>
      </c>
      <c r="C36" s="0" t="n">
        <v>5</v>
      </c>
      <c r="D36" s="0" t="n">
        <v>1</v>
      </c>
      <c r="E36" s="0" t="n">
        <v>5</v>
      </c>
      <c r="F36" s="0" t="n">
        <v>7692.14131</v>
      </c>
      <c r="G36" s="0" t="n">
        <v>20384.17447</v>
      </c>
      <c r="H36" s="0" t="n">
        <v>3200.699999</v>
      </c>
      <c r="I36" s="0" t="n">
        <v>3.200699999</v>
      </c>
      <c r="J36" s="0" t="n">
        <v>0.0032007</v>
      </c>
      <c r="K36" s="0" t="n">
        <v>7.056327232</v>
      </c>
      <c r="L36" s="0" t="n">
        <v>0.011</v>
      </c>
      <c r="M36" s="0" t="n">
        <v>2.9</v>
      </c>
      <c r="N36" s="0" t="n">
        <v>76.5749981</v>
      </c>
      <c r="O36" s="0" t="n">
        <v>65.7621816333147</v>
      </c>
      <c r="P36" s="0" t="n">
        <v>2058.37121948809</v>
      </c>
      <c r="Q36" s="0" t="n">
        <v>4946.81860006751</v>
      </c>
      <c r="R36" s="0" t="n">
        <v>13109.0692901789</v>
      </c>
      <c r="S36" s="0" t="n">
        <v>81.53</v>
      </c>
      <c r="T36" s="0" t="n">
        <v>0.31</v>
      </c>
      <c r="U36" s="0" t="n">
        <v>-0.3</v>
      </c>
    </row>
    <row r="37" customFormat="false" ht="15" hidden="false" customHeight="false" outlineLevel="0" collapsed="false">
      <c r="A37" s="0" t="s">
        <v>27</v>
      </c>
      <c r="B37" s="0" t="s">
        <v>28</v>
      </c>
      <c r="C37" s="0" t="n">
        <v>6</v>
      </c>
      <c r="D37" s="0" t="n">
        <v>1</v>
      </c>
      <c r="E37" s="0" t="n">
        <v>6</v>
      </c>
      <c r="F37" s="0" t="n">
        <v>10142.27349</v>
      </c>
      <c r="G37" s="0" t="n">
        <v>26877.02475</v>
      </c>
      <c r="H37" s="0" t="n">
        <v>4220.199999</v>
      </c>
      <c r="I37" s="0" t="n">
        <v>4.220199999</v>
      </c>
      <c r="J37" s="0" t="n">
        <v>0.0042202</v>
      </c>
      <c r="K37" s="0" t="n">
        <v>9.303937322</v>
      </c>
      <c r="L37" s="0" t="n">
        <v>0.011</v>
      </c>
      <c r="M37" s="0" t="n">
        <v>2.9</v>
      </c>
      <c r="N37" s="0" t="n">
        <v>84.23579358</v>
      </c>
      <c r="O37" s="0" t="n">
        <v>69.9651416126572</v>
      </c>
      <c r="P37" s="0" t="n">
        <v>2463.48354607608</v>
      </c>
      <c r="Q37" s="0" t="n">
        <v>5920.41227127152</v>
      </c>
      <c r="R37" s="0" t="n">
        <v>15689.0925188695</v>
      </c>
      <c r="S37" s="0" t="n">
        <v>81.53</v>
      </c>
      <c r="T37" s="0" t="n">
        <v>0.31</v>
      </c>
      <c r="U37" s="0" t="n">
        <v>-0.3</v>
      </c>
    </row>
    <row r="38" customFormat="false" ht="15" hidden="false" customHeight="false" outlineLevel="0" collapsed="false">
      <c r="A38" s="0" t="s">
        <v>27</v>
      </c>
      <c r="B38" s="0" t="s">
        <v>28</v>
      </c>
      <c r="C38" s="0" t="n">
        <v>7</v>
      </c>
      <c r="D38" s="0" t="n">
        <v>1</v>
      </c>
      <c r="E38" s="0" t="n">
        <v>7</v>
      </c>
      <c r="F38" s="0" t="n">
        <v>11392.21341</v>
      </c>
      <c r="G38" s="0" t="n">
        <v>30189.36555</v>
      </c>
      <c r="H38" s="0" t="n">
        <v>4740.3</v>
      </c>
      <c r="I38" s="0" t="n">
        <v>4.7403</v>
      </c>
      <c r="J38" s="0" t="n">
        <v>0.0047403</v>
      </c>
      <c r="K38" s="0" t="n">
        <v>10.45056019</v>
      </c>
      <c r="L38" s="0" t="n">
        <v>0.011</v>
      </c>
      <c r="M38" s="0" t="n">
        <v>2.9</v>
      </c>
      <c r="N38" s="0" t="n">
        <v>87.68010953</v>
      </c>
      <c r="O38" s="0" t="n">
        <v>73.0477898166385</v>
      </c>
      <c r="P38" s="0" t="n">
        <v>2791.60017980307</v>
      </c>
      <c r="Q38" s="0" t="n">
        <v>6708.96462341522</v>
      </c>
      <c r="R38" s="0" t="n">
        <v>17778.7562520503</v>
      </c>
      <c r="S38" s="0" t="n">
        <v>81.53</v>
      </c>
      <c r="T38" s="0" t="n">
        <v>0.31</v>
      </c>
      <c r="U38" s="0" t="n">
        <v>-0.3</v>
      </c>
    </row>
    <row r="39" customFormat="false" ht="15" hidden="false" customHeight="false" outlineLevel="0" collapsed="false">
      <c r="A39" s="0" t="s">
        <v>27</v>
      </c>
      <c r="B39" s="0" t="s">
        <v>28</v>
      </c>
      <c r="C39" s="0" t="n">
        <v>8</v>
      </c>
      <c r="D39" s="0" t="n">
        <v>1</v>
      </c>
      <c r="E39" s="0" t="n">
        <v>8</v>
      </c>
      <c r="F39" s="0" t="n">
        <v>12774.81374</v>
      </c>
      <c r="G39" s="0" t="n">
        <v>33853.25642</v>
      </c>
      <c r="H39" s="0" t="n">
        <v>5315.599997</v>
      </c>
      <c r="I39" s="0" t="n">
        <v>5.315599997</v>
      </c>
      <c r="J39" s="0" t="n">
        <v>0.0053156</v>
      </c>
      <c r="K39" s="0" t="n">
        <v>11.71887807</v>
      </c>
      <c r="L39" s="0" t="n">
        <v>0.011</v>
      </c>
      <c r="M39" s="0" t="n">
        <v>2.9</v>
      </c>
      <c r="N39" s="0" t="n">
        <v>91.21264235</v>
      </c>
      <c r="O39" s="0" t="n">
        <v>75.3087487589588</v>
      </c>
      <c r="P39" s="0" t="n">
        <v>3049.61094600149</v>
      </c>
      <c r="Q39" s="0" t="n">
        <v>7329.03375631217</v>
      </c>
      <c r="R39" s="0" t="n">
        <v>19421.9394542272</v>
      </c>
      <c r="S39" s="0" t="n">
        <v>81.53</v>
      </c>
      <c r="T39" s="0" t="n">
        <v>0.31</v>
      </c>
      <c r="U39" s="0" t="n">
        <v>-0.3</v>
      </c>
    </row>
    <row r="40" customFormat="false" ht="15" hidden="false" customHeight="false" outlineLevel="0" collapsed="false">
      <c r="A40" s="0" t="s">
        <v>27</v>
      </c>
      <c r="B40" s="0" t="s">
        <v>28</v>
      </c>
      <c r="C40" s="0" t="n">
        <v>9</v>
      </c>
      <c r="D40" s="0" t="n">
        <v>1</v>
      </c>
      <c r="E40" s="0" t="n">
        <v>9</v>
      </c>
      <c r="F40" s="0" t="n">
        <v>13862.05239</v>
      </c>
      <c r="G40" s="0" t="n">
        <v>36734.43884</v>
      </c>
      <c r="H40" s="0" t="n">
        <v>5767.999999</v>
      </c>
      <c r="I40" s="0" t="n">
        <v>5.767999999</v>
      </c>
      <c r="J40" s="0" t="n">
        <v>0.005768</v>
      </c>
      <c r="K40" s="0" t="n">
        <v>12.71624816</v>
      </c>
      <c r="L40" s="0" t="n">
        <v>0.011</v>
      </c>
      <c r="M40" s="0" t="n">
        <v>2.9</v>
      </c>
      <c r="N40" s="0" t="n">
        <v>93.81819905</v>
      </c>
      <c r="O40" s="0" t="n">
        <v>76.9670422133518</v>
      </c>
      <c r="P40" s="0" t="n">
        <v>3248.45307205498</v>
      </c>
      <c r="Q40" s="0" t="n">
        <v>7806.90476341019</v>
      </c>
      <c r="R40" s="0" t="n">
        <v>20688.297623037</v>
      </c>
      <c r="S40" s="0" t="n">
        <v>81.53</v>
      </c>
      <c r="T40" s="0" t="n">
        <v>0.31</v>
      </c>
      <c r="U40" s="0" t="n">
        <v>-0.3</v>
      </c>
    </row>
    <row r="41" customFormat="false" ht="15" hidden="false" customHeight="false" outlineLevel="0" collapsed="false">
      <c r="A41" s="0" t="s">
        <v>27</v>
      </c>
      <c r="B41" s="0" t="s">
        <v>28</v>
      </c>
      <c r="C41" s="0" t="n">
        <v>10</v>
      </c>
      <c r="D41" s="0" t="n">
        <v>1</v>
      </c>
      <c r="E41" s="0" t="n">
        <v>10</v>
      </c>
      <c r="F41" s="0" t="n">
        <v>14179.28383</v>
      </c>
      <c r="G41" s="0" t="n">
        <v>37575.10214</v>
      </c>
      <c r="H41" s="0" t="n">
        <v>5900.000002</v>
      </c>
      <c r="I41" s="0" t="n">
        <v>5.900000002</v>
      </c>
      <c r="J41" s="0" t="n">
        <v>0.0059</v>
      </c>
      <c r="K41" s="0" t="n">
        <v>13.007258</v>
      </c>
      <c r="L41" s="0" t="n">
        <v>0.011</v>
      </c>
      <c r="M41" s="0" t="n">
        <v>2.9</v>
      </c>
      <c r="N41" s="0" t="n">
        <v>94.55306903</v>
      </c>
      <c r="O41" s="0" t="n">
        <v>78.1833125000029</v>
      </c>
      <c r="P41" s="0" t="n">
        <v>3399.56601485775</v>
      </c>
      <c r="Q41" s="0" t="n">
        <v>8170.06973049207</v>
      </c>
      <c r="R41" s="0" t="n">
        <v>21650.684785804</v>
      </c>
      <c r="S41" s="0" t="n">
        <v>81.53</v>
      </c>
      <c r="T41" s="0" t="n">
        <v>0.31</v>
      </c>
      <c r="U41" s="0" t="n">
        <v>-0.3</v>
      </c>
    </row>
    <row r="42" customFormat="false" ht="15" hidden="false" customHeight="false" outlineLevel="0" collapsed="false">
      <c r="A42" s="0" t="s">
        <v>29</v>
      </c>
      <c r="B42" s="0" t="s">
        <v>30</v>
      </c>
      <c r="C42" s="0" t="n">
        <v>1</v>
      </c>
      <c r="D42" s="0" t="n">
        <v>7</v>
      </c>
      <c r="E42" s="2" t="n">
        <v>7</v>
      </c>
      <c r="F42" s="0" t="n">
        <v>1355.00938</v>
      </c>
      <c r="G42" s="0" t="n">
        <v>3590.52486</v>
      </c>
      <c r="H42" s="0" t="n">
        <v>563.819403</v>
      </c>
      <c r="I42" s="0" t="n">
        <v>0.563819403</v>
      </c>
      <c r="J42" s="0" t="n">
        <v>0.000563819</v>
      </c>
      <c r="K42" s="0" t="n">
        <v>1.243007532</v>
      </c>
      <c r="L42" s="0" t="n">
        <v>0.00325</v>
      </c>
      <c r="M42" s="0" t="n">
        <v>3</v>
      </c>
      <c r="N42" s="0" t="n">
        <v>55.77234247</v>
      </c>
      <c r="O42" s="0" t="n">
        <v>219.265780084395</v>
      </c>
      <c r="P42" s="0" t="n">
        <v>34260.6766596752</v>
      </c>
      <c r="Q42" s="0" t="n">
        <v>82337.6031234685</v>
      </c>
      <c r="R42" s="0" t="n">
        <v>218194.648277192</v>
      </c>
      <c r="S42" s="0" t="n">
        <v>282</v>
      </c>
      <c r="T42" s="0" t="n">
        <v>0.18</v>
      </c>
      <c r="U42" s="0" t="n">
        <v>-1.35</v>
      </c>
    </row>
    <row r="43" customFormat="false" ht="15" hidden="false" customHeight="false" outlineLevel="0" collapsed="false">
      <c r="A43" s="0" t="s">
        <v>29</v>
      </c>
      <c r="B43" s="0" t="s">
        <v>30</v>
      </c>
      <c r="C43" s="0" t="n">
        <v>2</v>
      </c>
      <c r="D43" s="0" t="n">
        <v>7</v>
      </c>
      <c r="E43" s="2" t="n">
        <v>14</v>
      </c>
      <c r="F43" s="0" t="n">
        <v>9019.28204</v>
      </c>
      <c r="G43" s="0" t="n">
        <v>23901.1974</v>
      </c>
      <c r="H43" s="0" t="n">
        <v>3752.923257</v>
      </c>
      <c r="I43" s="0" t="n">
        <v>3.752923257</v>
      </c>
      <c r="J43" s="0" t="n">
        <v>0.003752923</v>
      </c>
      <c r="K43" s="0" t="n">
        <v>8.273769671</v>
      </c>
      <c r="L43" s="0" t="n">
        <v>0.00325</v>
      </c>
      <c r="M43" s="0" t="n">
        <v>3</v>
      </c>
      <c r="N43" s="0" t="n">
        <v>104.9128716</v>
      </c>
      <c r="O43" s="0" t="n">
        <v>264.205185921617</v>
      </c>
      <c r="P43" s="0" t="n">
        <v>59938.7076171565</v>
      </c>
      <c r="Q43" s="0" t="n">
        <v>144048.804655507</v>
      </c>
      <c r="R43" s="0" t="n">
        <v>381729.332337094</v>
      </c>
      <c r="S43" s="0" t="n">
        <v>282</v>
      </c>
      <c r="T43" s="0" t="n">
        <v>0.18</v>
      </c>
      <c r="U43" s="0" t="n">
        <v>-1.35</v>
      </c>
    </row>
    <row r="44" customFormat="false" ht="15" hidden="false" customHeight="false" outlineLevel="0" collapsed="false">
      <c r="A44" s="0" t="s">
        <v>29</v>
      </c>
      <c r="B44" s="0" t="s">
        <v>30</v>
      </c>
      <c r="C44" s="0" t="n">
        <v>3</v>
      </c>
      <c r="D44" s="0" t="n">
        <v>7</v>
      </c>
      <c r="E44" s="2" t="n">
        <v>21</v>
      </c>
      <c r="F44" s="0" t="n">
        <v>20847.3854</v>
      </c>
      <c r="G44" s="0" t="n">
        <v>55245.1214</v>
      </c>
      <c r="H44" s="0" t="n">
        <v>8674.597065</v>
      </c>
      <c r="I44" s="0" t="n">
        <v>8.674597065</v>
      </c>
      <c r="J44" s="0" t="n">
        <v>0.008674597</v>
      </c>
      <c r="K44" s="0" t="n">
        <v>19.12419018</v>
      </c>
      <c r="L44" s="0" t="n">
        <v>0.00325</v>
      </c>
      <c r="M44" s="0" t="n">
        <v>3</v>
      </c>
      <c r="N44" s="0" t="n">
        <v>138.7145391</v>
      </c>
      <c r="O44" s="0" t="n">
        <v>276.952429335852</v>
      </c>
      <c r="P44" s="0" t="n">
        <v>69039.7003788392</v>
      </c>
      <c r="Q44" s="0" t="n">
        <v>165920.933378609</v>
      </c>
      <c r="R44" s="0" t="n">
        <v>439690.473453314</v>
      </c>
      <c r="S44" s="0" t="n">
        <v>282</v>
      </c>
      <c r="T44" s="0" t="n">
        <v>0.18</v>
      </c>
      <c r="U44" s="0" t="n">
        <v>-1.35</v>
      </c>
    </row>
    <row r="45" customFormat="false" ht="15" hidden="false" customHeight="false" outlineLevel="0" collapsed="false">
      <c r="A45" s="0" t="s">
        <v>29</v>
      </c>
      <c r="B45" s="0" t="s">
        <v>30</v>
      </c>
      <c r="C45" s="0" t="n">
        <v>4</v>
      </c>
      <c r="D45" s="0" t="n">
        <v>7</v>
      </c>
      <c r="E45" s="2" t="n">
        <v>28</v>
      </c>
      <c r="F45" s="0" t="n">
        <v>32899.0593</v>
      </c>
      <c r="G45" s="0" t="n">
        <v>87183.5571</v>
      </c>
      <c r="H45" s="0" t="n">
        <v>13689.29857</v>
      </c>
      <c r="I45" s="0" t="n">
        <v>13.68929857</v>
      </c>
      <c r="J45" s="0" t="n">
        <v>0.013689299</v>
      </c>
      <c r="K45" s="0" t="n">
        <v>30.17970142</v>
      </c>
      <c r="L45" s="0" t="n">
        <v>0.00325</v>
      </c>
      <c r="M45" s="0" t="n">
        <v>3</v>
      </c>
      <c r="N45" s="0" t="n">
        <v>161.4975525</v>
      </c>
      <c r="O45" s="0" t="n">
        <v>280.568236257072</v>
      </c>
      <c r="P45" s="0" t="n">
        <v>71779.2418875851</v>
      </c>
      <c r="Q45" s="0" t="n">
        <v>172504.787040579</v>
      </c>
      <c r="R45" s="0" t="n">
        <v>457137.685657535</v>
      </c>
      <c r="S45" s="0" t="n">
        <v>282</v>
      </c>
      <c r="T45" s="0" t="n">
        <v>0.18</v>
      </c>
      <c r="U45" s="0" t="n">
        <v>-1.35</v>
      </c>
    </row>
    <row r="46" customFormat="false" ht="15" hidden="false" customHeight="false" outlineLevel="0" collapsed="false">
      <c r="A46" s="0" t="s">
        <v>29</v>
      </c>
      <c r="B46" s="0" t="s">
        <v>30</v>
      </c>
      <c r="C46" s="0" t="n">
        <v>5</v>
      </c>
      <c r="D46" s="0" t="n">
        <v>7</v>
      </c>
      <c r="E46" s="2" t="n">
        <v>35</v>
      </c>
      <c r="F46" s="0" t="n">
        <v>43204.5378</v>
      </c>
      <c r="G46" s="0" t="n">
        <v>114492.325</v>
      </c>
      <c r="H46" s="0" t="n">
        <v>17977.40818</v>
      </c>
      <c r="I46" s="0" t="n">
        <v>17.97740818</v>
      </c>
      <c r="J46" s="0" t="n">
        <v>0.017977408</v>
      </c>
      <c r="K46" s="0" t="n">
        <v>39.63335362</v>
      </c>
      <c r="L46" s="0" t="n">
        <v>0.00325</v>
      </c>
      <c r="M46" s="0" t="n">
        <v>3</v>
      </c>
      <c r="N46" s="0" t="n">
        <v>176.8538721</v>
      </c>
      <c r="O46" s="0" t="n">
        <v>281.593874449322</v>
      </c>
      <c r="P46" s="0" t="n">
        <v>72569.3061783781</v>
      </c>
      <c r="Q46" s="0" t="n">
        <v>174403.523620231</v>
      </c>
      <c r="R46" s="0" t="n">
        <v>462169.337593612</v>
      </c>
      <c r="S46" s="0" t="n">
        <v>282</v>
      </c>
      <c r="T46" s="0" t="n">
        <v>0.18</v>
      </c>
      <c r="U46" s="0" t="n">
        <v>-1.35</v>
      </c>
    </row>
    <row r="47" customFormat="false" ht="15" hidden="false" customHeight="false" outlineLevel="0" collapsed="false">
      <c r="A47" s="0" t="s">
        <v>29</v>
      </c>
      <c r="B47" s="0" t="s">
        <v>30</v>
      </c>
      <c r="C47" s="0" t="n">
        <v>6</v>
      </c>
      <c r="D47" s="0" t="n">
        <v>7</v>
      </c>
      <c r="E47" s="2" t="n">
        <v>42</v>
      </c>
      <c r="F47" s="0" t="n">
        <v>51223.1927</v>
      </c>
      <c r="G47" s="0" t="n">
        <v>135742.561</v>
      </c>
      <c r="H47" s="0" t="n">
        <v>21313.97048</v>
      </c>
      <c r="I47" s="0" t="n">
        <v>21.31397048</v>
      </c>
      <c r="J47" s="0" t="n">
        <v>0.02131397</v>
      </c>
      <c r="K47" s="0" t="n">
        <v>46.98920561</v>
      </c>
      <c r="L47" s="0" t="n">
        <v>0.00325</v>
      </c>
      <c r="M47" s="0" t="n">
        <v>3</v>
      </c>
      <c r="N47" s="0" t="n">
        <v>187.1803836</v>
      </c>
      <c r="O47" s="0" t="n">
        <v>281.884800852286</v>
      </c>
      <c r="P47" s="0" t="n">
        <v>72794.4617872435</v>
      </c>
      <c r="Q47" s="0" t="n">
        <v>174944.632990251</v>
      </c>
      <c r="R47" s="0" t="n">
        <v>463603.277424165</v>
      </c>
      <c r="S47" s="0" t="n">
        <v>282</v>
      </c>
      <c r="T47" s="0" t="n">
        <v>0.18</v>
      </c>
      <c r="U47" s="0" t="n">
        <v>-1.35</v>
      </c>
    </row>
    <row r="48" customFormat="false" ht="15" hidden="false" customHeight="false" outlineLevel="0" collapsed="false">
      <c r="A48" s="0" t="s">
        <v>29</v>
      </c>
      <c r="B48" s="0" t="s">
        <v>30</v>
      </c>
      <c r="C48" s="0" t="n">
        <v>7</v>
      </c>
      <c r="D48" s="0" t="n">
        <v>7</v>
      </c>
      <c r="E48" s="2" t="n">
        <v>49</v>
      </c>
      <c r="F48" s="0" t="n">
        <v>57132.7029</v>
      </c>
      <c r="G48" s="0" t="n">
        <v>151401.763</v>
      </c>
      <c r="H48" s="0" t="n">
        <v>23772.91768</v>
      </c>
      <c r="I48" s="0" t="n">
        <v>23.77291768</v>
      </c>
      <c r="J48" s="0" t="n">
        <v>0.023772918</v>
      </c>
      <c r="K48" s="0" t="n">
        <v>52.41024977</v>
      </c>
      <c r="L48" s="0" t="n">
        <v>0.00325</v>
      </c>
      <c r="M48" s="0" t="n">
        <v>3</v>
      </c>
      <c r="N48" s="0" t="n">
        <v>194.1182534</v>
      </c>
      <c r="O48" s="0" t="n">
        <v>281.967323297902</v>
      </c>
      <c r="P48" s="0" t="n">
        <v>72858.4127606492</v>
      </c>
      <c r="Q48" s="0" t="n">
        <v>175098.32434667</v>
      </c>
      <c r="R48" s="0" t="n">
        <v>464010.559518674</v>
      </c>
      <c r="S48" s="0" t="n">
        <v>282</v>
      </c>
      <c r="T48" s="0" t="n">
        <v>0.18</v>
      </c>
      <c r="U48" s="0" t="n">
        <v>-1.35</v>
      </c>
    </row>
    <row r="49" customFormat="false" ht="15" hidden="false" customHeight="false" outlineLevel="0" collapsed="false">
      <c r="A49" s="0" t="s">
        <v>29</v>
      </c>
      <c r="B49" s="0" t="s">
        <v>30</v>
      </c>
      <c r="C49" s="0" t="n">
        <v>8</v>
      </c>
      <c r="D49" s="0" t="n">
        <v>7</v>
      </c>
      <c r="E49" s="2" t="n">
        <v>56</v>
      </c>
      <c r="F49" s="0" t="n">
        <v>61342.9118</v>
      </c>
      <c r="G49" s="0" t="n">
        <v>162558.266</v>
      </c>
      <c r="H49" s="0" t="n">
        <v>25524.7856</v>
      </c>
      <c r="I49" s="0" t="n">
        <v>25.5247856</v>
      </c>
      <c r="J49" s="0" t="n">
        <v>0.025524786</v>
      </c>
      <c r="K49" s="0" t="n">
        <v>56.27245283</v>
      </c>
      <c r="L49" s="0" t="n">
        <v>0.00325</v>
      </c>
      <c r="M49" s="0" t="n">
        <v>3</v>
      </c>
      <c r="N49" s="0" t="n">
        <v>198.7740015</v>
      </c>
      <c r="O49" s="0" t="n">
        <v>281.990731121877</v>
      </c>
      <c r="P49" s="0" t="n">
        <v>72876.5595281402</v>
      </c>
      <c r="Q49" s="0" t="n">
        <v>175141.935900361</v>
      </c>
      <c r="R49" s="0" t="n">
        <v>464126.130135957</v>
      </c>
      <c r="S49" s="0" t="n">
        <v>282</v>
      </c>
      <c r="T49" s="0" t="n">
        <v>0.18</v>
      </c>
      <c r="U49" s="0" t="n">
        <v>-1.35</v>
      </c>
    </row>
    <row r="50" customFormat="false" ht="15" hidden="false" customHeight="false" outlineLevel="0" collapsed="false">
      <c r="A50" s="0" t="s">
        <v>29</v>
      </c>
      <c r="B50" s="0" t="s">
        <v>30</v>
      </c>
      <c r="C50" s="0" t="n">
        <v>9</v>
      </c>
      <c r="D50" s="0" t="n">
        <v>7</v>
      </c>
      <c r="E50" s="2" t="n">
        <v>63</v>
      </c>
      <c r="F50" s="0" t="n">
        <v>64280.7821</v>
      </c>
      <c r="G50" s="0" t="n">
        <v>170344.273</v>
      </c>
      <c r="H50" s="0" t="n">
        <v>26747.23343</v>
      </c>
      <c r="I50" s="0" t="n">
        <v>26.74723343</v>
      </c>
      <c r="J50" s="0" t="n">
        <v>0.026747233</v>
      </c>
      <c r="K50" s="0" t="n">
        <v>58.96748577</v>
      </c>
      <c r="L50" s="0" t="n">
        <v>0.00325</v>
      </c>
      <c r="M50" s="0" t="n">
        <v>3</v>
      </c>
      <c r="N50" s="0" t="n">
        <v>201.8979158</v>
      </c>
      <c r="O50" s="0" t="n">
        <v>281.997370845399</v>
      </c>
      <c r="P50" s="0" t="n">
        <v>72881.7074803237</v>
      </c>
      <c r="Q50" s="0" t="n">
        <v>175154.3078114</v>
      </c>
      <c r="R50" s="0" t="n">
        <v>464158.915700211</v>
      </c>
      <c r="S50" s="0" t="n">
        <v>282</v>
      </c>
      <c r="T50" s="0" t="n">
        <v>0.18</v>
      </c>
      <c r="U50" s="0" t="n">
        <v>-1.35</v>
      </c>
    </row>
    <row r="51" customFormat="false" ht="15" hidden="false" customHeight="false" outlineLevel="0" collapsed="false">
      <c r="A51" s="0" t="s">
        <v>29</v>
      </c>
      <c r="B51" s="0" t="s">
        <v>30</v>
      </c>
      <c r="C51" s="0" t="n">
        <v>10</v>
      </c>
      <c r="D51" s="0" t="n">
        <v>7</v>
      </c>
      <c r="E51" s="2" t="n">
        <v>70</v>
      </c>
      <c r="F51" s="0" t="n">
        <v>66302.7108</v>
      </c>
      <c r="G51" s="0" t="n">
        <v>175702.084</v>
      </c>
      <c r="H51" s="0" t="n">
        <v>27588.55796</v>
      </c>
      <c r="I51" s="0" t="n">
        <v>27.58855796</v>
      </c>
      <c r="J51" s="0" t="n">
        <v>0.027588558</v>
      </c>
      <c r="K51" s="0" t="n">
        <v>60.82228666</v>
      </c>
      <c r="L51" s="0" t="n">
        <v>0.00325</v>
      </c>
      <c r="M51" s="0" t="n">
        <v>3</v>
      </c>
      <c r="N51" s="0" t="n">
        <v>203.9929757</v>
      </c>
      <c r="O51" s="0" t="n">
        <v>281.999254229711</v>
      </c>
      <c r="P51" s="0" t="n">
        <v>72883.1677618238</v>
      </c>
      <c r="Q51" s="0" t="n">
        <v>175157.817259851</v>
      </c>
      <c r="R51" s="0" t="n">
        <v>464168.215738604</v>
      </c>
      <c r="S51" s="0" t="n">
        <v>282</v>
      </c>
      <c r="T51" s="0" t="n">
        <v>0.18</v>
      </c>
      <c r="U51" s="0" t="n">
        <v>-1.35</v>
      </c>
    </row>
    <row r="52" customFormat="false" ht="15" hidden="false" customHeight="false" outlineLevel="0" collapsed="false">
      <c r="A52" s="2" t="s">
        <v>31</v>
      </c>
      <c r="B52" s="0" t="s">
        <v>32</v>
      </c>
      <c r="C52" s="0" t="n">
        <v>1</v>
      </c>
      <c r="D52" s="0" t="n">
        <v>1</v>
      </c>
      <c r="E52" s="0" t="n">
        <v>1</v>
      </c>
      <c r="F52" s="0" t="n">
        <v>49.19490507</v>
      </c>
      <c r="G52" s="0" t="n">
        <v>130.3664984</v>
      </c>
      <c r="H52" s="0" t="n">
        <v>20.469999999627</v>
      </c>
      <c r="I52" s="0" t="n">
        <v>0.020469999999627</v>
      </c>
      <c r="J52" s="0" t="n">
        <v>2.0469999999627E-005</v>
      </c>
      <c r="K52" s="0" t="n">
        <v>0.0451285713991777</v>
      </c>
      <c r="L52" s="3" t="n">
        <v>0.0116</v>
      </c>
      <c r="M52" s="3" t="n">
        <v>3</v>
      </c>
      <c r="N52" s="0" t="n">
        <v>12.0842569486565</v>
      </c>
      <c r="O52" s="2" t="n">
        <v>17.6217415417192</v>
      </c>
      <c r="P52" s="2" t="n">
        <v>63.4752574019359</v>
      </c>
      <c r="Q52" s="2" t="n">
        <v>152.548083157741</v>
      </c>
      <c r="R52" s="2" t="n">
        <v>404.252420368013</v>
      </c>
      <c r="S52" s="2" t="n">
        <v>29.1726666666667</v>
      </c>
      <c r="T52" s="2" t="n">
        <v>0.926466666666667</v>
      </c>
      <c r="U52" s="2" t="n">
        <v>0</v>
      </c>
    </row>
    <row r="53" customFormat="false" ht="15" hidden="false" customHeight="false" outlineLevel="0" collapsed="false">
      <c r="A53" s="2" t="s">
        <v>31</v>
      </c>
      <c r="B53" s="0" t="s">
        <v>32</v>
      </c>
      <c r="C53" s="0" t="n">
        <v>2</v>
      </c>
      <c r="D53" s="0" t="n">
        <v>1</v>
      </c>
      <c r="E53" s="0" t="n">
        <v>2</v>
      </c>
      <c r="F53" s="0" t="n">
        <v>86.10910835</v>
      </c>
      <c r="G53" s="0" t="n">
        <v>228.1891371</v>
      </c>
      <c r="H53" s="0" t="n">
        <v>35.829999984435</v>
      </c>
      <c r="I53" s="0" t="n">
        <v>0.035829999984435</v>
      </c>
      <c r="J53" s="0" t="n">
        <v>3.5829999984435E-005</v>
      </c>
      <c r="K53" s="0" t="n">
        <v>0.0789915345656851</v>
      </c>
      <c r="L53" s="3" t="n">
        <v>0.0116</v>
      </c>
      <c r="M53" s="3" t="n">
        <v>3</v>
      </c>
      <c r="N53" s="0" t="n">
        <v>14.5634054165095</v>
      </c>
      <c r="O53" s="2" t="n">
        <v>24.5990747915504</v>
      </c>
      <c r="P53" s="2" t="n">
        <v>172.668973842546</v>
      </c>
      <c r="Q53" s="2" t="n">
        <v>414.969896281052</v>
      </c>
      <c r="R53" s="2" t="n">
        <v>1099.67022514479</v>
      </c>
      <c r="S53" s="2" t="n">
        <v>29.1726666666667</v>
      </c>
      <c r="T53" s="2" t="n">
        <v>0.926466666666667</v>
      </c>
      <c r="U53" s="2" t="n">
        <v>0</v>
      </c>
    </row>
    <row r="54" customFormat="false" ht="15" hidden="false" customHeight="false" outlineLevel="0" collapsed="false">
      <c r="A54" s="2" t="s">
        <v>31</v>
      </c>
      <c r="B54" s="0" t="s">
        <v>32</v>
      </c>
      <c r="C54" s="0" t="n">
        <v>3</v>
      </c>
      <c r="D54" s="0" t="n">
        <v>1</v>
      </c>
      <c r="E54" s="0" t="n">
        <v>3</v>
      </c>
      <c r="F54" s="0" t="n">
        <v>123.0233117</v>
      </c>
      <c r="G54" s="0" t="n">
        <v>326.011776</v>
      </c>
      <c r="H54" s="0" t="n">
        <v>51.18999999837</v>
      </c>
      <c r="I54" s="0" t="n">
        <v>0.05118999999837</v>
      </c>
      <c r="J54" s="0" t="n">
        <v>5.118999999837E-005</v>
      </c>
      <c r="K54" s="0" t="n">
        <v>0.112854497796406</v>
      </c>
      <c r="L54" s="3" t="n">
        <v>0.0116</v>
      </c>
      <c r="M54" s="3" t="n">
        <v>3</v>
      </c>
      <c r="N54" s="0" t="n">
        <v>16.4024622447513</v>
      </c>
      <c r="O54" s="2" t="n">
        <v>27.3617517473974</v>
      </c>
      <c r="P54" s="2" t="n">
        <v>237.62366170011</v>
      </c>
      <c r="Q54" s="2" t="n">
        <v>571.073447969504</v>
      </c>
      <c r="R54" s="2" t="n">
        <v>1513.34463711918</v>
      </c>
      <c r="S54" s="2" t="n">
        <v>29.1726666666667</v>
      </c>
      <c r="T54" s="2" t="n">
        <v>0.926466666666667</v>
      </c>
      <c r="U54" s="2" t="n">
        <v>0</v>
      </c>
    </row>
    <row r="55" customFormat="false" ht="15" hidden="false" customHeight="false" outlineLevel="0" collapsed="false">
      <c r="A55" s="2" t="s">
        <v>31</v>
      </c>
      <c r="B55" s="0" t="s">
        <v>32</v>
      </c>
      <c r="C55" s="0" t="n">
        <v>4</v>
      </c>
      <c r="D55" s="0" t="n">
        <v>1</v>
      </c>
      <c r="E55" s="0" t="n">
        <v>4</v>
      </c>
      <c r="F55" s="0" t="n">
        <v>164.5638068</v>
      </c>
      <c r="G55" s="0" t="n">
        <v>436.094088</v>
      </c>
      <c r="H55" s="0" t="n">
        <v>68.47500000948</v>
      </c>
      <c r="I55" s="0" t="n">
        <v>0.06847500000948</v>
      </c>
      <c r="J55" s="0" t="n">
        <v>6.847500000948E-005</v>
      </c>
      <c r="K55" s="0" t="n">
        <v>0.1509613545209</v>
      </c>
      <c r="L55" s="3" t="n">
        <v>0.0116</v>
      </c>
      <c r="M55" s="3" t="n">
        <v>3</v>
      </c>
      <c r="N55" s="0" t="n">
        <v>18.0727684297062</v>
      </c>
      <c r="O55" s="2" t="n">
        <v>28.455634422781</v>
      </c>
      <c r="P55" s="2" t="n">
        <v>267.27775043603</v>
      </c>
      <c r="Q55" s="2" t="n">
        <v>642.340183696298</v>
      </c>
      <c r="R55" s="2" t="n">
        <v>1702.20148679519</v>
      </c>
      <c r="S55" s="2" t="n">
        <v>29.1726666666667</v>
      </c>
      <c r="T55" s="2" t="n">
        <v>0.926466666666667</v>
      </c>
      <c r="U55" s="2" t="n">
        <v>0</v>
      </c>
    </row>
    <row r="56" customFormat="false" ht="15" hidden="false" customHeight="false" outlineLevel="0" collapsed="false">
      <c r="A56" s="2" t="s">
        <v>31</v>
      </c>
      <c r="B56" s="0" t="s">
        <v>32</v>
      </c>
      <c r="C56" s="0" t="n">
        <v>5</v>
      </c>
      <c r="D56" s="0" t="n">
        <v>1</v>
      </c>
      <c r="E56" s="0" t="n">
        <v>5</v>
      </c>
      <c r="F56" s="0" t="n">
        <v>206.1043018</v>
      </c>
      <c r="G56" s="0" t="n">
        <v>546.1763998</v>
      </c>
      <c r="H56" s="0" t="n">
        <v>85.75999997898</v>
      </c>
      <c r="I56" s="0" t="n">
        <v>0.08575999997898</v>
      </c>
      <c r="J56" s="0" t="n">
        <v>8.575999997898E-005</v>
      </c>
      <c r="K56" s="0" t="n">
        <v>0.189068211153659</v>
      </c>
      <c r="L56" s="3" t="n">
        <v>0.0116</v>
      </c>
      <c r="M56" s="3" t="n">
        <v>3</v>
      </c>
      <c r="N56" s="0" t="n">
        <v>19.4808959921927</v>
      </c>
      <c r="O56" s="2" t="n">
        <v>28.8887575590101</v>
      </c>
      <c r="P56" s="2" t="n">
        <v>279.669162488917</v>
      </c>
      <c r="Q56" s="2" t="n">
        <v>672.120073273052</v>
      </c>
      <c r="R56" s="2" t="n">
        <v>1781.11819417359</v>
      </c>
      <c r="S56" s="2" t="n">
        <v>29.1726666666667</v>
      </c>
      <c r="T56" s="2" t="n">
        <v>0.926466666666667</v>
      </c>
      <c r="U56" s="2" t="n">
        <v>0</v>
      </c>
    </row>
    <row r="57" customFormat="false" ht="15" hidden="false" customHeight="false" outlineLevel="0" collapsed="false">
      <c r="A57" s="2" t="s">
        <v>31</v>
      </c>
      <c r="B57" s="0" t="s">
        <v>32</v>
      </c>
      <c r="C57" s="0" t="n">
        <v>6</v>
      </c>
      <c r="D57" s="0" t="n">
        <v>1</v>
      </c>
      <c r="E57" s="0" t="n">
        <v>6</v>
      </c>
      <c r="F57" s="0" t="n">
        <v>244.7128095</v>
      </c>
      <c r="G57" s="0" t="n">
        <v>648.4889451</v>
      </c>
      <c r="H57" s="0" t="n">
        <v>101.82500003295</v>
      </c>
      <c r="I57" s="0" t="n">
        <v>0.10182500003295</v>
      </c>
      <c r="J57" s="0" t="n">
        <v>0.00010182500003295</v>
      </c>
      <c r="K57" s="0" t="n">
        <v>0.224485431572642</v>
      </c>
      <c r="L57" s="3" t="n">
        <v>0.0116</v>
      </c>
      <c r="M57" s="3" t="n">
        <v>3</v>
      </c>
      <c r="N57" s="0" t="n">
        <v>20.6283967913844</v>
      </c>
      <c r="O57" s="2" t="n">
        <v>29.0602527799863</v>
      </c>
      <c r="P57" s="2" t="n">
        <v>284.679472395857</v>
      </c>
      <c r="Q57" s="2" t="n">
        <v>684.161192972499</v>
      </c>
      <c r="R57" s="2" t="n">
        <v>1813.02716137712</v>
      </c>
      <c r="S57" s="2" t="n">
        <v>29.1726666666667</v>
      </c>
      <c r="T57" s="2" t="n">
        <v>0.926466666666667</v>
      </c>
      <c r="U57" s="2" t="n">
        <v>0</v>
      </c>
    </row>
    <row r="58" customFormat="false" ht="15" hidden="false" customHeight="false" outlineLevel="0" collapsed="false">
      <c r="A58" s="2" t="s">
        <v>31</v>
      </c>
      <c r="B58" s="0" t="s">
        <v>32</v>
      </c>
      <c r="C58" s="0" t="n">
        <v>7</v>
      </c>
      <c r="D58" s="0" t="n">
        <v>1</v>
      </c>
      <c r="E58" s="0" t="n">
        <v>7</v>
      </c>
      <c r="F58" s="0" t="n">
        <v>283.321317</v>
      </c>
      <c r="G58" s="0" t="n">
        <v>750.8014901</v>
      </c>
      <c r="H58" s="0" t="n">
        <v>117.8900000037</v>
      </c>
      <c r="I58" s="0" t="n">
        <v>0.1178900000037</v>
      </c>
      <c r="J58" s="0" t="n">
        <v>0.0001178900000037</v>
      </c>
      <c r="K58" s="0" t="n">
        <v>0.259902651808157</v>
      </c>
      <c r="L58" s="3" t="n">
        <v>0.0116</v>
      </c>
      <c r="M58" s="3" t="n">
        <v>3</v>
      </c>
      <c r="N58" s="0" t="n">
        <v>21.6607252068942</v>
      </c>
      <c r="O58" s="2" t="n">
        <v>29.1281563583398</v>
      </c>
      <c r="P58" s="2" t="n">
        <v>286.679726077945</v>
      </c>
      <c r="Q58" s="2" t="n">
        <v>688.968339528826</v>
      </c>
      <c r="R58" s="2" t="n">
        <v>1825.76609975139</v>
      </c>
      <c r="S58" s="2" t="n">
        <v>29.1726666666667</v>
      </c>
      <c r="T58" s="2" t="n">
        <v>0.926466666666667</v>
      </c>
      <c r="U58" s="2" t="n">
        <v>0</v>
      </c>
    </row>
    <row r="59" customFormat="false" ht="15" hidden="false" customHeight="false" outlineLevel="0" collapsed="false">
      <c r="A59" s="2" t="s">
        <v>31</v>
      </c>
      <c r="B59" s="0" t="s">
        <v>32</v>
      </c>
      <c r="C59" s="0" t="n">
        <v>8</v>
      </c>
      <c r="D59" s="0" t="n">
        <v>1</v>
      </c>
      <c r="E59" s="0" t="n">
        <v>8</v>
      </c>
      <c r="F59" s="0" t="n">
        <v>314.4436434</v>
      </c>
      <c r="G59" s="0" t="n">
        <v>833.275655</v>
      </c>
      <c r="H59" s="0" t="n">
        <v>130.84000001874</v>
      </c>
      <c r="I59" s="0" t="n">
        <v>0.13084000001874</v>
      </c>
      <c r="J59" s="0" t="n">
        <v>0.00013084000001874</v>
      </c>
      <c r="K59" s="0" t="n">
        <v>0.288452480841315</v>
      </c>
      <c r="L59" s="3" t="n">
        <v>0.0116</v>
      </c>
      <c r="M59" s="3" t="n">
        <v>3</v>
      </c>
      <c r="N59" s="0" t="n">
        <v>22.4264663428077</v>
      </c>
      <c r="O59" s="2" t="n">
        <v>29.1550427982474</v>
      </c>
      <c r="P59" s="2" t="n">
        <v>287.474309221856</v>
      </c>
      <c r="Q59" s="2" t="n">
        <v>690.877936125584</v>
      </c>
      <c r="R59" s="2" t="n">
        <v>1830.8265307328</v>
      </c>
      <c r="S59" s="2" t="n">
        <v>29.1726666666667</v>
      </c>
      <c r="T59" s="2" t="n">
        <v>0.926466666666667</v>
      </c>
      <c r="U59" s="2" t="n">
        <v>0</v>
      </c>
    </row>
    <row r="60" customFormat="false" ht="15" hidden="false" customHeight="false" outlineLevel="0" collapsed="false">
      <c r="A60" s="2" t="s">
        <v>31</v>
      </c>
      <c r="B60" s="0" t="s">
        <v>32</v>
      </c>
      <c r="C60" s="0" t="n">
        <v>9</v>
      </c>
      <c r="D60" s="0" t="n">
        <v>1</v>
      </c>
      <c r="E60" s="0" t="n">
        <v>9</v>
      </c>
      <c r="F60" s="0" t="n">
        <v>345.5659698</v>
      </c>
      <c r="G60" s="0" t="n">
        <v>915.7498198</v>
      </c>
      <c r="H60" s="0" t="n">
        <v>143.79000003378</v>
      </c>
      <c r="I60" s="0" t="n">
        <v>0.14379000003378</v>
      </c>
      <c r="J60" s="0" t="n">
        <v>0.00014379000003378</v>
      </c>
      <c r="K60" s="0" t="n">
        <v>0.317002309874472</v>
      </c>
      <c r="L60" s="3" t="n">
        <v>0.0116</v>
      </c>
      <c r="M60" s="3" t="n">
        <v>3</v>
      </c>
      <c r="N60" s="0" t="n">
        <v>23.143208333852</v>
      </c>
      <c r="O60" s="2" t="n">
        <v>29.1656884912791</v>
      </c>
      <c r="P60" s="2" t="n">
        <v>287.789329941003</v>
      </c>
      <c r="Q60" s="2" t="n">
        <v>691.63501547946</v>
      </c>
      <c r="R60" s="2" t="n">
        <v>1832.83279102057</v>
      </c>
      <c r="S60" s="2" t="n">
        <v>29.1726666666667</v>
      </c>
      <c r="T60" s="2" t="n">
        <v>0.926466666666667</v>
      </c>
      <c r="U60" s="2" t="n">
        <v>0</v>
      </c>
    </row>
    <row r="61" customFormat="false" ht="15" hidden="false" customHeight="false" outlineLevel="0" collapsed="false">
      <c r="A61" s="2" t="s">
        <v>31</v>
      </c>
      <c r="B61" s="0" t="s">
        <v>32</v>
      </c>
      <c r="C61" s="0" t="n">
        <v>10</v>
      </c>
      <c r="D61" s="0" t="n">
        <v>1</v>
      </c>
      <c r="E61" s="0" t="n">
        <v>10</v>
      </c>
      <c r="F61" s="0" t="n">
        <v>372.7469359</v>
      </c>
      <c r="G61" s="0" t="n">
        <v>987.77938</v>
      </c>
      <c r="H61" s="0" t="n">
        <v>155.10000002799</v>
      </c>
      <c r="I61" s="0" t="n">
        <v>0.15510000002799</v>
      </c>
      <c r="J61" s="0" t="n">
        <v>0.00015510000002799</v>
      </c>
      <c r="K61" s="0" t="n">
        <v>0.341936562061707</v>
      </c>
      <c r="L61" s="3" t="n">
        <v>0.0116</v>
      </c>
      <c r="M61" s="3" t="n">
        <v>3</v>
      </c>
      <c r="N61" s="0" t="n">
        <v>23.7347467902227</v>
      </c>
      <c r="O61" s="2" t="n">
        <v>29.1699036562662</v>
      </c>
      <c r="P61" s="2" t="n">
        <v>287.914126052305</v>
      </c>
      <c r="Q61" s="2" t="n">
        <v>691.934934035822</v>
      </c>
      <c r="R61" s="2" t="n">
        <v>1833.62757519493</v>
      </c>
      <c r="S61" s="2" t="n">
        <v>29.1726666666667</v>
      </c>
      <c r="T61" s="2" t="n">
        <v>0.926466666666667</v>
      </c>
      <c r="U61" s="2" t="n">
        <v>0</v>
      </c>
    </row>
    <row r="62" customFormat="false" ht="15" hidden="false" customHeight="false" outlineLevel="0" collapsed="false">
      <c r="A62" s="0" t="s">
        <v>33</v>
      </c>
      <c r="B62" s="0" t="s">
        <v>34</v>
      </c>
      <c r="C62" s="0" t="n">
        <v>1</v>
      </c>
      <c r="D62" s="0" t="n">
        <v>2</v>
      </c>
      <c r="E62" s="0" t="n">
        <v>2</v>
      </c>
      <c r="F62" s="0" t="n">
        <v>127.5414564</v>
      </c>
      <c r="G62" s="0" t="n">
        <v>337.9848595</v>
      </c>
      <c r="H62" s="0" t="n">
        <v>53.07000001</v>
      </c>
      <c r="I62" s="0" t="n">
        <v>0.05307</v>
      </c>
      <c r="J62" s="0" t="n">
        <v>5.31E-005</v>
      </c>
      <c r="K62" s="0" t="n">
        <v>0.116999183</v>
      </c>
      <c r="L62" s="0" t="n">
        <v>0.015</v>
      </c>
      <c r="M62" s="0" t="n">
        <v>3</v>
      </c>
      <c r="N62" s="0" t="n">
        <v>15.23769499</v>
      </c>
      <c r="O62" s="0" t="n">
        <v>19.1988128345637</v>
      </c>
      <c r="P62" s="0" t="n">
        <v>106.148627567673</v>
      </c>
      <c r="Q62" s="0" t="n">
        <v>255.103647122503</v>
      </c>
      <c r="R62" s="0" t="n">
        <v>676.024664874632</v>
      </c>
      <c r="S62" s="4" t="n">
        <v>58.9</v>
      </c>
      <c r="T62" s="4" t="n">
        <v>0.22</v>
      </c>
      <c r="U62" s="4" t="n">
        <v>0.207</v>
      </c>
    </row>
    <row r="63" customFormat="false" ht="15" hidden="false" customHeight="false" outlineLevel="0" collapsed="false">
      <c r="A63" s="0" t="s">
        <v>33</v>
      </c>
      <c r="B63" s="0" t="s">
        <v>34</v>
      </c>
      <c r="C63" s="0" t="n">
        <v>2</v>
      </c>
      <c r="D63" s="0" t="n">
        <v>2</v>
      </c>
      <c r="E63" s="0" t="n">
        <v>4</v>
      </c>
      <c r="F63" s="0" t="n">
        <v>347.4885845</v>
      </c>
      <c r="G63" s="0" t="n">
        <v>920.8447489</v>
      </c>
      <c r="H63" s="0" t="n">
        <v>144.59</v>
      </c>
      <c r="I63" s="0" t="n">
        <v>0.14459</v>
      </c>
      <c r="J63" s="0" t="n">
        <v>0.00014459</v>
      </c>
      <c r="K63" s="0" t="n">
        <v>0.318766006</v>
      </c>
      <c r="L63" s="0" t="n">
        <v>0.015</v>
      </c>
      <c r="M63" s="0" t="n">
        <v>3</v>
      </c>
      <c r="N63" s="0" t="n">
        <v>21.28215815</v>
      </c>
      <c r="O63" s="0" t="n">
        <v>33.3309895052204</v>
      </c>
      <c r="P63" s="0" t="n">
        <v>555.438372390013</v>
      </c>
      <c r="Q63" s="0" t="n">
        <v>1334.86751355447</v>
      </c>
      <c r="R63" s="0" t="n">
        <v>3537.39891091933</v>
      </c>
      <c r="S63" s="4" t="n">
        <v>58.9</v>
      </c>
      <c r="T63" s="4" t="n">
        <v>0.22</v>
      </c>
      <c r="U63" s="4" t="n">
        <v>0.207</v>
      </c>
    </row>
    <row r="64" customFormat="false" ht="15" hidden="false" customHeight="false" outlineLevel="0" collapsed="false">
      <c r="A64" s="0" t="s">
        <v>33</v>
      </c>
      <c r="B64" s="0" t="s">
        <v>34</v>
      </c>
      <c r="C64" s="0" t="n">
        <v>3</v>
      </c>
      <c r="D64" s="0" t="n">
        <v>2</v>
      </c>
      <c r="E64" s="0" t="n">
        <v>6</v>
      </c>
      <c r="F64" s="0" t="n">
        <v>732.4200913</v>
      </c>
      <c r="G64" s="0" t="n">
        <v>1940.913242</v>
      </c>
      <c r="H64" s="0" t="n">
        <v>304.76</v>
      </c>
      <c r="I64" s="0" t="n">
        <v>0.30476</v>
      </c>
      <c r="J64" s="0" t="n">
        <v>0.00030476</v>
      </c>
      <c r="K64" s="0" t="n">
        <v>0.671879991</v>
      </c>
      <c r="L64" s="0" t="n">
        <v>0.015</v>
      </c>
      <c r="M64" s="0" t="n">
        <v>3</v>
      </c>
      <c r="N64" s="0" t="n">
        <v>27.28698603</v>
      </c>
      <c r="O64" s="0" t="n">
        <v>42.4326259903049</v>
      </c>
      <c r="P64" s="0" t="n">
        <v>1146.01680801641</v>
      </c>
      <c r="Q64" s="0" t="n">
        <v>2754.18603224324</v>
      </c>
      <c r="R64" s="0" t="n">
        <v>7298.59298544458</v>
      </c>
      <c r="S64" s="4" t="n">
        <v>58.9</v>
      </c>
      <c r="T64" s="4" t="n">
        <v>0.22</v>
      </c>
      <c r="U64" s="4" t="n">
        <v>0.207</v>
      </c>
    </row>
    <row r="65" customFormat="false" ht="15" hidden="false" customHeight="false" outlineLevel="0" collapsed="false">
      <c r="A65" s="0" t="s">
        <v>33</v>
      </c>
      <c r="B65" s="0" t="s">
        <v>34</v>
      </c>
      <c r="C65" s="0" t="n">
        <v>4</v>
      </c>
      <c r="D65" s="0" t="n">
        <v>2</v>
      </c>
      <c r="E65" s="0" t="n">
        <v>8</v>
      </c>
      <c r="F65" s="0" t="n">
        <v>1115.200673</v>
      </c>
      <c r="G65" s="0" t="n">
        <v>2955.281782</v>
      </c>
      <c r="H65" s="0" t="n">
        <v>464.035</v>
      </c>
      <c r="I65" s="0" t="n">
        <v>0.464035</v>
      </c>
      <c r="J65" s="0" t="n">
        <v>0.000464035</v>
      </c>
      <c r="K65" s="0" t="n">
        <v>1.023020842</v>
      </c>
      <c r="L65" s="0" t="n">
        <v>0.015</v>
      </c>
      <c r="M65" s="0" t="n">
        <v>3</v>
      </c>
      <c r="N65" s="0" t="n">
        <v>31.39206078</v>
      </c>
      <c r="O65" s="0" t="n">
        <v>48.2944113781584</v>
      </c>
      <c r="P65" s="0" t="n">
        <v>1689.59217908128</v>
      </c>
      <c r="Q65" s="0" t="n">
        <v>4060.54356904899</v>
      </c>
      <c r="R65" s="0" t="n">
        <v>10760.4404579798</v>
      </c>
      <c r="S65" s="4" t="n">
        <v>58.9</v>
      </c>
      <c r="T65" s="4" t="n">
        <v>0.22</v>
      </c>
      <c r="U65" s="4" t="n">
        <v>0.207</v>
      </c>
    </row>
    <row r="66" customFormat="false" ht="15" hidden="false" customHeight="false" outlineLevel="0" collapsed="false">
      <c r="A66" s="0" t="s">
        <v>33</v>
      </c>
      <c r="B66" s="0" t="s">
        <v>34</v>
      </c>
      <c r="C66" s="0" t="n">
        <v>5</v>
      </c>
      <c r="D66" s="0" t="n">
        <v>2</v>
      </c>
      <c r="E66" s="0" t="n">
        <v>10</v>
      </c>
      <c r="F66" s="0" t="n">
        <v>1550.432588</v>
      </c>
      <c r="G66" s="0" t="n">
        <v>4108.646359</v>
      </c>
      <c r="H66" s="0" t="n">
        <v>645.1349999</v>
      </c>
      <c r="I66" s="0" t="n">
        <v>0.645135</v>
      </c>
      <c r="J66" s="0" t="n">
        <v>0.000645135</v>
      </c>
      <c r="K66" s="0" t="n">
        <v>1.422277523</v>
      </c>
      <c r="L66" s="0" t="n">
        <v>0.015</v>
      </c>
      <c r="M66" s="0" t="n">
        <v>3</v>
      </c>
      <c r="N66" s="0" t="n">
        <v>35.03642466</v>
      </c>
      <c r="O66" s="0" t="n">
        <v>52.0696146605091</v>
      </c>
      <c r="P66" s="0" t="n">
        <v>2117.60205706148</v>
      </c>
      <c r="Q66" s="0" t="n">
        <v>5089.16620298362</v>
      </c>
      <c r="R66" s="0" t="n">
        <v>13486.2904379066</v>
      </c>
      <c r="S66" s="4" t="n">
        <v>58.9</v>
      </c>
      <c r="T66" s="4" t="n">
        <v>0.22</v>
      </c>
      <c r="U66" s="4" t="n">
        <v>0.207</v>
      </c>
    </row>
    <row r="67" customFormat="false" ht="15" hidden="false" customHeight="false" outlineLevel="0" collapsed="false">
      <c r="A67" s="0" t="s">
        <v>33</v>
      </c>
      <c r="B67" s="0" t="s">
        <v>34</v>
      </c>
      <c r="C67" s="0" t="n">
        <v>6</v>
      </c>
      <c r="D67" s="0" t="n">
        <v>2</v>
      </c>
      <c r="E67" s="0" t="n">
        <v>12</v>
      </c>
      <c r="F67" s="0" t="n">
        <v>1976.435953</v>
      </c>
      <c r="G67" s="0" t="n">
        <v>5237.555275</v>
      </c>
      <c r="H67" s="0" t="n">
        <v>822.395</v>
      </c>
      <c r="I67" s="0" t="n">
        <v>0.822395</v>
      </c>
      <c r="J67" s="0" t="n">
        <v>0.000822395</v>
      </c>
      <c r="K67" s="0" t="n">
        <v>1.813068465</v>
      </c>
      <c r="L67" s="0" t="n">
        <v>0.015</v>
      </c>
      <c r="M67" s="0" t="n">
        <v>3</v>
      </c>
      <c r="N67" s="0" t="n">
        <v>37.98945537</v>
      </c>
      <c r="O67" s="0" t="n">
        <v>54.5009830713355</v>
      </c>
      <c r="P67" s="0" t="n">
        <v>2428.31077591372</v>
      </c>
      <c r="Q67" s="0" t="n">
        <v>5835.88266261409</v>
      </c>
      <c r="R67" s="0" t="n">
        <v>15465.0890559273</v>
      </c>
      <c r="S67" s="4" t="n">
        <v>58.9</v>
      </c>
      <c r="T67" s="4" t="n">
        <v>0.22</v>
      </c>
      <c r="U67" s="4" t="n">
        <v>0.207</v>
      </c>
    </row>
    <row r="68" customFormat="false" ht="15" hidden="false" customHeight="false" outlineLevel="0" collapsed="false">
      <c r="A68" s="0" t="s">
        <v>33</v>
      </c>
      <c r="B68" s="0" t="s">
        <v>34</v>
      </c>
      <c r="C68" s="0" t="n">
        <v>7</v>
      </c>
      <c r="D68" s="0" t="n">
        <v>2</v>
      </c>
      <c r="E68" s="0" t="n">
        <v>14</v>
      </c>
      <c r="F68" s="0" t="n">
        <v>2275.666907</v>
      </c>
      <c r="G68" s="0" t="n">
        <v>6030.517304</v>
      </c>
      <c r="H68" s="0" t="n">
        <v>946.905</v>
      </c>
      <c r="I68" s="0" t="n">
        <v>0.946905</v>
      </c>
      <c r="J68" s="0" t="n">
        <v>0.000946905</v>
      </c>
      <c r="K68" s="0" t="n">
        <v>2.087565701</v>
      </c>
      <c r="L68" s="0" t="n">
        <v>0.015</v>
      </c>
      <c r="M68" s="0" t="n">
        <v>3</v>
      </c>
      <c r="N68" s="0" t="n">
        <v>39.81729171</v>
      </c>
      <c r="O68" s="0" t="n">
        <v>56.0668728809788</v>
      </c>
      <c r="P68" s="0" t="n">
        <v>2643.68837484471</v>
      </c>
      <c r="Q68" s="0" t="n">
        <v>6353.49284990317</v>
      </c>
      <c r="R68" s="0" t="n">
        <v>16836.7560522434</v>
      </c>
      <c r="S68" s="4" t="n">
        <v>58.9</v>
      </c>
      <c r="T68" s="4" t="n">
        <v>0.22</v>
      </c>
      <c r="U68" s="4" t="n">
        <v>0.207</v>
      </c>
    </row>
    <row r="69" customFormat="false" ht="15" hidden="false" customHeight="false" outlineLevel="0" collapsed="false">
      <c r="A69" s="0" t="s">
        <v>33</v>
      </c>
      <c r="B69" s="0" t="s">
        <v>34</v>
      </c>
      <c r="C69" s="0" t="n">
        <v>8</v>
      </c>
      <c r="D69" s="0" t="n">
        <v>2</v>
      </c>
      <c r="E69" s="0" t="n">
        <v>16</v>
      </c>
      <c r="F69" s="0" t="n">
        <v>2451.333814</v>
      </c>
      <c r="G69" s="0" t="n">
        <v>6496.034608</v>
      </c>
      <c r="H69" s="0" t="n">
        <v>1020</v>
      </c>
      <c r="I69" s="0" t="n">
        <v>1.02</v>
      </c>
      <c r="J69" s="0" t="n">
        <v>0.00102</v>
      </c>
      <c r="K69" s="0" t="n">
        <v>2.2487124</v>
      </c>
      <c r="L69" s="0" t="n">
        <v>0.015</v>
      </c>
      <c r="M69" s="0" t="n">
        <v>3</v>
      </c>
      <c r="N69" s="0" t="n">
        <v>40.81655102</v>
      </c>
      <c r="O69" s="0" t="n">
        <v>57.075362949792</v>
      </c>
      <c r="P69" s="0" t="n">
        <v>2788.9280146026</v>
      </c>
      <c r="Q69" s="0" t="n">
        <v>6702.54269310888</v>
      </c>
      <c r="R69" s="0" t="n">
        <v>17761.7381367385</v>
      </c>
      <c r="S69" s="4" t="n">
        <v>58.9</v>
      </c>
      <c r="T69" s="4" t="n">
        <v>0.22</v>
      </c>
      <c r="U69" s="4" t="n">
        <v>0.207</v>
      </c>
    </row>
    <row r="70" customFormat="false" ht="15" hidden="false" customHeight="false" outlineLevel="0" collapsed="false">
      <c r="A70" s="0" t="s">
        <v>33</v>
      </c>
      <c r="B70" s="0" t="s">
        <v>34</v>
      </c>
      <c r="C70" s="0" t="n">
        <v>9</v>
      </c>
      <c r="D70" s="0" t="n">
        <v>2</v>
      </c>
      <c r="E70" s="0" t="n">
        <v>18</v>
      </c>
      <c r="F70" s="0" t="n">
        <v>2643.59529</v>
      </c>
      <c r="G70" s="0" t="n">
        <v>7005.527518</v>
      </c>
      <c r="H70" s="0" t="n">
        <v>1100</v>
      </c>
      <c r="I70" s="0" t="n">
        <v>1.1</v>
      </c>
      <c r="J70" s="0" t="n">
        <v>0.0011</v>
      </c>
      <c r="K70" s="0" t="n">
        <v>2.425082</v>
      </c>
      <c r="L70" s="0" t="n">
        <v>0.015</v>
      </c>
      <c r="M70" s="0" t="n">
        <v>3</v>
      </c>
      <c r="N70" s="0" t="n">
        <v>41.85690786</v>
      </c>
      <c r="O70" s="0" t="n">
        <v>57.7248672844083</v>
      </c>
      <c r="P70" s="0" t="n">
        <v>2885.22766891794</v>
      </c>
      <c r="Q70" s="0" t="n">
        <v>6933.97661359756</v>
      </c>
      <c r="R70" s="0" t="n">
        <v>18375.0380260335</v>
      </c>
      <c r="S70" s="4" t="n">
        <v>58.9</v>
      </c>
      <c r="T70" s="4" t="n">
        <v>0.22</v>
      </c>
      <c r="U70" s="4" t="n">
        <v>0.207</v>
      </c>
    </row>
    <row r="71" customFormat="false" ht="15" hidden="false" customHeight="false" outlineLevel="0" collapsed="false">
      <c r="A71" s="0" t="s">
        <v>33</v>
      </c>
      <c r="B71" s="0" t="s">
        <v>34</v>
      </c>
      <c r="C71" s="0" t="n">
        <v>10</v>
      </c>
      <c r="D71" s="0" t="n">
        <v>2</v>
      </c>
      <c r="E71" s="0" t="n">
        <v>20</v>
      </c>
      <c r="F71" s="0" t="n">
        <v>3076.18361</v>
      </c>
      <c r="G71" s="0" t="n">
        <v>8151.886566</v>
      </c>
      <c r="H71" s="0" t="n">
        <v>1280</v>
      </c>
      <c r="I71" s="0" t="n">
        <v>1.28</v>
      </c>
      <c r="J71" s="0" t="n">
        <v>0.00128</v>
      </c>
      <c r="K71" s="0" t="n">
        <v>2.8219136</v>
      </c>
      <c r="L71" s="0" t="n">
        <v>0.015</v>
      </c>
      <c r="M71" s="0" t="n">
        <v>3</v>
      </c>
      <c r="N71" s="0" t="n">
        <v>44.02569665</v>
      </c>
      <c r="O71" s="0" t="n">
        <v>58.1431717315526</v>
      </c>
      <c r="P71" s="0" t="n">
        <v>2948.40688090147</v>
      </c>
      <c r="Q71" s="0" t="n">
        <v>7085.81322014291</v>
      </c>
      <c r="R71" s="0" t="n">
        <v>18777.4050333787</v>
      </c>
      <c r="S71" s="4" t="n">
        <v>58.9</v>
      </c>
      <c r="T71" s="4" t="n">
        <v>0.22</v>
      </c>
      <c r="U71" s="4" t="n">
        <v>0.207</v>
      </c>
    </row>
    <row r="72" customFormat="false" ht="15" hidden="false" customHeight="false" outlineLevel="0" collapsed="false">
      <c r="A72" s="0" t="s">
        <v>35</v>
      </c>
      <c r="B72" s="0" t="s">
        <v>36</v>
      </c>
      <c r="C72" s="0" t="n">
        <v>1</v>
      </c>
      <c r="D72" s="0" t="n">
        <v>1</v>
      </c>
      <c r="E72" s="0" t="n">
        <v>1</v>
      </c>
      <c r="F72" s="0" t="n">
        <v>49.19490507</v>
      </c>
      <c r="G72" s="0" t="n">
        <v>130.3664984</v>
      </c>
      <c r="H72" s="0" t="n">
        <v>20.47</v>
      </c>
      <c r="I72" s="0" t="n">
        <v>0.02047</v>
      </c>
      <c r="J72" s="0" t="n">
        <v>2.05E-005</v>
      </c>
      <c r="K72" s="0" t="n">
        <v>0.045128571</v>
      </c>
      <c r="L72" s="0" t="n">
        <v>0.021</v>
      </c>
      <c r="M72" s="0" t="n">
        <v>3</v>
      </c>
      <c r="N72" s="0" t="n">
        <v>9.915155187</v>
      </c>
      <c r="O72" s="0" t="n">
        <v>12.6440846651804</v>
      </c>
      <c r="P72" s="0" t="n">
        <v>42.4503700469109</v>
      </c>
      <c r="Q72" s="0" t="n">
        <v>102.019634815936</v>
      </c>
      <c r="R72" s="0" t="n">
        <v>270.35203226223</v>
      </c>
      <c r="S72" s="4" t="n">
        <v>21.02</v>
      </c>
      <c r="T72" s="4" t="n">
        <v>0.86</v>
      </c>
      <c r="U72" s="4" t="n">
        <v>-0.06999</v>
      </c>
    </row>
    <row r="73" customFormat="false" ht="15" hidden="false" customHeight="false" outlineLevel="0" collapsed="false">
      <c r="A73" s="0" t="s">
        <v>35</v>
      </c>
      <c r="B73" s="0" t="s">
        <v>36</v>
      </c>
      <c r="C73" s="0" t="n">
        <v>2</v>
      </c>
      <c r="D73" s="0" t="n">
        <v>1</v>
      </c>
      <c r="E73" s="0" t="n">
        <v>2</v>
      </c>
      <c r="F73" s="0" t="n">
        <v>86.10910835</v>
      </c>
      <c r="G73" s="0" t="n">
        <v>228.1891371</v>
      </c>
      <c r="H73" s="0" t="n">
        <v>35.82999998</v>
      </c>
      <c r="I73" s="0" t="n">
        <v>0.03583</v>
      </c>
      <c r="J73" s="0" t="n">
        <v>3.58E-005</v>
      </c>
      <c r="K73" s="0" t="n">
        <v>0.078991535</v>
      </c>
      <c r="L73" s="0" t="n">
        <v>0.021</v>
      </c>
      <c r="M73" s="0" t="n">
        <v>3</v>
      </c>
      <c r="N73" s="0" t="n">
        <v>11.94930109</v>
      </c>
      <c r="O73" s="0" t="n">
        <v>17.4756302256006</v>
      </c>
      <c r="P73" s="0" t="n">
        <v>112.077345120461</v>
      </c>
      <c r="Q73" s="0" t="n">
        <v>269.35194693694</v>
      </c>
      <c r="R73" s="0" t="n">
        <v>713.782659382891</v>
      </c>
      <c r="S73" s="4" t="n">
        <v>21.02</v>
      </c>
      <c r="T73" s="4" t="n">
        <v>0.86</v>
      </c>
      <c r="U73" s="4" t="n">
        <v>-0.06999</v>
      </c>
    </row>
    <row r="74" customFormat="false" ht="15" hidden="false" customHeight="false" outlineLevel="0" collapsed="false">
      <c r="A74" s="0" t="s">
        <v>35</v>
      </c>
      <c r="B74" s="0" t="s">
        <v>36</v>
      </c>
      <c r="C74" s="0" t="n">
        <v>3</v>
      </c>
      <c r="D74" s="0" t="n">
        <v>1</v>
      </c>
      <c r="E74" s="0" t="n">
        <v>3</v>
      </c>
      <c r="F74" s="0" t="n">
        <v>123.0233117</v>
      </c>
      <c r="G74" s="0" t="n">
        <v>326.011776</v>
      </c>
      <c r="H74" s="0" t="n">
        <v>51.19</v>
      </c>
      <c r="I74" s="0" t="n">
        <v>0.05119</v>
      </c>
      <c r="J74" s="0" t="n">
        <v>5.12E-005</v>
      </c>
      <c r="K74" s="0" t="n">
        <v>0.112854498</v>
      </c>
      <c r="L74" s="0" t="n">
        <v>0.021</v>
      </c>
      <c r="M74" s="0" t="n">
        <v>3</v>
      </c>
      <c r="N74" s="0" t="n">
        <v>13.45825062</v>
      </c>
      <c r="O74" s="0" t="n">
        <v>19.5201571057611</v>
      </c>
      <c r="P74" s="0" t="n">
        <v>156.195752908825</v>
      </c>
      <c r="Q74" s="0" t="n">
        <v>375.380324222122</v>
      </c>
      <c r="R74" s="0" t="n">
        <v>994.757859188623</v>
      </c>
      <c r="S74" s="4" t="n">
        <v>21.02</v>
      </c>
      <c r="T74" s="4" t="n">
        <v>0.86</v>
      </c>
      <c r="U74" s="4" t="n">
        <v>-0.06999</v>
      </c>
    </row>
    <row r="75" customFormat="false" ht="15" hidden="false" customHeight="false" outlineLevel="0" collapsed="false">
      <c r="A75" s="0" t="s">
        <v>35</v>
      </c>
      <c r="B75" s="0" t="s">
        <v>36</v>
      </c>
      <c r="C75" s="0" t="n">
        <v>4</v>
      </c>
      <c r="D75" s="0" t="n">
        <v>1</v>
      </c>
      <c r="E75" s="0" t="n">
        <v>4</v>
      </c>
      <c r="F75" s="0" t="n">
        <v>164.5638068</v>
      </c>
      <c r="G75" s="0" t="n">
        <v>436.094088</v>
      </c>
      <c r="H75" s="0" t="n">
        <v>68.47500001</v>
      </c>
      <c r="I75" s="0" t="n">
        <v>0.068475</v>
      </c>
      <c r="J75" s="0" t="n">
        <v>6.85E-005</v>
      </c>
      <c r="K75" s="0" t="n">
        <v>0.150961355</v>
      </c>
      <c r="L75" s="0" t="n">
        <v>0.021</v>
      </c>
      <c r="M75" s="0" t="n">
        <v>3</v>
      </c>
      <c r="N75" s="0" t="n">
        <v>14.82873994</v>
      </c>
      <c r="O75" s="0" t="n">
        <v>20.3853233577244</v>
      </c>
      <c r="P75" s="0" t="n">
        <v>177.898427389297</v>
      </c>
      <c r="Q75" s="0" t="n">
        <v>427.537676974999</v>
      </c>
      <c r="R75" s="0" t="n">
        <v>1132.97484398375</v>
      </c>
      <c r="S75" s="4" t="n">
        <v>21.02</v>
      </c>
      <c r="T75" s="4" t="n">
        <v>0.86</v>
      </c>
      <c r="U75" s="4" t="n">
        <v>-0.06999</v>
      </c>
    </row>
    <row r="76" customFormat="false" ht="15" hidden="false" customHeight="false" outlineLevel="0" collapsed="false">
      <c r="A76" s="0" t="s">
        <v>35</v>
      </c>
      <c r="B76" s="0" t="s">
        <v>36</v>
      </c>
      <c r="C76" s="0" t="n">
        <v>5</v>
      </c>
      <c r="D76" s="0" t="n">
        <v>1</v>
      </c>
      <c r="E76" s="0" t="n">
        <v>5</v>
      </c>
      <c r="F76" s="0" t="n">
        <v>206.1043018</v>
      </c>
      <c r="G76" s="0" t="n">
        <v>546.1763998</v>
      </c>
      <c r="H76" s="0" t="n">
        <v>85.75999998</v>
      </c>
      <c r="I76" s="0" t="n">
        <v>0.08576</v>
      </c>
      <c r="J76" s="0" t="n">
        <v>8.58E-005</v>
      </c>
      <c r="K76" s="0" t="n">
        <v>0.189068211</v>
      </c>
      <c r="L76" s="0" t="n">
        <v>0.021</v>
      </c>
      <c r="M76" s="0" t="n">
        <v>3</v>
      </c>
      <c r="N76" s="0" t="n">
        <v>15.98411121</v>
      </c>
      <c r="O76" s="0" t="n">
        <v>20.7514289104562</v>
      </c>
      <c r="P76" s="0" t="n">
        <v>187.656371865458</v>
      </c>
      <c r="Q76" s="0" t="n">
        <v>450.988637023451</v>
      </c>
      <c r="R76" s="0" t="n">
        <v>1195.11988811214</v>
      </c>
      <c r="S76" s="4" t="n">
        <v>21.02</v>
      </c>
      <c r="T76" s="4" t="n">
        <v>0.86</v>
      </c>
      <c r="U76" s="4" t="n">
        <v>-0.06999</v>
      </c>
    </row>
    <row r="77" customFormat="false" ht="15" hidden="false" customHeight="false" outlineLevel="0" collapsed="false">
      <c r="A77" s="0" t="s">
        <v>35</v>
      </c>
      <c r="B77" s="0" t="s">
        <v>36</v>
      </c>
      <c r="C77" s="0" t="n">
        <v>6</v>
      </c>
      <c r="D77" s="0" t="n">
        <v>1</v>
      </c>
      <c r="E77" s="0" t="n">
        <v>6</v>
      </c>
      <c r="F77" s="0" t="n">
        <v>244.7128095</v>
      </c>
      <c r="G77" s="0" t="n">
        <v>648.4889451</v>
      </c>
      <c r="H77" s="0" t="n">
        <v>101.825</v>
      </c>
      <c r="I77" s="0" t="n">
        <v>0.101825</v>
      </c>
      <c r="J77" s="0" t="n">
        <v>0.000101825</v>
      </c>
      <c r="K77" s="0" t="n">
        <v>0.224485432</v>
      </c>
      <c r="L77" s="0" t="n">
        <v>0.021</v>
      </c>
      <c r="M77" s="0" t="n">
        <v>3</v>
      </c>
      <c r="N77" s="0" t="n">
        <v>16.92563774</v>
      </c>
      <c r="O77" s="0" t="n">
        <v>20.9063508984983</v>
      </c>
      <c r="P77" s="0" t="n">
        <v>191.890732679343</v>
      </c>
      <c r="Q77" s="0" t="n">
        <v>461.164942752566</v>
      </c>
      <c r="R77" s="0" t="n">
        <v>1222.0870982943</v>
      </c>
      <c r="S77" s="4" t="n">
        <v>21.02</v>
      </c>
      <c r="T77" s="4" t="n">
        <v>0.86</v>
      </c>
      <c r="U77" s="4" t="n">
        <v>-0.06999</v>
      </c>
    </row>
    <row r="78" customFormat="false" ht="15" hidden="false" customHeight="false" outlineLevel="0" collapsed="false">
      <c r="A78" s="0" t="s">
        <v>35</v>
      </c>
      <c r="B78" s="0" t="s">
        <v>36</v>
      </c>
      <c r="C78" s="0" t="n">
        <v>7</v>
      </c>
      <c r="D78" s="0" t="n">
        <v>1</v>
      </c>
      <c r="E78" s="0" t="n">
        <v>7</v>
      </c>
      <c r="F78" s="0" t="n">
        <v>283.321317</v>
      </c>
      <c r="G78" s="0" t="n">
        <v>750.8014901</v>
      </c>
      <c r="H78" s="0" t="n">
        <v>117.89</v>
      </c>
      <c r="I78" s="0" t="n">
        <v>0.11789</v>
      </c>
      <c r="J78" s="0" t="n">
        <v>0.00011789</v>
      </c>
      <c r="K78" s="0" t="n">
        <v>0.259902652</v>
      </c>
      <c r="L78" s="0" t="n">
        <v>0.021</v>
      </c>
      <c r="M78" s="0" t="n">
        <v>3</v>
      </c>
      <c r="N78" s="0" t="n">
        <v>17.77266511</v>
      </c>
      <c r="O78" s="0" t="n">
        <v>20.971908009555</v>
      </c>
      <c r="P78" s="0" t="n">
        <v>193.7015638225</v>
      </c>
      <c r="Q78" s="0" t="n">
        <v>465.516856098293</v>
      </c>
      <c r="R78" s="0" t="n">
        <v>1233.61966866048</v>
      </c>
      <c r="S78" s="4" t="n">
        <v>21.02</v>
      </c>
      <c r="T78" s="4" t="n">
        <v>0.86</v>
      </c>
      <c r="U78" s="4" t="n">
        <v>-0.06999</v>
      </c>
    </row>
    <row r="79" customFormat="false" ht="15" hidden="false" customHeight="false" outlineLevel="0" collapsed="false">
      <c r="A79" s="0" t="s">
        <v>35</v>
      </c>
      <c r="B79" s="0" t="s">
        <v>36</v>
      </c>
      <c r="C79" s="0" t="n">
        <v>8</v>
      </c>
      <c r="D79" s="0" t="n">
        <v>1</v>
      </c>
      <c r="E79" s="0" t="n">
        <v>8</v>
      </c>
      <c r="F79" s="0" t="n">
        <v>314.4436434</v>
      </c>
      <c r="G79" s="0" t="n">
        <v>833.275655</v>
      </c>
      <c r="H79" s="0" t="n">
        <v>130.84</v>
      </c>
      <c r="I79" s="0" t="n">
        <v>0.13084</v>
      </c>
      <c r="J79" s="0" t="n">
        <v>0.00013084</v>
      </c>
      <c r="K79" s="0" t="n">
        <v>0.288452481</v>
      </c>
      <c r="L79" s="0" t="n">
        <v>0.021</v>
      </c>
      <c r="M79" s="0" t="n">
        <v>3</v>
      </c>
      <c r="N79" s="0" t="n">
        <v>18.40095713</v>
      </c>
      <c r="O79" s="0" t="n">
        <v>20.9996492931805</v>
      </c>
      <c r="P79" s="0" t="n">
        <v>194.471256475155</v>
      </c>
      <c r="Q79" s="0" t="n">
        <v>467.366634162835</v>
      </c>
      <c r="R79" s="0" t="n">
        <v>1238.52158053151</v>
      </c>
      <c r="S79" s="4" t="n">
        <v>21.02</v>
      </c>
      <c r="T79" s="4" t="n">
        <v>0.86</v>
      </c>
      <c r="U79" s="4" t="n">
        <v>-0.06999</v>
      </c>
    </row>
    <row r="80" customFormat="false" ht="15" hidden="false" customHeight="false" outlineLevel="0" collapsed="false">
      <c r="A80" s="0" t="s">
        <v>35</v>
      </c>
      <c r="B80" s="0" t="s">
        <v>36</v>
      </c>
      <c r="C80" s="0" t="n">
        <v>9</v>
      </c>
      <c r="D80" s="0" t="n">
        <v>1</v>
      </c>
      <c r="E80" s="0" t="n">
        <v>9</v>
      </c>
      <c r="F80" s="0" t="n">
        <v>345.5659698</v>
      </c>
      <c r="G80" s="0" t="n">
        <v>915.7498198</v>
      </c>
      <c r="H80" s="0" t="n">
        <v>143.79</v>
      </c>
      <c r="I80" s="0" t="n">
        <v>0.14379</v>
      </c>
      <c r="J80" s="0" t="n">
        <v>0.00014379</v>
      </c>
      <c r="K80" s="0" t="n">
        <v>0.31700231</v>
      </c>
      <c r="L80" s="0" t="n">
        <v>0.021</v>
      </c>
      <c r="M80" s="0" t="n">
        <v>3</v>
      </c>
      <c r="N80" s="0" t="n">
        <v>18.98904526</v>
      </c>
      <c r="O80" s="0" t="n">
        <v>21.0113883525256</v>
      </c>
      <c r="P80" s="0" t="n">
        <v>194.797574215157</v>
      </c>
      <c r="Q80" s="0" t="n">
        <v>468.150863290451</v>
      </c>
      <c r="R80" s="0" t="n">
        <v>1240.5997877197</v>
      </c>
      <c r="S80" s="4" t="n">
        <v>21.02</v>
      </c>
      <c r="T80" s="4" t="n">
        <v>0.86</v>
      </c>
      <c r="U80" s="4" t="n">
        <v>-0.06999</v>
      </c>
    </row>
    <row r="81" customFormat="false" ht="15" hidden="false" customHeight="false" outlineLevel="0" collapsed="false">
      <c r="A81" s="0" t="s">
        <v>35</v>
      </c>
      <c r="B81" s="0" t="s">
        <v>36</v>
      </c>
      <c r="C81" s="0" t="n">
        <v>10</v>
      </c>
      <c r="D81" s="0" t="n">
        <v>1</v>
      </c>
      <c r="E81" s="0" t="n">
        <v>10</v>
      </c>
      <c r="F81" s="0" t="n">
        <v>372.7469359</v>
      </c>
      <c r="G81" s="0" t="n">
        <v>987.77938</v>
      </c>
      <c r="H81" s="0" t="n">
        <v>155.1</v>
      </c>
      <c r="I81" s="0" t="n">
        <v>0.1551</v>
      </c>
      <c r="J81" s="0" t="n">
        <v>0.0001551</v>
      </c>
      <c r="K81" s="0" t="n">
        <v>0.341936562</v>
      </c>
      <c r="L81" s="0" t="n">
        <v>0.021</v>
      </c>
      <c r="M81" s="0" t="n">
        <v>3</v>
      </c>
      <c r="N81" s="0" t="n">
        <v>19.47440366</v>
      </c>
      <c r="O81" s="0" t="n">
        <v>21.0163558773226</v>
      </c>
      <c r="P81" s="0" t="n">
        <v>194.935769353515</v>
      </c>
      <c r="Q81" s="0" t="n">
        <v>468.482983305732</v>
      </c>
      <c r="R81" s="0" t="n">
        <v>1241.47990576019</v>
      </c>
      <c r="S81" s="4" t="n">
        <v>21.02</v>
      </c>
      <c r="T81" s="4" t="n">
        <v>0.86</v>
      </c>
      <c r="U81" s="4" t="n">
        <v>-0.06999</v>
      </c>
    </row>
    <row r="82" customFormat="false" ht="15" hidden="false" customHeight="false" outlineLevel="0" collapsed="false">
      <c r="A82" s="0" t="s">
        <v>37</v>
      </c>
      <c r="B82" s="0" t="s">
        <v>38</v>
      </c>
      <c r="C82" s="0" t="n">
        <v>1</v>
      </c>
      <c r="D82" s="0" t="n">
        <v>9</v>
      </c>
      <c r="E82" s="0" t="n">
        <v>9</v>
      </c>
      <c r="F82" s="0" t="n">
        <v>1513105530</v>
      </c>
      <c r="G82" s="0" t="n">
        <v>4009729654</v>
      </c>
      <c r="H82" s="0" t="n">
        <v>629603211</v>
      </c>
      <c r="I82" s="0" t="n">
        <v>629603.211</v>
      </c>
      <c r="J82" s="0" t="n">
        <v>629.603211</v>
      </c>
      <c r="K82" s="0" t="n">
        <v>1388035.831</v>
      </c>
      <c r="L82" s="2" t="n">
        <v>0.006</v>
      </c>
      <c r="M82" s="0" t="n">
        <v>3</v>
      </c>
      <c r="N82" s="0" t="n">
        <v>1465.589392</v>
      </c>
      <c r="O82" s="2" t="n">
        <v>2074.86068892197</v>
      </c>
      <c r="P82" s="2" t="n">
        <v>53594235.1921706</v>
      </c>
      <c r="Q82" s="2" t="n">
        <v>128801334.275824</v>
      </c>
      <c r="R82" s="2" t="n">
        <v>341323535.830935</v>
      </c>
      <c r="S82" s="2" t="n">
        <v>2097.36</v>
      </c>
      <c r="T82" s="2" t="n">
        <v>0.5</v>
      </c>
      <c r="U82" s="2" t="n">
        <v>0</v>
      </c>
    </row>
    <row r="83" customFormat="false" ht="15" hidden="false" customHeight="false" outlineLevel="0" collapsed="false">
      <c r="A83" s="0" t="s">
        <v>37</v>
      </c>
      <c r="B83" s="0" t="s">
        <v>38</v>
      </c>
      <c r="C83" s="0" t="n">
        <v>2</v>
      </c>
      <c r="D83" s="0" t="n">
        <v>9</v>
      </c>
      <c r="E83" s="0" t="n">
        <v>18</v>
      </c>
      <c r="F83" s="0" t="n">
        <v>1762470683</v>
      </c>
      <c r="G83" s="0" t="n">
        <v>4670547309</v>
      </c>
      <c r="H83" s="0" t="n">
        <v>733364051.2</v>
      </c>
      <c r="I83" s="0" t="n">
        <v>733364.0512</v>
      </c>
      <c r="J83" s="0" t="n">
        <v>733.3640512</v>
      </c>
      <c r="K83" s="0" t="n">
        <v>1616789.055</v>
      </c>
      <c r="L83" s="2" t="n">
        <v>0.006</v>
      </c>
      <c r="M83" s="0" t="n">
        <v>3</v>
      </c>
      <c r="N83" s="0" t="n">
        <v>1542.0432</v>
      </c>
      <c r="O83" s="2" t="n">
        <v>2097.11005523112</v>
      </c>
      <c r="P83" s="2" t="n">
        <v>55336911.7367423</v>
      </c>
      <c r="Q83" s="2" t="n">
        <v>132989453.825384</v>
      </c>
      <c r="R83" s="2" t="n">
        <v>352422052.637267</v>
      </c>
      <c r="S83" s="2" t="n">
        <v>2097.36</v>
      </c>
      <c r="T83" s="2" t="n">
        <v>0.5</v>
      </c>
      <c r="U83" s="2" t="n">
        <v>0</v>
      </c>
    </row>
    <row r="84" customFormat="false" ht="15" hidden="false" customHeight="false" outlineLevel="0" collapsed="false">
      <c r="A84" s="0" t="s">
        <v>37</v>
      </c>
      <c r="B84" s="0" t="s">
        <v>38</v>
      </c>
      <c r="C84" s="0" t="n">
        <v>3</v>
      </c>
      <c r="D84" s="0" t="n">
        <v>9</v>
      </c>
      <c r="E84" s="0" t="n">
        <v>27</v>
      </c>
      <c r="F84" s="0" t="n">
        <v>1772157205</v>
      </c>
      <c r="G84" s="0" t="n">
        <v>4696216593</v>
      </c>
      <c r="H84" s="0" t="n">
        <v>737394613</v>
      </c>
      <c r="I84" s="0" t="n">
        <v>737394.613</v>
      </c>
      <c r="J84" s="0" t="n">
        <v>737.394613</v>
      </c>
      <c r="K84" s="0" t="n">
        <v>1625674.912</v>
      </c>
      <c r="L84" s="2" t="n">
        <v>0.006</v>
      </c>
      <c r="M84" s="0" t="n">
        <v>3</v>
      </c>
      <c r="N84" s="0" t="n">
        <v>1544.863059</v>
      </c>
      <c r="O84" s="2" t="n">
        <v>2097.35722336443</v>
      </c>
      <c r="P84" s="2" t="n">
        <v>55356480.2852645</v>
      </c>
      <c r="Q84" s="2" t="n">
        <v>133036482.300564</v>
      </c>
      <c r="R84" s="2" t="n">
        <v>352546678.096494</v>
      </c>
      <c r="S84" s="2" t="n">
        <v>2097.36</v>
      </c>
      <c r="T84" s="2" t="n">
        <v>0.5</v>
      </c>
      <c r="U84" s="2" t="n">
        <v>0</v>
      </c>
    </row>
    <row r="85" customFormat="false" ht="15" hidden="false" customHeight="false" outlineLevel="0" collapsed="false">
      <c r="A85" s="0" t="s">
        <v>37</v>
      </c>
      <c r="B85" s="0" t="s">
        <v>38</v>
      </c>
      <c r="C85" s="0" t="n">
        <v>4</v>
      </c>
      <c r="D85" s="0" t="n">
        <v>9</v>
      </c>
      <c r="E85" s="0" t="n">
        <v>36</v>
      </c>
      <c r="F85" s="0" t="n">
        <v>1772515152</v>
      </c>
      <c r="G85" s="0" t="n">
        <v>4697165152</v>
      </c>
      <c r="H85" s="0" t="n">
        <v>737543554.7</v>
      </c>
      <c r="I85" s="0" t="n">
        <v>737543.5547</v>
      </c>
      <c r="J85" s="0" t="n">
        <v>737.5435547</v>
      </c>
      <c r="K85" s="0" t="n">
        <v>1626003.272</v>
      </c>
      <c r="L85" s="2" t="n">
        <v>0.006</v>
      </c>
      <c r="M85" s="0" t="n">
        <v>3</v>
      </c>
      <c r="N85" s="0" t="n">
        <v>1544.967064</v>
      </c>
      <c r="O85" s="2" t="n">
        <v>2097.35996915436</v>
      </c>
      <c r="P85" s="2" t="n">
        <v>55356697.6981075</v>
      </c>
      <c r="Q85" s="2" t="n">
        <v>133037004.801989</v>
      </c>
      <c r="R85" s="2" t="n">
        <v>352548062.72527</v>
      </c>
      <c r="S85" s="2" t="n">
        <v>2097.36</v>
      </c>
      <c r="T85" s="2" t="n">
        <v>0.5</v>
      </c>
      <c r="U85" s="2" t="n">
        <v>0</v>
      </c>
    </row>
    <row r="86" customFormat="false" ht="15" hidden="false" customHeight="false" outlineLevel="0" collapsed="false">
      <c r="A86" s="0" t="s">
        <v>37</v>
      </c>
      <c r="B86" s="0" t="s">
        <v>38</v>
      </c>
      <c r="C86" s="0" t="n">
        <v>5</v>
      </c>
      <c r="D86" s="0" t="n">
        <v>9</v>
      </c>
      <c r="E86" s="0" t="n">
        <v>45</v>
      </c>
      <c r="F86" s="0" t="n">
        <v>1772528355</v>
      </c>
      <c r="G86" s="0" t="n">
        <v>4697200141</v>
      </c>
      <c r="H86" s="0" t="n">
        <v>737549048.5</v>
      </c>
      <c r="I86" s="0" t="n">
        <v>737549.0485</v>
      </c>
      <c r="J86" s="0" t="n">
        <v>737.5490485</v>
      </c>
      <c r="K86" s="0" t="n">
        <v>1626015.383</v>
      </c>
      <c r="L86" s="2" t="n">
        <v>0.006</v>
      </c>
      <c r="M86" s="0" t="n">
        <v>3</v>
      </c>
      <c r="N86" s="0" t="n">
        <v>1544.9709</v>
      </c>
      <c r="O86" s="2" t="n">
        <v>2097.35999965734</v>
      </c>
      <c r="P86" s="2" t="n">
        <v>55356700.1133492</v>
      </c>
      <c r="Q86" s="2" t="n">
        <v>133037010.606463</v>
      </c>
      <c r="R86" s="2" t="n">
        <v>352548078.107127</v>
      </c>
      <c r="S86" s="2" t="n">
        <v>2097.36</v>
      </c>
      <c r="T86" s="2" t="n">
        <v>0.5</v>
      </c>
      <c r="U86" s="2" t="n">
        <v>0</v>
      </c>
    </row>
    <row r="87" customFormat="false" ht="15" hidden="false" customHeight="false" outlineLevel="0" collapsed="false">
      <c r="A87" s="0" t="s">
        <v>37</v>
      </c>
      <c r="B87" s="0" t="s">
        <v>38</v>
      </c>
      <c r="C87" s="0" t="n">
        <v>6</v>
      </c>
      <c r="D87" s="0" t="n">
        <v>9</v>
      </c>
      <c r="E87" s="0" t="n">
        <v>54</v>
      </c>
      <c r="F87" s="0" t="n">
        <v>1772528841</v>
      </c>
      <c r="G87" s="0" t="n">
        <v>4697201430</v>
      </c>
      <c r="H87" s="0" t="n">
        <v>737549250.7</v>
      </c>
      <c r="I87" s="0" t="n">
        <v>737549.2507</v>
      </c>
      <c r="J87" s="0" t="n">
        <v>737.5492507</v>
      </c>
      <c r="K87" s="0" t="n">
        <v>1626015.829</v>
      </c>
      <c r="L87" s="2" t="n">
        <v>0.006</v>
      </c>
      <c r="M87" s="0" t="n">
        <v>3</v>
      </c>
      <c r="N87" s="0" t="n">
        <v>1544.971041</v>
      </c>
      <c r="O87" s="2" t="n">
        <v>2097.35999999619</v>
      </c>
      <c r="P87" s="2" t="n">
        <v>55356700.1401801</v>
      </c>
      <c r="Q87" s="2" t="n">
        <v>133037010.670945</v>
      </c>
      <c r="R87" s="2" t="n">
        <v>352548078.278003</v>
      </c>
      <c r="S87" s="2" t="n">
        <v>2097.36</v>
      </c>
      <c r="T87" s="2" t="n">
        <v>0.5</v>
      </c>
      <c r="U87" s="2" t="n">
        <v>0</v>
      </c>
    </row>
    <row r="88" customFormat="false" ht="15" hidden="false" customHeight="false" outlineLevel="0" collapsed="false">
      <c r="A88" s="0" t="s">
        <v>37</v>
      </c>
      <c r="B88" s="0" t="s">
        <v>38</v>
      </c>
      <c r="C88" s="0" t="n">
        <v>7</v>
      </c>
      <c r="D88" s="0" t="n">
        <v>9</v>
      </c>
      <c r="E88" s="0" t="n">
        <v>63</v>
      </c>
      <c r="F88" s="0" t="n">
        <v>1772528859</v>
      </c>
      <c r="G88" s="0" t="n">
        <v>4697201478</v>
      </c>
      <c r="H88" s="0" t="n">
        <v>737549258.2</v>
      </c>
      <c r="I88" s="0" t="n">
        <v>737549.2582</v>
      </c>
      <c r="J88" s="0" t="n">
        <v>737.5492582</v>
      </c>
      <c r="K88" s="0" t="n">
        <v>1626015.846</v>
      </c>
      <c r="L88" s="2" t="n">
        <v>0.006</v>
      </c>
      <c r="M88" s="0" t="n">
        <v>3</v>
      </c>
      <c r="N88" s="0" t="n">
        <v>1544.971047</v>
      </c>
      <c r="O88" s="2" t="n">
        <v>2097.35999999996</v>
      </c>
      <c r="P88" s="2" t="n">
        <v>55356700.1404782</v>
      </c>
      <c r="Q88" s="2" t="n">
        <v>133037010.671661</v>
      </c>
      <c r="R88" s="2" t="n">
        <v>352548078.279902</v>
      </c>
      <c r="S88" s="2" t="n">
        <v>2097.36</v>
      </c>
      <c r="T88" s="2" t="n">
        <v>0.5</v>
      </c>
      <c r="U88" s="2" t="n">
        <v>0</v>
      </c>
    </row>
    <row r="89" customFormat="false" ht="15" hidden="false" customHeight="false" outlineLevel="0" collapsed="false">
      <c r="A89" s="0" t="s">
        <v>37</v>
      </c>
      <c r="B89" s="0" t="s">
        <v>38</v>
      </c>
      <c r="C89" s="0" t="n">
        <v>8</v>
      </c>
      <c r="D89" s="0" t="n">
        <v>9</v>
      </c>
      <c r="E89" s="0" t="n">
        <v>72</v>
      </c>
      <c r="F89" s="0" t="n">
        <v>1772528860</v>
      </c>
      <c r="G89" s="0" t="n">
        <v>4697201480</v>
      </c>
      <c r="H89" s="0" t="n">
        <v>737549258.6</v>
      </c>
      <c r="I89" s="0" t="n">
        <v>737549.2586</v>
      </c>
      <c r="J89" s="0" t="n">
        <v>737.5492586</v>
      </c>
      <c r="K89" s="0" t="n">
        <v>1626015.847</v>
      </c>
      <c r="L89" s="2" t="n">
        <v>0.006</v>
      </c>
      <c r="M89" s="0" t="n">
        <v>3</v>
      </c>
      <c r="N89" s="0" t="n">
        <v>1544.971047</v>
      </c>
      <c r="O89" s="2" t="n">
        <v>2097.36</v>
      </c>
      <c r="P89" s="2" t="n">
        <v>55356700.1404815</v>
      </c>
      <c r="Q89" s="2" t="n">
        <v>133037010.671669</v>
      </c>
      <c r="R89" s="2" t="n">
        <v>352548078.279923</v>
      </c>
      <c r="S89" s="2" t="n">
        <v>2097.36</v>
      </c>
      <c r="T89" s="2" t="n">
        <v>0.5</v>
      </c>
      <c r="U89" s="2" t="n">
        <v>0</v>
      </c>
    </row>
    <row r="90" customFormat="false" ht="15" hidden="false" customHeight="false" outlineLevel="0" collapsed="false">
      <c r="A90" s="0" t="s">
        <v>37</v>
      </c>
      <c r="B90" s="0" t="s">
        <v>38</v>
      </c>
      <c r="C90" s="0" t="n">
        <v>9</v>
      </c>
      <c r="D90" s="0" t="n">
        <v>9</v>
      </c>
      <c r="E90" s="0" t="n">
        <v>81</v>
      </c>
      <c r="F90" s="0" t="n">
        <v>1772528862</v>
      </c>
      <c r="G90" s="0" t="n">
        <v>4697201484</v>
      </c>
      <c r="H90" s="0" t="n">
        <v>737549259.5</v>
      </c>
      <c r="I90" s="0" t="n">
        <v>737549.2595</v>
      </c>
      <c r="J90" s="0" t="n">
        <v>737.5492595</v>
      </c>
      <c r="K90" s="0" t="n">
        <v>1626015.848</v>
      </c>
      <c r="L90" s="2" t="n">
        <v>0.006</v>
      </c>
      <c r="M90" s="0" t="n">
        <v>3</v>
      </c>
      <c r="N90" s="0" t="n">
        <v>1544.971047</v>
      </c>
      <c r="O90" s="2" t="n">
        <v>2097.36</v>
      </c>
      <c r="P90" s="2" t="n">
        <v>55356700.1404815</v>
      </c>
      <c r="Q90" s="2" t="n">
        <v>133037010.671669</v>
      </c>
      <c r="R90" s="2" t="n">
        <v>352548078.279923</v>
      </c>
      <c r="S90" s="2" t="n">
        <v>2097.36</v>
      </c>
      <c r="T90" s="2" t="n">
        <v>0.5</v>
      </c>
      <c r="U90" s="2" t="n">
        <v>0</v>
      </c>
    </row>
    <row r="91" customFormat="false" ht="15" hidden="false" customHeight="false" outlineLevel="0" collapsed="false">
      <c r="A91" s="0" t="s">
        <v>37</v>
      </c>
      <c r="B91" s="0" t="s">
        <v>38</v>
      </c>
      <c r="C91" s="0" t="n">
        <v>10</v>
      </c>
      <c r="D91" s="0" t="n">
        <v>9</v>
      </c>
      <c r="E91" s="0" t="n">
        <v>90</v>
      </c>
      <c r="F91" s="0" t="n">
        <v>1772528862</v>
      </c>
      <c r="G91" s="0" t="n">
        <v>4697201485</v>
      </c>
      <c r="H91" s="0" t="n">
        <v>737549259.5</v>
      </c>
      <c r="I91" s="0" t="n">
        <v>737549.2595</v>
      </c>
      <c r="J91" s="0" t="n">
        <v>737.5492595</v>
      </c>
      <c r="K91" s="0" t="n">
        <v>1626015.848</v>
      </c>
      <c r="L91" s="2" t="n">
        <v>0.006</v>
      </c>
      <c r="M91" s="0" t="n">
        <v>3</v>
      </c>
      <c r="N91" s="0" t="n">
        <v>1544.971047</v>
      </c>
      <c r="O91" s="2" t="n">
        <v>2097.36</v>
      </c>
      <c r="P91" s="2" t="n">
        <v>55356700.1404815</v>
      </c>
      <c r="Q91" s="2" t="n">
        <v>133037010.671669</v>
      </c>
      <c r="R91" s="2" t="n">
        <v>352548078.279923</v>
      </c>
      <c r="S91" s="2" t="n">
        <v>2097.36</v>
      </c>
      <c r="T91" s="2" t="n">
        <v>0.5</v>
      </c>
      <c r="U91" s="2" t="n">
        <v>0</v>
      </c>
    </row>
    <row r="92" customFormat="false" ht="15" hidden="false" customHeight="false" outlineLevel="0" collapsed="false">
      <c r="A92" s="0" t="s">
        <v>39</v>
      </c>
      <c r="B92" s="0" t="s">
        <v>40</v>
      </c>
      <c r="C92" s="0" t="n">
        <v>1</v>
      </c>
      <c r="D92" s="0" t="n">
        <v>2</v>
      </c>
      <c r="E92" s="0" t="n">
        <v>2</v>
      </c>
      <c r="F92" s="0" t="n">
        <v>309.3006489</v>
      </c>
      <c r="G92" s="0" t="n">
        <v>819.6467196</v>
      </c>
      <c r="H92" s="0" t="n">
        <v>128.7</v>
      </c>
      <c r="I92" s="0" t="n">
        <v>0.1287</v>
      </c>
      <c r="J92" s="0" t="n">
        <v>0.0001287</v>
      </c>
      <c r="K92" s="0" t="n">
        <v>0.283734594</v>
      </c>
      <c r="L92" s="0" t="n">
        <v>0.012</v>
      </c>
      <c r="M92" s="0" t="n">
        <v>3</v>
      </c>
      <c r="N92" s="0" t="n">
        <v>22.05290299</v>
      </c>
      <c r="O92" s="0" t="n">
        <v>28.0613187207728</v>
      </c>
      <c r="P92" s="0" t="n">
        <v>265.158452407183</v>
      </c>
      <c r="Q92" s="0" t="n">
        <v>637.246941617839</v>
      </c>
      <c r="R92" s="0" t="n">
        <v>1688.70439528727</v>
      </c>
      <c r="S92" s="0" t="n">
        <v>150.93</v>
      </c>
      <c r="T92" s="0" t="n">
        <v>0.11</v>
      </c>
      <c r="U92" s="0" t="n">
        <v>0.13</v>
      </c>
    </row>
    <row r="93" customFormat="false" ht="15" hidden="false" customHeight="false" outlineLevel="0" collapsed="false">
      <c r="A93" s="0" t="s">
        <v>39</v>
      </c>
      <c r="B93" s="0" t="s">
        <v>40</v>
      </c>
      <c r="C93" s="0" t="n">
        <v>2</v>
      </c>
      <c r="D93" s="0" t="n">
        <v>2</v>
      </c>
      <c r="E93" s="0" t="n">
        <v>4</v>
      </c>
      <c r="F93" s="0" t="n">
        <v>3222.062004</v>
      </c>
      <c r="G93" s="0" t="n">
        <v>8538.464311</v>
      </c>
      <c r="H93" s="0" t="n">
        <v>1340.7</v>
      </c>
      <c r="I93" s="0" t="n">
        <v>1.3407</v>
      </c>
      <c r="J93" s="0" t="n">
        <v>0.0013407</v>
      </c>
      <c r="K93" s="0" t="n">
        <v>2.955734034</v>
      </c>
      <c r="L93" s="0" t="n">
        <v>0.012</v>
      </c>
      <c r="M93" s="0" t="n">
        <v>3</v>
      </c>
      <c r="N93" s="0" t="n">
        <v>48.16336121</v>
      </c>
      <c r="O93" s="0" t="n">
        <v>52.3255735925597</v>
      </c>
      <c r="P93" s="0" t="n">
        <v>1719.1874784799</v>
      </c>
      <c r="Q93" s="0" t="n">
        <v>4131.66901821653</v>
      </c>
      <c r="R93" s="0" t="n">
        <v>10948.9228982738</v>
      </c>
      <c r="S93" s="0" t="n">
        <v>150.93</v>
      </c>
      <c r="T93" s="0" t="n">
        <v>0.11</v>
      </c>
      <c r="U93" s="0" t="n">
        <v>0.13</v>
      </c>
    </row>
    <row r="94" customFormat="false" ht="15" hidden="false" customHeight="false" outlineLevel="0" collapsed="false">
      <c r="A94" s="0" t="s">
        <v>39</v>
      </c>
      <c r="B94" s="0" t="s">
        <v>40</v>
      </c>
      <c r="C94" s="0" t="n">
        <v>3</v>
      </c>
      <c r="D94" s="0" t="n">
        <v>2</v>
      </c>
      <c r="E94" s="0" t="n">
        <v>6</v>
      </c>
      <c r="F94" s="0" t="n">
        <v>7922.134104</v>
      </c>
      <c r="G94" s="0" t="n">
        <v>20993.65538</v>
      </c>
      <c r="H94" s="0" t="n">
        <v>3296.400001</v>
      </c>
      <c r="I94" s="0" t="n">
        <v>3.296400001</v>
      </c>
      <c r="J94" s="0" t="n">
        <v>0.0032964</v>
      </c>
      <c r="K94" s="0" t="n">
        <v>7.267309369</v>
      </c>
      <c r="L94" s="0" t="n">
        <v>0.012</v>
      </c>
      <c r="M94" s="0" t="n">
        <v>3</v>
      </c>
      <c r="N94" s="0" t="n">
        <v>65.00591663</v>
      </c>
      <c r="O94" s="0" t="n">
        <v>71.7980942457213</v>
      </c>
      <c r="P94" s="0" t="n">
        <v>4441.4011070429</v>
      </c>
      <c r="Q94" s="0" t="n">
        <v>10673.8791325232</v>
      </c>
      <c r="R94" s="0" t="n">
        <v>28285.7797011865</v>
      </c>
      <c r="S94" s="0" t="n">
        <v>150.93</v>
      </c>
      <c r="T94" s="0" t="n">
        <v>0.11</v>
      </c>
      <c r="U94" s="0" t="n">
        <v>0.13</v>
      </c>
    </row>
    <row r="95" customFormat="false" ht="15" hidden="false" customHeight="false" outlineLevel="0" collapsed="false">
      <c r="A95" s="0" t="s">
        <v>39</v>
      </c>
      <c r="B95" s="0" t="s">
        <v>40</v>
      </c>
      <c r="C95" s="0" t="n">
        <v>4</v>
      </c>
      <c r="D95" s="0" t="n">
        <v>2</v>
      </c>
      <c r="E95" s="0" t="n">
        <v>8</v>
      </c>
      <c r="F95" s="0" t="n">
        <v>14625.69094</v>
      </c>
      <c r="G95" s="0" t="n">
        <v>38758.08098</v>
      </c>
      <c r="H95" s="0" t="n">
        <v>6085.75</v>
      </c>
      <c r="I95" s="0" t="n">
        <v>6.08575</v>
      </c>
      <c r="J95" s="0" t="n">
        <v>0.00608575</v>
      </c>
      <c r="K95" s="0" t="n">
        <v>13.41676617</v>
      </c>
      <c r="L95" s="0" t="n">
        <v>0.012</v>
      </c>
      <c r="M95" s="0" t="n">
        <v>3</v>
      </c>
      <c r="N95" s="0" t="n">
        <v>79.7463756</v>
      </c>
      <c r="O95" s="0" t="n">
        <v>87.4251581135962</v>
      </c>
      <c r="P95" s="0" t="n">
        <v>8018.45184414947</v>
      </c>
      <c r="Q95" s="0" t="n">
        <v>19270.4922954806</v>
      </c>
      <c r="R95" s="0" t="n">
        <v>51066.8045830235</v>
      </c>
      <c r="S95" s="0" t="n">
        <v>150.93</v>
      </c>
      <c r="T95" s="0" t="n">
        <v>0.11</v>
      </c>
      <c r="U95" s="0" t="n">
        <v>0.13</v>
      </c>
    </row>
    <row r="96" customFormat="false" ht="15" hidden="false" customHeight="false" outlineLevel="0" collapsed="false">
      <c r="A96" s="0" t="s">
        <v>39</v>
      </c>
      <c r="B96" s="0" t="s">
        <v>40</v>
      </c>
      <c r="C96" s="0" t="n">
        <v>5</v>
      </c>
      <c r="D96" s="0" t="n">
        <v>2</v>
      </c>
      <c r="E96" s="0" t="n">
        <v>10</v>
      </c>
      <c r="F96" s="0" t="n">
        <v>23666.30617</v>
      </c>
      <c r="G96" s="0" t="n">
        <v>62715.71136</v>
      </c>
      <c r="H96" s="0" t="n">
        <v>9847.549997</v>
      </c>
      <c r="I96" s="0" t="n">
        <v>9.847549997</v>
      </c>
      <c r="J96" s="0" t="n">
        <v>0.00984755</v>
      </c>
      <c r="K96" s="0" t="n">
        <v>21.71010568</v>
      </c>
      <c r="L96" s="0" t="n">
        <v>0.012</v>
      </c>
      <c r="M96" s="0" t="n">
        <v>3</v>
      </c>
      <c r="N96" s="0" t="n">
        <v>93.62294888</v>
      </c>
      <c r="O96" s="0" t="n">
        <v>99.9661706245259</v>
      </c>
      <c r="P96" s="0" t="n">
        <v>11987.8255443007</v>
      </c>
      <c r="Q96" s="0" t="n">
        <v>28809.9628558055</v>
      </c>
      <c r="R96" s="0" t="n">
        <v>76346.4015678846</v>
      </c>
      <c r="S96" s="0" t="n">
        <v>150.93</v>
      </c>
      <c r="T96" s="0" t="n">
        <v>0.11</v>
      </c>
      <c r="U96" s="0" t="n">
        <v>0.13</v>
      </c>
    </row>
    <row r="97" customFormat="false" ht="15" hidden="false" customHeight="false" outlineLevel="0" collapsed="false">
      <c r="A97" s="0" t="s">
        <v>39</v>
      </c>
      <c r="B97" s="0" t="s">
        <v>40</v>
      </c>
      <c r="C97" s="0" t="n">
        <v>6</v>
      </c>
      <c r="D97" s="0" t="n">
        <v>2</v>
      </c>
      <c r="E97" s="0" t="n">
        <v>12</v>
      </c>
      <c r="F97" s="0" t="n">
        <v>39926.70031</v>
      </c>
      <c r="G97" s="0" t="n">
        <v>105805.7558</v>
      </c>
      <c r="H97" s="0" t="n">
        <v>16613.5</v>
      </c>
      <c r="I97" s="0" t="n">
        <v>16.6135</v>
      </c>
      <c r="J97" s="0" t="n">
        <v>0.0166135</v>
      </c>
      <c r="K97" s="0" t="n">
        <v>36.62645437</v>
      </c>
      <c r="L97" s="0" t="n">
        <v>0.012</v>
      </c>
      <c r="M97" s="0" t="n">
        <v>3</v>
      </c>
      <c r="N97" s="0" t="n">
        <v>111.4533936</v>
      </c>
      <c r="O97" s="0" t="n">
        <v>110.03056891003</v>
      </c>
      <c r="P97" s="0" t="n">
        <v>15985.3195180064</v>
      </c>
      <c r="Q97" s="0" t="n">
        <v>38417.0139822313</v>
      </c>
      <c r="R97" s="0" t="n">
        <v>101805.087052913</v>
      </c>
      <c r="S97" s="0" t="n">
        <v>150.93</v>
      </c>
      <c r="T97" s="0" t="n">
        <v>0.11</v>
      </c>
      <c r="U97" s="0" t="n">
        <v>0.13</v>
      </c>
    </row>
    <row r="98" customFormat="false" ht="15" hidden="false" customHeight="false" outlineLevel="0" collapsed="false">
      <c r="A98" s="0" t="s">
        <v>39</v>
      </c>
      <c r="B98" s="0" t="s">
        <v>40</v>
      </c>
      <c r="C98" s="0" t="n">
        <v>7</v>
      </c>
      <c r="D98" s="0" t="n">
        <v>2</v>
      </c>
      <c r="E98" s="0" t="n">
        <v>14</v>
      </c>
      <c r="F98" s="0" t="n">
        <v>49795.72218</v>
      </c>
      <c r="G98" s="0" t="n">
        <v>131958.6638</v>
      </c>
      <c r="H98" s="0" t="n">
        <v>20720</v>
      </c>
      <c r="I98" s="0" t="n">
        <v>20.72</v>
      </c>
      <c r="J98" s="0" t="n">
        <v>0.02072</v>
      </c>
      <c r="K98" s="0" t="n">
        <v>45.6797264</v>
      </c>
      <c r="L98" s="0" t="n">
        <v>0.012</v>
      </c>
      <c r="M98" s="0" t="n">
        <v>3</v>
      </c>
      <c r="N98" s="0" t="n">
        <v>119.9691279</v>
      </c>
      <c r="O98" s="0" t="n">
        <v>118.107437724328</v>
      </c>
      <c r="P98" s="0" t="n">
        <v>19770.287712418</v>
      </c>
      <c r="Q98" s="0" t="n">
        <v>47513.3086095121</v>
      </c>
      <c r="R98" s="0" t="n">
        <v>125910.267815207</v>
      </c>
      <c r="S98" s="0" t="n">
        <v>150.93</v>
      </c>
      <c r="T98" s="0" t="n">
        <v>0.11</v>
      </c>
      <c r="U98" s="0" t="n">
        <v>0.13</v>
      </c>
    </row>
    <row r="99" customFormat="false" ht="15" hidden="false" customHeight="false" outlineLevel="0" collapsed="false">
      <c r="A99" s="0" t="s">
        <v>39</v>
      </c>
      <c r="B99" s="0" t="s">
        <v>40</v>
      </c>
      <c r="C99" s="0" t="n">
        <v>8</v>
      </c>
      <c r="D99" s="0" t="n">
        <v>2</v>
      </c>
      <c r="E99" s="0" t="n">
        <v>16</v>
      </c>
      <c r="F99" s="0" t="n">
        <v>52871.90579</v>
      </c>
      <c r="G99" s="0" t="n">
        <v>140110.5503</v>
      </c>
      <c r="H99" s="0" t="n">
        <v>22000</v>
      </c>
      <c r="I99" s="0" t="n">
        <v>22</v>
      </c>
      <c r="J99" s="0" t="n">
        <v>0.022</v>
      </c>
      <c r="K99" s="0" t="n">
        <v>48.50164</v>
      </c>
      <c r="L99" s="0" t="n">
        <v>0.012</v>
      </c>
      <c r="M99" s="0" t="n">
        <v>3</v>
      </c>
      <c r="N99" s="0" t="n">
        <v>122.390341</v>
      </c>
      <c r="O99" s="0" t="n">
        <v>124.589276776479</v>
      </c>
      <c r="P99" s="0" t="n">
        <v>23207.2264763816</v>
      </c>
      <c r="Q99" s="0" t="n">
        <v>55773.1950886363</v>
      </c>
      <c r="R99" s="0" t="n">
        <v>147798.966984886</v>
      </c>
      <c r="S99" s="0" t="n">
        <v>150.93</v>
      </c>
      <c r="T99" s="0" t="n">
        <v>0.11</v>
      </c>
      <c r="U99" s="0" t="n">
        <v>0.13</v>
      </c>
    </row>
    <row r="100" customFormat="false" ht="15" hidden="false" customHeight="false" outlineLevel="0" collapsed="false">
      <c r="A100" s="0" t="s">
        <v>39</v>
      </c>
      <c r="B100" s="0" t="s">
        <v>40</v>
      </c>
      <c r="C100" s="0" t="n">
        <v>9</v>
      </c>
      <c r="D100" s="0" t="n">
        <v>2</v>
      </c>
      <c r="E100" s="0" t="n">
        <v>18</v>
      </c>
      <c r="F100" s="0" t="n">
        <v>57678.44268</v>
      </c>
      <c r="G100" s="0" t="n">
        <v>152847.8731</v>
      </c>
      <c r="H100" s="0" t="n">
        <v>24000</v>
      </c>
      <c r="I100" s="0" t="n">
        <v>24</v>
      </c>
      <c r="J100" s="0" t="n">
        <v>0.024</v>
      </c>
      <c r="K100" s="0" t="n">
        <v>52.91088</v>
      </c>
      <c r="L100" s="0" t="n">
        <v>0.012</v>
      </c>
      <c r="M100" s="0" t="n">
        <v>3</v>
      </c>
      <c r="N100" s="0" t="n">
        <v>125.992105</v>
      </c>
      <c r="O100" s="0" t="n">
        <v>129.791074461198</v>
      </c>
      <c r="P100" s="0" t="n">
        <v>26237.0938741997</v>
      </c>
      <c r="Q100" s="0" t="n">
        <v>63054.7797986053</v>
      </c>
      <c r="R100" s="0" t="n">
        <v>167095.166466304</v>
      </c>
      <c r="S100" s="0" t="n">
        <v>150.93</v>
      </c>
      <c r="T100" s="0" t="n">
        <v>0.11</v>
      </c>
      <c r="U100" s="0" t="n">
        <v>0.13</v>
      </c>
    </row>
    <row r="101" customFormat="false" ht="15" hidden="false" customHeight="false" outlineLevel="0" collapsed="false">
      <c r="A101" s="0" t="s">
        <v>39</v>
      </c>
      <c r="B101" s="0" t="s">
        <v>40</v>
      </c>
      <c r="C101" s="0" t="n">
        <v>10</v>
      </c>
      <c r="D101" s="0" t="n">
        <v>2</v>
      </c>
      <c r="E101" s="0" t="n">
        <v>20</v>
      </c>
      <c r="F101" s="0" t="n">
        <v>60081.71113</v>
      </c>
      <c r="G101" s="0" t="n">
        <v>159216.5345</v>
      </c>
      <c r="H101" s="0" t="n">
        <v>25000</v>
      </c>
      <c r="I101" s="0" t="n">
        <v>25</v>
      </c>
      <c r="J101" s="0" t="n">
        <v>0.025</v>
      </c>
      <c r="K101" s="0" t="n">
        <v>55.1155</v>
      </c>
      <c r="L101" s="0" t="n">
        <v>0.012</v>
      </c>
      <c r="M101" s="0" t="n">
        <v>3</v>
      </c>
      <c r="N101" s="0" t="n">
        <v>127.7182387</v>
      </c>
      <c r="O101" s="0" t="n">
        <v>133.965614886382</v>
      </c>
      <c r="P101" s="0" t="n">
        <v>28851.0266154967</v>
      </c>
      <c r="Q101" s="0" t="n">
        <v>69336.7618733397</v>
      </c>
      <c r="R101" s="0" t="n">
        <v>183742.41896435</v>
      </c>
      <c r="S101" s="0" t="n">
        <v>150.93</v>
      </c>
      <c r="T101" s="0" t="n">
        <v>0.11</v>
      </c>
      <c r="U101" s="0" t="n">
        <v>0.13</v>
      </c>
    </row>
    <row r="102" customFormat="false" ht="15" hidden="false" customHeight="false" outlineLevel="0" collapsed="false">
      <c r="A102" s="0" t="s">
        <v>41</v>
      </c>
      <c r="B102" s="0" t="s">
        <v>42</v>
      </c>
      <c r="C102" s="0" t="n">
        <v>1</v>
      </c>
      <c r="D102" s="0" t="n">
        <v>4</v>
      </c>
      <c r="E102" s="0" t="n">
        <v>4</v>
      </c>
      <c r="F102" s="0" t="n">
        <v>343.7793207</v>
      </c>
      <c r="G102" s="0" t="n">
        <v>911.0151998</v>
      </c>
      <c r="H102" s="0" t="n">
        <v>143.0465753</v>
      </c>
      <c r="I102" s="0" t="n">
        <v>0.143046575</v>
      </c>
      <c r="J102" s="0" t="n">
        <v>0.000143047</v>
      </c>
      <c r="K102" s="0" t="n">
        <v>0.315363341</v>
      </c>
      <c r="L102" s="0" t="n">
        <v>0.0134</v>
      </c>
      <c r="M102" s="0" t="n">
        <v>3.1</v>
      </c>
      <c r="N102" s="0" t="n">
        <v>19.92852032</v>
      </c>
      <c r="O102" s="0" t="n">
        <v>36.4226273403055</v>
      </c>
      <c r="P102" s="0" t="n">
        <v>927.589313166869</v>
      </c>
      <c r="Q102" s="0" t="n">
        <v>2229.2461263323</v>
      </c>
      <c r="R102" s="0" t="n">
        <v>5907.50223478059</v>
      </c>
      <c r="S102" s="0" t="n">
        <v>91.5</v>
      </c>
      <c r="T102" s="0" t="n">
        <v>0.1269</v>
      </c>
      <c r="U102" s="0" t="n">
        <v>0</v>
      </c>
    </row>
    <row r="103" customFormat="false" ht="15" hidden="false" customHeight="false" outlineLevel="0" collapsed="false">
      <c r="A103" s="0" t="s">
        <v>41</v>
      </c>
      <c r="B103" s="0" t="s">
        <v>42</v>
      </c>
      <c r="C103" s="0" t="n">
        <v>2</v>
      </c>
      <c r="D103" s="0" t="n">
        <v>4</v>
      </c>
      <c r="E103" s="0" t="n">
        <v>8</v>
      </c>
      <c r="F103" s="0" t="n">
        <v>1944.830175</v>
      </c>
      <c r="G103" s="0" t="n">
        <v>5153.799963</v>
      </c>
      <c r="H103" s="0" t="n">
        <v>809.2438358</v>
      </c>
      <c r="I103" s="0" t="n">
        <v>0.809243836</v>
      </c>
      <c r="J103" s="0" t="n">
        <v>0.000809244</v>
      </c>
      <c r="K103" s="0" t="n">
        <v>1.784075145</v>
      </c>
      <c r="L103" s="0" t="n">
        <v>0.0134</v>
      </c>
      <c r="M103" s="0" t="n">
        <v>3.1</v>
      </c>
      <c r="N103" s="0" t="n">
        <v>34.85377887</v>
      </c>
      <c r="O103" s="0" t="n">
        <v>58.3468089716408</v>
      </c>
      <c r="P103" s="0" t="n">
        <v>3997.21802139957</v>
      </c>
      <c r="Q103" s="0" t="n">
        <v>9606.38793895594</v>
      </c>
      <c r="R103" s="0" t="n">
        <v>25456.9280382332</v>
      </c>
      <c r="S103" s="0" t="n">
        <v>91.5</v>
      </c>
      <c r="T103" s="0" t="n">
        <v>0.1269</v>
      </c>
      <c r="U103" s="0" t="n">
        <v>0</v>
      </c>
    </row>
    <row r="104" customFormat="false" ht="15" hidden="false" customHeight="false" outlineLevel="0" collapsed="false">
      <c r="A104" s="0" t="s">
        <v>41</v>
      </c>
      <c r="B104" s="0" t="s">
        <v>42</v>
      </c>
      <c r="C104" s="0" t="n">
        <v>3</v>
      </c>
      <c r="D104" s="0" t="n">
        <v>4</v>
      </c>
      <c r="E104" s="0" t="n">
        <v>12</v>
      </c>
      <c r="F104" s="0" t="n">
        <v>4816.663539</v>
      </c>
      <c r="G104" s="0" t="n">
        <v>12764.15838</v>
      </c>
      <c r="H104" s="0" t="n">
        <v>2004.213699</v>
      </c>
      <c r="I104" s="0" t="n">
        <v>2.004213699</v>
      </c>
      <c r="J104" s="0" t="n">
        <v>0.002004214</v>
      </c>
      <c r="K104" s="0" t="n">
        <v>4.418529604</v>
      </c>
      <c r="L104" s="0" t="n">
        <v>0.0134</v>
      </c>
      <c r="M104" s="0" t="n">
        <v>3.1</v>
      </c>
      <c r="N104" s="0" t="n">
        <v>46.69850493</v>
      </c>
      <c r="O104" s="0" t="n">
        <v>71.5438179548964</v>
      </c>
      <c r="P104" s="0" t="n">
        <v>7521.04777928866</v>
      </c>
      <c r="Q104" s="0" t="n">
        <v>18075.0968019434</v>
      </c>
      <c r="R104" s="0" t="n">
        <v>47899.0065251501</v>
      </c>
      <c r="S104" s="0" t="n">
        <v>91.5</v>
      </c>
      <c r="T104" s="0" t="n">
        <v>0.1269</v>
      </c>
      <c r="U104" s="0" t="n">
        <v>0</v>
      </c>
    </row>
    <row r="105" customFormat="false" ht="15" hidden="false" customHeight="false" outlineLevel="0" collapsed="false">
      <c r="A105" s="0" t="s">
        <v>41</v>
      </c>
      <c r="B105" s="0" t="s">
        <v>42</v>
      </c>
      <c r="C105" s="0" t="n">
        <v>4</v>
      </c>
      <c r="D105" s="0" t="n">
        <v>4</v>
      </c>
      <c r="E105" s="0" t="n">
        <v>16</v>
      </c>
      <c r="F105" s="0" t="n">
        <v>8564.458623</v>
      </c>
      <c r="G105" s="0" t="n">
        <v>22695.81535</v>
      </c>
      <c r="H105" s="0" t="n">
        <v>3563.671233</v>
      </c>
      <c r="I105" s="0" t="n">
        <v>3.563671233</v>
      </c>
      <c r="J105" s="0" t="n">
        <v>0.003563671</v>
      </c>
      <c r="K105" s="0" t="n">
        <v>7.856540874</v>
      </c>
      <c r="L105" s="0" t="n">
        <v>0.0134</v>
      </c>
      <c r="M105" s="0" t="n">
        <v>3.1</v>
      </c>
      <c r="N105" s="0" t="n">
        <v>56.22548003</v>
      </c>
      <c r="O105" s="0" t="n">
        <v>79.4876057337391</v>
      </c>
      <c r="P105" s="0" t="n">
        <v>10423.9660199672</v>
      </c>
      <c r="Q105" s="0" t="n">
        <v>25051.5886084288</v>
      </c>
      <c r="R105" s="0" t="n">
        <v>66386.7098123364</v>
      </c>
      <c r="S105" s="0" t="n">
        <v>91.5</v>
      </c>
      <c r="T105" s="0" t="n">
        <v>0.1269</v>
      </c>
      <c r="U105" s="0" t="n">
        <v>0</v>
      </c>
    </row>
    <row r="106" customFormat="false" ht="15" hidden="false" customHeight="false" outlineLevel="0" collapsed="false">
      <c r="A106" s="0" t="s">
        <v>41</v>
      </c>
      <c r="B106" s="0" t="s">
        <v>42</v>
      </c>
      <c r="C106" s="0" t="n">
        <v>5</v>
      </c>
      <c r="D106" s="0" t="n">
        <v>4</v>
      </c>
      <c r="E106" s="0" t="n">
        <v>20</v>
      </c>
      <c r="F106" s="0" t="n">
        <v>12752.8617</v>
      </c>
      <c r="G106" s="0" t="n">
        <v>33795.08351</v>
      </c>
      <c r="H106" s="0" t="n">
        <v>5306.465753</v>
      </c>
      <c r="I106" s="0" t="n">
        <v>5.306465753</v>
      </c>
      <c r="J106" s="0" t="n">
        <v>0.005306466</v>
      </c>
      <c r="K106" s="0" t="n">
        <v>11.69874053</v>
      </c>
      <c r="L106" s="0" t="n">
        <v>0.0134</v>
      </c>
      <c r="M106" s="0" t="n">
        <v>3.1</v>
      </c>
      <c r="N106" s="0" t="n">
        <v>63.93075899</v>
      </c>
      <c r="O106" s="0" t="n">
        <v>84.2692774258139</v>
      </c>
      <c r="P106" s="0" t="n">
        <v>12493.3680838173</v>
      </c>
      <c r="Q106" s="0" t="n">
        <v>30024.9172886742</v>
      </c>
      <c r="R106" s="0" t="n">
        <v>79566.0308149866</v>
      </c>
      <c r="S106" s="0" t="n">
        <v>91.5</v>
      </c>
      <c r="T106" s="0" t="n">
        <v>0.1269</v>
      </c>
      <c r="U106" s="0" t="n">
        <v>0</v>
      </c>
    </row>
    <row r="107" customFormat="false" ht="15" hidden="false" customHeight="false" outlineLevel="0" collapsed="false">
      <c r="A107" s="0" t="s">
        <v>41</v>
      </c>
      <c r="B107" s="0" t="s">
        <v>42</v>
      </c>
      <c r="C107" s="0" t="n">
        <v>6</v>
      </c>
      <c r="D107" s="0" t="n">
        <v>4</v>
      </c>
      <c r="E107" s="0" t="n">
        <v>24</v>
      </c>
      <c r="F107" s="0" t="n">
        <v>17035.09101</v>
      </c>
      <c r="G107" s="0" t="n">
        <v>45142.99118</v>
      </c>
      <c r="H107" s="0" t="n">
        <v>7088.301369</v>
      </c>
      <c r="I107" s="0" t="n">
        <v>7.088301369</v>
      </c>
      <c r="J107" s="0" t="n">
        <v>0.007088301</v>
      </c>
      <c r="K107" s="0" t="n">
        <v>15.62701096</v>
      </c>
      <c r="L107" s="0" t="n">
        <v>0.0134</v>
      </c>
      <c r="M107" s="0" t="n">
        <v>3.1</v>
      </c>
      <c r="N107" s="0" t="n">
        <v>70.18917231</v>
      </c>
      <c r="O107" s="0" t="n">
        <v>87.1475497069146</v>
      </c>
      <c r="P107" s="0" t="n">
        <v>13864.2333251671</v>
      </c>
      <c r="Q107" s="0" t="n">
        <v>33319.4744656744</v>
      </c>
      <c r="R107" s="0" t="n">
        <v>88296.6073340372</v>
      </c>
      <c r="S107" s="0" t="n">
        <v>91.5</v>
      </c>
      <c r="T107" s="0" t="n">
        <v>0.1269</v>
      </c>
      <c r="U107" s="0" t="n">
        <v>0</v>
      </c>
    </row>
    <row r="108" customFormat="false" ht="15" hidden="false" customHeight="false" outlineLevel="0" collapsed="false">
      <c r="A108" s="0" t="s">
        <v>41</v>
      </c>
      <c r="B108" s="0" t="s">
        <v>42</v>
      </c>
      <c r="C108" s="0" t="n">
        <v>7</v>
      </c>
      <c r="D108" s="0" t="n">
        <v>4</v>
      </c>
      <c r="E108" s="0" t="n">
        <v>28</v>
      </c>
      <c r="F108" s="0" t="n">
        <v>21167.19835</v>
      </c>
      <c r="G108" s="0" t="n">
        <v>56093.07562</v>
      </c>
      <c r="H108" s="0" t="n">
        <v>8807.671233</v>
      </c>
      <c r="I108" s="0" t="n">
        <v>8.807671233</v>
      </c>
      <c r="J108" s="0" t="n">
        <v>0.008807671</v>
      </c>
      <c r="K108" s="0" t="n">
        <v>19.41756815</v>
      </c>
      <c r="L108" s="0" t="n">
        <v>0.0134</v>
      </c>
      <c r="M108" s="0" t="n">
        <v>3.1</v>
      </c>
      <c r="N108" s="0" t="n">
        <v>75.28276813</v>
      </c>
      <c r="O108" s="0" t="n">
        <v>88.8800926035512</v>
      </c>
      <c r="P108" s="0" t="n">
        <v>14736.6491332853</v>
      </c>
      <c r="Q108" s="0" t="n">
        <v>35416.1238483185</v>
      </c>
      <c r="R108" s="0" t="n">
        <v>93852.7281980439</v>
      </c>
      <c r="S108" s="0" t="n">
        <v>91.5</v>
      </c>
      <c r="T108" s="0" t="n">
        <v>0.1269</v>
      </c>
      <c r="U108" s="0" t="n">
        <v>0</v>
      </c>
    </row>
    <row r="109" customFormat="false" ht="15" hidden="false" customHeight="false" outlineLevel="0" collapsed="false">
      <c r="A109" s="0" t="s">
        <v>41</v>
      </c>
      <c r="B109" s="0" t="s">
        <v>42</v>
      </c>
      <c r="C109" s="0" t="n">
        <v>8</v>
      </c>
      <c r="D109" s="0" t="n">
        <v>4</v>
      </c>
      <c r="E109" s="0" t="n">
        <v>32</v>
      </c>
      <c r="F109" s="0" t="n">
        <v>24995.30869</v>
      </c>
      <c r="G109" s="0" t="n">
        <v>66237.56802</v>
      </c>
      <c r="H109" s="0" t="n">
        <v>10400.54795</v>
      </c>
      <c r="I109" s="0" t="n">
        <v>10.40054795</v>
      </c>
      <c r="J109" s="0" t="n">
        <v>0.010400548</v>
      </c>
      <c r="K109" s="0" t="n">
        <v>22.92925601</v>
      </c>
      <c r="L109" s="0" t="n">
        <v>0.0134</v>
      </c>
      <c r="M109" s="0" t="n">
        <v>3.1</v>
      </c>
      <c r="N109" s="0" t="n">
        <v>79.42995741</v>
      </c>
      <c r="O109" s="0" t="n">
        <v>89.9229768742284</v>
      </c>
      <c r="P109" s="0" t="n">
        <v>15279.3152973024</v>
      </c>
      <c r="Q109" s="0" t="n">
        <v>36720.2963165162</v>
      </c>
      <c r="R109" s="0" t="n">
        <v>97308.785238768</v>
      </c>
      <c r="S109" s="0" t="n">
        <v>91.5</v>
      </c>
      <c r="T109" s="0" t="n">
        <v>0.1269</v>
      </c>
      <c r="U109" s="0" t="n">
        <v>0</v>
      </c>
    </row>
    <row r="110" customFormat="false" ht="15" hidden="false" customHeight="false" outlineLevel="0" collapsed="false">
      <c r="A110" s="0" t="s">
        <v>41</v>
      </c>
      <c r="B110" s="0" t="s">
        <v>42</v>
      </c>
      <c r="C110" s="0" t="n">
        <v>9</v>
      </c>
      <c r="D110" s="0" t="n">
        <v>4</v>
      </c>
      <c r="E110" s="0" t="n">
        <v>36</v>
      </c>
      <c r="F110" s="0" t="n">
        <v>28445.11165</v>
      </c>
      <c r="G110" s="0" t="n">
        <v>75379.54588</v>
      </c>
      <c r="H110" s="0" t="n">
        <v>11836.01096</v>
      </c>
      <c r="I110" s="0" t="n">
        <v>11.83601096</v>
      </c>
      <c r="J110" s="0" t="n">
        <v>0.011836011</v>
      </c>
      <c r="K110" s="0" t="n">
        <v>26.09390648</v>
      </c>
      <c r="L110" s="0" t="n">
        <v>0.0134</v>
      </c>
      <c r="M110" s="0" t="n">
        <v>3.1</v>
      </c>
      <c r="N110" s="0" t="n">
        <v>82.81270199</v>
      </c>
      <c r="O110" s="0" t="n">
        <v>90.5507290667642</v>
      </c>
      <c r="P110" s="0" t="n">
        <v>15612.4063975565</v>
      </c>
      <c r="Q110" s="0" t="n">
        <v>37520.8036470958</v>
      </c>
      <c r="R110" s="0" t="n">
        <v>99430.1296648038</v>
      </c>
      <c r="S110" s="0" t="n">
        <v>91.5</v>
      </c>
      <c r="T110" s="0" t="n">
        <v>0.1269</v>
      </c>
      <c r="U110" s="0" t="n">
        <v>0</v>
      </c>
    </row>
    <row r="111" customFormat="false" ht="15" hidden="false" customHeight="false" outlineLevel="0" collapsed="false">
      <c r="A111" s="0" t="s">
        <v>41</v>
      </c>
      <c r="B111" s="0" t="s">
        <v>42</v>
      </c>
      <c r="C111" s="0" t="n">
        <v>10</v>
      </c>
      <c r="D111" s="0" t="n">
        <v>4</v>
      </c>
      <c r="E111" s="0" t="n">
        <v>40</v>
      </c>
      <c r="F111" s="0" t="n">
        <v>31491.08651</v>
      </c>
      <c r="G111" s="0" t="n">
        <v>83451.37925</v>
      </c>
      <c r="H111" s="0" t="n">
        <v>13103.4411</v>
      </c>
      <c r="I111" s="0" t="n">
        <v>13.1034411</v>
      </c>
      <c r="J111" s="0" t="n">
        <v>0.013103441</v>
      </c>
      <c r="K111" s="0" t="n">
        <v>28.88810831</v>
      </c>
      <c r="L111" s="0" t="n">
        <v>0.0134</v>
      </c>
      <c r="M111" s="0" t="n">
        <v>3.1</v>
      </c>
      <c r="N111" s="0" t="n">
        <v>85.57532723</v>
      </c>
      <c r="O111" s="0" t="n">
        <v>90.9285972792913</v>
      </c>
      <c r="P111" s="0" t="n">
        <v>15815.2594832019</v>
      </c>
      <c r="Q111" s="0" t="n">
        <v>38008.3140668155</v>
      </c>
      <c r="R111" s="0" t="n">
        <v>100722.032277061</v>
      </c>
      <c r="S111" s="0" t="n">
        <v>91.5</v>
      </c>
      <c r="T111" s="0" t="n">
        <v>0.1269</v>
      </c>
      <c r="U111" s="0" t="n">
        <v>0</v>
      </c>
    </row>
    <row r="112" customFormat="false" ht="15" hidden="false" customHeight="false" outlineLevel="0" collapsed="false">
      <c r="A112" s="0" t="s">
        <v>43</v>
      </c>
      <c r="B112" s="0" t="s">
        <v>44</v>
      </c>
      <c r="C112" s="0" t="n">
        <v>1</v>
      </c>
      <c r="D112" s="0" t="n">
        <v>2</v>
      </c>
      <c r="E112" s="0" t="n">
        <v>2</v>
      </c>
      <c r="F112" s="0" t="n">
        <v>127.5414564</v>
      </c>
      <c r="G112" s="0" t="n">
        <v>337.9848595</v>
      </c>
      <c r="H112" s="0" t="n">
        <v>53.07000001</v>
      </c>
      <c r="I112" s="0" t="n">
        <v>0.05307</v>
      </c>
      <c r="J112" s="0" t="n">
        <v>5.31E-005</v>
      </c>
      <c r="K112" s="0" t="n">
        <v>0.116999183</v>
      </c>
      <c r="L112" s="0" t="n">
        <v>0.0144</v>
      </c>
      <c r="M112" s="0" t="n">
        <v>3</v>
      </c>
      <c r="N112" s="0" t="n">
        <v>15.44645648</v>
      </c>
      <c r="O112" s="2" t="n">
        <v>28.1894449982616</v>
      </c>
      <c r="P112" s="2" t="n">
        <v>322.568584490863</v>
      </c>
      <c r="Q112" s="2" t="n">
        <v>775.218900482727</v>
      </c>
      <c r="R112" s="2" t="n">
        <v>2054.33008627923</v>
      </c>
      <c r="S112" s="2" t="n">
        <v>47.6333333333333</v>
      </c>
      <c r="T112" s="2" t="n">
        <v>0.448</v>
      </c>
      <c r="U112" s="2" t="n">
        <v>0</v>
      </c>
    </row>
    <row r="113" customFormat="false" ht="15" hidden="false" customHeight="false" outlineLevel="0" collapsed="false">
      <c r="A113" s="0" t="s">
        <v>43</v>
      </c>
      <c r="B113" s="0" t="s">
        <v>44</v>
      </c>
      <c r="C113" s="0" t="n">
        <v>2</v>
      </c>
      <c r="D113" s="0" t="n">
        <v>2</v>
      </c>
      <c r="E113" s="0" t="n">
        <v>4</v>
      </c>
      <c r="F113" s="0" t="n">
        <v>347.4885845</v>
      </c>
      <c r="G113" s="0" t="n">
        <v>920.8447489</v>
      </c>
      <c r="H113" s="0" t="n">
        <v>144.59</v>
      </c>
      <c r="I113" s="0" t="n">
        <v>0.14459</v>
      </c>
      <c r="J113" s="0" t="n">
        <v>0.00014459</v>
      </c>
      <c r="K113" s="0" t="n">
        <v>0.318766006</v>
      </c>
      <c r="L113" s="0" t="n">
        <v>0.0144</v>
      </c>
      <c r="M113" s="0" t="n">
        <v>3</v>
      </c>
      <c r="N113" s="0" t="n">
        <v>21.5737308</v>
      </c>
      <c r="O113" s="2" t="n">
        <v>39.6963537618833</v>
      </c>
      <c r="P113" s="2" t="n">
        <v>900.770892265326</v>
      </c>
      <c r="Q113" s="2" t="n">
        <v>2164.7942616326</v>
      </c>
      <c r="R113" s="2" t="n">
        <v>5736.70479332639</v>
      </c>
      <c r="S113" s="2" t="n">
        <v>47.6333333333333</v>
      </c>
      <c r="T113" s="2" t="n">
        <v>0.448</v>
      </c>
      <c r="U113" s="2" t="n">
        <v>0</v>
      </c>
    </row>
    <row r="114" customFormat="false" ht="15" hidden="false" customHeight="false" outlineLevel="0" collapsed="false">
      <c r="A114" s="0" t="s">
        <v>43</v>
      </c>
      <c r="B114" s="0" t="s">
        <v>44</v>
      </c>
      <c r="C114" s="0" t="n">
        <v>3</v>
      </c>
      <c r="D114" s="0" t="n">
        <v>2</v>
      </c>
      <c r="E114" s="0" t="n">
        <v>6</v>
      </c>
      <c r="F114" s="0" t="n">
        <v>732.4200913</v>
      </c>
      <c r="G114" s="0" t="n">
        <v>1940.913242</v>
      </c>
      <c r="H114" s="0" t="n">
        <v>304.76</v>
      </c>
      <c r="I114" s="0" t="n">
        <v>0.30476</v>
      </c>
      <c r="J114" s="0" t="n">
        <v>0.00030476</v>
      </c>
      <c r="K114" s="0" t="n">
        <v>0.671879991</v>
      </c>
      <c r="L114" s="0" t="n">
        <v>0.0144</v>
      </c>
      <c r="M114" s="0" t="n">
        <v>3</v>
      </c>
      <c r="N114" s="0" t="n">
        <v>27.66082682</v>
      </c>
      <c r="O114" s="2" t="n">
        <v>44.3934646593301</v>
      </c>
      <c r="P114" s="2" t="n">
        <v>1259.85224392177</v>
      </c>
      <c r="Q114" s="2" t="n">
        <v>3027.76314328712</v>
      </c>
      <c r="R114" s="2" t="n">
        <v>8023.57232971087</v>
      </c>
      <c r="S114" s="2" t="n">
        <v>47.6333333333333</v>
      </c>
      <c r="T114" s="2" t="n">
        <v>0.448</v>
      </c>
      <c r="U114" s="2" t="n">
        <v>0</v>
      </c>
    </row>
    <row r="115" customFormat="false" ht="15" hidden="false" customHeight="false" outlineLevel="0" collapsed="false">
      <c r="A115" s="0" t="s">
        <v>43</v>
      </c>
      <c r="B115" s="0" t="s">
        <v>44</v>
      </c>
      <c r="C115" s="0" t="n">
        <v>4</v>
      </c>
      <c r="D115" s="0" t="n">
        <v>2</v>
      </c>
      <c r="E115" s="0" t="n">
        <v>8</v>
      </c>
      <c r="F115" s="0" t="n">
        <v>1115.200673</v>
      </c>
      <c r="G115" s="0" t="n">
        <v>2955.281782</v>
      </c>
      <c r="H115" s="0" t="n">
        <v>464.035</v>
      </c>
      <c r="I115" s="0" t="n">
        <v>0.464035</v>
      </c>
      <c r="J115" s="0" t="n">
        <v>0.000464035</v>
      </c>
      <c r="K115" s="0" t="n">
        <v>1.023020842</v>
      </c>
      <c r="L115" s="0" t="n">
        <v>0.0144</v>
      </c>
      <c r="M115" s="0" t="n">
        <v>3</v>
      </c>
      <c r="N115" s="0" t="n">
        <v>31.82214245</v>
      </c>
      <c r="O115" s="2" t="n">
        <v>46.3108215477991</v>
      </c>
      <c r="P115" s="2" t="n">
        <v>1430.243386541</v>
      </c>
      <c r="Q115" s="2" t="n">
        <v>3437.25879966594</v>
      </c>
      <c r="R115" s="2" t="n">
        <v>9108.73581911475</v>
      </c>
      <c r="S115" s="2" t="n">
        <v>47.6333333333333</v>
      </c>
      <c r="T115" s="2" t="n">
        <v>0.448</v>
      </c>
      <c r="U115" s="2" t="n">
        <v>0</v>
      </c>
    </row>
    <row r="116" customFormat="false" ht="15" hidden="false" customHeight="false" outlineLevel="0" collapsed="false">
      <c r="A116" s="0" t="s">
        <v>43</v>
      </c>
      <c r="B116" s="0" t="s">
        <v>44</v>
      </c>
      <c r="C116" s="0" t="n">
        <v>5</v>
      </c>
      <c r="D116" s="0" t="n">
        <v>2</v>
      </c>
      <c r="E116" s="0" t="n">
        <v>10</v>
      </c>
      <c r="F116" s="0" t="n">
        <v>1550.432588</v>
      </c>
      <c r="G116" s="0" t="n">
        <v>4108.646359</v>
      </c>
      <c r="H116" s="0" t="n">
        <v>645.1349999</v>
      </c>
      <c r="I116" s="0" t="n">
        <v>0.645135</v>
      </c>
      <c r="J116" s="0" t="n">
        <v>0.000645135</v>
      </c>
      <c r="K116" s="0" t="n">
        <v>1.422277523</v>
      </c>
      <c r="L116" s="0" t="n">
        <v>0.0144</v>
      </c>
      <c r="M116" s="0" t="n">
        <v>3</v>
      </c>
      <c r="N116" s="0" t="n">
        <v>35.51643533</v>
      </c>
      <c r="O116" s="2" t="n">
        <v>47.0934850867327</v>
      </c>
      <c r="P116" s="2" t="n">
        <v>1503.99012601224</v>
      </c>
      <c r="Q116" s="2" t="n">
        <v>3614.4920115651</v>
      </c>
      <c r="R116" s="2" t="n">
        <v>9578.40383064753</v>
      </c>
      <c r="S116" s="2" t="n">
        <v>47.6333333333333</v>
      </c>
      <c r="T116" s="2" t="n">
        <v>0.448</v>
      </c>
      <c r="U116" s="2" t="n">
        <v>0</v>
      </c>
    </row>
    <row r="117" customFormat="false" ht="15" hidden="false" customHeight="false" outlineLevel="0" collapsed="false">
      <c r="A117" s="0" t="s">
        <v>43</v>
      </c>
      <c r="B117" s="0" t="s">
        <v>44</v>
      </c>
      <c r="C117" s="0" t="n">
        <v>6</v>
      </c>
      <c r="D117" s="0" t="n">
        <v>2</v>
      </c>
      <c r="E117" s="0" t="n">
        <v>12</v>
      </c>
      <c r="F117" s="0" t="n">
        <v>1976.435953</v>
      </c>
      <c r="G117" s="0" t="n">
        <v>5237.555275</v>
      </c>
      <c r="H117" s="0" t="n">
        <v>822.395</v>
      </c>
      <c r="I117" s="0" t="n">
        <v>0.822395</v>
      </c>
      <c r="J117" s="0" t="n">
        <v>0.000822395</v>
      </c>
      <c r="K117" s="0" t="n">
        <v>1.813068465</v>
      </c>
      <c r="L117" s="0" t="n">
        <v>0.0144</v>
      </c>
      <c r="M117" s="0" t="n">
        <v>3</v>
      </c>
      <c r="N117" s="0" t="n">
        <v>38.50992354</v>
      </c>
      <c r="O117" s="2" t="n">
        <v>47.4129677134988</v>
      </c>
      <c r="P117" s="2" t="n">
        <v>1534.80749665969</v>
      </c>
      <c r="Q117" s="2" t="n">
        <v>3688.55442600262</v>
      </c>
      <c r="R117" s="2" t="n">
        <v>9774.66922890693</v>
      </c>
      <c r="S117" s="2" t="n">
        <v>47.6333333333333</v>
      </c>
      <c r="T117" s="2" t="n">
        <v>0.448</v>
      </c>
      <c r="U117" s="2" t="n">
        <v>0</v>
      </c>
    </row>
    <row r="118" customFormat="false" ht="15" hidden="false" customHeight="false" outlineLevel="0" collapsed="false">
      <c r="A118" s="0" t="s">
        <v>43</v>
      </c>
      <c r="B118" s="0" t="s">
        <v>44</v>
      </c>
      <c r="C118" s="0" t="n">
        <v>7</v>
      </c>
      <c r="D118" s="0" t="n">
        <v>2</v>
      </c>
      <c r="E118" s="0" t="n">
        <v>14</v>
      </c>
      <c r="F118" s="0" t="n">
        <v>2275.666907</v>
      </c>
      <c r="G118" s="0" t="n">
        <v>6030.517304</v>
      </c>
      <c r="H118" s="0" t="n">
        <v>946.905</v>
      </c>
      <c r="I118" s="0" t="n">
        <v>0.946905</v>
      </c>
      <c r="J118" s="0" t="n">
        <v>0.000946905</v>
      </c>
      <c r="K118" s="0" t="n">
        <v>2.087565701</v>
      </c>
      <c r="L118" s="0" t="n">
        <v>0.0144</v>
      </c>
      <c r="M118" s="0" t="n">
        <v>3</v>
      </c>
      <c r="N118" s="0" t="n">
        <v>40.36280185</v>
      </c>
      <c r="O118" s="2" t="n">
        <v>47.5433802646499</v>
      </c>
      <c r="P118" s="2" t="n">
        <v>1547.50713712176</v>
      </c>
      <c r="Q118" s="2" t="n">
        <v>3719.07507118904</v>
      </c>
      <c r="R118" s="2" t="n">
        <v>9855.54893865095</v>
      </c>
      <c r="S118" s="2" t="n">
        <v>47.6333333333333</v>
      </c>
      <c r="T118" s="2" t="n">
        <v>0.448</v>
      </c>
      <c r="U118" s="2" t="n">
        <v>0</v>
      </c>
    </row>
    <row r="119" customFormat="false" ht="15" hidden="false" customHeight="false" outlineLevel="0" collapsed="false">
      <c r="A119" s="0" t="s">
        <v>43</v>
      </c>
      <c r="B119" s="0" t="s">
        <v>44</v>
      </c>
      <c r="C119" s="0" t="n">
        <v>8</v>
      </c>
      <c r="D119" s="0" t="n">
        <v>2</v>
      </c>
      <c r="E119" s="0" t="n">
        <v>16</v>
      </c>
      <c r="F119" s="0" t="n">
        <v>2451.333814</v>
      </c>
      <c r="G119" s="0" t="n">
        <v>6496.034608</v>
      </c>
      <c r="H119" s="0" t="n">
        <v>1020</v>
      </c>
      <c r="I119" s="0" t="n">
        <v>1.02</v>
      </c>
      <c r="J119" s="0" t="n">
        <v>0.00102</v>
      </c>
      <c r="K119" s="0" t="n">
        <v>2.2487124</v>
      </c>
      <c r="L119" s="0" t="n">
        <v>0.0144</v>
      </c>
      <c r="M119" s="0" t="n">
        <v>3</v>
      </c>
      <c r="N119" s="0" t="n">
        <v>41.37575134</v>
      </c>
      <c r="O119" s="2" t="n">
        <v>47.596614563084</v>
      </c>
      <c r="P119" s="2" t="n">
        <v>1552.71118858528</v>
      </c>
      <c r="Q119" s="2" t="n">
        <v>3731.58180385791</v>
      </c>
      <c r="R119" s="2" t="n">
        <v>9888.69178022347</v>
      </c>
      <c r="S119" s="2" t="n">
        <v>47.6333333333333</v>
      </c>
      <c r="T119" s="2" t="n">
        <v>0.448</v>
      </c>
      <c r="U119" s="2" t="n">
        <v>0</v>
      </c>
    </row>
    <row r="120" customFormat="false" ht="15" hidden="false" customHeight="false" outlineLevel="0" collapsed="false">
      <c r="A120" s="0" t="s">
        <v>43</v>
      </c>
      <c r="B120" s="0" t="s">
        <v>44</v>
      </c>
      <c r="C120" s="0" t="n">
        <v>9</v>
      </c>
      <c r="D120" s="0" t="n">
        <v>2</v>
      </c>
      <c r="E120" s="0" t="n">
        <v>18</v>
      </c>
      <c r="F120" s="0" t="n">
        <v>2643.59529</v>
      </c>
      <c r="G120" s="0" t="n">
        <v>7005.527518</v>
      </c>
      <c r="H120" s="0" t="n">
        <v>1100</v>
      </c>
      <c r="I120" s="0" t="n">
        <v>1.1</v>
      </c>
      <c r="J120" s="0" t="n">
        <v>0.0011</v>
      </c>
      <c r="K120" s="0" t="n">
        <v>2.425082</v>
      </c>
      <c r="L120" s="0" t="n">
        <v>0.0144</v>
      </c>
      <c r="M120" s="0" t="n">
        <v>3</v>
      </c>
      <c r="N120" s="0" t="n">
        <v>42.43036142</v>
      </c>
      <c r="O120" s="2" t="n">
        <v>47.618344760866</v>
      </c>
      <c r="P120" s="2" t="n">
        <v>1554.83882695919</v>
      </c>
      <c r="Q120" s="2" t="n">
        <v>3736.69509002448</v>
      </c>
      <c r="R120" s="2" t="n">
        <v>9902.24198856488</v>
      </c>
      <c r="S120" s="2" t="n">
        <v>47.6333333333333</v>
      </c>
      <c r="T120" s="2" t="n">
        <v>0.448</v>
      </c>
      <c r="U120" s="2" t="n">
        <v>0</v>
      </c>
    </row>
    <row r="121" customFormat="false" ht="15" hidden="false" customHeight="false" outlineLevel="0" collapsed="false">
      <c r="A121" s="0" t="s">
        <v>43</v>
      </c>
      <c r="B121" s="0" t="s">
        <v>44</v>
      </c>
      <c r="C121" s="0" t="n">
        <v>10</v>
      </c>
      <c r="D121" s="0" t="n">
        <v>2</v>
      </c>
      <c r="E121" s="0" t="n">
        <v>20</v>
      </c>
      <c r="F121" s="0" t="n">
        <v>3076.18361</v>
      </c>
      <c r="G121" s="0" t="n">
        <v>8151.886566</v>
      </c>
      <c r="H121" s="0" t="n">
        <v>1280</v>
      </c>
      <c r="I121" s="0" t="n">
        <v>1.28</v>
      </c>
      <c r="J121" s="0" t="n">
        <v>0.00128</v>
      </c>
      <c r="K121" s="0" t="n">
        <v>2.8219136</v>
      </c>
      <c r="L121" s="0" t="n">
        <v>0.0144</v>
      </c>
      <c r="M121" s="0" t="n">
        <v>3</v>
      </c>
      <c r="N121" s="0" t="n">
        <v>44.62886334</v>
      </c>
      <c r="O121" s="2" t="n">
        <v>47.6272150101138</v>
      </c>
      <c r="P121" s="2" t="n">
        <v>1555.70788555043</v>
      </c>
      <c r="Q121" s="2" t="n">
        <v>3738.78367111374</v>
      </c>
      <c r="R121" s="2" t="n">
        <v>9907.7767284514</v>
      </c>
      <c r="S121" s="2" t="n">
        <v>47.6333333333333</v>
      </c>
      <c r="T121" s="2" t="n">
        <v>0.448</v>
      </c>
      <c r="U121" s="2" t="n">
        <v>0</v>
      </c>
    </row>
    <row r="122" customFormat="false" ht="15" hidden="false" customHeight="false" outlineLevel="0" collapsed="false">
      <c r="A122" s="0" t="s">
        <v>45</v>
      </c>
      <c r="B122" s="0" t="s">
        <v>46</v>
      </c>
      <c r="C122" s="0" t="n">
        <v>1</v>
      </c>
      <c r="D122" s="0" t="n">
        <v>5</v>
      </c>
      <c r="E122" s="0" t="n">
        <v>5</v>
      </c>
      <c r="F122" s="0" t="n">
        <v>819.6659786</v>
      </c>
      <c r="G122" s="0" t="n">
        <v>2172.114843</v>
      </c>
      <c r="H122" s="0" t="n">
        <v>341.0630137</v>
      </c>
      <c r="I122" s="0" t="n">
        <v>0.341063014</v>
      </c>
      <c r="J122" s="0" t="n">
        <v>0.000341063</v>
      </c>
      <c r="K122" s="0" t="n">
        <v>0.751914341</v>
      </c>
      <c r="L122" s="0" t="n">
        <v>0.00396</v>
      </c>
      <c r="M122" s="0" t="n">
        <v>3.2</v>
      </c>
      <c r="N122" s="0" t="n">
        <v>34.8522704</v>
      </c>
      <c r="O122" s="2" t="n">
        <v>210.25548566594</v>
      </c>
      <c r="P122" s="2" t="n">
        <v>107272.06964857</v>
      </c>
      <c r="Q122" s="2" t="n">
        <v>257803.580025404</v>
      </c>
      <c r="R122" s="2" t="n">
        <v>683179.48706732</v>
      </c>
      <c r="S122" s="2" t="n">
        <v>300.785714285714</v>
      </c>
      <c r="T122" s="2" t="n">
        <v>0.240142857142857</v>
      </c>
      <c r="U122" s="2" t="n">
        <v>0</v>
      </c>
    </row>
    <row r="123" customFormat="false" ht="15" hidden="false" customHeight="false" outlineLevel="0" collapsed="false">
      <c r="A123" s="0" t="s">
        <v>45</v>
      </c>
      <c r="B123" s="0" t="s">
        <v>46</v>
      </c>
      <c r="C123" s="0" t="n">
        <v>2</v>
      </c>
      <c r="D123" s="0" t="n">
        <v>5</v>
      </c>
      <c r="E123" s="0" t="n">
        <v>10</v>
      </c>
      <c r="F123" s="0" t="n">
        <v>3110.527303</v>
      </c>
      <c r="G123" s="0" t="n">
        <v>8242.897354</v>
      </c>
      <c r="H123" s="0" t="n">
        <v>1294.290411</v>
      </c>
      <c r="I123" s="0" t="n">
        <v>1.294290411</v>
      </c>
      <c r="J123" s="0" t="n">
        <v>0.00129429</v>
      </c>
      <c r="K123" s="0" t="n">
        <v>2.853418525</v>
      </c>
      <c r="L123" s="0" t="n">
        <v>0.00396</v>
      </c>
      <c r="M123" s="0" t="n">
        <v>3.2</v>
      </c>
      <c r="N123" s="0" t="n">
        <v>52.8725396</v>
      </c>
      <c r="O123" s="2" t="n">
        <v>266.142135769255</v>
      </c>
      <c r="P123" s="2" t="n">
        <v>228065.097309423</v>
      </c>
      <c r="Q123" s="2" t="n">
        <v>548101.651789049</v>
      </c>
      <c r="R123" s="2" t="n">
        <v>1452469.37724098</v>
      </c>
      <c r="S123" s="2" t="n">
        <v>300.785714285714</v>
      </c>
      <c r="T123" s="2" t="n">
        <v>0.240142857142857</v>
      </c>
      <c r="U123" s="2" t="n">
        <v>1</v>
      </c>
    </row>
    <row r="124" customFormat="false" ht="15" hidden="false" customHeight="false" outlineLevel="0" collapsed="false">
      <c r="A124" s="0" t="s">
        <v>45</v>
      </c>
      <c r="B124" s="0" t="s">
        <v>46</v>
      </c>
      <c r="C124" s="0" t="n">
        <v>3</v>
      </c>
      <c r="D124" s="0" t="n">
        <v>5</v>
      </c>
      <c r="E124" s="0" t="n">
        <v>15</v>
      </c>
      <c r="F124" s="0" t="n">
        <v>5086.883093</v>
      </c>
      <c r="G124" s="0" t="n">
        <v>13480.2402</v>
      </c>
      <c r="H124" s="0" t="n">
        <v>2116.652055</v>
      </c>
      <c r="I124" s="0" t="n">
        <v>2.116652055</v>
      </c>
      <c r="J124" s="0" t="n">
        <v>0.002116652</v>
      </c>
      <c r="K124" s="0" t="n">
        <v>4.666413453</v>
      </c>
      <c r="L124" s="0" t="n">
        <v>0.00396</v>
      </c>
      <c r="M124" s="0" t="n">
        <v>3.2</v>
      </c>
      <c r="N124" s="0" t="n">
        <v>61.65747203</v>
      </c>
      <c r="O124" s="2" t="n">
        <v>287.528512235924</v>
      </c>
      <c r="P124" s="2" t="n">
        <v>292061.371895646</v>
      </c>
      <c r="Q124" s="2" t="n">
        <v>701901.879105134</v>
      </c>
      <c r="R124" s="2" t="n">
        <v>1860039.9796286</v>
      </c>
      <c r="S124" s="2" t="n">
        <v>300.785714285714</v>
      </c>
      <c r="T124" s="2" t="n">
        <v>0.240142857142857</v>
      </c>
      <c r="U124" s="2" t="n">
        <v>2</v>
      </c>
    </row>
    <row r="125" customFormat="false" ht="15" hidden="false" customHeight="false" outlineLevel="0" collapsed="false">
      <c r="A125" s="0" t="s">
        <v>45</v>
      </c>
      <c r="B125" s="0" t="s">
        <v>46</v>
      </c>
      <c r="C125" s="0" t="n">
        <v>4</v>
      </c>
      <c r="D125" s="0" t="n">
        <v>5</v>
      </c>
      <c r="E125" s="0" t="n">
        <v>20</v>
      </c>
      <c r="F125" s="0" t="n">
        <v>6322.386939</v>
      </c>
      <c r="G125" s="0" t="n">
        <v>16754.32539</v>
      </c>
      <c r="H125" s="0" t="n">
        <v>2630.745205</v>
      </c>
      <c r="I125" s="0" t="n">
        <v>2.630745205</v>
      </c>
      <c r="J125" s="0" t="n">
        <v>0.002630745</v>
      </c>
      <c r="K125" s="0" t="n">
        <v>5.799793495</v>
      </c>
      <c r="L125" s="0" t="n">
        <v>0.00396</v>
      </c>
      <c r="M125" s="0" t="n">
        <v>3.2</v>
      </c>
      <c r="N125" s="0" t="n">
        <v>65.99254474</v>
      </c>
      <c r="O125" s="2" t="n">
        <v>295.712525726239</v>
      </c>
      <c r="P125" s="2" t="n">
        <v>319505.465797056</v>
      </c>
      <c r="Q125" s="2" t="n">
        <v>767857.403982351</v>
      </c>
      <c r="R125" s="2" t="n">
        <v>2034822.12055323</v>
      </c>
      <c r="S125" s="2" t="n">
        <v>300.785714285714</v>
      </c>
      <c r="T125" s="2" t="n">
        <v>0.240142857142857</v>
      </c>
      <c r="U125" s="2" t="n">
        <v>3</v>
      </c>
    </row>
    <row r="126" customFormat="false" ht="15" hidden="false" customHeight="false" outlineLevel="0" collapsed="false">
      <c r="A126" s="0" t="s">
        <v>45</v>
      </c>
      <c r="B126" s="0" t="s">
        <v>46</v>
      </c>
      <c r="C126" s="0" t="n">
        <v>5</v>
      </c>
      <c r="D126" s="0" t="n">
        <v>5</v>
      </c>
      <c r="E126" s="0" t="n">
        <v>25</v>
      </c>
      <c r="F126" s="0" t="n">
        <v>7003.190092</v>
      </c>
      <c r="G126" s="0" t="n">
        <v>18558.45374</v>
      </c>
      <c r="H126" s="0" t="n">
        <v>2914.027397</v>
      </c>
      <c r="I126" s="0" t="n">
        <v>2.914027397</v>
      </c>
      <c r="J126" s="0" t="n">
        <v>0.002914027</v>
      </c>
      <c r="K126" s="0" t="n">
        <v>6.424323081</v>
      </c>
      <c r="L126" s="0" t="n">
        <v>0.00396</v>
      </c>
      <c r="M126" s="0" t="n">
        <v>3.2</v>
      </c>
      <c r="N126" s="0" t="n">
        <v>68.13566735</v>
      </c>
      <c r="O126" s="2" t="n">
        <v>298.844336153034</v>
      </c>
      <c r="P126" s="2" t="n">
        <v>330460.289986111</v>
      </c>
      <c r="Q126" s="2" t="n">
        <v>794184.787277365</v>
      </c>
      <c r="R126" s="2" t="n">
        <v>2104589.68628502</v>
      </c>
      <c r="S126" s="2" t="n">
        <v>300.785714285714</v>
      </c>
      <c r="T126" s="2" t="n">
        <v>0.240142857142857</v>
      </c>
      <c r="U126" s="2" t="n">
        <v>4</v>
      </c>
    </row>
    <row r="127" customFormat="false" ht="15" hidden="false" customHeight="false" outlineLevel="0" collapsed="false">
      <c r="A127" s="0" t="s">
        <v>45</v>
      </c>
      <c r="B127" s="0" t="s">
        <v>46</v>
      </c>
      <c r="C127" s="0" t="n">
        <v>6</v>
      </c>
      <c r="D127" s="0" t="n">
        <v>5</v>
      </c>
      <c r="E127" s="0" t="n">
        <v>30</v>
      </c>
      <c r="F127" s="0" t="n">
        <v>7359.72978</v>
      </c>
      <c r="G127" s="0" t="n">
        <v>19503.28392</v>
      </c>
      <c r="H127" s="0" t="n">
        <v>3062.383561</v>
      </c>
      <c r="I127" s="0" t="n">
        <v>3.062383561</v>
      </c>
      <c r="J127" s="0" t="n">
        <v>0.003062384</v>
      </c>
      <c r="K127" s="0" t="n">
        <v>6.751392047</v>
      </c>
      <c r="L127" s="0" t="n">
        <v>0.00396</v>
      </c>
      <c r="M127" s="0" t="n">
        <v>3.2</v>
      </c>
      <c r="N127" s="0" t="n">
        <v>69.2012397</v>
      </c>
      <c r="O127" s="2" t="n">
        <v>300.042799054028</v>
      </c>
      <c r="P127" s="2" t="n">
        <v>334719.837810431</v>
      </c>
      <c r="Q127" s="2" t="n">
        <v>804421.624153883</v>
      </c>
      <c r="R127" s="2" t="n">
        <v>2131717.30400779</v>
      </c>
      <c r="S127" s="2" t="n">
        <v>300.785714285714</v>
      </c>
      <c r="T127" s="2" t="n">
        <v>0.240142857142857</v>
      </c>
      <c r="U127" s="2" t="n">
        <v>5</v>
      </c>
    </row>
    <row r="128" customFormat="false" ht="15" hidden="false" customHeight="false" outlineLevel="0" collapsed="false">
      <c r="A128" s="0" t="s">
        <v>45</v>
      </c>
      <c r="B128" s="0" t="s">
        <v>46</v>
      </c>
      <c r="C128" s="0" t="n">
        <v>7</v>
      </c>
      <c r="D128" s="0" t="n">
        <v>5</v>
      </c>
      <c r="E128" s="0" t="n">
        <v>35</v>
      </c>
      <c r="F128" s="0" t="n">
        <v>7506.098705</v>
      </c>
      <c r="G128" s="0" t="n">
        <v>19891.16157</v>
      </c>
      <c r="H128" s="0" t="n">
        <v>3123.287671</v>
      </c>
      <c r="I128" s="0" t="n">
        <v>3.123287671</v>
      </c>
      <c r="J128" s="0" t="n">
        <v>0.003123288</v>
      </c>
      <c r="K128" s="0" t="n">
        <v>6.885662466</v>
      </c>
      <c r="L128" s="0" t="n">
        <v>0.00396</v>
      </c>
      <c r="M128" s="0" t="n">
        <v>3.2</v>
      </c>
      <c r="N128" s="0" t="n">
        <v>69.62841358</v>
      </c>
      <c r="O128" s="2" t="n">
        <v>300.501419829019</v>
      </c>
      <c r="P128" s="2" t="n">
        <v>336359.793026319</v>
      </c>
      <c r="Q128" s="2" t="n">
        <v>808362.876775581</v>
      </c>
      <c r="R128" s="2" t="n">
        <v>2142161.62345529</v>
      </c>
      <c r="S128" s="2" t="n">
        <v>300.785714285714</v>
      </c>
      <c r="T128" s="2" t="n">
        <v>0.240142857142857</v>
      </c>
      <c r="U128" s="2" t="n">
        <v>6</v>
      </c>
    </row>
    <row r="129" customFormat="false" ht="15" hidden="false" customHeight="false" outlineLevel="0" collapsed="false">
      <c r="A129" s="0" t="s">
        <v>45</v>
      </c>
      <c r="B129" s="0" t="s">
        <v>46</v>
      </c>
      <c r="C129" s="0" t="n">
        <v>8</v>
      </c>
      <c r="D129" s="0" t="n">
        <v>5</v>
      </c>
      <c r="E129" s="0" t="n">
        <v>40</v>
      </c>
      <c r="F129" s="0" t="n">
        <v>7633.702383</v>
      </c>
      <c r="G129" s="0" t="n">
        <v>20229.31132</v>
      </c>
      <c r="H129" s="0" t="n">
        <v>3176.383562</v>
      </c>
      <c r="I129" s="0" t="n">
        <v>3.176383562</v>
      </c>
      <c r="J129" s="0" t="n">
        <v>0.003176384</v>
      </c>
      <c r="K129" s="0" t="n">
        <v>7.002718728</v>
      </c>
      <c r="L129" s="0" t="n">
        <v>0.00396</v>
      </c>
      <c r="M129" s="0" t="n">
        <v>3.2</v>
      </c>
      <c r="N129" s="0" t="n">
        <v>69.99617336</v>
      </c>
      <c r="O129" s="2" t="n">
        <v>300.676922145426</v>
      </c>
      <c r="P129" s="2" t="n">
        <v>336988.82013306</v>
      </c>
      <c r="Q129" s="2" t="n">
        <v>809874.597772313</v>
      </c>
      <c r="R129" s="2" t="n">
        <v>2146167.68409663</v>
      </c>
      <c r="S129" s="2" t="n">
        <v>300.785714285714</v>
      </c>
      <c r="T129" s="2" t="n">
        <v>0.240142857142857</v>
      </c>
      <c r="U129" s="2" t="n">
        <v>7</v>
      </c>
    </row>
    <row r="130" customFormat="false" ht="15" hidden="false" customHeight="false" outlineLevel="0" collapsed="false">
      <c r="A130" s="0" t="s">
        <v>45</v>
      </c>
      <c r="B130" s="0" t="s">
        <v>46</v>
      </c>
      <c r="C130" s="0" t="n">
        <v>9</v>
      </c>
      <c r="D130" s="0" t="n">
        <v>5</v>
      </c>
      <c r="E130" s="0" t="n">
        <v>45</v>
      </c>
      <c r="F130" s="0" t="n">
        <v>7678.738975</v>
      </c>
      <c r="G130" s="0" t="n">
        <v>20348.65828</v>
      </c>
      <c r="H130" s="0" t="n">
        <v>3195.123287</v>
      </c>
      <c r="I130" s="0" t="n">
        <v>3.195123287</v>
      </c>
      <c r="J130" s="0" t="n">
        <v>0.003195123</v>
      </c>
      <c r="K130" s="0" t="n">
        <v>7.044032702</v>
      </c>
      <c r="L130" s="0" t="n">
        <v>0.00396</v>
      </c>
      <c r="M130" s="0" t="n">
        <v>3.2</v>
      </c>
      <c r="N130" s="0" t="n">
        <v>70.1249615</v>
      </c>
      <c r="O130" s="2" t="n">
        <v>300.744082345626</v>
      </c>
      <c r="P130" s="2" t="n">
        <v>337229.746349212</v>
      </c>
      <c r="Q130" s="2" t="n">
        <v>810453.608145187</v>
      </c>
      <c r="R130" s="2" t="n">
        <v>2147702.06158474</v>
      </c>
      <c r="S130" s="2" t="n">
        <v>300.785714285714</v>
      </c>
      <c r="T130" s="2" t="n">
        <v>0.240142857142857</v>
      </c>
      <c r="U130" s="2" t="n">
        <v>8</v>
      </c>
    </row>
    <row r="131" customFormat="false" ht="15" hidden="false" customHeight="false" outlineLevel="0" collapsed="false">
      <c r="A131" s="0" t="s">
        <v>45</v>
      </c>
      <c r="B131" s="0" t="s">
        <v>46</v>
      </c>
      <c r="C131" s="0" t="n">
        <v>10</v>
      </c>
      <c r="D131" s="0" t="n">
        <v>5</v>
      </c>
      <c r="E131" s="0" t="n">
        <v>50</v>
      </c>
      <c r="F131" s="0" t="n">
        <v>7701.257272</v>
      </c>
      <c r="G131" s="0" t="n">
        <v>20408.33177</v>
      </c>
      <c r="H131" s="0" t="n">
        <v>3204.493151</v>
      </c>
      <c r="I131" s="0" t="n">
        <v>3.204493151</v>
      </c>
      <c r="J131" s="0" t="n">
        <v>0.003204493</v>
      </c>
      <c r="K131" s="0" t="n">
        <v>7.06468969</v>
      </c>
      <c r="L131" s="0" t="n">
        <v>0.00396</v>
      </c>
      <c r="M131" s="0" t="n">
        <v>3.2</v>
      </c>
      <c r="N131" s="0" t="n">
        <v>70.1891609</v>
      </c>
      <c r="O131" s="2" t="n">
        <v>300.769782818322</v>
      </c>
      <c r="P131" s="2" t="n">
        <v>337321.973904919</v>
      </c>
      <c r="Q131" s="2" t="n">
        <v>810675.255719584</v>
      </c>
      <c r="R131" s="2" t="n">
        <v>2148289.4276569</v>
      </c>
      <c r="S131" s="2" t="n">
        <v>300.785714285714</v>
      </c>
      <c r="T131" s="2" t="n">
        <v>0.240142857142857</v>
      </c>
      <c r="U131" s="2" t="n">
        <v>9</v>
      </c>
    </row>
    <row r="132" customFormat="false" ht="15" hidden="false" customHeight="false" outlineLevel="0" collapsed="false">
      <c r="A132" s="2" t="s">
        <v>47</v>
      </c>
      <c r="B132" s="0" t="s">
        <v>48</v>
      </c>
      <c r="C132" s="0" t="n">
        <v>1</v>
      </c>
      <c r="D132" s="0" t="n">
        <v>1</v>
      </c>
      <c r="E132" s="0" t="n">
        <v>1</v>
      </c>
      <c r="F132" s="0" t="n">
        <v>48.0653689</v>
      </c>
      <c r="G132" s="0" t="n">
        <v>127.3732276</v>
      </c>
      <c r="H132" s="0" t="n">
        <v>19.99999999929</v>
      </c>
      <c r="I132" s="0" t="n">
        <v>0.01999999999929</v>
      </c>
      <c r="J132" s="0" t="n">
        <v>1.999999999929E-005</v>
      </c>
      <c r="K132" s="0" t="n">
        <v>0.0440923999984347</v>
      </c>
      <c r="L132" s="3" t="n">
        <v>0.0123</v>
      </c>
      <c r="M132" s="3" t="n">
        <v>3.2</v>
      </c>
      <c r="N132" s="0" t="n">
        <v>10.0803712332773</v>
      </c>
      <c r="O132" s="2" t="n">
        <v>17.3770436113611</v>
      </c>
      <c r="P132" s="2" t="n">
        <v>114.242569590294</v>
      </c>
      <c r="Q132" s="2" t="n">
        <v>274.555562581818</v>
      </c>
      <c r="R132" s="2" t="n">
        <v>727.572240841817</v>
      </c>
      <c r="S132" s="2" t="n">
        <v>39.2</v>
      </c>
      <c r="T132" s="2" t="n">
        <v>0.585714285714286</v>
      </c>
      <c r="U132" s="2" t="n">
        <v>0</v>
      </c>
    </row>
    <row r="133" customFormat="false" ht="15" hidden="false" customHeight="false" outlineLevel="0" collapsed="false">
      <c r="A133" s="2" t="s">
        <v>47</v>
      </c>
      <c r="B133" s="0" t="s">
        <v>48</v>
      </c>
      <c r="C133" s="0" t="n">
        <v>2</v>
      </c>
      <c r="D133" s="0" t="n">
        <v>1</v>
      </c>
      <c r="E133" s="0" t="n">
        <v>2</v>
      </c>
      <c r="F133" s="0" t="n">
        <v>120.1634223</v>
      </c>
      <c r="G133" s="0" t="n">
        <v>318.433069</v>
      </c>
      <c r="H133" s="0" t="n">
        <v>50.00000001903</v>
      </c>
      <c r="I133" s="0" t="n">
        <v>0.05000000001903</v>
      </c>
      <c r="J133" s="0" t="n">
        <v>5.000000001903E-005</v>
      </c>
      <c r="K133" s="0" t="n">
        <v>0.110231000041954</v>
      </c>
      <c r="L133" s="3" t="n">
        <v>0.0123</v>
      </c>
      <c r="M133" s="3" t="n">
        <v>3.2</v>
      </c>
      <c r="N133" s="0" t="n">
        <v>13.422480419128</v>
      </c>
      <c r="O133" s="2" t="n">
        <v>27.0509840423358</v>
      </c>
      <c r="P133" s="2" t="n">
        <v>470.859058262415</v>
      </c>
      <c r="Q133" s="2" t="n">
        <v>1131.60071680465</v>
      </c>
      <c r="R133" s="2" t="n">
        <v>2998.74189953232</v>
      </c>
      <c r="S133" s="2" t="n">
        <v>39.2</v>
      </c>
      <c r="T133" s="2" t="n">
        <v>0.585714285714286</v>
      </c>
      <c r="U133" s="2" t="n">
        <v>0</v>
      </c>
    </row>
    <row r="134" customFormat="false" ht="15" hidden="false" customHeight="false" outlineLevel="0" collapsed="false">
      <c r="A134" s="2" t="s">
        <v>47</v>
      </c>
      <c r="B134" s="0" t="s">
        <v>48</v>
      </c>
      <c r="C134" s="0" t="n">
        <v>3</v>
      </c>
      <c r="D134" s="0" t="n">
        <v>1</v>
      </c>
      <c r="E134" s="0" t="n">
        <v>3</v>
      </c>
      <c r="F134" s="0" t="n">
        <v>192.2614756</v>
      </c>
      <c r="G134" s="0" t="n">
        <v>509.4929104</v>
      </c>
      <c r="H134" s="0" t="n">
        <v>79.99999999716</v>
      </c>
      <c r="I134" s="0" t="n">
        <v>0.07999999999716</v>
      </c>
      <c r="J134" s="0" t="n">
        <v>7.999999999716E-005</v>
      </c>
      <c r="K134" s="0" t="n">
        <v>0.176369599993739</v>
      </c>
      <c r="L134" s="3" t="n">
        <v>0.0123</v>
      </c>
      <c r="M134" s="3" t="n">
        <v>3.2</v>
      </c>
      <c r="N134" s="0" t="n">
        <v>15.546057640091</v>
      </c>
      <c r="O134" s="2" t="n">
        <v>32.4365447599749</v>
      </c>
      <c r="P134" s="2" t="n">
        <v>841.813304763318</v>
      </c>
      <c r="Q134" s="2" t="n">
        <v>2023.10335199067</v>
      </c>
      <c r="R134" s="2" t="n">
        <v>5361.22388277527</v>
      </c>
      <c r="S134" s="2" t="n">
        <v>39.2</v>
      </c>
      <c r="T134" s="2" t="n">
        <v>0.585714285714286</v>
      </c>
      <c r="U134" s="2" t="n">
        <v>0</v>
      </c>
    </row>
    <row r="135" customFormat="false" ht="15" hidden="false" customHeight="false" outlineLevel="0" collapsed="false">
      <c r="A135" s="2" t="s">
        <v>47</v>
      </c>
      <c r="B135" s="0" t="s">
        <v>48</v>
      </c>
      <c r="C135" s="0" t="n">
        <v>4</v>
      </c>
      <c r="D135" s="0" t="n">
        <v>1</v>
      </c>
      <c r="E135" s="0" t="n">
        <v>4</v>
      </c>
      <c r="F135" s="0" t="n">
        <v>242.730113</v>
      </c>
      <c r="G135" s="0" t="n">
        <v>643.2347994</v>
      </c>
      <c r="H135" s="0" t="n">
        <v>101.0000000193</v>
      </c>
      <c r="I135" s="0" t="n">
        <v>0.1010000000193</v>
      </c>
      <c r="J135" s="0" t="n">
        <v>0.0001010000000193</v>
      </c>
      <c r="K135" s="0" t="n">
        <v>0.222666620042549</v>
      </c>
      <c r="L135" s="3" t="n">
        <v>0.0123</v>
      </c>
      <c r="M135" s="3" t="n">
        <v>3.2</v>
      </c>
      <c r="N135" s="0" t="n">
        <v>16.720724143912</v>
      </c>
      <c r="O135" s="2" t="n">
        <v>35.4347298790924</v>
      </c>
      <c r="P135" s="2" t="n">
        <v>1117.06466933811</v>
      </c>
      <c r="Q135" s="2" t="n">
        <v>2684.60627093993</v>
      </c>
      <c r="R135" s="2" t="n">
        <v>7114.20661799082</v>
      </c>
      <c r="S135" s="2" t="n">
        <v>39.2</v>
      </c>
      <c r="T135" s="2" t="n">
        <v>0.585714285714286</v>
      </c>
      <c r="U135" s="2" t="n">
        <v>0</v>
      </c>
    </row>
    <row r="136" customFormat="false" ht="15" hidden="false" customHeight="false" outlineLevel="0" collapsed="false">
      <c r="A136" s="2" t="s">
        <v>47</v>
      </c>
      <c r="B136" s="0" t="s">
        <v>48</v>
      </c>
      <c r="C136" s="0" t="n">
        <v>5</v>
      </c>
      <c r="D136" s="0" t="n">
        <v>1</v>
      </c>
      <c r="E136" s="0" t="n">
        <v>5</v>
      </c>
      <c r="F136" s="0" t="n">
        <v>254.7464552</v>
      </c>
      <c r="G136" s="0" t="n">
        <v>675.0781062</v>
      </c>
      <c r="H136" s="0" t="n">
        <v>106.00000000872</v>
      </c>
      <c r="I136" s="0" t="n">
        <v>0.10600000000872</v>
      </c>
      <c r="J136" s="0" t="n">
        <v>0.00010600000000872</v>
      </c>
      <c r="K136" s="0" t="n">
        <v>0.233689720019224</v>
      </c>
      <c r="L136" s="3" t="n">
        <v>0.0123</v>
      </c>
      <c r="M136" s="3" t="n">
        <v>3.2</v>
      </c>
      <c r="N136" s="0" t="n">
        <v>16.9751154079793</v>
      </c>
      <c r="O136" s="2" t="n">
        <v>37.1038437336732</v>
      </c>
      <c r="P136" s="2" t="n">
        <v>1294.33173211756</v>
      </c>
      <c r="Q136" s="2" t="n">
        <v>3110.62660927075</v>
      </c>
      <c r="R136" s="2" t="n">
        <v>8243.16051456747</v>
      </c>
      <c r="S136" s="2" t="n">
        <v>39.2</v>
      </c>
      <c r="T136" s="2" t="n">
        <v>0.585714285714286</v>
      </c>
      <c r="U136" s="2" t="n">
        <v>0</v>
      </c>
    </row>
    <row r="137" customFormat="false" ht="15" hidden="false" customHeight="false" outlineLevel="0" collapsed="false">
      <c r="A137" s="2" t="s">
        <v>47</v>
      </c>
      <c r="B137" s="0" t="s">
        <v>48</v>
      </c>
      <c r="C137" s="0" t="n">
        <v>6</v>
      </c>
      <c r="D137" s="0" t="n">
        <v>1</v>
      </c>
      <c r="E137" s="0" t="n">
        <v>6</v>
      </c>
      <c r="F137" s="0" t="n">
        <v>283.321317</v>
      </c>
      <c r="G137" s="0" t="n">
        <v>750.8014901</v>
      </c>
      <c r="H137" s="0" t="n">
        <v>117.8900000037</v>
      </c>
      <c r="I137" s="0" t="n">
        <v>0.1178900000037</v>
      </c>
      <c r="J137" s="0" t="n">
        <v>0.0001178900000037</v>
      </c>
      <c r="K137" s="0" t="n">
        <v>0.259902651808157</v>
      </c>
      <c r="L137" s="3" t="n">
        <v>0.0123</v>
      </c>
      <c r="M137" s="3" t="n">
        <v>3.2</v>
      </c>
      <c r="N137" s="0" t="n">
        <v>17.5485486926779</v>
      </c>
      <c r="O137" s="2" t="n">
        <v>38.0330528881678</v>
      </c>
      <c r="P137" s="2" t="n">
        <v>1400.94443670632</v>
      </c>
      <c r="Q137" s="2" t="n">
        <v>3366.84555805412</v>
      </c>
      <c r="R137" s="2" t="n">
        <v>8922.14072884343</v>
      </c>
      <c r="S137" s="2" t="n">
        <v>39.2</v>
      </c>
      <c r="T137" s="2" t="n">
        <v>0.585714285714286</v>
      </c>
      <c r="U137" s="2" t="n">
        <v>0</v>
      </c>
    </row>
    <row r="138" customFormat="false" ht="15" hidden="false" customHeight="false" outlineLevel="0" collapsed="false">
      <c r="A138" s="2" t="s">
        <v>47</v>
      </c>
      <c r="B138" s="0" t="s">
        <v>48</v>
      </c>
      <c r="C138" s="0" t="n">
        <v>7</v>
      </c>
      <c r="D138" s="0" t="n">
        <v>1</v>
      </c>
      <c r="E138" s="0" t="n">
        <v>7</v>
      </c>
      <c r="F138" s="0" t="n">
        <v>314.4436434</v>
      </c>
      <c r="G138" s="0" t="n">
        <v>833.275655</v>
      </c>
      <c r="H138" s="0" t="n">
        <v>130.84000001874</v>
      </c>
      <c r="I138" s="0" t="n">
        <v>0.13084000001874</v>
      </c>
      <c r="J138" s="0" t="n">
        <v>0.00013084000001874</v>
      </c>
      <c r="K138" s="0" t="n">
        <v>0.288452480841315</v>
      </c>
      <c r="L138" s="3" t="n">
        <v>0.0123</v>
      </c>
      <c r="M138" s="3" t="n">
        <v>3.2</v>
      </c>
      <c r="N138" s="0" t="n">
        <v>18.1295101576066</v>
      </c>
      <c r="O138" s="2" t="n">
        <v>38.550351124251</v>
      </c>
      <c r="P138" s="2" t="n">
        <v>1462.83651709122</v>
      </c>
      <c r="Q138" s="2" t="n">
        <v>3515.58884184384</v>
      </c>
      <c r="R138" s="2" t="n">
        <v>9316.31043088617</v>
      </c>
      <c r="S138" s="2" t="n">
        <v>39.2</v>
      </c>
      <c r="T138" s="2" t="n">
        <v>0.585714285714286</v>
      </c>
      <c r="U138" s="2" t="n">
        <v>0</v>
      </c>
    </row>
    <row r="139" customFormat="false" ht="15" hidden="false" customHeight="false" outlineLevel="0" collapsed="false">
      <c r="A139" s="2" t="s">
        <v>47</v>
      </c>
      <c r="B139" s="0" t="s">
        <v>48</v>
      </c>
      <c r="C139" s="0" t="n">
        <v>8</v>
      </c>
      <c r="D139" s="0" t="n">
        <v>1</v>
      </c>
      <c r="E139" s="0" t="n">
        <v>8</v>
      </c>
      <c r="F139" s="0" t="n">
        <v>345.5659698</v>
      </c>
      <c r="G139" s="0" t="n">
        <v>915.7498198</v>
      </c>
      <c r="H139" s="0" t="n">
        <v>143.79000003378</v>
      </c>
      <c r="I139" s="0" t="n">
        <v>0.14379000003378</v>
      </c>
      <c r="J139" s="0" t="n">
        <v>0.00014379000003378</v>
      </c>
      <c r="K139" s="0" t="n">
        <v>0.317002309874472</v>
      </c>
      <c r="L139" s="3" t="n">
        <v>0.0123</v>
      </c>
      <c r="M139" s="3" t="n">
        <v>3.2</v>
      </c>
      <c r="N139" s="0" t="n">
        <v>18.6721731657298</v>
      </c>
      <c r="O139" s="2" t="n">
        <v>38.8383352274643</v>
      </c>
      <c r="P139" s="2" t="n">
        <v>1498.0939513752</v>
      </c>
      <c r="Q139" s="2" t="n">
        <v>3600.3219211132</v>
      </c>
      <c r="R139" s="2" t="n">
        <v>9540.85309094997</v>
      </c>
      <c r="S139" s="2" t="n">
        <v>39.2</v>
      </c>
      <c r="T139" s="2" t="n">
        <v>0.585714285714286</v>
      </c>
      <c r="U139" s="2" t="n">
        <v>0</v>
      </c>
    </row>
    <row r="140" customFormat="false" ht="15" hidden="false" customHeight="false" outlineLevel="0" collapsed="false">
      <c r="A140" s="2" t="s">
        <v>47</v>
      </c>
      <c r="B140" s="0" t="s">
        <v>48</v>
      </c>
      <c r="C140" s="0" t="n">
        <v>9</v>
      </c>
      <c r="D140" s="0" t="n">
        <v>1</v>
      </c>
      <c r="E140" s="0" t="n">
        <v>9</v>
      </c>
      <c r="F140" s="0" t="n">
        <v>372.7469359</v>
      </c>
      <c r="G140" s="0" t="n">
        <v>987.77938</v>
      </c>
      <c r="H140" s="0" t="n">
        <v>155.10000002799</v>
      </c>
      <c r="I140" s="0" t="n">
        <v>0.15510000002799</v>
      </c>
      <c r="J140" s="0" t="n">
        <v>0.00015510000002799</v>
      </c>
      <c r="K140" s="0" t="n">
        <v>0.341936562061707</v>
      </c>
      <c r="L140" s="3" t="n">
        <v>0.0123</v>
      </c>
      <c r="M140" s="3" t="n">
        <v>3.2</v>
      </c>
      <c r="N140" s="0" t="n">
        <v>19.1192494506012</v>
      </c>
      <c r="O140" s="2" t="n">
        <v>38.9986583020828</v>
      </c>
      <c r="P140" s="2" t="n">
        <v>1517.97298458809</v>
      </c>
      <c r="Q140" s="2" t="n">
        <v>3648.09657435255</v>
      </c>
      <c r="R140" s="2" t="n">
        <v>9667.45592203425</v>
      </c>
      <c r="S140" s="2" t="n">
        <v>39.2</v>
      </c>
      <c r="T140" s="2" t="n">
        <v>0.585714285714286</v>
      </c>
      <c r="U140" s="2" t="n">
        <v>0</v>
      </c>
    </row>
    <row r="141" customFormat="false" ht="15" hidden="false" customHeight="false" outlineLevel="0" collapsed="false">
      <c r="A141" s="2" t="s">
        <v>47</v>
      </c>
      <c r="B141" s="0" t="s">
        <v>48</v>
      </c>
      <c r="C141" s="0" t="n">
        <v>10</v>
      </c>
      <c r="D141" s="0" t="n">
        <v>1</v>
      </c>
      <c r="E141" s="0" t="n">
        <v>10</v>
      </c>
      <c r="F141" s="0" t="n">
        <v>408.7959625</v>
      </c>
      <c r="G141" s="0" t="n">
        <v>1083.309301</v>
      </c>
      <c r="H141" s="0" t="n">
        <v>170.09999999625</v>
      </c>
      <c r="I141" s="0" t="n">
        <v>0.17009999999625</v>
      </c>
      <c r="J141" s="0" t="n">
        <v>0.00017009999999625</v>
      </c>
      <c r="K141" s="0" t="n">
        <v>0.375005861991733</v>
      </c>
      <c r="L141" s="3" t="n">
        <v>0.0123</v>
      </c>
      <c r="M141" s="3" t="n">
        <v>3.2</v>
      </c>
      <c r="N141" s="0" t="n">
        <v>19.6788515996443</v>
      </c>
      <c r="O141" s="2" t="n">
        <v>39.0879114517127</v>
      </c>
      <c r="P141" s="2" t="n">
        <v>1529.11800476873</v>
      </c>
      <c r="Q141" s="2" t="n">
        <v>3674.8810496725</v>
      </c>
      <c r="R141" s="2" t="n">
        <v>9738.43478163211</v>
      </c>
      <c r="S141" s="2" t="n">
        <v>39.2</v>
      </c>
      <c r="T141" s="2" t="n">
        <v>0.585714285714286</v>
      </c>
      <c r="U141" s="2" t="n">
        <v>0</v>
      </c>
    </row>
    <row r="142" customFormat="false" ht="15" hidden="false" customHeight="false" outlineLevel="0" collapsed="false">
      <c r="A142" s="2" t="s">
        <v>49</v>
      </c>
      <c r="B142" s="0" t="s">
        <v>50</v>
      </c>
      <c r="C142" s="0" t="n">
        <v>1</v>
      </c>
      <c r="D142" s="0" t="n">
        <v>1</v>
      </c>
      <c r="E142" s="0" t="n">
        <v>1</v>
      </c>
      <c r="F142" s="0" t="n">
        <v>127.5414564</v>
      </c>
      <c r="G142" s="0" t="n">
        <v>337.9848595</v>
      </c>
      <c r="H142" s="0" t="n">
        <v>53.07000000804</v>
      </c>
      <c r="I142" s="0" t="n">
        <v>0.05307000000804</v>
      </c>
      <c r="J142" s="0" t="n">
        <v>5.307000000804E-005</v>
      </c>
      <c r="K142" s="0" t="n">
        <v>0.116999183417725</v>
      </c>
      <c r="L142" s="3" t="n">
        <v>0.012</v>
      </c>
      <c r="M142" s="3" t="n">
        <v>3.1</v>
      </c>
      <c r="N142" s="0" t="n">
        <v>14.9976040757329</v>
      </c>
      <c r="O142" s="2" t="n">
        <v>10.9405693213658</v>
      </c>
      <c r="P142" s="2" t="n">
        <v>19.9620438384346</v>
      </c>
      <c r="Q142" s="2" t="n">
        <v>47.9741500563195</v>
      </c>
      <c r="R142" s="2" t="n">
        <v>127.131497649247</v>
      </c>
      <c r="S142" s="2" t="n">
        <v>54.3</v>
      </c>
      <c r="T142" s="2" t="n">
        <v>0.225</v>
      </c>
      <c r="U142" s="2" t="n">
        <v>0</v>
      </c>
    </row>
    <row r="143" customFormat="false" ht="15" hidden="false" customHeight="false" outlineLevel="0" collapsed="false">
      <c r="A143" s="2" t="s">
        <v>49</v>
      </c>
      <c r="B143" s="0" t="s">
        <v>50</v>
      </c>
      <c r="C143" s="0" t="n">
        <v>2</v>
      </c>
      <c r="D143" s="0" t="n">
        <v>1</v>
      </c>
      <c r="E143" s="0" t="n">
        <v>2</v>
      </c>
      <c r="F143" s="0" t="n">
        <v>347.4885845</v>
      </c>
      <c r="G143" s="0" t="n">
        <v>920.8447489</v>
      </c>
      <c r="H143" s="0" t="n">
        <v>144.59000001045</v>
      </c>
      <c r="I143" s="0" t="n">
        <v>0.14459000001045</v>
      </c>
      <c r="J143" s="0" t="n">
        <v>0.00014459000001045</v>
      </c>
      <c r="K143" s="0" t="n">
        <v>0.318766005823038</v>
      </c>
      <c r="L143" s="3" t="n">
        <v>0.012</v>
      </c>
      <c r="M143" s="3" t="n">
        <v>3.1</v>
      </c>
      <c r="N143" s="0" t="n">
        <v>20.722289929779</v>
      </c>
      <c r="O143" s="2" t="n">
        <v>19.6767913669377</v>
      </c>
      <c r="P143" s="2" t="n">
        <v>123.151446299805</v>
      </c>
      <c r="Q143" s="2" t="n">
        <v>295.965984858939</v>
      </c>
      <c r="R143" s="2" t="n">
        <v>784.30985987619</v>
      </c>
      <c r="S143" s="2" t="n">
        <v>54.3</v>
      </c>
      <c r="T143" s="2" t="n">
        <v>0.225</v>
      </c>
      <c r="U143" s="2" t="n">
        <v>0</v>
      </c>
    </row>
    <row r="144" customFormat="false" ht="15" hidden="false" customHeight="false" outlineLevel="0" collapsed="false">
      <c r="A144" s="2" t="s">
        <v>49</v>
      </c>
      <c r="B144" s="0" t="s">
        <v>50</v>
      </c>
      <c r="C144" s="0" t="n">
        <v>3</v>
      </c>
      <c r="D144" s="0" t="n">
        <v>1</v>
      </c>
      <c r="E144" s="0" t="n">
        <v>3</v>
      </c>
      <c r="F144" s="0" t="n">
        <v>732.4200913</v>
      </c>
      <c r="G144" s="0" t="n">
        <v>1940.913242</v>
      </c>
      <c r="H144" s="0" t="n">
        <v>304.75999998993</v>
      </c>
      <c r="I144" s="0" t="n">
        <v>0.30475999998993</v>
      </c>
      <c r="J144" s="0" t="n">
        <v>0.00030475999998993</v>
      </c>
      <c r="K144" s="0" t="n">
        <v>0.671879991177799</v>
      </c>
      <c r="L144" s="3" t="n">
        <v>0.012</v>
      </c>
      <c r="M144" s="3" t="n">
        <v>3.1</v>
      </c>
      <c r="N144" s="0" t="n">
        <v>26.3569841710204</v>
      </c>
      <c r="O144" s="2" t="n">
        <v>26.6528063610101</v>
      </c>
      <c r="P144" s="2" t="n">
        <v>315.489109768166</v>
      </c>
      <c r="Q144" s="2" t="n">
        <v>758.205022273891</v>
      </c>
      <c r="R144" s="2" t="n">
        <v>2009.24330902581</v>
      </c>
      <c r="S144" s="2" t="n">
        <v>54.3</v>
      </c>
      <c r="T144" s="2" t="n">
        <v>0.225</v>
      </c>
      <c r="U144" s="2" t="n">
        <v>0</v>
      </c>
    </row>
    <row r="145" customFormat="false" ht="15" hidden="false" customHeight="false" outlineLevel="0" collapsed="false">
      <c r="A145" s="2" t="s">
        <v>49</v>
      </c>
      <c r="B145" s="0" t="s">
        <v>50</v>
      </c>
      <c r="C145" s="0" t="n">
        <v>4</v>
      </c>
      <c r="D145" s="0" t="n">
        <v>1</v>
      </c>
      <c r="E145" s="0" t="n">
        <v>4</v>
      </c>
      <c r="F145" s="0" t="n">
        <v>1115.200673</v>
      </c>
      <c r="G145" s="0" t="n">
        <v>2955.281782</v>
      </c>
      <c r="H145" s="0" t="n">
        <v>464.0350000353</v>
      </c>
      <c r="I145" s="0" t="n">
        <v>0.4640350000353</v>
      </c>
      <c r="J145" s="0" t="n">
        <v>0.0004640350000353</v>
      </c>
      <c r="K145" s="0" t="n">
        <v>1.02302084177782</v>
      </c>
      <c r="L145" s="3" t="n">
        <v>0.012</v>
      </c>
      <c r="M145" s="3" t="n">
        <v>3.1</v>
      </c>
      <c r="N145" s="0" t="n">
        <v>30.185377428941</v>
      </c>
      <c r="O145" s="2" t="n">
        <v>32.2232674760855</v>
      </c>
      <c r="P145" s="2" t="n">
        <v>568.207461584569</v>
      </c>
      <c r="Q145" s="2" t="n">
        <v>1365.55506268822</v>
      </c>
      <c r="R145" s="2" t="n">
        <v>3618.72091612379</v>
      </c>
      <c r="S145" s="2" t="n">
        <v>54.3</v>
      </c>
      <c r="T145" s="2" t="n">
        <v>0.225</v>
      </c>
      <c r="U145" s="2" t="n">
        <v>0</v>
      </c>
    </row>
    <row r="146" customFormat="false" ht="15" hidden="false" customHeight="false" outlineLevel="0" collapsed="false">
      <c r="A146" s="2" t="s">
        <v>49</v>
      </c>
      <c r="B146" s="0" t="s">
        <v>50</v>
      </c>
      <c r="C146" s="0" t="n">
        <v>5</v>
      </c>
      <c r="D146" s="0" t="n">
        <v>1</v>
      </c>
      <c r="E146" s="0" t="n">
        <v>5</v>
      </c>
      <c r="F146" s="0" t="n">
        <v>1550.432588</v>
      </c>
      <c r="G146" s="0" t="n">
        <v>4108.646359</v>
      </c>
      <c r="H146" s="0" t="n">
        <v>645.1349998668</v>
      </c>
      <c r="I146" s="0" t="n">
        <v>0.6451349998668</v>
      </c>
      <c r="J146" s="0" t="n">
        <v>0.0006451349998668</v>
      </c>
      <c r="K146" s="0" t="n">
        <v>1.42227752340634</v>
      </c>
      <c r="L146" s="3" t="n">
        <v>0.012</v>
      </c>
      <c r="M146" s="3" t="n">
        <v>3.1</v>
      </c>
      <c r="N146" s="0" t="n">
        <v>33.5705036851707</v>
      </c>
      <c r="O146" s="2" t="n">
        <v>36.6713710224416</v>
      </c>
      <c r="P146" s="2" t="n">
        <v>848.38972898018</v>
      </c>
      <c r="Q146" s="2" t="n">
        <v>2038.90826479255</v>
      </c>
      <c r="R146" s="2" t="n">
        <v>5403.10690170026</v>
      </c>
      <c r="S146" s="2" t="n">
        <v>54.3</v>
      </c>
      <c r="T146" s="2" t="n">
        <v>0.225</v>
      </c>
      <c r="U146" s="2" t="n">
        <v>0</v>
      </c>
    </row>
    <row r="147" customFormat="false" ht="15" hidden="false" customHeight="false" outlineLevel="0" collapsed="false">
      <c r="A147" s="2" t="s">
        <v>49</v>
      </c>
      <c r="B147" s="0" t="s">
        <v>50</v>
      </c>
      <c r="C147" s="0" t="n">
        <v>6</v>
      </c>
      <c r="D147" s="0" t="n">
        <v>1</v>
      </c>
      <c r="E147" s="0" t="n">
        <v>6</v>
      </c>
      <c r="F147" s="0" t="n">
        <v>1976.435953</v>
      </c>
      <c r="G147" s="0" t="n">
        <v>5237.555275</v>
      </c>
      <c r="H147" s="0" t="n">
        <v>822.3950000433</v>
      </c>
      <c r="I147" s="0" t="n">
        <v>0.8223950000433</v>
      </c>
      <c r="J147" s="0" t="n">
        <v>0.0008223950000433</v>
      </c>
      <c r="K147" s="0" t="n">
        <v>1.81306846499546</v>
      </c>
      <c r="L147" s="3" t="n">
        <v>0.012</v>
      </c>
      <c r="M147" s="3" t="n">
        <v>3.1</v>
      </c>
      <c r="N147" s="0" t="n">
        <v>36.305087581618</v>
      </c>
      <c r="O147" s="2" t="n">
        <v>40.2232538469281</v>
      </c>
      <c r="P147" s="2" t="n">
        <v>1129.95348359714</v>
      </c>
      <c r="Q147" s="2" t="n">
        <v>2715.58155154324</v>
      </c>
      <c r="R147" s="2" t="n">
        <v>7196.29111158958</v>
      </c>
      <c r="S147" s="2" t="n">
        <v>54.3</v>
      </c>
      <c r="T147" s="2" t="n">
        <v>0.225</v>
      </c>
      <c r="U147" s="2" t="n">
        <v>0</v>
      </c>
    </row>
    <row r="148" customFormat="false" ht="15" hidden="false" customHeight="false" outlineLevel="0" collapsed="false">
      <c r="A148" s="2" t="s">
        <v>49</v>
      </c>
      <c r="B148" s="0" t="s">
        <v>50</v>
      </c>
      <c r="C148" s="0" t="n">
        <v>7</v>
      </c>
      <c r="D148" s="0" t="n">
        <v>1</v>
      </c>
      <c r="E148" s="0" t="n">
        <v>7</v>
      </c>
      <c r="F148" s="0" t="n">
        <v>2275.666907</v>
      </c>
      <c r="G148" s="0" t="n">
        <v>6030.517304</v>
      </c>
      <c r="H148" s="0" t="n">
        <v>946.9050000027</v>
      </c>
      <c r="I148" s="0" t="n">
        <v>0.9469050000027</v>
      </c>
      <c r="J148" s="0" t="n">
        <v>0.0009469050000027</v>
      </c>
      <c r="K148" s="0" t="n">
        <v>2.08756570110595</v>
      </c>
      <c r="L148" s="3" t="n">
        <v>0.012</v>
      </c>
      <c r="M148" s="3" t="n">
        <v>3.1</v>
      </c>
      <c r="N148" s="0" t="n">
        <v>37.9942428895584</v>
      </c>
      <c r="O148" s="2" t="n">
        <v>43.0594898894134</v>
      </c>
      <c r="P148" s="2" t="n">
        <v>1395.70866858655</v>
      </c>
      <c r="Q148" s="2" t="n">
        <v>3354.26260174609</v>
      </c>
      <c r="R148" s="2" t="n">
        <v>8888.79589462714</v>
      </c>
      <c r="S148" s="2" t="n">
        <v>54.3</v>
      </c>
      <c r="T148" s="2" t="n">
        <v>0.225</v>
      </c>
      <c r="U148" s="2" t="n">
        <v>0</v>
      </c>
    </row>
    <row r="149" customFormat="false" ht="15" hidden="false" customHeight="false" outlineLevel="0" collapsed="false">
      <c r="A149" s="2" t="s">
        <v>49</v>
      </c>
      <c r="B149" s="0" t="s">
        <v>50</v>
      </c>
      <c r="C149" s="0" t="n">
        <v>8</v>
      </c>
      <c r="D149" s="0" t="n">
        <v>1</v>
      </c>
      <c r="E149" s="0" t="n">
        <v>8</v>
      </c>
      <c r="F149" s="0" t="n">
        <v>2451.333814</v>
      </c>
      <c r="G149" s="0" t="n">
        <v>6496.034608</v>
      </c>
      <c r="H149" s="0" t="n">
        <v>1020.0000000054</v>
      </c>
      <c r="I149" s="0" t="n">
        <v>1.0200000000054</v>
      </c>
      <c r="J149" s="0" t="n">
        <v>0.0010200000000054</v>
      </c>
      <c r="K149" s="0" t="n">
        <v>2.2487124000119</v>
      </c>
      <c r="L149" s="3" t="n">
        <v>0.012</v>
      </c>
      <c r="M149" s="3" t="n">
        <v>3.1</v>
      </c>
      <c r="N149" s="0" t="n">
        <v>38.9166221139753</v>
      </c>
      <c r="O149" s="2" t="n">
        <v>45.3242703695678</v>
      </c>
      <c r="P149" s="2" t="n">
        <v>1636.08850313776</v>
      </c>
      <c r="Q149" s="2" t="n">
        <v>3931.95987295784</v>
      </c>
      <c r="R149" s="2" t="n">
        <v>10419.6936633383</v>
      </c>
      <c r="S149" s="2" t="n">
        <v>54.3</v>
      </c>
      <c r="T149" s="2" t="n">
        <v>0.225</v>
      </c>
      <c r="U149" s="2" t="n">
        <v>0</v>
      </c>
    </row>
    <row r="150" customFormat="false" ht="15" hidden="false" customHeight="false" outlineLevel="0" collapsed="false">
      <c r="A150" s="2" t="s">
        <v>49</v>
      </c>
      <c r="B150" s="0" t="s">
        <v>50</v>
      </c>
      <c r="C150" s="0" t="n">
        <v>9</v>
      </c>
      <c r="D150" s="0" t="n">
        <v>1</v>
      </c>
      <c r="E150" s="0" t="n">
        <v>9</v>
      </c>
      <c r="F150" s="0" t="n">
        <v>2643.59529</v>
      </c>
      <c r="G150" s="0" t="n">
        <v>7005.527518</v>
      </c>
      <c r="H150" s="0" t="n">
        <v>1100.000000169</v>
      </c>
      <c r="I150" s="0" t="n">
        <v>1.100000000169</v>
      </c>
      <c r="J150" s="0" t="n">
        <v>0.001100000000169</v>
      </c>
      <c r="K150" s="0" t="n">
        <v>2.42508200037258</v>
      </c>
      <c r="L150" s="3" t="n">
        <v>0.012</v>
      </c>
      <c r="M150" s="3" t="n">
        <v>3.1</v>
      </c>
      <c r="N150" s="0" t="n">
        <v>39.8761634499599</v>
      </c>
      <c r="O150" s="2" t="n">
        <v>47.1327343149008</v>
      </c>
      <c r="P150" s="2" t="n">
        <v>1847.06175226286</v>
      </c>
      <c r="Q150" s="2" t="n">
        <v>4438.98522533731</v>
      </c>
      <c r="R150" s="2" t="n">
        <v>11763.3108471439</v>
      </c>
      <c r="S150" s="2" t="n">
        <v>54.3</v>
      </c>
      <c r="T150" s="2" t="n">
        <v>0.225</v>
      </c>
      <c r="U150" s="2" t="n">
        <v>0</v>
      </c>
    </row>
    <row r="151" customFormat="false" ht="15" hidden="false" customHeight="false" outlineLevel="0" collapsed="false">
      <c r="A151" s="2" t="s">
        <v>49</v>
      </c>
      <c r="B151" s="0" t="s">
        <v>50</v>
      </c>
      <c r="C151" s="0" t="n">
        <v>10</v>
      </c>
      <c r="D151" s="0" t="n">
        <v>1</v>
      </c>
      <c r="E151" s="0" t="n">
        <v>10</v>
      </c>
      <c r="F151" s="0" t="n">
        <v>3076.18361</v>
      </c>
      <c r="G151" s="0" t="n">
        <v>8151.886566</v>
      </c>
      <c r="H151" s="0" t="n">
        <v>1280.000000121</v>
      </c>
      <c r="I151" s="0" t="n">
        <v>1.280000000121</v>
      </c>
      <c r="J151" s="0" t="n">
        <v>0.001280000000121</v>
      </c>
      <c r="K151" s="0" t="n">
        <v>2.82191360026676</v>
      </c>
      <c r="L151" s="3" t="n">
        <v>0.012</v>
      </c>
      <c r="M151" s="3" t="n">
        <v>3.1</v>
      </c>
      <c r="N151" s="0" t="n">
        <v>41.8740290077078</v>
      </c>
      <c r="O151" s="2" t="n">
        <v>48.5768221062908</v>
      </c>
      <c r="P151" s="2" t="n">
        <v>2028.20316291544</v>
      </c>
      <c r="Q151" s="2" t="n">
        <v>4874.31666165692</v>
      </c>
      <c r="R151" s="2" t="n">
        <v>12916.9391533908</v>
      </c>
      <c r="S151" s="2" t="n">
        <v>54.3</v>
      </c>
      <c r="T151" s="2" t="n">
        <v>0.225</v>
      </c>
      <c r="U151" s="2" t="n">
        <v>0</v>
      </c>
    </row>
    <row r="152" customFormat="false" ht="15" hidden="false" customHeight="false" outlineLevel="0" collapsed="false">
      <c r="A152" s="2" t="s">
        <v>51</v>
      </c>
      <c r="B152" s="0" t="s">
        <v>52</v>
      </c>
      <c r="C152" s="0" t="n">
        <v>1</v>
      </c>
      <c r="D152" s="0" t="n">
        <v>1</v>
      </c>
      <c r="E152" s="0" t="n">
        <v>1</v>
      </c>
      <c r="F152" s="0" t="n">
        <v>476.0273973</v>
      </c>
      <c r="G152" s="0" t="n">
        <v>1261.472603</v>
      </c>
      <c r="H152" s="0" t="n">
        <v>198.07500001653</v>
      </c>
      <c r="I152" s="0" t="n">
        <v>0.19807500001653</v>
      </c>
      <c r="J152" s="0" t="n">
        <v>0.00019807500001653</v>
      </c>
      <c r="K152" s="0" t="n">
        <v>0.436680106536443</v>
      </c>
      <c r="L152" s="3" t="n">
        <v>0.0124</v>
      </c>
      <c r="M152" s="3" t="n">
        <v>3.2</v>
      </c>
      <c r="N152" s="0" t="n">
        <v>20.5856693874544</v>
      </c>
      <c r="O152" s="2" t="n">
        <v>4.83731052056749</v>
      </c>
      <c r="P152" s="2" t="n">
        <v>1.92377545396294</v>
      </c>
      <c r="Q152" s="2" t="n">
        <v>4.62334884393882</v>
      </c>
      <c r="R152" s="2" t="n">
        <v>12.2518744364379</v>
      </c>
      <c r="S152" s="0" t="n">
        <v>20.9</v>
      </c>
      <c r="T152" s="0" t="n">
        <v>0.195</v>
      </c>
      <c r="U152" s="0" t="n">
        <v>-0.35</v>
      </c>
    </row>
    <row r="153" customFormat="false" ht="15" hidden="false" customHeight="false" outlineLevel="0" collapsed="false">
      <c r="A153" s="2" t="s">
        <v>51</v>
      </c>
      <c r="B153" s="0" t="s">
        <v>52</v>
      </c>
      <c r="C153" s="0" t="n">
        <v>2</v>
      </c>
      <c r="D153" s="0" t="n">
        <v>1</v>
      </c>
      <c r="E153" s="0" t="n">
        <v>2</v>
      </c>
      <c r="F153" s="0" t="n">
        <v>1129.488104</v>
      </c>
      <c r="G153" s="0" t="n">
        <v>2993.143474</v>
      </c>
      <c r="H153" s="0" t="n">
        <v>469.9800000744</v>
      </c>
      <c r="I153" s="0" t="n">
        <v>0.4699800000744</v>
      </c>
      <c r="J153" s="0" t="n">
        <v>0.0004699800000744</v>
      </c>
      <c r="K153" s="0" t="n">
        <v>1.03612730776402</v>
      </c>
      <c r="L153" s="3" t="n">
        <v>0.0124</v>
      </c>
      <c r="M153" s="3" t="n">
        <v>3.2</v>
      </c>
      <c r="N153" s="0" t="n">
        <v>26.9668692028389</v>
      </c>
      <c r="O153" s="2" t="n">
        <v>7.68306239473114</v>
      </c>
      <c r="P153" s="2" t="n">
        <v>8.45535093763478</v>
      </c>
      <c r="Q153" s="2" t="n">
        <v>20.3204781005402</v>
      </c>
      <c r="R153" s="2" t="n">
        <v>53.8492669664316</v>
      </c>
      <c r="S153" s="0" t="n">
        <v>20.9</v>
      </c>
      <c r="T153" s="0" t="n">
        <v>0.195</v>
      </c>
      <c r="U153" s="0" t="n">
        <v>-0.35</v>
      </c>
    </row>
    <row r="154" customFormat="false" ht="15" hidden="false" customHeight="false" outlineLevel="0" collapsed="false">
      <c r="A154" s="2" t="s">
        <v>51</v>
      </c>
      <c r="B154" s="0" t="s">
        <v>52</v>
      </c>
      <c r="C154" s="0" t="n">
        <v>3</v>
      </c>
      <c r="D154" s="0" t="n">
        <v>1</v>
      </c>
      <c r="E154" s="0" t="n">
        <v>3</v>
      </c>
      <c r="F154" s="0" t="n">
        <v>1548.906513</v>
      </c>
      <c r="G154" s="0" t="n">
        <v>4104.60226</v>
      </c>
      <c r="H154" s="0" t="n">
        <v>644.5000000593</v>
      </c>
      <c r="I154" s="0" t="n">
        <v>0.6445000000593</v>
      </c>
      <c r="J154" s="0" t="n">
        <v>0.0006445000000593</v>
      </c>
      <c r="K154" s="0" t="n">
        <v>1.42087759013073</v>
      </c>
      <c r="L154" s="3" t="n">
        <v>0.0124</v>
      </c>
      <c r="M154" s="3" t="n">
        <v>3.2</v>
      </c>
      <c r="N154" s="0" t="n">
        <v>29.7637663379874</v>
      </c>
      <c r="O154" s="2" t="n">
        <v>10.0246456650209</v>
      </c>
      <c r="P154" s="2" t="n">
        <v>19.8080892334971</v>
      </c>
      <c r="Q154" s="2" t="n">
        <v>47.6041558122978</v>
      </c>
      <c r="R154" s="2" t="n">
        <v>126.151012902589</v>
      </c>
      <c r="S154" s="0" t="n">
        <v>20.9</v>
      </c>
      <c r="T154" s="0" t="n">
        <v>0.195</v>
      </c>
      <c r="U154" s="0" t="n">
        <v>-0.35</v>
      </c>
    </row>
    <row r="155" customFormat="false" ht="15" hidden="false" customHeight="false" outlineLevel="0" collapsed="false">
      <c r="A155" s="2" t="s">
        <v>51</v>
      </c>
      <c r="B155" s="0" t="s">
        <v>52</v>
      </c>
      <c r="C155" s="0" t="n">
        <v>4</v>
      </c>
      <c r="D155" s="0" t="n">
        <v>1</v>
      </c>
      <c r="E155" s="0" t="n">
        <v>4</v>
      </c>
      <c r="F155" s="0" t="n">
        <v>2095.457822</v>
      </c>
      <c r="G155" s="0" t="n">
        <v>5552.96323</v>
      </c>
      <c r="H155" s="0" t="n">
        <v>871.9199997342</v>
      </c>
      <c r="I155" s="0" t="n">
        <v>0.8719199997342</v>
      </c>
      <c r="J155" s="0" t="n">
        <v>0.0008719199997342</v>
      </c>
      <c r="K155" s="0" t="n">
        <v>1.92225226981401</v>
      </c>
      <c r="L155" s="3" t="n">
        <v>0.0124</v>
      </c>
      <c r="M155" s="3" t="n">
        <v>3.2</v>
      </c>
      <c r="N155" s="0" t="n">
        <v>32.711817394437</v>
      </c>
      <c r="O155" s="2" t="n">
        <v>11.9513815345394</v>
      </c>
      <c r="P155" s="2" t="n">
        <v>34.7663934151836</v>
      </c>
      <c r="Q155" s="2" t="n">
        <v>83.5529762441327</v>
      </c>
      <c r="R155" s="2" t="n">
        <v>221.415387046952</v>
      </c>
      <c r="S155" s="0" t="n">
        <v>20.9</v>
      </c>
      <c r="T155" s="0" t="n">
        <v>0.195</v>
      </c>
      <c r="U155" s="0" t="n">
        <v>-0.35</v>
      </c>
    </row>
    <row r="156" customFormat="false" ht="15" hidden="false" customHeight="false" outlineLevel="0" collapsed="false">
      <c r="A156" s="2" t="s">
        <v>51</v>
      </c>
      <c r="B156" s="0" t="s">
        <v>52</v>
      </c>
      <c r="C156" s="0" t="n">
        <v>5</v>
      </c>
      <c r="D156" s="0" t="n">
        <v>1</v>
      </c>
      <c r="E156" s="0" t="n">
        <v>5</v>
      </c>
      <c r="F156" s="0" t="n">
        <v>2636.890171</v>
      </c>
      <c r="G156" s="0" t="n">
        <v>6987.758953</v>
      </c>
      <c r="H156" s="0" t="n">
        <v>1097.2100001531</v>
      </c>
      <c r="I156" s="0" t="n">
        <v>1.0972100001531</v>
      </c>
      <c r="J156" s="0" t="n">
        <v>0.0010972100001531</v>
      </c>
      <c r="K156" s="0" t="n">
        <v>2.41893111053753</v>
      </c>
      <c r="L156" s="3" t="n">
        <v>0.0124</v>
      </c>
      <c r="M156" s="3" t="n">
        <v>3.2</v>
      </c>
      <c r="N156" s="0" t="n">
        <v>35.147648337383</v>
      </c>
      <c r="O156" s="2" t="n">
        <v>13.536766584899</v>
      </c>
      <c r="P156" s="2" t="n">
        <v>51.7928124271967</v>
      </c>
      <c r="Q156" s="2" t="n">
        <v>124.472031788505</v>
      </c>
      <c r="R156" s="2" t="n">
        <v>329.850884239537</v>
      </c>
      <c r="S156" s="0" t="n">
        <v>20.9</v>
      </c>
      <c r="T156" s="0" t="n">
        <v>0.195</v>
      </c>
      <c r="U156" s="0" t="n">
        <v>-0.35</v>
      </c>
    </row>
    <row r="157" customFormat="false" ht="15" hidden="false" customHeight="false" outlineLevel="0" collapsed="false">
      <c r="A157" s="2" t="s">
        <v>51</v>
      </c>
      <c r="B157" s="0" t="s">
        <v>52</v>
      </c>
      <c r="C157" s="0" t="n">
        <v>6</v>
      </c>
      <c r="D157" s="0" t="n">
        <v>1</v>
      </c>
      <c r="E157" s="0" t="n">
        <v>6</v>
      </c>
      <c r="F157" s="0" t="n">
        <v>2919.850997</v>
      </c>
      <c r="G157" s="0" t="n">
        <v>7737.605143</v>
      </c>
      <c r="H157" s="0" t="n">
        <v>1214.9499998517</v>
      </c>
      <c r="I157" s="0" t="n">
        <v>1.2149499998517</v>
      </c>
      <c r="J157" s="0" t="n">
        <v>0.0012149499998517</v>
      </c>
      <c r="K157" s="0" t="n">
        <v>2.67850306867305</v>
      </c>
      <c r="L157" s="3" t="n">
        <v>0.0124</v>
      </c>
      <c r="M157" s="3" t="n">
        <v>3.2</v>
      </c>
      <c r="N157" s="0" t="n">
        <v>36.2852588056954</v>
      </c>
      <c r="O157" s="2" t="n">
        <v>14.8412763506987</v>
      </c>
      <c r="P157" s="2" t="n">
        <v>69.5231900312448</v>
      </c>
      <c r="Q157" s="2" t="n">
        <v>167.082888803761</v>
      </c>
      <c r="R157" s="2" t="n">
        <v>442.769655329966</v>
      </c>
      <c r="S157" s="0" t="n">
        <v>20.9</v>
      </c>
      <c r="T157" s="0" t="n">
        <v>0.195</v>
      </c>
      <c r="U157" s="0" t="n">
        <v>-0.35</v>
      </c>
    </row>
    <row r="158" customFormat="false" ht="15" hidden="false" customHeight="false" outlineLevel="0" collapsed="false">
      <c r="A158" s="2" t="s">
        <v>51</v>
      </c>
      <c r="B158" s="0" t="s">
        <v>52</v>
      </c>
      <c r="C158" s="0" t="n">
        <v>7</v>
      </c>
      <c r="D158" s="0" t="n">
        <v>1</v>
      </c>
      <c r="E158" s="0" t="n">
        <v>7</v>
      </c>
      <c r="F158" s="0" t="n">
        <v>3445.56597</v>
      </c>
      <c r="G158" s="0" t="n">
        <v>9130.749819</v>
      </c>
      <c r="H158" s="0" t="n">
        <v>1433.700000117</v>
      </c>
      <c r="I158" s="0" t="n">
        <v>1.433700000117</v>
      </c>
      <c r="J158" s="0" t="n">
        <v>0.001433700000117</v>
      </c>
      <c r="K158" s="0" t="n">
        <v>3.16076369425794</v>
      </c>
      <c r="L158" s="3" t="n">
        <v>0.0124</v>
      </c>
      <c r="M158" s="3" t="n">
        <v>3.2</v>
      </c>
      <c r="N158" s="0" t="n">
        <v>38.2119268360329</v>
      </c>
      <c r="O158" s="2" t="n">
        <v>15.9146721977712</v>
      </c>
      <c r="P158" s="2" t="n">
        <v>86.9309283836527</v>
      </c>
      <c r="Q158" s="2" t="n">
        <v>208.918357086404</v>
      </c>
      <c r="R158" s="2" t="n">
        <v>553.633646278971</v>
      </c>
      <c r="S158" s="0" t="n">
        <v>20.9</v>
      </c>
      <c r="T158" s="0" t="n">
        <v>0.195</v>
      </c>
      <c r="U158" s="0" t="n">
        <v>-0.35</v>
      </c>
    </row>
    <row r="159" customFormat="false" ht="15" hidden="false" customHeight="false" outlineLevel="0" collapsed="false">
      <c r="A159" s="2" t="s">
        <v>51</v>
      </c>
      <c r="B159" s="0" t="s">
        <v>52</v>
      </c>
      <c r="C159" s="0" t="n">
        <v>8</v>
      </c>
      <c r="D159" s="0" t="n">
        <v>1</v>
      </c>
      <c r="E159" s="0" t="n">
        <v>8</v>
      </c>
      <c r="F159" s="0" t="n">
        <v>3970.920452</v>
      </c>
      <c r="G159" s="0" t="n">
        <v>10522.9392</v>
      </c>
      <c r="H159" s="0" t="n">
        <v>1652.3000000772</v>
      </c>
      <c r="I159" s="0" t="n">
        <v>1.6523000000772</v>
      </c>
      <c r="J159" s="0" t="n">
        <v>0.0016523000000772</v>
      </c>
      <c r="K159" s="0" t="n">
        <v>3.6426936261702</v>
      </c>
      <c r="L159" s="3" t="n">
        <v>0.0124</v>
      </c>
      <c r="M159" s="3" t="n">
        <v>3.2</v>
      </c>
      <c r="N159" s="0" t="n">
        <v>39.944639456634</v>
      </c>
      <c r="O159" s="2" t="n">
        <v>16.7978995025559</v>
      </c>
      <c r="P159" s="2" t="n">
        <v>103.332661830263</v>
      </c>
      <c r="Q159" s="2" t="n">
        <v>248.336125523343</v>
      </c>
      <c r="R159" s="2" t="n">
        <v>658.090732636858</v>
      </c>
      <c r="S159" s="0" t="n">
        <v>20.9</v>
      </c>
      <c r="T159" s="0" t="n">
        <v>0.195</v>
      </c>
      <c r="U159" s="0" t="n">
        <v>-0.35</v>
      </c>
    </row>
    <row r="160" customFormat="false" ht="15" hidden="false" customHeight="false" outlineLevel="0" collapsed="false">
      <c r="A160" s="2" t="s">
        <v>51</v>
      </c>
      <c r="B160" s="0" t="s">
        <v>52</v>
      </c>
      <c r="C160" s="0" t="n">
        <v>9</v>
      </c>
      <c r="D160" s="0" t="n">
        <v>1</v>
      </c>
      <c r="E160" s="0" t="n">
        <v>9</v>
      </c>
      <c r="F160" s="0" t="n">
        <v>4109.589041</v>
      </c>
      <c r="G160" s="0" t="n">
        <v>10890.41096</v>
      </c>
      <c r="H160" s="0" t="n">
        <v>1709.9999999601</v>
      </c>
      <c r="I160" s="0" t="n">
        <v>1.7099999999601</v>
      </c>
      <c r="J160" s="0" t="n">
        <v>0.0017099999999601</v>
      </c>
      <c r="K160" s="0" t="n">
        <v>3.76990019991204</v>
      </c>
      <c r="L160" s="3" t="n">
        <v>0.0124</v>
      </c>
      <c r="M160" s="3" t="n">
        <v>3.2</v>
      </c>
      <c r="N160" s="0" t="n">
        <v>40.3754158003879</v>
      </c>
      <c r="O160" s="2" t="n">
        <v>17.5246495398742</v>
      </c>
      <c r="P160" s="2" t="n">
        <v>118.331284386763</v>
      </c>
      <c r="Q160" s="2" t="n">
        <v>284.381841833125</v>
      </c>
      <c r="R160" s="2" t="n">
        <v>753.611880857782</v>
      </c>
      <c r="S160" s="0" t="n">
        <v>20.9</v>
      </c>
      <c r="T160" s="0" t="n">
        <v>0.195</v>
      </c>
      <c r="U160" s="0" t="n">
        <v>-0.35</v>
      </c>
    </row>
    <row r="161" customFormat="false" ht="15" hidden="false" customHeight="false" outlineLevel="0" collapsed="false">
      <c r="A161" s="2" t="s">
        <v>51</v>
      </c>
      <c r="B161" s="0" t="s">
        <v>52</v>
      </c>
      <c r="C161" s="0" t="n">
        <v>10</v>
      </c>
      <c r="D161" s="0" t="n">
        <v>1</v>
      </c>
      <c r="E161" s="0" t="n">
        <v>10</v>
      </c>
      <c r="F161" s="0" t="n">
        <v>4373.94857</v>
      </c>
      <c r="G161" s="0" t="n">
        <v>11590.96371</v>
      </c>
      <c r="H161" s="0" t="n">
        <v>1819.999999977</v>
      </c>
      <c r="I161" s="0" t="n">
        <v>1.819999999977</v>
      </c>
      <c r="J161" s="0" t="n">
        <v>0.001819999999977</v>
      </c>
      <c r="K161" s="0" t="n">
        <v>4.01240839994929</v>
      </c>
      <c r="L161" s="3" t="n">
        <v>0.0124</v>
      </c>
      <c r="M161" s="3" t="n">
        <v>3.2</v>
      </c>
      <c r="N161" s="0" t="n">
        <v>41.1697312627699</v>
      </c>
      <c r="O161" s="2" t="n">
        <v>18.1226446583232</v>
      </c>
      <c r="P161" s="2" t="n">
        <v>131.743963606548</v>
      </c>
      <c r="Q161" s="2" t="n">
        <v>316.616110566085</v>
      </c>
      <c r="R161" s="2" t="n">
        <v>839.032693000124</v>
      </c>
      <c r="S161" s="0" t="n">
        <v>20.9</v>
      </c>
      <c r="T161" s="0" t="n">
        <v>0.195</v>
      </c>
      <c r="U161" s="0" t="n">
        <v>-0.35</v>
      </c>
    </row>
    <row r="162" customFormat="false" ht="15" hidden="false" customHeight="false" outlineLevel="0" collapsed="false">
      <c r="A162" s="0" t="s">
        <v>53</v>
      </c>
      <c r="B162" s="0" t="s">
        <v>54</v>
      </c>
      <c r="C162" s="0" t="n">
        <v>1</v>
      </c>
      <c r="D162" s="0" t="n">
        <v>2</v>
      </c>
      <c r="E162" s="0" t="n">
        <v>2</v>
      </c>
      <c r="F162" s="0" t="n">
        <v>476.0273973</v>
      </c>
      <c r="G162" s="0" t="n">
        <v>1261.472603</v>
      </c>
      <c r="H162" s="0" t="n">
        <v>198.075</v>
      </c>
      <c r="I162" s="0" t="n">
        <v>0.198075</v>
      </c>
      <c r="J162" s="0" t="n">
        <v>0.000198075</v>
      </c>
      <c r="K162" s="0" t="n">
        <v>0.436680107</v>
      </c>
      <c r="L162" s="0" t="n">
        <v>0.012</v>
      </c>
      <c r="M162" s="0" t="n">
        <v>2.95</v>
      </c>
      <c r="N162" s="0" t="n">
        <v>26.89746359</v>
      </c>
      <c r="O162" s="0" t="n">
        <v>11.817416766733</v>
      </c>
      <c r="P162" s="0" t="n">
        <v>17.503414393556</v>
      </c>
      <c r="Q162" s="0" t="n">
        <v>42.0654034932852</v>
      </c>
      <c r="R162" s="0" t="n">
        <v>111.473319257206</v>
      </c>
      <c r="S162" s="0" t="n">
        <v>41</v>
      </c>
      <c r="T162" s="0" t="n">
        <v>0.17</v>
      </c>
      <c r="U162" s="0" t="n">
        <v>0</v>
      </c>
    </row>
    <row r="163" customFormat="false" ht="15" hidden="false" customHeight="false" outlineLevel="0" collapsed="false">
      <c r="A163" s="0" t="s">
        <v>53</v>
      </c>
      <c r="B163" s="0" t="s">
        <v>54</v>
      </c>
      <c r="C163" s="0" t="n">
        <v>2</v>
      </c>
      <c r="D163" s="0" t="n">
        <v>2</v>
      </c>
      <c r="E163" s="0" t="n">
        <v>4</v>
      </c>
      <c r="F163" s="0" t="n">
        <v>1129.488104</v>
      </c>
      <c r="G163" s="0" t="n">
        <v>2993.143474</v>
      </c>
      <c r="H163" s="0" t="n">
        <v>469.9800001</v>
      </c>
      <c r="I163" s="0" t="n">
        <v>0.46998</v>
      </c>
      <c r="J163" s="0" t="n">
        <v>0.00046998</v>
      </c>
      <c r="K163" s="0" t="n">
        <v>1.036127308</v>
      </c>
      <c r="L163" s="0" t="n">
        <v>0.012</v>
      </c>
      <c r="M163" s="0" t="n">
        <v>2.95</v>
      </c>
      <c r="N163" s="0" t="n">
        <v>36.05077627</v>
      </c>
      <c r="O163" s="0" t="n">
        <v>20.2287033130108</v>
      </c>
      <c r="P163" s="0" t="n">
        <v>85.4647404846438</v>
      </c>
      <c r="Q163" s="0" t="n">
        <v>205.39471397415</v>
      </c>
      <c r="R163" s="0" t="n">
        <v>544.295992031497</v>
      </c>
      <c r="S163" s="0" t="n">
        <v>41</v>
      </c>
      <c r="T163" s="0" t="n">
        <v>0.17</v>
      </c>
      <c r="U163" s="0" t="n">
        <v>0</v>
      </c>
    </row>
    <row r="164" customFormat="false" ht="15" hidden="false" customHeight="false" outlineLevel="0" collapsed="false">
      <c r="A164" s="0" t="s">
        <v>53</v>
      </c>
      <c r="B164" s="0" t="s">
        <v>54</v>
      </c>
      <c r="C164" s="0" t="n">
        <v>3</v>
      </c>
      <c r="D164" s="0" t="n">
        <v>2</v>
      </c>
      <c r="E164" s="0" t="n">
        <v>6</v>
      </c>
      <c r="F164" s="0" t="n">
        <v>1548.906513</v>
      </c>
      <c r="G164" s="0" t="n">
        <v>4104.60226</v>
      </c>
      <c r="H164" s="0" t="n">
        <v>644.5000001</v>
      </c>
      <c r="I164" s="0" t="n">
        <v>0.6445</v>
      </c>
      <c r="J164" s="0" t="n">
        <v>0.0006445</v>
      </c>
      <c r="K164" s="0" t="n">
        <v>1.42087759</v>
      </c>
      <c r="L164" s="0" t="n">
        <v>0.012</v>
      </c>
      <c r="M164" s="0" t="n">
        <v>2.95</v>
      </c>
      <c r="N164" s="0" t="n">
        <v>40.12397562</v>
      </c>
      <c r="O164" s="0" t="n">
        <v>26.2156074529038</v>
      </c>
      <c r="P164" s="0" t="n">
        <v>183.625514622822</v>
      </c>
      <c r="Q164" s="0" t="n">
        <v>441.30140500558</v>
      </c>
      <c r="R164" s="0" t="n">
        <v>1169.44872326479</v>
      </c>
      <c r="S164" s="0" t="n">
        <v>41</v>
      </c>
      <c r="T164" s="0" t="n">
        <v>0.17</v>
      </c>
      <c r="U164" s="0" t="n">
        <v>0</v>
      </c>
    </row>
    <row r="165" customFormat="false" ht="15" hidden="false" customHeight="false" outlineLevel="0" collapsed="false">
      <c r="A165" s="0" t="s">
        <v>53</v>
      </c>
      <c r="B165" s="0" t="s">
        <v>54</v>
      </c>
      <c r="C165" s="0" t="n">
        <v>4</v>
      </c>
      <c r="D165" s="0" t="n">
        <v>2</v>
      </c>
      <c r="E165" s="0" t="n">
        <v>8</v>
      </c>
      <c r="F165" s="0" t="n">
        <v>2095.457822</v>
      </c>
      <c r="G165" s="0" t="n">
        <v>5552.96323</v>
      </c>
      <c r="H165" s="0" t="n">
        <v>871.9199997</v>
      </c>
      <c r="I165" s="0" t="n">
        <v>0.87192</v>
      </c>
      <c r="J165" s="0" t="n">
        <v>0.00087192</v>
      </c>
      <c r="K165" s="0" t="n">
        <v>1.92225227</v>
      </c>
      <c r="L165" s="0" t="n">
        <v>0.012</v>
      </c>
      <c r="M165" s="0" t="n">
        <v>2.95</v>
      </c>
      <c r="N165" s="0" t="n">
        <v>44.45255659</v>
      </c>
      <c r="O165" s="0" t="n">
        <v>30.4769081449042</v>
      </c>
      <c r="P165" s="0" t="n">
        <v>286.348834041361</v>
      </c>
      <c r="Q165" s="0" t="n">
        <v>688.173117138575</v>
      </c>
      <c r="R165" s="0" t="n">
        <v>1823.65876041722</v>
      </c>
      <c r="S165" s="0" t="n">
        <v>41</v>
      </c>
      <c r="T165" s="0" t="n">
        <v>0.17</v>
      </c>
      <c r="U165" s="0" t="n">
        <v>0</v>
      </c>
    </row>
    <row r="166" customFormat="false" ht="15" hidden="false" customHeight="false" outlineLevel="0" collapsed="false">
      <c r="A166" s="0" t="s">
        <v>53</v>
      </c>
      <c r="B166" s="0" t="s">
        <v>54</v>
      </c>
      <c r="C166" s="0" t="n">
        <v>5</v>
      </c>
      <c r="D166" s="0" t="n">
        <v>2</v>
      </c>
      <c r="E166" s="0" t="n">
        <v>10</v>
      </c>
      <c r="F166" s="0" t="n">
        <v>2636.890171</v>
      </c>
      <c r="G166" s="0" t="n">
        <v>6987.758953</v>
      </c>
      <c r="H166" s="0" t="n">
        <v>1097.21</v>
      </c>
      <c r="I166" s="0" t="n">
        <v>1.09721</v>
      </c>
      <c r="J166" s="0" t="n">
        <v>0.00109721</v>
      </c>
      <c r="K166" s="0" t="n">
        <v>2.418931111</v>
      </c>
      <c r="L166" s="0" t="n">
        <v>0.012</v>
      </c>
      <c r="M166" s="0" t="n">
        <v>2.95</v>
      </c>
      <c r="N166" s="0" t="n">
        <v>48.05423841</v>
      </c>
      <c r="O166" s="0" t="n">
        <v>33.5099755138379</v>
      </c>
      <c r="P166" s="0" t="n">
        <v>378.830443126407</v>
      </c>
      <c r="Q166" s="0" t="n">
        <v>910.431250003382</v>
      </c>
      <c r="R166" s="0" t="n">
        <v>2412.64281250896</v>
      </c>
      <c r="S166" s="0" t="n">
        <v>41</v>
      </c>
      <c r="T166" s="0" t="n">
        <v>0.17</v>
      </c>
      <c r="U166" s="0" t="n">
        <v>0</v>
      </c>
    </row>
    <row r="167" customFormat="false" ht="15" hidden="false" customHeight="false" outlineLevel="0" collapsed="false">
      <c r="A167" s="0" t="s">
        <v>53</v>
      </c>
      <c r="B167" s="0" t="s">
        <v>54</v>
      </c>
      <c r="C167" s="0" t="n">
        <v>6</v>
      </c>
      <c r="D167" s="0" t="n">
        <v>2</v>
      </c>
      <c r="E167" s="0" t="n">
        <v>12</v>
      </c>
      <c r="F167" s="0" t="n">
        <v>2919.850997</v>
      </c>
      <c r="G167" s="0" t="n">
        <v>7737.605143</v>
      </c>
      <c r="H167" s="0" t="n">
        <v>1214.95</v>
      </c>
      <c r="I167" s="0" t="n">
        <v>1.21495</v>
      </c>
      <c r="J167" s="0" t="n">
        <v>0.00121495</v>
      </c>
      <c r="K167" s="0" t="n">
        <v>2.678503069</v>
      </c>
      <c r="L167" s="0" t="n">
        <v>0.012</v>
      </c>
      <c r="M167" s="0" t="n">
        <v>2.95</v>
      </c>
      <c r="N167" s="0" t="n">
        <v>49.74369251</v>
      </c>
      <c r="O167" s="0" t="n">
        <v>35.6688228539845</v>
      </c>
      <c r="P167" s="0" t="n">
        <v>455.442063021223</v>
      </c>
      <c r="Q167" s="0" t="n">
        <v>1094.54953862346</v>
      </c>
      <c r="R167" s="0" t="n">
        <v>2900.55627735218</v>
      </c>
      <c r="S167" s="0" t="n">
        <v>41</v>
      </c>
      <c r="T167" s="0" t="n">
        <v>0.17</v>
      </c>
      <c r="U167" s="0" t="n">
        <v>0</v>
      </c>
    </row>
    <row r="168" customFormat="false" ht="15" hidden="false" customHeight="false" outlineLevel="0" collapsed="false">
      <c r="A168" s="0" t="s">
        <v>53</v>
      </c>
      <c r="B168" s="0" t="s">
        <v>54</v>
      </c>
      <c r="C168" s="0" t="n">
        <v>7</v>
      </c>
      <c r="D168" s="0" t="n">
        <v>2</v>
      </c>
      <c r="E168" s="0" t="n">
        <v>14</v>
      </c>
      <c r="F168" s="0" t="n">
        <v>3445.56597</v>
      </c>
      <c r="G168" s="0" t="n">
        <v>9130.749819</v>
      </c>
      <c r="H168" s="0" t="n">
        <v>1433.7</v>
      </c>
      <c r="I168" s="0" t="n">
        <v>1.4337</v>
      </c>
      <c r="J168" s="0" t="n">
        <v>0.0014337</v>
      </c>
      <c r="K168" s="0" t="n">
        <v>3.160763694</v>
      </c>
      <c r="L168" s="0" t="n">
        <v>0.012</v>
      </c>
      <c r="M168" s="0" t="n">
        <v>2.95</v>
      </c>
      <c r="N168" s="0" t="n">
        <v>52.6151558</v>
      </c>
      <c r="O168" s="0" t="n">
        <v>37.2054263220759</v>
      </c>
      <c r="P168" s="0" t="n">
        <v>515.78628244311</v>
      </c>
      <c r="Q168" s="0" t="n">
        <v>1239.57289700339</v>
      </c>
      <c r="R168" s="0" t="n">
        <v>3284.86817705898</v>
      </c>
      <c r="S168" s="0" t="n">
        <v>41</v>
      </c>
      <c r="T168" s="0" t="n">
        <v>0.17</v>
      </c>
      <c r="U168" s="0" t="n">
        <v>0</v>
      </c>
    </row>
    <row r="169" customFormat="false" ht="15" hidden="false" customHeight="false" outlineLevel="0" collapsed="false">
      <c r="A169" s="0" t="s">
        <v>53</v>
      </c>
      <c r="B169" s="0" t="s">
        <v>54</v>
      </c>
      <c r="C169" s="0" t="n">
        <v>8</v>
      </c>
      <c r="D169" s="0" t="n">
        <v>2</v>
      </c>
      <c r="E169" s="0" t="n">
        <v>16</v>
      </c>
      <c r="F169" s="0" t="n">
        <v>3970.920452</v>
      </c>
      <c r="G169" s="0" t="n">
        <v>10522.9392</v>
      </c>
      <c r="H169" s="0" t="n">
        <v>1652.3</v>
      </c>
      <c r="I169" s="0" t="n">
        <v>1.6523</v>
      </c>
      <c r="J169" s="0" t="n">
        <v>0.0016523</v>
      </c>
      <c r="K169" s="0" t="n">
        <v>3.642693626</v>
      </c>
      <c r="L169" s="0" t="n">
        <v>0.012</v>
      </c>
      <c r="M169" s="0" t="n">
        <v>2.95</v>
      </c>
      <c r="N169" s="0" t="n">
        <v>55.20807388</v>
      </c>
      <c r="O169" s="0" t="n">
        <v>38.2991350685175</v>
      </c>
      <c r="P169" s="0" t="n">
        <v>561.809005212139</v>
      </c>
      <c r="Q169" s="0" t="n">
        <v>1350.1778543911</v>
      </c>
      <c r="R169" s="0" t="n">
        <v>3577.97131413643</v>
      </c>
      <c r="S169" s="0" t="n">
        <v>41</v>
      </c>
      <c r="T169" s="0" t="n">
        <v>0.17</v>
      </c>
      <c r="U169" s="0" t="n">
        <v>0</v>
      </c>
    </row>
    <row r="170" customFormat="false" ht="15" hidden="false" customHeight="false" outlineLevel="0" collapsed="false">
      <c r="A170" s="0" t="s">
        <v>53</v>
      </c>
      <c r="B170" s="0" t="s">
        <v>54</v>
      </c>
      <c r="C170" s="0" t="n">
        <v>9</v>
      </c>
      <c r="D170" s="0" t="n">
        <v>2</v>
      </c>
      <c r="E170" s="0" t="n">
        <v>18</v>
      </c>
      <c r="F170" s="0" t="n">
        <v>4109.589041</v>
      </c>
      <c r="G170" s="0" t="n">
        <v>10890.41096</v>
      </c>
      <c r="H170" s="0" t="n">
        <v>1710</v>
      </c>
      <c r="I170" s="0" t="n">
        <v>1.71</v>
      </c>
      <c r="J170" s="0" t="n">
        <v>0.00171</v>
      </c>
      <c r="K170" s="0" t="n">
        <v>3.7699002</v>
      </c>
      <c r="L170" s="0" t="n">
        <v>0.012</v>
      </c>
      <c r="M170" s="0" t="n">
        <v>2.95</v>
      </c>
      <c r="N170" s="0" t="n">
        <v>55.85420649</v>
      </c>
      <c r="O170" s="0" t="n">
        <v>39.0776044959805</v>
      </c>
      <c r="P170" s="0" t="n">
        <v>596.167982971155</v>
      </c>
      <c r="Q170" s="0" t="n">
        <v>1432.75170144474</v>
      </c>
      <c r="R170" s="0" t="n">
        <v>3796.79200882856</v>
      </c>
      <c r="S170" s="0" t="n">
        <v>41</v>
      </c>
      <c r="T170" s="0" t="n">
        <v>0.17</v>
      </c>
      <c r="U170" s="0" t="n">
        <v>0</v>
      </c>
    </row>
    <row r="171" customFormat="false" ht="15" hidden="false" customHeight="false" outlineLevel="0" collapsed="false">
      <c r="A171" s="0" t="s">
        <v>53</v>
      </c>
      <c r="B171" s="0" t="s">
        <v>54</v>
      </c>
      <c r="C171" s="0" t="n">
        <v>10</v>
      </c>
      <c r="D171" s="0" t="n">
        <v>2</v>
      </c>
      <c r="E171" s="0" t="n">
        <v>20</v>
      </c>
      <c r="F171" s="0" t="n">
        <v>4373.94857</v>
      </c>
      <c r="G171" s="0" t="n">
        <v>11590.96371</v>
      </c>
      <c r="H171" s="0" t="n">
        <v>1820</v>
      </c>
      <c r="I171" s="0" t="n">
        <v>1.82</v>
      </c>
      <c r="J171" s="0" t="n">
        <v>0.00182</v>
      </c>
      <c r="K171" s="0" t="n">
        <v>4.0124084</v>
      </c>
      <c r="L171" s="0" t="n">
        <v>0.012</v>
      </c>
      <c r="M171" s="0" t="n">
        <v>2.95</v>
      </c>
      <c r="N171" s="0" t="n">
        <v>57.0471492</v>
      </c>
      <c r="O171" s="0" t="n">
        <v>39.6316959316266</v>
      </c>
      <c r="P171" s="0" t="n">
        <v>621.451276995658</v>
      </c>
      <c r="Q171" s="0" t="n">
        <v>1493.51424416164</v>
      </c>
      <c r="R171" s="0" t="n">
        <v>3957.81274702834</v>
      </c>
      <c r="S171" s="0" t="n">
        <v>41</v>
      </c>
      <c r="T171" s="0" t="n">
        <v>0.17</v>
      </c>
      <c r="U171" s="0" t="n">
        <v>0</v>
      </c>
    </row>
    <row r="172" customFormat="false" ht="15" hidden="false" customHeight="false" outlineLevel="0" collapsed="false">
      <c r="A172" s="0" t="s">
        <v>55</v>
      </c>
      <c r="B172" s="0" t="s">
        <v>56</v>
      </c>
      <c r="C172" s="0" t="n">
        <v>1</v>
      </c>
      <c r="D172" s="0" t="n">
        <v>1</v>
      </c>
      <c r="E172" s="0" t="n">
        <v>1</v>
      </c>
      <c r="F172" s="0" t="n">
        <v>32.68445085</v>
      </c>
      <c r="G172" s="0" t="n">
        <v>86.61379476</v>
      </c>
      <c r="H172" s="0" t="n">
        <v>13.6</v>
      </c>
      <c r="I172" s="0" t="n">
        <v>0.0136</v>
      </c>
      <c r="J172" s="0" t="n">
        <v>1.36E-005</v>
      </c>
      <c r="K172" s="0" t="n">
        <v>0.029982832</v>
      </c>
      <c r="L172" s="0" t="n">
        <v>0.013</v>
      </c>
      <c r="M172" s="0" t="n">
        <v>3</v>
      </c>
      <c r="N172" s="0" t="n">
        <v>10.15153817</v>
      </c>
      <c r="O172" s="0" t="n">
        <v>12.7152330066145</v>
      </c>
      <c r="P172" s="0" t="n">
        <v>26.7249143114252</v>
      </c>
      <c r="Q172" s="0" t="n">
        <v>64.2271432622573</v>
      </c>
      <c r="R172" s="0" t="n">
        <v>170.201929644982</v>
      </c>
      <c r="S172" s="0" t="n">
        <v>152</v>
      </c>
      <c r="T172" s="0" t="n">
        <v>0.096</v>
      </c>
      <c r="U172" s="0" t="n">
        <v>0.09</v>
      </c>
    </row>
    <row r="173" customFormat="false" ht="15" hidden="false" customHeight="false" outlineLevel="0" collapsed="false">
      <c r="A173" s="0" t="s">
        <v>55</v>
      </c>
      <c r="B173" s="0" t="s">
        <v>56</v>
      </c>
      <c r="C173" s="0" t="n">
        <v>2</v>
      </c>
      <c r="D173" s="0" t="n">
        <v>1</v>
      </c>
      <c r="E173" s="0" t="n">
        <v>2</v>
      </c>
      <c r="F173" s="0" t="n">
        <v>155.0108147</v>
      </c>
      <c r="G173" s="0" t="n">
        <v>410.778659</v>
      </c>
      <c r="H173" s="0" t="n">
        <v>64.5</v>
      </c>
      <c r="I173" s="0" t="n">
        <v>0.0645</v>
      </c>
      <c r="J173" s="0" t="n">
        <v>6.45E-005</v>
      </c>
      <c r="K173" s="0" t="n">
        <v>0.14219799</v>
      </c>
      <c r="L173" s="0" t="n">
        <v>0.013</v>
      </c>
      <c r="M173" s="0" t="n">
        <v>3</v>
      </c>
      <c r="N173" s="0" t="n">
        <v>17.05580102</v>
      </c>
      <c r="O173" s="0" t="n">
        <v>25.4648011999951</v>
      </c>
      <c r="P173" s="0" t="n">
        <v>214.666473805915</v>
      </c>
      <c r="Q173" s="0" t="n">
        <v>515.901162715489</v>
      </c>
      <c r="R173" s="0" t="n">
        <v>1367.13808119605</v>
      </c>
      <c r="S173" s="0" t="n">
        <v>152</v>
      </c>
      <c r="T173" s="0" t="n">
        <v>0.096</v>
      </c>
      <c r="U173" s="0" t="n">
        <v>0.09</v>
      </c>
    </row>
    <row r="174" customFormat="false" ht="15" hidden="false" customHeight="false" outlineLevel="0" collapsed="false">
      <c r="A174" s="0" t="s">
        <v>55</v>
      </c>
      <c r="B174" s="0" t="s">
        <v>56</v>
      </c>
      <c r="C174" s="0" t="n">
        <v>3</v>
      </c>
      <c r="D174" s="0" t="n">
        <v>1</v>
      </c>
      <c r="E174" s="0" t="n">
        <v>3</v>
      </c>
      <c r="F174" s="0" t="n">
        <v>455.6596972</v>
      </c>
      <c r="G174" s="0" t="n">
        <v>1207.498198</v>
      </c>
      <c r="H174" s="0" t="n">
        <v>189.6</v>
      </c>
      <c r="I174" s="0" t="n">
        <v>0.1896</v>
      </c>
      <c r="J174" s="0" t="n">
        <v>0.0001896</v>
      </c>
      <c r="K174" s="0" t="n">
        <v>0.417995952</v>
      </c>
      <c r="L174" s="0" t="n">
        <v>0.013</v>
      </c>
      <c r="M174" s="0" t="n">
        <v>3</v>
      </c>
      <c r="N174" s="0" t="n">
        <v>24.43233607</v>
      </c>
      <c r="O174" s="0" t="n">
        <v>37.0473251240954</v>
      </c>
      <c r="P174" s="0" t="n">
        <v>661.018968918496</v>
      </c>
      <c r="Q174" s="0" t="n">
        <v>1588.60602960465</v>
      </c>
      <c r="R174" s="0" t="n">
        <v>4209.80597845233</v>
      </c>
      <c r="S174" s="0" t="n">
        <v>152</v>
      </c>
      <c r="T174" s="0" t="n">
        <v>0.096</v>
      </c>
      <c r="U174" s="0" t="n">
        <v>0.09</v>
      </c>
    </row>
    <row r="175" customFormat="false" ht="15" hidden="false" customHeight="false" outlineLevel="0" collapsed="false">
      <c r="A175" s="0" t="s">
        <v>55</v>
      </c>
      <c r="B175" s="0" t="s">
        <v>56</v>
      </c>
      <c r="C175" s="0" t="n">
        <v>4</v>
      </c>
      <c r="D175" s="0" t="n">
        <v>1</v>
      </c>
      <c r="E175" s="0" t="n">
        <v>4</v>
      </c>
      <c r="F175" s="0" t="n">
        <v>1113.434271</v>
      </c>
      <c r="G175" s="0" t="n">
        <v>2950.600817</v>
      </c>
      <c r="H175" s="0" t="n">
        <v>463.3000002</v>
      </c>
      <c r="I175" s="0" t="n">
        <v>0.4633</v>
      </c>
      <c r="J175" s="0" t="n">
        <v>0.0004633</v>
      </c>
      <c r="K175" s="0" t="n">
        <v>1.021400446</v>
      </c>
      <c r="L175" s="0" t="n">
        <v>0.013</v>
      </c>
      <c r="M175" s="0" t="n">
        <v>3</v>
      </c>
      <c r="N175" s="0" t="n">
        <v>32.90836579</v>
      </c>
      <c r="O175" s="0" t="n">
        <v>47.5696313243955</v>
      </c>
      <c r="P175" s="0" t="n">
        <v>1399.37048262572</v>
      </c>
      <c r="Q175" s="0" t="n">
        <v>3363.06292387819</v>
      </c>
      <c r="R175" s="0" t="n">
        <v>8912.11674827721</v>
      </c>
      <c r="S175" s="0" t="n">
        <v>152</v>
      </c>
      <c r="T175" s="0" t="n">
        <v>0.096</v>
      </c>
      <c r="U175" s="0" t="n">
        <v>0.09</v>
      </c>
    </row>
    <row r="176" customFormat="false" ht="15" hidden="false" customHeight="false" outlineLevel="0" collapsed="false">
      <c r="A176" s="0" t="s">
        <v>55</v>
      </c>
      <c r="B176" s="0" t="s">
        <v>56</v>
      </c>
      <c r="C176" s="0" t="n">
        <v>5</v>
      </c>
      <c r="D176" s="0" t="n">
        <v>1</v>
      </c>
      <c r="E176" s="0" t="n">
        <v>5</v>
      </c>
      <c r="F176" s="0" t="n">
        <v>2142.033165</v>
      </c>
      <c r="G176" s="0" t="n">
        <v>5676.387887</v>
      </c>
      <c r="H176" s="0" t="n">
        <v>891.3</v>
      </c>
      <c r="I176" s="0" t="n">
        <v>0.8913</v>
      </c>
      <c r="J176" s="0" t="n">
        <v>0.0008913</v>
      </c>
      <c r="K176" s="0" t="n">
        <v>1.964977806</v>
      </c>
      <c r="L176" s="0" t="n">
        <v>0.013</v>
      </c>
      <c r="M176" s="0" t="n">
        <v>3</v>
      </c>
      <c r="N176" s="0" t="n">
        <v>40.92859641</v>
      </c>
      <c r="O176" s="0" t="n">
        <v>57.1287678734247</v>
      </c>
      <c r="P176" s="0" t="n">
        <v>2423.86219369639</v>
      </c>
      <c r="Q176" s="0" t="n">
        <v>5825.19152534581</v>
      </c>
      <c r="R176" s="0" t="n">
        <v>15436.7575421664</v>
      </c>
      <c r="S176" s="0" t="n">
        <v>152</v>
      </c>
      <c r="T176" s="0" t="n">
        <v>0.096</v>
      </c>
      <c r="U176" s="0" t="n">
        <v>0.09</v>
      </c>
    </row>
    <row r="177" customFormat="false" ht="15" hidden="false" customHeight="false" outlineLevel="0" collapsed="false">
      <c r="A177" s="0" t="s">
        <v>55</v>
      </c>
      <c r="B177" s="0" t="s">
        <v>56</v>
      </c>
      <c r="C177" s="0" t="n">
        <v>6</v>
      </c>
      <c r="D177" s="0" t="n">
        <v>1</v>
      </c>
      <c r="E177" s="0" t="n">
        <v>6</v>
      </c>
      <c r="F177" s="0" t="n">
        <v>4036.770007</v>
      </c>
      <c r="G177" s="0" t="n">
        <v>10697.44052</v>
      </c>
      <c r="H177" s="0" t="n">
        <v>1679.7</v>
      </c>
      <c r="I177" s="0" t="n">
        <v>1.6797</v>
      </c>
      <c r="J177" s="0" t="n">
        <v>0.0016797</v>
      </c>
      <c r="K177" s="0" t="n">
        <v>3.703100214</v>
      </c>
      <c r="L177" s="0" t="n">
        <v>0.013</v>
      </c>
      <c r="M177" s="0" t="n">
        <v>3</v>
      </c>
      <c r="N177" s="0" t="n">
        <v>50.55484579</v>
      </c>
      <c r="O177" s="0" t="n">
        <v>65.8128994529049</v>
      </c>
      <c r="P177" s="0" t="n">
        <v>3705.75263253676</v>
      </c>
      <c r="Q177" s="0" t="n">
        <v>8905.91836706744</v>
      </c>
      <c r="R177" s="0" t="n">
        <v>23600.6836727287</v>
      </c>
      <c r="S177" s="0" t="n">
        <v>152</v>
      </c>
      <c r="T177" s="0" t="n">
        <v>0.096</v>
      </c>
      <c r="U177" s="0" t="n">
        <v>0.09</v>
      </c>
    </row>
    <row r="178" customFormat="false" ht="15" hidden="false" customHeight="false" outlineLevel="0" collapsed="false">
      <c r="A178" s="0" t="s">
        <v>55</v>
      </c>
      <c r="B178" s="0" t="s">
        <v>56</v>
      </c>
      <c r="C178" s="0" t="n">
        <v>7</v>
      </c>
      <c r="D178" s="0" t="n">
        <v>1</v>
      </c>
      <c r="E178" s="0" t="n">
        <v>7</v>
      </c>
      <c r="F178" s="0" t="n">
        <v>6590.963711</v>
      </c>
      <c r="G178" s="0" t="n">
        <v>17466.05383</v>
      </c>
      <c r="H178" s="0" t="n">
        <v>2742.5</v>
      </c>
      <c r="I178" s="0" t="n">
        <v>2.7425</v>
      </c>
      <c r="J178" s="0" t="n">
        <v>0.0027425</v>
      </c>
      <c r="K178" s="0" t="n">
        <v>6.04617035</v>
      </c>
      <c r="L178" s="0" t="n">
        <v>0.013</v>
      </c>
      <c r="M178" s="0" t="n">
        <v>3</v>
      </c>
      <c r="N178" s="0" t="n">
        <v>59.52980062</v>
      </c>
      <c r="O178" s="0" t="n">
        <v>73.7021205036686</v>
      </c>
      <c r="P178" s="0" t="n">
        <v>5204.55140074882</v>
      </c>
      <c r="Q178" s="0" t="n">
        <v>12507.9341522442</v>
      </c>
      <c r="R178" s="0" t="n">
        <v>33146.0255034472</v>
      </c>
      <c r="S178" s="0" t="n">
        <v>152</v>
      </c>
      <c r="T178" s="0" t="n">
        <v>0.096</v>
      </c>
      <c r="U178" s="0" t="n">
        <v>0.09</v>
      </c>
    </row>
    <row r="179" customFormat="false" ht="15" hidden="false" customHeight="false" outlineLevel="0" collapsed="false">
      <c r="A179" s="0" t="s">
        <v>55</v>
      </c>
      <c r="B179" s="0" t="s">
        <v>56</v>
      </c>
      <c r="C179" s="0" t="n">
        <v>8</v>
      </c>
      <c r="D179" s="0" t="n">
        <v>1</v>
      </c>
      <c r="E179" s="0" t="n">
        <v>8</v>
      </c>
      <c r="F179" s="0" t="n">
        <v>10846.19082</v>
      </c>
      <c r="G179" s="0" t="n">
        <v>28742.40567</v>
      </c>
      <c r="H179" s="0" t="n">
        <v>4513.1</v>
      </c>
      <c r="I179" s="0" t="n">
        <v>4.5131</v>
      </c>
      <c r="J179" s="0" t="n">
        <v>0.0045131</v>
      </c>
      <c r="K179" s="0" t="n">
        <v>9.949670522</v>
      </c>
      <c r="L179" s="0" t="n">
        <v>0.013</v>
      </c>
      <c r="M179" s="0" t="n">
        <v>3</v>
      </c>
      <c r="N179" s="0" t="n">
        <v>70.28196059</v>
      </c>
      <c r="O179" s="0" t="n">
        <v>80.8691939430992</v>
      </c>
      <c r="P179" s="0" t="n">
        <v>6875.31649906998</v>
      </c>
      <c r="Q179" s="0" t="n">
        <v>16523.2311921893</v>
      </c>
      <c r="R179" s="0" t="n">
        <v>43786.5626593017</v>
      </c>
      <c r="S179" s="0" t="n">
        <v>152</v>
      </c>
      <c r="T179" s="0" t="n">
        <v>0.096</v>
      </c>
      <c r="U179" s="0" t="n">
        <v>0.09</v>
      </c>
    </row>
    <row r="180" customFormat="false" ht="15" hidden="false" customHeight="false" outlineLevel="0" collapsed="false">
      <c r="A180" s="0" t="s">
        <v>55</v>
      </c>
      <c r="B180" s="0" t="s">
        <v>56</v>
      </c>
      <c r="C180" s="0" t="n">
        <v>9</v>
      </c>
      <c r="D180" s="0" t="n">
        <v>1</v>
      </c>
      <c r="E180" s="0" t="n">
        <v>9</v>
      </c>
      <c r="F180" s="0" t="n">
        <v>18022.11007</v>
      </c>
      <c r="G180" s="0" t="n">
        <v>47758.59168</v>
      </c>
      <c r="H180" s="0" t="n">
        <v>7499</v>
      </c>
      <c r="I180" s="0" t="n">
        <v>7.499</v>
      </c>
      <c r="J180" s="0" t="n">
        <v>0.007499</v>
      </c>
      <c r="K180" s="0" t="n">
        <v>16.53244538</v>
      </c>
      <c r="L180" s="0" t="n">
        <v>0.013</v>
      </c>
      <c r="M180" s="0" t="n">
        <v>3</v>
      </c>
      <c r="N180" s="0" t="n">
        <v>83.24407537</v>
      </c>
      <c r="O180" s="0" t="n">
        <v>87.3802222633437</v>
      </c>
      <c r="P180" s="0" t="n">
        <v>8673.26842724076</v>
      </c>
      <c r="Q180" s="0" t="n">
        <v>20844.1923269425</v>
      </c>
      <c r="R180" s="0" t="n">
        <v>55237.1096663976</v>
      </c>
      <c r="S180" s="0" t="n">
        <v>152</v>
      </c>
      <c r="T180" s="0" t="n">
        <v>0.096</v>
      </c>
      <c r="U180" s="0" t="n">
        <v>0.09</v>
      </c>
    </row>
    <row r="181" customFormat="false" ht="15" hidden="false" customHeight="false" outlineLevel="0" collapsed="false">
      <c r="A181" s="0" t="s">
        <v>55</v>
      </c>
      <c r="B181" s="0" t="s">
        <v>56</v>
      </c>
      <c r="C181" s="0" t="n">
        <v>10</v>
      </c>
      <c r="D181" s="0" t="n">
        <v>1</v>
      </c>
      <c r="E181" s="0" t="n">
        <v>10</v>
      </c>
      <c r="F181" s="0" t="n">
        <v>27537.01034</v>
      </c>
      <c r="G181" s="0" t="n">
        <v>72973.07739</v>
      </c>
      <c r="H181" s="0" t="n">
        <v>11458.15</v>
      </c>
      <c r="I181" s="0" t="n">
        <v>11.45815</v>
      </c>
      <c r="J181" s="0" t="n">
        <v>0.01145815</v>
      </c>
      <c r="K181" s="0" t="n">
        <v>25.26086666</v>
      </c>
      <c r="L181" s="0" t="n">
        <v>0.013</v>
      </c>
      <c r="M181" s="0" t="n">
        <v>3</v>
      </c>
      <c r="N181" s="0" t="n">
        <v>95.87904885</v>
      </c>
      <c r="O181" s="0" t="n">
        <v>93.29525719989</v>
      </c>
      <c r="P181" s="0" t="n">
        <v>10556.5510262714</v>
      </c>
      <c r="Q181" s="0" t="n">
        <v>25370.225970371</v>
      </c>
      <c r="R181" s="0" t="n">
        <v>67231.098821483</v>
      </c>
      <c r="S181" s="0" t="n">
        <v>152</v>
      </c>
      <c r="T181" s="0" t="n">
        <v>0.096</v>
      </c>
      <c r="U181" s="0" t="n">
        <v>0.09</v>
      </c>
    </row>
    <row r="182" customFormat="false" ht="15" hidden="false" customHeight="false" outlineLevel="0" collapsed="false">
      <c r="A182" s="0" t="s">
        <v>57</v>
      </c>
      <c r="B182" s="0" t="s">
        <v>58</v>
      </c>
      <c r="C182" s="0" t="n">
        <v>1</v>
      </c>
      <c r="D182" s="0" t="n">
        <v>2</v>
      </c>
      <c r="E182" s="0" t="n">
        <v>2</v>
      </c>
      <c r="F182" s="0" t="n">
        <v>290.555155</v>
      </c>
      <c r="G182" s="0" t="n">
        <v>769.9711609</v>
      </c>
      <c r="H182" s="0" t="n">
        <v>120.9</v>
      </c>
      <c r="I182" s="0" t="n">
        <v>0.1209</v>
      </c>
      <c r="J182" s="0" t="n">
        <v>0.0001209</v>
      </c>
      <c r="K182" s="0" t="n">
        <v>0.266538558</v>
      </c>
      <c r="L182" s="0" t="n">
        <v>0.004</v>
      </c>
      <c r="M182" s="0" t="n">
        <v>3.1</v>
      </c>
      <c r="N182" s="0" t="n">
        <v>21.71941371</v>
      </c>
      <c r="O182" s="0" t="n">
        <v>40.1439185158546</v>
      </c>
      <c r="P182" s="0" t="n">
        <v>763.380908868349</v>
      </c>
      <c r="Q182" s="0" t="n">
        <v>1834.60924986385</v>
      </c>
      <c r="R182" s="0" t="n">
        <v>4861.71451213921</v>
      </c>
      <c r="S182" s="0" t="n">
        <v>72.9</v>
      </c>
      <c r="T182" s="0" t="n">
        <v>0.4</v>
      </c>
      <c r="U182" s="0" t="n">
        <v>0</v>
      </c>
    </row>
    <row r="183" customFormat="false" ht="15" hidden="false" customHeight="false" outlineLevel="0" collapsed="false">
      <c r="A183" s="0" t="s">
        <v>57</v>
      </c>
      <c r="B183" s="0" t="s">
        <v>58</v>
      </c>
      <c r="C183" s="0" t="n">
        <v>2</v>
      </c>
      <c r="D183" s="0" t="n">
        <v>2</v>
      </c>
      <c r="E183" s="0" t="n">
        <v>4</v>
      </c>
      <c r="F183" s="0" t="n">
        <v>1987.02235</v>
      </c>
      <c r="G183" s="0" t="n">
        <v>5265.609228</v>
      </c>
      <c r="H183" s="0" t="n">
        <v>826.7999998</v>
      </c>
      <c r="I183" s="0" t="n">
        <v>0.8268</v>
      </c>
      <c r="J183" s="0" t="n">
        <v>0.0008268</v>
      </c>
      <c r="K183" s="0" t="n">
        <v>1.822779816</v>
      </c>
      <c r="L183" s="0" t="n">
        <v>0.004</v>
      </c>
      <c r="M183" s="0" t="n">
        <v>3.1</v>
      </c>
      <c r="N183" s="0" t="n">
        <v>41.2261539</v>
      </c>
      <c r="O183" s="0" t="n">
        <v>58.1817438381896</v>
      </c>
      <c r="P183" s="0" t="n">
        <v>2324.03256373948</v>
      </c>
      <c r="Q183" s="0" t="n">
        <v>5585.27412578581</v>
      </c>
      <c r="R183" s="0" t="n">
        <v>14800.9764333324</v>
      </c>
      <c r="S183" s="0" t="n">
        <v>72.9</v>
      </c>
      <c r="T183" s="0" t="n">
        <v>0.4</v>
      </c>
      <c r="U183" s="0" t="n">
        <v>0</v>
      </c>
    </row>
    <row r="184" customFormat="false" ht="15" hidden="false" customHeight="false" outlineLevel="0" collapsed="false">
      <c r="A184" s="0" t="s">
        <v>57</v>
      </c>
      <c r="B184" s="0" t="s">
        <v>58</v>
      </c>
      <c r="C184" s="0" t="n">
        <v>3</v>
      </c>
      <c r="D184" s="0" t="n">
        <v>2</v>
      </c>
      <c r="E184" s="0" t="n">
        <v>6</v>
      </c>
      <c r="F184" s="0" t="n">
        <v>3981.73516</v>
      </c>
      <c r="G184" s="0" t="n">
        <v>10551.59817</v>
      </c>
      <c r="H184" s="0" t="n">
        <v>1656.8</v>
      </c>
      <c r="I184" s="0" t="n">
        <v>1.6568</v>
      </c>
      <c r="J184" s="0" t="n">
        <v>0.0016568</v>
      </c>
      <c r="K184" s="0" t="n">
        <v>3.652614416</v>
      </c>
      <c r="L184" s="0" t="n">
        <v>0.004</v>
      </c>
      <c r="M184" s="0" t="n">
        <v>3.1</v>
      </c>
      <c r="N184" s="0" t="n">
        <v>51.97518289</v>
      </c>
      <c r="O184" s="0" t="n">
        <v>66.2866612052018</v>
      </c>
      <c r="P184" s="0" t="n">
        <v>3436.8489166374</v>
      </c>
      <c r="Q184" s="0" t="n">
        <v>8259.67055188032</v>
      </c>
      <c r="R184" s="0" t="n">
        <v>21888.1269624828</v>
      </c>
      <c r="S184" s="0" t="n">
        <v>72.9</v>
      </c>
      <c r="T184" s="0" t="n">
        <v>0.4</v>
      </c>
      <c r="U184" s="0" t="n">
        <v>0</v>
      </c>
    </row>
    <row r="185" customFormat="false" ht="15" hidden="false" customHeight="false" outlineLevel="0" collapsed="false">
      <c r="A185" s="0" t="s">
        <v>57</v>
      </c>
      <c r="B185" s="0" t="s">
        <v>58</v>
      </c>
      <c r="C185" s="0" t="n">
        <v>4</v>
      </c>
      <c r="D185" s="0" t="n">
        <v>2</v>
      </c>
      <c r="E185" s="0" t="n">
        <v>8</v>
      </c>
      <c r="F185" s="0" t="n">
        <v>5681.326604</v>
      </c>
      <c r="G185" s="0" t="n">
        <v>15055.5155</v>
      </c>
      <c r="H185" s="0" t="n">
        <v>2364</v>
      </c>
      <c r="I185" s="0" t="n">
        <v>2.364</v>
      </c>
      <c r="J185" s="0" t="n">
        <v>0.002364</v>
      </c>
      <c r="K185" s="0" t="n">
        <v>5.21172168</v>
      </c>
      <c r="L185" s="0" t="n">
        <v>0.004</v>
      </c>
      <c r="M185" s="0" t="n">
        <v>3.1</v>
      </c>
      <c r="N185" s="0" t="n">
        <v>58.51337586</v>
      </c>
      <c r="O185" s="0" t="n">
        <v>69.9284353299771</v>
      </c>
      <c r="P185" s="0" t="n">
        <v>4034.99907909485</v>
      </c>
      <c r="Q185" s="0" t="n">
        <v>9697.18596273697</v>
      </c>
      <c r="R185" s="0" t="n">
        <v>25697.542801253</v>
      </c>
      <c r="S185" s="0" t="n">
        <v>72.9</v>
      </c>
      <c r="T185" s="0" t="n">
        <v>0.4</v>
      </c>
      <c r="U185" s="0" t="n">
        <v>0</v>
      </c>
    </row>
    <row r="186" customFormat="false" ht="15" hidden="false" customHeight="false" outlineLevel="0" collapsed="false">
      <c r="A186" s="0" t="s">
        <v>57</v>
      </c>
      <c r="B186" s="0" t="s">
        <v>58</v>
      </c>
      <c r="C186" s="0" t="n">
        <v>5</v>
      </c>
      <c r="D186" s="0" t="n">
        <v>2</v>
      </c>
      <c r="E186" s="0" t="n">
        <v>10</v>
      </c>
      <c r="F186" s="0" t="n">
        <v>6717.495794</v>
      </c>
      <c r="G186" s="0" t="n">
        <v>17801.36385</v>
      </c>
      <c r="H186" s="0" t="n">
        <v>2795.15</v>
      </c>
      <c r="I186" s="0" t="n">
        <v>2.79515</v>
      </c>
      <c r="J186" s="0" t="n">
        <v>0.00279515</v>
      </c>
      <c r="K186" s="0" t="n">
        <v>6.162243593</v>
      </c>
      <c r="L186" s="0" t="n">
        <v>0.004</v>
      </c>
      <c r="M186" s="0" t="n">
        <v>3.1</v>
      </c>
      <c r="N186" s="0" t="n">
        <v>61.87393032</v>
      </c>
      <c r="O186" s="0" t="n">
        <v>71.5647899250113</v>
      </c>
      <c r="P186" s="0" t="n">
        <v>4324.94122230727</v>
      </c>
      <c r="Q186" s="0" t="n">
        <v>10393.9947664198</v>
      </c>
      <c r="R186" s="0" t="n">
        <v>27544.0861310124</v>
      </c>
      <c r="S186" s="0" t="n">
        <v>72.9</v>
      </c>
      <c r="T186" s="0" t="n">
        <v>0.4</v>
      </c>
      <c r="U186" s="0" t="n">
        <v>0</v>
      </c>
    </row>
    <row r="187" customFormat="false" ht="15" hidden="false" customHeight="false" outlineLevel="0" collapsed="false">
      <c r="A187" s="0" t="s">
        <v>57</v>
      </c>
      <c r="B187" s="0" t="s">
        <v>58</v>
      </c>
      <c r="C187" s="0" t="n">
        <v>6</v>
      </c>
      <c r="D187" s="0" t="n">
        <v>2</v>
      </c>
      <c r="E187" s="0" t="n">
        <v>12</v>
      </c>
      <c r="F187" s="0" t="n">
        <v>7278.538813</v>
      </c>
      <c r="G187" s="0" t="n">
        <v>19288.12785</v>
      </c>
      <c r="H187" s="0" t="n">
        <v>3028.6</v>
      </c>
      <c r="I187" s="0" t="n">
        <v>3.0286</v>
      </c>
      <c r="J187" s="0" t="n">
        <v>0.0030286</v>
      </c>
      <c r="K187" s="0" t="n">
        <v>6.676912132</v>
      </c>
      <c r="L187" s="0" t="n">
        <v>0.004</v>
      </c>
      <c r="M187" s="0" t="n">
        <v>3.1</v>
      </c>
      <c r="N187" s="0" t="n">
        <v>63.5506461</v>
      </c>
      <c r="O187" s="0" t="n">
        <v>72.3000514401265</v>
      </c>
      <c r="P187" s="0" t="n">
        <v>4459.61970939981</v>
      </c>
      <c r="Q187" s="0" t="n">
        <v>10717.6633246811</v>
      </c>
      <c r="R187" s="0" t="n">
        <v>28401.8078104049</v>
      </c>
      <c r="S187" s="0" t="n">
        <v>72.9</v>
      </c>
      <c r="T187" s="0" t="n">
        <v>0.4</v>
      </c>
      <c r="U187" s="0" t="n">
        <v>0</v>
      </c>
    </row>
    <row r="188" customFormat="false" ht="15" hidden="false" customHeight="false" outlineLevel="0" collapsed="false">
      <c r="A188" s="0" t="s">
        <v>57</v>
      </c>
      <c r="B188" s="0" t="s">
        <v>58</v>
      </c>
      <c r="C188" s="0" t="n">
        <v>7</v>
      </c>
      <c r="D188" s="0" t="n">
        <v>2</v>
      </c>
      <c r="E188" s="0" t="n">
        <v>14</v>
      </c>
      <c r="F188" s="0" t="n">
        <v>7769.887048</v>
      </c>
      <c r="G188" s="0" t="n">
        <v>20590.20068</v>
      </c>
      <c r="H188" s="0" t="n">
        <v>3233.050001</v>
      </c>
      <c r="I188" s="0" t="n">
        <v>3.233050001</v>
      </c>
      <c r="J188" s="0" t="n">
        <v>0.00323305</v>
      </c>
      <c r="K188" s="0" t="n">
        <v>7.127646692</v>
      </c>
      <c r="L188" s="0" t="n">
        <v>0.004</v>
      </c>
      <c r="M188" s="0" t="n">
        <v>3.1</v>
      </c>
      <c r="N188" s="0" t="n">
        <v>64.94964844</v>
      </c>
      <c r="O188" s="0" t="n">
        <v>72.6304257350684</v>
      </c>
      <c r="P188" s="0" t="n">
        <v>4521.03403914042</v>
      </c>
      <c r="Q188" s="0" t="n">
        <v>10865.2584454228</v>
      </c>
      <c r="R188" s="0" t="n">
        <v>28792.9348803703</v>
      </c>
      <c r="S188" s="0" t="n">
        <v>72.9</v>
      </c>
      <c r="T188" s="0" t="n">
        <v>0.4</v>
      </c>
      <c r="U188" s="0" t="n">
        <v>0</v>
      </c>
    </row>
    <row r="189" customFormat="false" ht="15" hidden="false" customHeight="false" outlineLevel="0" collapsed="false">
      <c r="A189" s="0" t="s">
        <v>57</v>
      </c>
      <c r="B189" s="0" t="s">
        <v>58</v>
      </c>
      <c r="C189" s="0" t="n">
        <v>8</v>
      </c>
      <c r="D189" s="0" t="n">
        <v>2</v>
      </c>
      <c r="E189" s="0" t="n">
        <v>16</v>
      </c>
      <c r="F189" s="0" t="n">
        <v>8090.60322</v>
      </c>
      <c r="G189" s="0" t="n">
        <v>21440.09853</v>
      </c>
      <c r="H189" s="0" t="n">
        <v>3366.5</v>
      </c>
      <c r="I189" s="0" t="n">
        <v>3.3665</v>
      </c>
      <c r="J189" s="0" t="n">
        <v>0.0033665</v>
      </c>
      <c r="K189" s="0" t="n">
        <v>7.42185323</v>
      </c>
      <c r="L189" s="0" t="n">
        <v>0.004</v>
      </c>
      <c r="M189" s="0" t="n">
        <v>3.1</v>
      </c>
      <c r="N189" s="0" t="n">
        <v>65.83126551</v>
      </c>
      <c r="O189" s="0" t="n">
        <v>72.7788724747856</v>
      </c>
      <c r="P189" s="0" t="n">
        <v>4548.81187722934</v>
      </c>
      <c r="Q189" s="0" t="n">
        <v>10932.0160471746</v>
      </c>
      <c r="R189" s="0" t="n">
        <v>28969.8425250126</v>
      </c>
      <c r="S189" s="0" t="n">
        <v>72.9</v>
      </c>
      <c r="T189" s="0" t="n">
        <v>0.4</v>
      </c>
      <c r="U189" s="0" t="n">
        <v>0</v>
      </c>
    </row>
    <row r="190" customFormat="false" ht="15" hidden="false" customHeight="false" outlineLevel="0" collapsed="false">
      <c r="A190" s="0" t="s">
        <v>57</v>
      </c>
      <c r="B190" s="0" t="s">
        <v>58</v>
      </c>
      <c r="C190" s="0" t="n">
        <v>9</v>
      </c>
      <c r="D190" s="0" t="n">
        <v>2</v>
      </c>
      <c r="E190" s="0" t="n">
        <v>18</v>
      </c>
      <c r="F190" s="0" t="n">
        <v>8291.276134</v>
      </c>
      <c r="G190" s="0" t="n">
        <v>21971.88176</v>
      </c>
      <c r="H190" s="0" t="n">
        <v>3449.999999</v>
      </c>
      <c r="I190" s="0" t="n">
        <v>3.449999999</v>
      </c>
      <c r="J190" s="0" t="n">
        <v>0.00345</v>
      </c>
      <c r="K190" s="0" t="n">
        <v>7.605938999</v>
      </c>
      <c r="L190" s="0" t="n">
        <v>0.004</v>
      </c>
      <c r="M190" s="0" t="n">
        <v>3.1</v>
      </c>
      <c r="N190" s="0" t="n">
        <v>66.3711021</v>
      </c>
      <c r="O190" s="0" t="n">
        <v>72.8455738945693</v>
      </c>
      <c r="P190" s="0" t="n">
        <v>4561.33022331186</v>
      </c>
      <c r="Q190" s="0" t="n">
        <v>10962.1009932993</v>
      </c>
      <c r="R190" s="0" t="n">
        <v>29049.5676322433</v>
      </c>
      <c r="S190" s="0" t="n">
        <v>72.9</v>
      </c>
      <c r="T190" s="0" t="n">
        <v>0.4</v>
      </c>
      <c r="U190" s="0" t="n">
        <v>0</v>
      </c>
    </row>
    <row r="191" customFormat="false" ht="15" hidden="false" customHeight="false" outlineLevel="0" collapsed="false">
      <c r="A191" s="0" t="s">
        <v>57</v>
      </c>
      <c r="B191" s="0" t="s">
        <v>58</v>
      </c>
      <c r="C191" s="0" t="n">
        <v>10</v>
      </c>
      <c r="D191" s="0" t="n">
        <v>2</v>
      </c>
      <c r="E191" s="0" t="n">
        <v>20</v>
      </c>
      <c r="F191" s="0" t="n">
        <v>8651.766403</v>
      </c>
      <c r="G191" s="0" t="n">
        <v>22927.18097</v>
      </c>
      <c r="H191" s="0" t="n">
        <v>3600</v>
      </c>
      <c r="I191" s="0" t="n">
        <v>3.6</v>
      </c>
      <c r="J191" s="0" t="n">
        <v>0.0036</v>
      </c>
      <c r="K191" s="0" t="n">
        <v>7.936632001</v>
      </c>
      <c r="L191" s="0" t="n">
        <v>0.004</v>
      </c>
      <c r="M191" s="0" t="n">
        <v>3.1</v>
      </c>
      <c r="N191" s="0" t="n">
        <v>67.31938883</v>
      </c>
      <c r="O191" s="0" t="n">
        <v>72.8755447744259</v>
      </c>
      <c r="P191" s="0" t="n">
        <v>4566.96254903678</v>
      </c>
      <c r="Q191" s="0" t="n">
        <v>10975.6369839865</v>
      </c>
      <c r="R191" s="0" t="n">
        <v>29085.4380075642</v>
      </c>
      <c r="S191" s="0" t="n">
        <v>72.9</v>
      </c>
      <c r="T191" s="0" t="n">
        <v>0.4</v>
      </c>
      <c r="U191" s="0" t="n">
        <v>0</v>
      </c>
    </row>
    <row r="192" customFormat="false" ht="15" hidden="false" customHeight="false" outlineLevel="0" collapsed="false">
      <c r="A192" s="0" t="s">
        <v>59</v>
      </c>
      <c r="B192" s="0" t="s">
        <v>60</v>
      </c>
      <c r="C192" s="0" t="n">
        <v>1</v>
      </c>
      <c r="D192" s="0" t="n">
        <v>2</v>
      </c>
      <c r="E192" s="0" t="n">
        <v>2</v>
      </c>
      <c r="F192" s="0" t="n">
        <v>476.0273973</v>
      </c>
      <c r="G192" s="0" t="n">
        <v>1261.472603</v>
      </c>
      <c r="H192" s="0" t="n">
        <v>198.075</v>
      </c>
      <c r="I192" s="0" t="n">
        <v>0.198075</v>
      </c>
      <c r="J192" s="0" t="n">
        <v>0.000198075</v>
      </c>
      <c r="K192" s="0" t="n">
        <v>0.436680107</v>
      </c>
      <c r="L192" s="0" t="n">
        <v>0.0168</v>
      </c>
      <c r="M192" s="0" t="n">
        <v>3.1</v>
      </c>
      <c r="N192" s="0" t="n">
        <v>20.5775503</v>
      </c>
      <c r="O192" s="0" t="n">
        <v>30.0191810829898</v>
      </c>
      <c r="P192" s="0" t="n">
        <v>638.624664601555</v>
      </c>
      <c r="Q192" s="0" t="n">
        <v>1534.78650469011</v>
      </c>
      <c r="R192" s="0" t="n">
        <v>4067.1842374288</v>
      </c>
      <c r="S192" s="0" t="n">
        <v>263.2</v>
      </c>
      <c r="T192" s="0" t="n">
        <v>0.07</v>
      </c>
      <c r="U192" s="0" t="n">
        <v>0.27</v>
      </c>
    </row>
    <row r="193" customFormat="false" ht="15" hidden="false" customHeight="false" outlineLevel="0" collapsed="false">
      <c r="A193" s="0" t="s">
        <v>59</v>
      </c>
      <c r="B193" s="0" t="s">
        <v>60</v>
      </c>
      <c r="C193" s="0" t="n">
        <v>2</v>
      </c>
      <c r="D193" s="0" t="n">
        <v>2</v>
      </c>
      <c r="E193" s="0" t="n">
        <v>4</v>
      </c>
      <c r="F193" s="0" t="n">
        <v>1129.488104</v>
      </c>
      <c r="G193" s="0" t="n">
        <v>2993.143474</v>
      </c>
      <c r="H193" s="0" t="n">
        <v>469.9800001</v>
      </c>
      <c r="I193" s="0" t="n">
        <v>0.46998</v>
      </c>
      <c r="J193" s="0" t="n">
        <v>0.00046998</v>
      </c>
      <c r="K193" s="0" t="n">
        <v>1.036127308</v>
      </c>
      <c r="L193" s="0" t="n">
        <v>0.0168</v>
      </c>
      <c r="M193" s="0" t="n">
        <v>3.1</v>
      </c>
      <c r="N193" s="0" t="n">
        <v>27.19205101</v>
      </c>
      <c r="O193" s="0" t="n">
        <v>60.4823347374595</v>
      </c>
      <c r="P193" s="0" t="n">
        <v>5602.18928824808</v>
      </c>
      <c r="Q193" s="0" t="n">
        <v>13463.5647398416</v>
      </c>
      <c r="R193" s="0" t="n">
        <v>35678.4465605802</v>
      </c>
      <c r="S193" s="0" t="n">
        <v>263.2</v>
      </c>
      <c r="T193" s="0" t="n">
        <v>0.07</v>
      </c>
      <c r="U193" s="0" t="n">
        <v>0.27</v>
      </c>
    </row>
    <row r="194" customFormat="false" ht="15" hidden="false" customHeight="false" outlineLevel="0" collapsed="false">
      <c r="A194" s="0" t="s">
        <v>59</v>
      </c>
      <c r="B194" s="0" t="s">
        <v>60</v>
      </c>
      <c r="C194" s="0" t="n">
        <v>3</v>
      </c>
      <c r="D194" s="0" t="n">
        <v>2</v>
      </c>
      <c r="E194" s="0" t="n">
        <v>6</v>
      </c>
      <c r="F194" s="0" t="n">
        <v>1548.906513</v>
      </c>
      <c r="G194" s="0" t="n">
        <v>4104.60226</v>
      </c>
      <c r="H194" s="0" t="n">
        <v>644.5000001</v>
      </c>
      <c r="I194" s="0" t="n">
        <v>0.6445</v>
      </c>
      <c r="J194" s="0" t="n">
        <v>0.0006445</v>
      </c>
      <c r="K194" s="0" t="n">
        <v>1.42087759</v>
      </c>
      <c r="L194" s="0" t="n">
        <v>0.0168</v>
      </c>
      <c r="M194" s="0" t="n">
        <v>3.1</v>
      </c>
      <c r="N194" s="0" t="n">
        <v>30.1079939</v>
      </c>
      <c r="O194" s="0" t="n">
        <v>86.965728243192</v>
      </c>
      <c r="P194" s="0" t="n">
        <v>17269.8477825935</v>
      </c>
      <c r="Q194" s="0" t="n">
        <v>41504.0802273336</v>
      </c>
      <c r="R194" s="0" t="n">
        <v>109985.812602434</v>
      </c>
      <c r="S194" s="0" t="n">
        <v>263.2</v>
      </c>
      <c r="T194" s="0" t="n">
        <v>0.07</v>
      </c>
      <c r="U194" s="0" t="n">
        <v>0.27</v>
      </c>
    </row>
    <row r="195" customFormat="false" ht="15" hidden="false" customHeight="false" outlineLevel="0" collapsed="false">
      <c r="A195" s="0" t="s">
        <v>59</v>
      </c>
      <c r="B195" s="0" t="s">
        <v>60</v>
      </c>
      <c r="C195" s="0" t="n">
        <v>4</v>
      </c>
      <c r="D195" s="0" t="n">
        <v>2</v>
      </c>
      <c r="E195" s="0" t="n">
        <v>8</v>
      </c>
      <c r="F195" s="0" t="n">
        <v>2095.457822</v>
      </c>
      <c r="G195" s="0" t="n">
        <v>5552.96323</v>
      </c>
      <c r="H195" s="0" t="n">
        <v>871.9199997</v>
      </c>
      <c r="I195" s="0" t="n">
        <v>0.87192</v>
      </c>
      <c r="J195" s="0" t="n">
        <v>0.00087192</v>
      </c>
      <c r="K195" s="0" t="n">
        <v>1.92225227</v>
      </c>
      <c r="L195" s="0" t="n">
        <v>0.0168</v>
      </c>
      <c r="M195" s="0" t="n">
        <v>3.1</v>
      </c>
      <c r="N195" s="0" t="n">
        <v>33.19110631</v>
      </c>
      <c r="O195" s="0" t="n">
        <v>109.989284488708</v>
      </c>
      <c r="P195" s="0" t="n">
        <v>35768.0653184798</v>
      </c>
      <c r="Q195" s="0" t="n">
        <v>85960.262721653</v>
      </c>
      <c r="R195" s="0" t="n">
        <v>227794.696212381</v>
      </c>
      <c r="S195" s="0" t="n">
        <v>263.2</v>
      </c>
      <c r="T195" s="0" t="n">
        <v>0.07</v>
      </c>
      <c r="U195" s="0" t="n">
        <v>0.27</v>
      </c>
    </row>
    <row r="196" customFormat="false" ht="15" hidden="false" customHeight="false" outlineLevel="0" collapsed="false">
      <c r="A196" s="0" t="s">
        <v>59</v>
      </c>
      <c r="B196" s="0" t="s">
        <v>60</v>
      </c>
      <c r="C196" s="0" t="n">
        <v>5</v>
      </c>
      <c r="D196" s="0" t="n">
        <v>2</v>
      </c>
      <c r="E196" s="0" t="n">
        <v>10</v>
      </c>
      <c r="F196" s="0" t="n">
        <v>2636.890171</v>
      </c>
      <c r="G196" s="0" t="n">
        <v>6987.758953</v>
      </c>
      <c r="H196" s="0" t="n">
        <v>1097.21</v>
      </c>
      <c r="I196" s="0" t="n">
        <v>1.09721</v>
      </c>
      <c r="J196" s="0" t="n">
        <v>0.00109721</v>
      </c>
      <c r="K196" s="0" t="n">
        <v>2.418931111</v>
      </c>
      <c r="L196" s="0" t="n">
        <v>0.0168</v>
      </c>
      <c r="M196" s="0" t="n">
        <v>3.1</v>
      </c>
      <c r="N196" s="0" t="n">
        <v>35.74534625</v>
      </c>
      <c r="O196" s="0" t="n">
        <v>130.005002718915</v>
      </c>
      <c r="P196" s="0" t="n">
        <v>60060.0213580371</v>
      </c>
      <c r="Q196" s="0" t="n">
        <v>144340.354140921</v>
      </c>
      <c r="R196" s="0" t="n">
        <v>382501.93847344</v>
      </c>
      <c r="S196" s="0" t="n">
        <v>263.2</v>
      </c>
      <c r="T196" s="0" t="n">
        <v>0.07</v>
      </c>
      <c r="U196" s="0" t="n">
        <v>0.27</v>
      </c>
    </row>
    <row r="197" customFormat="false" ht="15" hidden="false" customHeight="false" outlineLevel="0" collapsed="false">
      <c r="A197" s="0" t="s">
        <v>59</v>
      </c>
      <c r="B197" s="0" t="s">
        <v>60</v>
      </c>
      <c r="C197" s="0" t="n">
        <v>6</v>
      </c>
      <c r="D197" s="0" t="n">
        <v>2</v>
      </c>
      <c r="E197" s="0" t="n">
        <v>12</v>
      </c>
      <c r="F197" s="0" t="n">
        <v>2919.850997</v>
      </c>
      <c r="G197" s="0" t="n">
        <v>7737.605143</v>
      </c>
      <c r="H197" s="0" t="n">
        <v>1214.95</v>
      </c>
      <c r="I197" s="0" t="n">
        <v>1.21495</v>
      </c>
      <c r="J197" s="0" t="n">
        <v>0.00121495</v>
      </c>
      <c r="K197" s="0" t="n">
        <v>2.678503069</v>
      </c>
      <c r="L197" s="0" t="n">
        <v>0.0168</v>
      </c>
      <c r="M197" s="0" t="n">
        <v>3.1</v>
      </c>
      <c r="N197" s="0" t="n">
        <v>36.94024039</v>
      </c>
      <c r="O197" s="0" t="n">
        <v>147.405832199767</v>
      </c>
      <c r="P197" s="0" t="n">
        <v>88655.30931382</v>
      </c>
      <c r="Q197" s="0" t="n">
        <v>213062.507363182</v>
      </c>
      <c r="R197" s="0" t="n">
        <v>564615.644512432</v>
      </c>
      <c r="S197" s="0" t="n">
        <v>263.2</v>
      </c>
      <c r="T197" s="0" t="n">
        <v>0.07</v>
      </c>
      <c r="U197" s="0" t="n">
        <v>0.27</v>
      </c>
    </row>
    <row r="198" customFormat="false" ht="15" hidden="false" customHeight="false" outlineLevel="0" collapsed="false">
      <c r="A198" s="0" t="s">
        <v>59</v>
      </c>
      <c r="B198" s="0" t="s">
        <v>60</v>
      </c>
      <c r="C198" s="0" t="n">
        <v>7</v>
      </c>
      <c r="D198" s="0" t="n">
        <v>2</v>
      </c>
      <c r="E198" s="0" t="n">
        <v>14</v>
      </c>
      <c r="F198" s="0" t="n">
        <v>3445.56597</v>
      </c>
      <c r="G198" s="0" t="n">
        <v>9130.749819</v>
      </c>
      <c r="H198" s="0" t="n">
        <v>1433.7</v>
      </c>
      <c r="I198" s="0" t="n">
        <v>1.4337</v>
      </c>
      <c r="J198" s="0" t="n">
        <v>0.0014337</v>
      </c>
      <c r="K198" s="0" t="n">
        <v>3.160763694</v>
      </c>
      <c r="L198" s="0" t="n">
        <v>0.0168</v>
      </c>
      <c r="M198" s="0" t="n">
        <v>3.1</v>
      </c>
      <c r="N198" s="0" t="n">
        <v>38.96666402</v>
      </c>
      <c r="O198" s="0" t="n">
        <v>162.533386611716</v>
      </c>
      <c r="P198" s="0" t="n">
        <v>120013.829543177</v>
      </c>
      <c r="Q198" s="0" t="n">
        <v>288425.449514966</v>
      </c>
      <c r="R198" s="0" t="n">
        <v>764327.44121466</v>
      </c>
      <c r="S198" s="0" t="n">
        <v>263.2</v>
      </c>
      <c r="T198" s="0" t="n">
        <v>0.07</v>
      </c>
      <c r="U198" s="0" t="n">
        <v>0.27</v>
      </c>
    </row>
    <row r="199" customFormat="false" ht="15" hidden="false" customHeight="false" outlineLevel="0" collapsed="false">
      <c r="A199" s="0" t="s">
        <v>59</v>
      </c>
      <c r="B199" s="0" t="s">
        <v>60</v>
      </c>
      <c r="C199" s="0" t="n">
        <v>8</v>
      </c>
      <c r="D199" s="0" t="n">
        <v>2</v>
      </c>
      <c r="E199" s="0" t="n">
        <v>16</v>
      </c>
      <c r="F199" s="0" t="n">
        <v>3970.920452</v>
      </c>
      <c r="G199" s="0" t="n">
        <v>10522.9392</v>
      </c>
      <c r="H199" s="0" t="n">
        <v>1652.3</v>
      </c>
      <c r="I199" s="0" t="n">
        <v>1.6523</v>
      </c>
      <c r="J199" s="0" t="n">
        <v>0.0016523</v>
      </c>
      <c r="K199" s="0" t="n">
        <v>3.642693626</v>
      </c>
      <c r="L199" s="0" t="n">
        <v>0.0168</v>
      </c>
      <c r="M199" s="0" t="n">
        <v>3.1</v>
      </c>
      <c r="N199" s="0" t="n">
        <v>40.79191287</v>
      </c>
      <c r="O199" s="0" t="n">
        <v>175.684650621188</v>
      </c>
      <c r="P199" s="0" t="n">
        <v>152751.020932416</v>
      </c>
      <c r="Q199" s="0" t="n">
        <v>367101.708561443</v>
      </c>
      <c r="R199" s="0" t="n">
        <v>972819.527687824</v>
      </c>
      <c r="S199" s="0" t="n">
        <v>263.2</v>
      </c>
      <c r="T199" s="0" t="n">
        <v>0.07</v>
      </c>
      <c r="U199" s="0" t="n">
        <v>0.27</v>
      </c>
    </row>
    <row r="200" customFormat="false" ht="15" hidden="false" customHeight="false" outlineLevel="0" collapsed="false">
      <c r="A200" s="0" t="s">
        <v>59</v>
      </c>
      <c r="B200" s="0" t="s">
        <v>60</v>
      </c>
      <c r="C200" s="0" t="n">
        <v>9</v>
      </c>
      <c r="D200" s="0" t="n">
        <v>2</v>
      </c>
      <c r="E200" s="0" t="n">
        <v>18</v>
      </c>
      <c r="F200" s="0" t="n">
        <v>4109.589041</v>
      </c>
      <c r="G200" s="0" t="n">
        <v>10890.41096</v>
      </c>
      <c r="H200" s="0" t="n">
        <v>1710</v>
      </c>
      <c r="I200" s="0" t="n">
        <v>1.71</v>
      </c>
      <c r="J200" s="0" t="n">
        <v>0.00171</v>
      </c>
      <c r="K200" s="0" t="n">
        <v>3.7699002</v>
      </c>
      <c r="L200" s="0" t="n">
        <v>0.0168</v>
      </c>
      <c r="M200" s="0" t="n">
        <v>3.1</v>
      </c>
      <c r="N200" s="0" t="n">
        <v>41.24609597</v>
      </c>
      <c r="O200" s="0" t="n">
        <v>187.117810293726</v>
      </c>
      <c r="P200" s="0" t="n">
        <v>185723.206942565</v>
      </c>
      <c r="Q200" s="0" t="n">
        <v>446342.722765118</v>
      </c>
      <c r="R200" s="0" t="n">
        <v>1182808.21532756</v>
      </c>
      <c r="S200" s="0" t="n">
        <v>263.2</v>
      </c>
      <c r="T200" s="0" t="n">
        <v>0.07</v>
      </c>
      <c r="U200" s="0" t="n">
        <v>0.27</v>
      </c>
    </row>
    <row r="201" customFormat="false" ht="15" hidden="false" customHeight="false" outlineLevel="0" collapsed="false">
      <c r="A201" s="0" t="s">
        <v>59</v>
      </c>
      <c r="B201" s="0" t="s">
        <v>60</v>
      </c>
      <c r="C201" s="0" t="n">
        <v>10</v>
      </c>
      <c r="D201" s="0" t="n">
        <v>2</v>
      </c>
      <c r="E201" s="0" t="n">
        <v>20</v>
      </c>
      <c r="F201" s="0" t="n">
        <v>4373.94857</v>
      </c>
      <c r="G201" s="0" t="n">
        <v>11590.96371</v>
      </c>
      <c r="H201" s="0" t="n">
        <v>1820</v>
      </c>
      <c r="I201" s="0" t="n">
        <v>1.82</v>
      </c>
      <c r="J201" s="0" t="n">
        <v>0.00182</v>
      </c>
      <c r="K201" s="0" t="n">
        <v>4.0124084</v>
      </c>
      <c r="L201" s="0" t="n">
        <v>0.0168</v>
      </c>
      <c r="M201" s="0" t="n">
        <v>3.1</v>
      </c>
      <c r="N201" s="0" t="n">
        <v>42.08398028</v>
      </c>
      <c r="O201" s="0" t="n">
        <v>197.057321811676</v>
      </c>
      <c r="P201" s="0" t="n">
        <v>218045.067850675</v>
      </c>
      <c r="Q201" s="0" t="n">
        <v>524020.831172013</v>
      </c>
      <c r="R201" s="0" t="n">
        <v>1388655.20260583</v>
      </c>
      <c r="S201" s="0" t="n">
        <v>263.2</v>
      </c>
      <c r="T201" s="0" t="n">
        <v>0.07</v>
      </c>
      <c r="U201" s="0" t="n">
        <v>0.27</v>
      </c>
    </row>
    <row r="202" customFormat="false" ht="15" hidden="false" customHeight="false" outlineLevel="0" collapsed="false">
      <c r="A202" s="0" t="s">
        <v>61</v>
      </c>
      <c r="B202" s="0" t="s">
        <v>62</v>
      </c>
      <c r="C202" s="0" t="n">
        <v>1</v>
      </c>
      <c r="D202" s="0" t="n">
        <v>1</v>
      </c>
      <c r="E202" s="0" t="n">
        <v>1</v>
      </c>
      <c r="F202" s="0" t="n">
        <v>16.82287911</v>
      </c>
      <c r="G202" s="0" t="n">
        <v>44.58062965</v>
      </c>
      <c r="H202" s="0" t="n">
        <v>6.999999998</v>
      </c>
      <c r="I202" s="0" t="n">
        <v>0.007</v>
      </c>
      <c r="J202" s="0" t="n">
        <v>7E-006</v>
      </c>
      <c r="K202" s="0" t="n">
        <v>0.01543234</v>
      </c>
      <c r="L202" s="0" t="n">
        <v>0.0125</v>
      </c>
      <c r="M202" s="0" t="n">
        <v>3</v>
      </c>
      <c r="N202" s="0" t="n">
        <v>8.242570599</v>
      </c>
      <c r="O202" s="0" t="n">
        <v>4.51958289040479</v>
      </c>
      <c r="P202" s="0" t="n">
        <v>1.1539980651435</v>
      </c>
      <c r="Q202" s="0" t="n">
        <v>2.77336713564888</v>
      </c>
      <c r="R202" s="0" t="n">
        <v>7.34942290946954</v>
      </c>
      <c r="S202" s="0" t="n">
        <v>33.7</v>
      </c>
      <c r="T202" s="0" t="n">
        <v>0.32</v>
      </c>
      <c r="U202" s="0" t="n">
        <v>0.55</v>
      </c>
    </row>
    <row r="203" customFormat="false" ht="15" hidden="false" customHeight="false" outlineLevel="0" collapsed="false">
      <c r="A203" s="0" t="s">
        <v>61</v>
      </c>
      <c r="B203" s="0" t="s">
        <v>62</v>
      </c>
      <c r="C203" s="0" t="n">
        <v>2</v>
      </c>
      <c r="D203" s="0" t="n">
        <v>1</v>
      </c>
      <c r="E203" s="0" t="n">
        <v>2</v>
      </c>
      <c r="F203" s="0" t="n">
        <v>32.97284307</v>
      </c>
      <c r="G203" s="0" t="n">
        <v>87.37803414</v>
      </c>
      <c r="H203" s="0" t="n">
        <v>13.72</v>
      </c>
      <c r="I203" s="0" t="n">
        <v>0.01372</v>
      </c>
      <c r="J203" s="0" t="n">
        <v>1.37E-005</v>
      </c>
      <c r="K203" s="0" t="n">
        <v>0.030247386</v>
      </c>
      <c r="L203" s="0" t="n">
        <v>0.0125</v>
      </c>
      <c r="M203" s="0" t="n">
        <v>3</v>
      </c>
      <c r="N203" s="0" t="n">
        <v>10.3152882</v>
      </c>
      <c r="O203" s="0" t="n">
        <v>12.5106682144588</v>
      </c>
      <c r="P203" s="0" t="n">
        <v>24.4766249330838</v>
      </c>
      <c r="Q203" s="0" t="n">
        <v>58.8239003438688</v>
      </c>
      <c r="R203" s="0" t="n">
        <v>155.883335911252</v>
      </c>
      <c r="S203" s="0" t="n">
        <v>33.7</v>
      </c>
      <c r="T203" s="0" t="n">
        <v>0.32</v>
      </c>
      <c r="U203" s="0" t="n">
        <v>0.55</v>
      </c>
    </row>
    <row r="204" customFormat="false" ht="15" hidden="false" customHeight="false" outlineLevel="0" collapsed="false">
      <c r="A204" s="0" t="s">
        <v>61</v>
      </c>
      <c r="B204" s="0" t="s">
        <v>62</v>
      </c>
      <c r="C204" s="0" t="n">
        <v>3</v>
      </c>
      <c r="D204" s="0" t="n">
        <v>1</v>
      </c>
      <c r="E204" s="0" t="n">
        <v>3</v>
      </c>
      <c r="F204" s="0" t="n">
        <v>91.49242972</v>
      </c>
      <c r="G204" s="0" t="n">
        <v>242.4549388</v>
      </c>
      <c r="H204" s="0" t="n">
        <v>38.07000001</v>
      </c>
      <c r="I204" s="0" t="n">
        <v>0.03807</v>
      </c>
      <c r="J204" s="0" t="n">
        <v>3.81E-005</v>
      </c>
      <c r="K204" s="0" t="n">
        <v>0.083929883</v>
      </c>
      <c r="L204" s="0" t="n">
        <v>0.0125</v>
      </c>
      <c r="M204" s="0" t="n">
        <v>3</v>
      </c>
      <c r="N204" s="0" t="n">
        <v>14.49520254</v>
      </c>
      <c r="O204" s="0" t="n">
        <v>18.3133871276943</v>
      </c>
      <c r="P204" s="0" t="n">
        <v>76.7743310861703</v>
      </c>
      <c r="Q204" s="0" t="n">
        <v>184.509327291926</v>
      </c>
      <c r="R204" s="0" t="n">
        <v>488.949717323603</v>
      </c>
      <c r="S204" s="0" t="n">
        <v>33.7</v>
      </c>
      <c r="T204" s="0" t="n">
        <v>0.32</v>
      </c>
      <c r="U204" s="0" t="n">
        <v>0.55</v>
      </c>
    </row>
    <row r="205" customFormat="false" ht="15" hidden="false" customHeight="false" outlineLevel="0" collapsed="false">
      <c r="A205" s="0" t="s">
        <v>61</v>
      </c>
      <c r="B205" s="0" t="s">
        <v>62</v>
      </c>
      <c r="C205" s="0" t="n">
        <v>4</v>
      </c>
      <c r="D205" s="0" t="n">
        <v>1</v>
      </c>
      <c r="E205" s="0" t="n">
        <v>4</v>
      </c>
      <c r="F205" s="0" t="n">
        <v>197.6207643</v>
      </c>
      <c r="G205" s="0" t="n">
        <v>523.6950253</v>
      </c>
      <c r="H205" s="0" t="n">
        <v>82.23000003</v>
      </c>
      <c r="I205" s="0" t="n">
        <v>0.08223</v>
      </c>
      <c r="J205" s="0" t="n">
        <v>8.22E-005</v>
      </c>
      <c r="K205" s="0" t="n">
        <v>0.181285903</v>
      </c>
      <c r="L205" s="0" t="n">
        <v>0.0125</v>
      </c>
      <c r="M205" s="0" t="n">
        <v>3</v>
      </c>
      <c r="N205" s="0" t="n">
        <v>18.73728916</v>
      </c>
      <c r="O205" s="0" t="n">
        <v>22.5270258789496</v>
      </c>
      <c r="P205" s="0" t="n">
        <v>142.896498440853</v>
      </c>
      <c r="Q205" s="0" t="n">
        <v>343.418645616086</v>
      </c>
      <c r="R205" s="0" t="n">
        <v>910.059410882628</v>
      </c>
      <c r="S205" s="0" t="n">
        <v>33.7</v>
      </c>
      <c r="T205" s="0" t="n">
        <v>0.32</v>
      </c>
      <c r="U205" s="0" t="n">
        <v>0.55</v>
      </c>
    </row>
    <row r="206" customFormat="false" ht="15" hidden="false" customHeight="false" outlineLevel="0" collapsed="false">
      <c r="A206" s="0" t="s">
        <v>61</v>
      </c>
      <c r="B206" s="0" t="s">
        <v>62</v>
      </c>
      <c r="C206" s="0" t="n">
        <v>5</v>
      </c>
      <c r="D206" s="0" t="n">
        <v>1</v>
      </c>
      <c r="E206" s="0" t="n">
        <v>5</v>
      </c>
      <c r="F206" s="0" t="n">
        <v>286.3734679</v>
      </c>
      <c r="G206" s="0" t="n">
        <v>758.8896899</v>
      </c>
      <c r="H206" s="0" t="n">
        <v>119.16</v>
      </c>
      <c r="I206" s="0" t="n">
        <v>0.11916</v>
      </c>
      <c r="J206" s="0" t="n">
        <v>0.00011916</v>
      </c>
      <c r="K206" s="0" t="n">
        <v>0.262702519</v>
      </c>
      <c r="L206" s="0" t="n">
        <v>0.0125</v>
      </c>
      <c r="M206" s="0" t="n">
        <v>3</v>
      </c>
      <c r="N206" s="0" t="n">
        <v>21.20346449</v>
      </c>
      <c r="O206" s="0" t="n">
        <v>25.58675560075</v>
      </c>
      <c r="P206" s="0" t="n">
        <v>209.389874012537</v>
      </c>
      <c r="Q206" s="0" t="n">
        <v>503.220076934721</v>
      </c>
      <c r="R206" s="0" t="n">
        <v>1333.53320387701</v>
      </c>
      <c r="S206" s="0" t="n">
        <v>33.7</v>
      </c>
      <c r="T206" s="0" t="n">
        <v>0.32</v>
      </c>
      <c r="U206" s="0" t="n">
        <v>0.55</v>
      </c>
    </row>
    <row r="207" customFormat="false" ht="15" hidden="false" customHeight="false" outlineLevel="0" collapsed="false">
      <c r="A207" s="0" t="s">
        <v>61</v>
      </c>
      <c r="B207" s="0" t="s">
        <v>62</v>
      </c>
      <c r="C207" s="0" t="n">
        <v>6</v>
      </c>
      <c r="D207" s="0" t="n">
        <v>1</v>
      </c>
      <c r="E207" s="0" t="n">
        <v>6</v>
      </c>
      <c r="F207" s="0" t="n">
        <v>355.755828</v>
      </c>
      <c r="G207" s="0" t="n">
        <v>942.7529441</v>
      </c>
      <c r="H207" s="0" t="n">
        <v>148.03</v>
      </c>
      <c r="I207" s="0" t="n">
        <v>0.14803</v>
      </c>
      <c r="J207" s="0" t="n">
        <v>0.00014803</v>
      </c>
      <c r="K207" s="0" t="n">
        <v>0.326349899</v>
      </c>
      <c r="L207" s="0" t="n">
        <v>0.0125</v>
      </c>
      <c r="M207" s="0" t="n">
        <v>3</v>
      </c>
      <c r="N207" s="0" t="n">
        <v>22.79361676</v>
      </c>
      <c r="O207" s="0" t="n">
        <v>27.8085753919411</v>
      </c>
      <c r="P207" s="0" t="n">
        <v>268.810504392107</v>
      </c>
      <c r="Q207" s="0" t="n">
        <v>646.023802913018</v>
      </c>
      <c r="R207" s="0" t="n">
        <v>1711.9630777195</v>
      </c>
      <c r="S207" s="0" t="n">
        <v>33.7</v>
      </c>
      <c r="T207" s="0" t="n">
        <v>0.32</v>
      </c>
      <c r="U207" s="0" t="n">
        <v>0.55</v>
      </c>
    </row>
    <row r="208" customFormat="false" ht="15" hidden="false" customHeight="false" outlineLevel="0" collapsed="false">
      <c r="A208" s="0" t="s">
        <v>61</v>
      </c>
      <c r="B208" s="0" t="s">
        <v>62</v>
      </c>
      <c r="C208" s="0" t="n">
        <v>7</v>
      </c>
      <c r="D208" s="0" t="n">
        <v>1</v>
      </c>
      <c r="E208" s="0" t="n">
        <v>7</v>
      </c>
      <c r="F208" s="0" t="n">
        <v>418.3129055</v>
      </c>
      <c r="G208" s="0" t="n">
        <v>1108.5292</v>
      </c>
      <c r="H208" s="0" t="n">
        <v>174.06</v>
      </c>
      <c r="I208" s="0" t="n">
        <v>0.17406</v>
      </c>
      <c r="J208" s="0" t="n">
        <v>0.00017406</v>
      </c>
      <c r="K208" s="0" t="n">
        <v>0.383736157</v>
      </c>
      <c r="L208" s="0" t="n">
        <v>0.0125</v>
      </c>
      <c r="M208" s="0" t="n">
        <v>3</v>
      </c>
      <c r="N208" s="0" t="n">
        <v>24.05819212</v>
      </c>
      <c r="O208" s="0" t="n">
        <v>29.4219476938658</v>
      </c>
      <c r="P208" s="0" t="n">
        <v>318.364232782916</v>
      </c>
      <c r="Q208" s="0" t="n">
        <v>765.114714690979</v>
      </c>
      <c r="R208" s="0" t="n">
        <v>2027.55399393109</v>
      </c>
      <c r="S208" s="0" t="n">
        <v>33.7</v>
      </c>
      <c r="T208" s="0" t="n">
        <v>0.32</v>
      </c>
      <c r="U208" s="0" t="n">
        <v>0.55</v>
      </c>
    </row>
    <row r="209" customFormat="false" ht="15" hidden="false" customHeight="false" outlineLevel="0" collapsed="false">
      <c r="A209" s="0" t="s">
        <v>61</v>
      </c>
      <c r="B209" s="0" t="s">
        <v>62</v>
      </c>
      <c r="C209" s="0" t="n">
        <v>8</v>
      </c>
      <c r="D209" s="0" t="n">
        <v>1</v>
      </c>
      <c r="E209" s="0" t="n">
        <v>8</v>
      </c>
      <c r="F209" s="0" t="n">
        <v>455.4914684</v>
      </c>
      <c r="G209" s="0" t="n">
        <v>1207.052391</v>
      </c>
      <c r="H209" s="0" t="n">
        <v>189.53</v>
      </c>
      <c r="I209" s="0" t="n">
        <v>0.18953</v>
      </c>
      <c r="J209" s="0" t="n">
        <v>0.00018953</v>
      </c>
      <c r="K209" s="0" t="n">
        <v>0.417841629</v>
      </c>
      <c r="L209" s="0" t="n">
        <v>0.0125</v>
      </c>
      <c r="M209" s="0" t="n">
        <v>3</v>
      </c>
      <c r="N209" s="0" t="n">
        <v>24.75080431</v>
      </c>
      <c r="O209" s="0" t="n">
        <v>30.5934964373497</v>
      </c>
      <c r="P209" s="0" t="n">
        <v>357.929385684477</v>
      </c>
      <c r="Q209" s="0" t="n">
        <v>860.200398184275</v>
      </c>
      <c r="R209" s="0" t="n">
        <v>2279.53105518833</v>
      </c>
      <c r="S209" s="0" t="n">
        <v>33.7</v>
      </c>
      <c r="T209" s="0" t="n">
        <v>0.32</v>
      </c>
      <c r="U209" s="0" t="n">
        <v>0.55</v>
      </c>
    </row>
    <row r="210" customFormat="false" ht="15" hidden="false" customHeight="false" outlineLevel="0" collapsed="false">
      <c r="A210" s="0" t="s">
        <v>61</v>
      </c>
      <c r="B210" s="0" t="s">
        <v>62</v>
      </c>
      <c r="C210" s="0" t="n">
        <v>9</v>
      </c>
      <c r="D210" s="0" t="n">
        <v>1</v>
      </c>
      <c r="E210" s="0" t="n">
        <v>9</v>
      </c>
      <c r="F210" s="0" t="n">
        <v>520.1153569</v>
      </c>
      <c r="G210" s="0" t="n">
        <v>1378.305696</v>
      </c>
      <c r="H210" s="0" t="n">
        <v>216.42</v>
      </c>
      <c r="I210" s="0" t="n">
        <v>0.21642</v>
      </c>
      <c r="J210" s="0" t="n">
        <v>0.00021642</v>
      </c>
      <c r="K210" s="0" t="n">
        <v>0.47712386</v>
      </c>
      <c r="L210" s="0" t="n">
        <v>0.0125</v>
      </c>
      <c r="M210" s="0" t="n">
        <v>3</v>
      </c>
      <c r="N210" s="0" t="n">
        <v>25.86996215</v>
      </c>
      <c r="O210" s="0" t="n">
        <v>31.4442154293155</v>
      </c>
      <c r="P210" s="0" t="n">
        <v>388.626402273748</v>
      </c>
      <c r="Q210" s="0" t="n">
        <v>933.97356951153</v>
      </c>
      <c r="R210" s="0" t="n">
        <v>2475.02995920555</v>
      </c>
      <c r="S210" s="0" t="n">
        <v>33.7</v>
      </c>
      <c r="T210" s="0" t="n">
        <v>0.32</v>
      </c>
      <c r="U210" s="0" t="n">
        <v>0.55</v>
      </c>
    </row>
    <row r="211" customFormat="false" ht="15" hidden="false" customHeight="false" outlineLevel="0" collapsed="false">
      <c r="A211" s="0" t="s">
        <v>61</v>
      </c>
      <c r="B211" s="0" t="s">
        <v>62</v>
      </c>
      <c r="C211" s="0" t="n">
        <v>10</v>
      </c>
      <c r="D211" s="0" t="n">
        <v>1</v>
      </c>
      <c r="E211" s="0" t="n">
        <v>10</v>
      </c>
      <c r="F211" s="0" t="n">
        <v>647.6207643</v>
      </c>
      <c r="G211" s="0" t="n">
        <v>1716.195025</v>
      </c>
      <c r="H211" s="0" t="n">
        <v>269.475</v>
      </c>
      <c r="I211" s="0" t="n">
        <v>0.269475</v>
      </c>
      <c r="J211" s="0" t="n">
        <v>0.000269475</v>
      </c>
      <c r="K211" s="0" t="n">
        <v>0.594089975</v>
      </c>
      <c r="L211" s="0" t="n">
        <v>0.0125</v>
      </c>
      <c r="M211" s="0" t="n">
        <v>3</v>
      </c>
      <c r="N211" s="0" t="n">
        <v>27.83147067</v>
      </c>
      <c r="O211" s="0" t="n">
        <v>32.0619642061518</v>
      </c>
      <c r="P211" s="0" t="n">
        <v>411.984035965584</v>
      </c>
      <c r="Q211" s="0" t="n">
        <v>990.108233514983</v>
      </c>
      <c r="R211" s="0" t="n">
        <v>2623.7868188147</v>
      </c>
      <c r="S211" s="0" t="n">
        <v>33.7</v>
      </c>
      <c r="T211" s="0" t="n">
        <v>0.32</v>
      </c>
      <c r="U211" s="0" t="n">
        <v>0.55</v>
      </c>
    </row>
    <row r="212" customFormat="false" ht="15" hidden="false" customHeight="false" outlineLevel="0" collapsed="false">
      <c r="A212" s="0" t="s">
        <v>63</v>
      </c>
      <c r="B212" s="0" t="s">
        <v>64</v>
      </c>
      <c r="C212" s="0" t="n">
        <v>1</v>
      </c>
      <c r="D212" s="0" t="n">
        <v>2</v>
      </c>
      <c r="E212" s="0" t="n">
        <v>2</v>
      </c>
      <c r="F212" s="0" t="n">
        <v>127.5414564</v>
      </c>
      <c r="G212" s="0" t="n">
        <v>337.9848595</v>
      </c>
      <c r="H212" s="0" t="n">
        <v>53.07000001</v>
      </c>
      <c r="I212" s="0" t="n">
        <v>0.05307</v>
      </c>
      <c r="J212" s="0" t="n">
        <v>5.31E-005</v>
      </c>
      <c r="K212" s="0" t="n">
        <v>0.116999183</v>
      </c>
      <c r="L212" s="0" t="n">
        <v>0.012</v>
      </c>
      <c r="M212" s="0" t="n">
        <v>3.1</v>
      </c>
      <c r="N212" s="0" t="n">
        <v>14.99760408</v>
      </c>
      <c r="O212" s="0" t="n">
        <v>26.2839081072242</v>
      </c>
      <c r="P212" s="0" t="n">
        <v>302.14823421893</v>
      </c>
      <c r="Q212" s="0" t="n">
        <v>726.143317036602</v>
      </c>
      <c r="R212" s="0" t="n">
        <v>1924.27979014699</v>
      </c>
      <c r="S212" s="0" t="n">
        <v>42.5</v>
      </c>
      <c r="T212" s="0" t="n">
        <v>0.47</v>
      </c>
      <c r="U212" s="0" t="n">
        <v>0.05</v>
      </c>
    </row>
    <row r="213" customFormat="false" ht="15" hidden="false" customHeight="false" outlineLevel="0" collapsed="false">
      <c r="A213" s="0" t="s">
        <v>63</v>
      </c>
      <c r="B213" s="0" t="s">
        <v>64</v>
      </c>
      <c r="C213" s="0" t="n">
        <v>2</v>
      </c>
      <c r="D213" s="0" t="n">
        <v>2</v>
      </c>
      <c r="E213" s="0" t="n">
        <v>4</v>
      </c>
      <c r="F213" s="0" t="n">
        <v>347.4885845</v>
      </c>
      <c r="G213" s="0" t="n">
        <v>920.8447489</v>
      </c>
      <c r="H213" s="0" t="n">
        <v>144.59</v>
      </c>
      <c r="I213" s="0" t="n">
        <v>0.14459</v>
      </c>
      <c r="J213" s="0" t="n">
        <v>0.00014459</v>
      </c>
      <c r="K213" s="0" t="n">
        <v>0.318766006</v>
      </c>
      <c r="L213" s="0" t="n">
        <v>0.012</v>
      </c>
      <c r="M213" s="0" t="n">
        <v>3.1</v>
      </c>
      <c r="N213" s="0" t="n">
        <v>20.72228993</v>
      </c>
      <c r="O213" s="0" t="n">
        <v>36.1655431259501</v>
      </c>
      <c r="P213" s="0" t="n">
        <v>812.635368075314</v>
      </c>
      <c r="Q213" s="0" t="n">
        <v>1952.98093745569</v>
      </c>
      <c r="R213" s="0" t="n">
        <v>5175.39948425759</v>
      </c>
      <c r="S213" s="0" t="n">
        <v>42.5</v>
      </c>
      <c r="T213" s="0" t="n">
        <v>0.47</v>
      </c>
      <c r="U213" s="0" t="n">
        <v>0.05</v>
      </c>
    </row>
    <row r="214" customFormat="false" ht="15" hidden="false" customHeight="false" outlineLevel="0" collapsed="false">
      <c r="A214" s="0" t="s">
        <v>63</v>
      </c>
      <c r="B214" s="0" t="s">
        <v>64</v>
      </c>
      <c r="C214" s="0" t="n">
        <v>3</v>
      </c>
      <c r="D214" s="0" t="n">
        <v>2</v>
      </c>
      <c r="E214" s="0" t="n">
        <v>6</v>
      </c>
      <c r="F214" s="0" t="n">
        <v>732.4200913</v>
      </c>
      <c r="G214" s="0" t="n">
        <v>1940.913242</v>
      </c>
      <c r="H214" s="0" t="n">
        <v>304.76</v>
      </c>
      <c r="I214" s="0" t="n">
        <v>0.30476</v>
      </c>
      <c r="J214" s="0" t="n">
        <v>0.00030476</v>
      </c>
      <c r="K214" s="0" t="n">
        <v>0.671879991</v>
      </c>
      <c r="L214" s="0" t="n">
        <v>0.012</v>
      </c>
      <c r="M214" s="0" t="n">
        <v>3.1</v>
      </c>
      <c r="N214" s="0" t="n">
        <v>26.35698417</v>
      </c>
      <c r="O214" s="0" t="n">
        <v>40.025584823118</v>
      </c>
      <c r="P214" s="0" t="n">
        <v>1112.82807394377</v>
      </c>
      <c r="Q214" s="0" t="n">
        <v>2674.42459491413</v>
      </c>
      <c r="R214" s="0" t="n">
        <v>7087.22517652245</v>
      </c>
      <c r="S214" s="0" t="n">
        <v>42.5</v>
      </c>
      <c r="T214" s="0" t="n">
        <v>0.47</v>
      </c>
      <c r="U214" s="0" t="n">
        <v>0.05</v>
      </c>
    </row>
    <row r="215" customFormat="false" ht="15" hidden="false" customHeight="false" outlineLevel="0" collapsed="false">
      <c r="A215" s="0" t="s">
        <v>63</v>
      </c>
      <c r="B215" s="0" t="s">
        <v>64</v>
      </c>
      <c r="C215" s="0" t="n">
        <v>4</v>
      </c>
      <c r="D215" s="0" t="n">
        <v>2</v>
      </c>
      <c r="E215" s="0" t="n">
        <v>8</v>
      </c>
      <c r="F215" s="0" t="n">
        <v>1115.200673</v>
      </c>
      <c r="G215" s="0" t="n">
        <v>2955.281782</v>
      </c>
      <c r="H215" s="0" t="n">
        <v>464.035</v>
      </c>
      <c r="I215" s="0" t="n">
        <v>0.464035</v>
      </c>
      <c r="J215" s="0" t="n">
        <v>0.000464035</v>
      </c>
      <c r="K215" s="0" t="n">
        <v>1.023020842</v>
      </c>
      <c r="L215" s="0" t="n">
        <v>0.012</v>
      </c>
      <c r="M215" s="0" t="n">
        <v>3.1</v>
      </c>
      <c r="N215" s="0" t="n">
        <v>30.18537743</v>
      </c>
      <c r="O215" s="0" t="n">
        <v>41.5334245556763</v>
      </c>
      <c r="P215" s="0" t="n">
        <v>1247.99902084894</v>
      </c>
      <c r="Q215" s="0" t="n">
        <v>2999.27666630363</v>
      </c>
      <c r="R215" s="0" t="n">
        <v>7948.08316570461</v>
      </c>
      <c r="S215" s="0" t="n">
        <v>42.5</v>
      </c>
      <c r="T215" s="0" t="n">
        <v>0.47</v>
      </c>
      <c r="U215" s="0" t="n">
        <v>0.05</v>
      </c>
    </row>
    <row r="216" customFormat="false" ht="15" hidden="false" customHeight="false" outlineLevel="0" collapsed="false">
      <c r="A216" s="0" t="s">
        <v>63</v>
      </c>
      <c r="B216" s="0" t="s">
        <v>64</v>
      </c>
      <c r="C216" s="0" t="n">
        <v>5</v>
      </c>
      <c r="D216" s="0" t="n">
        <v>2</v>
      </c>
      <c r="E216" s="0" t="n">
        <v>10</v>
      </c>
      <c r="F216" s="0" t="n">
        <v>1550.432588</v>
      </c>
      <c r="G216" s="0" t="n">
        <v>4108.646359</v>
      </c>
      <c r="H216" s="0" t="n">
        <v>645.1349999</v>
      </c>
      <c r="I216" s="0" t="n">
        <v>0.645135</v>
      </c>
      <c r="J216" s="0" t="n">
        <v>0.000645135</v>
      </c>
      <c r="K216" s="0" t="n">
        <v>1.422277523</v>
      </c>
      <c r="L216" s="0" t="n">
        <v>0.012</v>
      </c>
      <c r="M216" s="0" t="n">
        <v>3.1</v>
      </c>
      <c r="N216" s="0" t="n">
        <v>33.57050369</v>
      </c>
      <c r="O216" s="0" t="n">
        <v>42.1224287264731</v>
      </c>
      <c r="P216" s="0" t="n">
        <v>1303.68539072951</v>
      </c>
      <c r="Q216" s="0" t="n">
        <v>3133.10596185894</v>
      </c>
      <c r="R216" s="0" t="n">
        <v>8302.73079892619</v>
      </c>
      <c r="S216" s="0" t="n">
        <v>42.5</v>
      </c>
      <c r="T216" s="0" t="n">
        <v>0.47</v>
      </c>
      <c r="U216" s="0" t="n">
        <v>0.05</v>
      </c>
    </row>
    <row r="217" customFormat="false" ht="15" hidden="false" customHeight="false" outlineLevel="0" collapsed="false">
      <c r="A217" s="0" t="s">
        <v>63</v>
      </c>
      <c r="B217" s="0" t="s">
        <v>64</v>
      </c>
      <c r="C217" s="0" t="n">
        <v>6</v>
      </c>
      <c r="D217" s="0" t="n">
        <v>2</v>
      </c>
      <c r="E217" s="0" t="n">
        <v>12</v>
      </c>
      <c r="F217" s="0" t="n">
        <v>1976.435953</v>
      </c>
      <c r="G217" s="0" t="n">
        <v>5237.555275</v>
      </c>
      <c r="H217" s="0" t="n">
        <v>822.395</v>
      </c>
      <c r="I217" s="0" t="n">
        <v>0.822395</v>
      </c>
      <c r="J217" s="0" t="n">
        <v>0.000822395</v>
      </c>
      <c r="K217" s="0" t="n">
        <v>1.813068465</v>
      </c>
      <c r="L217" s="0" t="n">
        <v>0.012</v>
      </c>
      <c r="M217" s="0" t="n">
        <v>3.1</v>
      </c>
      <c r="N217" s="0" t="n">
        <v>36.30508758</v>
      </c>
      <c r="O217" s="0" t="n">
        <v>42.3525101507286</v>
      </c>
      <c r="P217" s="0" t="n">
        <v>1325.88735030075</v>
      </c>
      <c r="Q217" s="0" t="n">
        <v>3186.46323071557</v>
      </c>
      <c r="R217" s="0" t="n">
        <v>8444.12756139627</v>
      </c>
      <c r="S217" s="0" t="n">
        <v>42.5</v>
      </c>
      <c r="T217" s="0" t="n">
        <v>0.47</v>
      </c>
      <c r="U217" s="0" t="n">
        <v>0.05</v>
      </c>
    </row>
    <row r="218" customFormat="false" ht="15" hidden="false" customHeight="false" outlineLevel="0" collapsed="false">
      <c r="A218" s="0" t="s">
        <v>63</v>
      </c>
      <c r="B218" s="0" t="s">
        <v>64</v>
      </c>
      <c r="C218" s="0" t="n">
        <v>7</v>
      </c>
      <c r="D218" s="0" t="n">
        <v>2</v>
      </c>
      <c r="E218" s="0" t="n">
        <v>14</v>
      </c>
      <c r="F218" s="0" t="n">
        <v>2275.666907</v>
      </c>
      <c r="G218" s="0" t="n">
        <v>6030.517304</v>
      </c>
      <c r="H218" s="0" t="n">
        <v>946.905</v>
      </c>
      <c r="I218" s="0" t="n">
        <v>0.946905</v>
      </c>
      <c r="J218" s="0" t="n">
        <v>0.000946905</v>
      </c>
      <c r="K218" s="0" t="n">
        <v>2.087565701</v>
      </c>
      <c r="L218" s="0" t="n">
        <v>0.012</v>
      </c>
      <c r="M218" s="0" t="n">
        <v>3.1</v>
      </c>
      <c r="N218" s="0" t="n">
        <v>37.99424289</v>
      </c>
      <c r="O218" s="0" t="n">
        <v>42.4423863594418</v>
      </c>
      <c r="P218" s="0" t="n">
        <v>1334.62915865616</v>
      </c>
      <c r="Q218" s="0" t="n">
        <v>3207.47214288912</v>
      </c>
      <c r="R218" s="0" t="n">
        <v>8499.80117865616</v>
      </c>
      <c r="S218" s="0" t="n">
        <v>42.5</v>
      </c>
      <c r="T218" s="0" t="n">
        <v>0.47</v>
      </c>
      <c r="U218" s="0" t="n">
        <v>0.05</v>
      </c>
    </row>
    <row r="219" customFormat="false" ht="15" hidden="false" customHeight="false" outlineLevel="0" collapsed="false">
      <c r="A219" s="0" t="s">
        <v>63</v>
      </c>
      <c r="B219" s="0" t="s">
        <v>64</v>
      </c>
      <c r="C219" s="0" t="n">
        <v>8</v>
      </c>
      <c r="D219" s="0" t="n">
        <v>2</v>
      </c>
      <c r="E219" s="0" t="n">
        <v>16</v>
      </c>
      <c r="F219" s="0" t="n">
        <v>2451.333814</v>
      </c>
      <c r="G219" s="0" t="n">
        <v>6496.034608</v>
      </c>
      <c r="H219" s="0" t="n">
        <v>1020</v>
      </c>
      <c r="I219" s="0" t="n">
        <v>1.02</v>
      </c>
      <c r="J219" s="0" t="n">
        <v>0.00102</v>
      </c>
      <c r="K219" s="0" t="n">
        <v>2.2487124</v>
      </c>
      <c r="L219" s="0" t="n">
        <v>0.012</v>
      </c>
      <c r="M219" s="0" t="n">
        <v>3.1</v>
      </c>
      <c r="N219" s="0" t="n">
        <v>38.91662211</v>
      </c>
      <c r="O219" s="0" t="n">
        <v>42.4774945083016</v>
      </c>
      <c r="P219" s="0" t="n">
        <v>1338.05452951577</v>
      </c>
      <c r="Q219" s="0" t="n">
        <v>3215.70422858873</v>
      </c>
      <c r="R219" s="0" t="n">
        <v>8521.61620576015</v>
      </c>
      <c r="S219" s="0" t="n">
        <v>42.5</v>
      </c>
      <c r="T219" s="0" t="n">
        <v>0.47</v>
      </c>
      <c r="U219" s="0" t="n">
        <v>0.05</v>
      </c>
    </row>
    <row r="220" customFormat="false" ht="15" hidden="false" customHeight="false" outlineLevel="0" collapsed="false">
      <c r="A220" s="0" t="s">
        <v>63</v>
      </c>
      <c r="B220" s="0" t="s">
        <v>64</v>
      </c>
      <c r="C220" s="0" t="n">
        <v>9</v>
      </c>
      <c r="D220" s="0" t="n">
        <v>2</v>
      </c>
      <c r="E220" s="0" t="n">
        <v>18</v>
      </c>
      <c r="F220" s="0" t="n">
        <v>2643.59529</v>
      </c>
      <c r="G220" s="0" t="n">
        <v>7005.527518</v>
      </c>
      <c r="H220" s="0" t="n">
        <v>1100</v>
      </c>
      <c r="I220" s="0" t="n">
        <v>1.1</v>
      </c>
      <c r="J220" s="0" t="n">
        <v>0.0011</v>
      </c>
      <c r="K220" s="0" t="n">
        <v>2.425082</v>
      </c>
      <c r="L220" s="0" t="n">
        <v>0.012</v>
      </c>
      <c r="M220" s="0" t="n">
        <v>3.1</v>
      </c>
      <c r="N220" s="0" t="n">
        <v>39.87616345</v>
      </c>
      <c r="O220" s="0" t="n">
        <v>42.4912087284942</v>
      </c>
      <c r="P220" s="0" t="n">
        <v>1339.39419062852</v>
      </c>
      <c r="Q220" s="0" t="n">
        <v>3218.9237938681</v>
      </c>
      <c r="R220" s="0" t="n">
        <v>8530.14805375047</v>
      </c>
      <c r="S220" s="0" t="n">
        <v>42.5</v>
      </c>
      <c r="T220" s="0" t="n">
        <v>0.47</v>
      </c>
      <c r="U220" s="0" t="n">
        <v>0.05</v>
      </c>
    </row>
    <row r="221" customFormat="false" ht="15" hidden="false" customHeight="false" outlineLevel="0" collapsed="false">
      <c r="A221" s="0" t="s">
        <v>63</v>
      </c>
      <c r="B221" s="0" t="s">
        <v>64</v>
      </c>
      <c r="C221" s="0" t="n">
        <v>10</v>
      </c>
      <c r="D221" s="0" t="n">
        <v>2</v>
      </c>
      <c r="E221" s="0" t="n">
        <v>20</v>
      </c>
      <c r="F221" s="0" t="n">
        <v>3076.18361</v>
      </c>
      <c r="G221" s="0" t="n">
        <v>8151.886566</v>
      </c>
      <c r="H221" s="0" t="n">
        <v>1280</v>
      </c>
      <c r="I221" s="0" t="n">
        <v>1.28</v>
      </c>
      <c r="J221" s="0" t="n">
        <v>0.00128</v>
      </c>
      <c r="K221" s="0" t="n">
        <v>2.8219136</v>
      </c>
      <c r="L221" s="0" t="n">
        <v>0.012</v>
      </c>
      <c r="M221" s="0" t="n">
        <v>3.1</v>
      </c>
      <c r="N221" s="0" t="n">
        <v>41.87402901</v>
      </c>
      <c r="O221" s="0" t="n">
        <v>42.4965658846416</v>
      </c>
      <c r="P221" s="0" t="n">
        <v>1339.9177462361</v>
      </c>
      <c r="Q221" s="0" t="n">
        <v>3220.18203853905</v>
      </c>
      <c r="R221" s="0" t="n">
        <v>8533.48240212848</v>
      </c>
      <c r="S221" s="0" t="n">
        <v>42.5</v>
      </c>
      <c r="T221" s="0" t="n">
        <v>0.47</v>
      </c>
      <c r="U221" s="0" t="n">
        <v>0.05</v>
      </c>
    </row>
    <row r="222" customFormat="false" ht="15" hidden="false" customHeight="false" outlineLevel="0" collapsed="false">
      <c r="A222" s="0" t="s">
        <v>65</v>
      </c>
      <c r="B222" s="0" t="s">
        <v>66</v>
      </c>
      <c r="C222" s="0" t="n">
        <v>1</v>
      </c>
      <c r="D222" s="0" t="n">
        <v>3</v>
      </c>
      <c r="E222" s="0" t="n">
        <v>3</v>
      </c>
      <c r="F222" s="0" t="n">
        <v>350</v>
      </c>
      <c r="G222" s="0" t="n">
        <v>927.5</v>
      </c>
      <c r="H222" s="0" t="n">
        <v>145.635</v>
      </c>
      <c r="I222" s="0" t="n">
        <v>0.145635</v>
      </c>
      <c r="J222" s="0" t="n">
        <v>0.000145635</v>
      </c>
      <c r="K222" s="0" t="n">
        <v>0.321069834</v>
      </c>
      <c r="L222" s="0" t="n">
        <v>0.0127</v>
      </c>
      <c r="M222" s="0" t="n">
        <v>3.1</v>
      </c>
      <c r="N222" s="0" t="n">
        <v>20.39406897</v>
      </c>
      <c r="O222" s="0" t="n">
        <v>37.2189691929498</v>
      </c>
      <c r="P222" s="0" t="n">
        <v>940.098105741319</v>
      </c>
      <c r="Q222" s="0" t="n">
        <v>2259.30811281259</v>
      </c>
      <c r="R222" s="0" t="n">
        <v>5987.16649895337</v>
      </c>
      <c r="S222" s="0" t="n">
        <v>52.7</v>
      </c>
      <c r="T222" s="0" t="n">
        <v>0.35</v>
      </c>
      <c r="U222" s="0" t="n">
        <v>-0.5</v>
      </c>
    </row>
    <row r="223" customFormat="false" ht="15" hidden="false" customHeight="false" outlineLevel="0" collapsed="false">
      <c r="A223" s="0" t="s">
        <v>65</v>
      </c>
      <c r="B223" s="0" t="s">
        <v>66</v>
      </c>
      <c r="C223" s="0" t="n">
        <v>2</v>
      </c>
      <c r="D223" s="0" t="n">
        <v>3</v>
      </c>
      <c r="E223" s="0" t="n">
        <v>6</v>
      </c>
      <c r="F223" s="0" t="n">
        <v>1200</v>
      </c>
      <c r="G223" s="0" t="n">
        <v>3180</v>
      </c>
      <c r="H223" s="0" t="n">
        <v>499.32</v>
      </c>
      <c r="I223" s="0" t="n">
        <v>0.49932</v>
      </c>
      <c r="J223" s="0" t="n">
        <v>0.00049932</v>
      </c>
      <c r="K223" s="0" t="n">
        <v>1.100810858</v>
      </c>
      <c r="L223" s="0" t="n">
        <v>0.0127</v>
      </c>
      <c r="M223" s="0" t="n">
        <v>3.1</v>
      </c>
      <c r="N223" s="0" t="n">
        <v>30.347369</v>
      </c>
      <c r="O223" s="0" t="n">
        <v>47.2826029254604</v>
      </c>
      <c r="P223" s="0" t="n">
        <v>1974.14018262786</v>
      </c>
      <c r="Q223" s="0" t="n">
        <v>4744.3888070845</v>
      </c>
      <c r="R223" s="0" t="n">
        <v>12572.6303387739</v>
      </c>
      <c r="S223" s="0" t="n">
        <v>52.7</v>
      </c>
      <c r="T223" s="0" t="n">
        <v>0.35</v>
      </c>
      <c r="U223" s="0" t="n">
        <v>-0.5</v>
      </c>
    </row>
    <row r="224" customFormat="false" ht="15" hidden="false" customHeight="false" outlineLevel="0" collapsed="false">
      <c r="A224" s="0" t="s">
        <v>65</v>
      </c>
      <c r="B224" s="0" t="s">
        <v>66</v>
      </c>
      <c r="C224" s="0" t="n">
        <v>3</v>
      </c>
      <c r="D224" s="0" t="n">
        <v>3</v>
      </c>
      <c r="E224" s="0" t="n">
        <v>9</v>
      </c>
      <c r="F224" s="0" t="n">
        <v>1800</v>
      </c>
      <c r="G224" s="0" t="n">
        <v>4770</v>
      </c>
      <c r="H224" s="0" t="n">
        <v>748.98</v>
      </c>
      <c r="I224" s="0" t="n">
        <v>0.74898</v>
      </c>
      <c r="J224" s="0" t="n">
        <v>0.00074898</v>
      </c>
      <c r="K224" s="0" t="n">
        <v>1.651216288</v>
      </c>
      <c r="L224" s="0" t="n">
        <v>0.0127</v>
      </c>
      <c r="M224" s="0" t="n">
        <v>3.1</v>
      </c>
      <c r="N224" s="0" t="n">
        <v>34.58793844</v>
      </c>
      <c r="O224" s="0" t="n">
        <v>50.8042482616943</v>
      </c>
      <c r="P224" s="0" t="n">
        <v>2466.57208820835</v>
      </c>
      <c r="Q224" s="0" t="n">
        <v>5927.83486711931</v>
      </c>
      <c r="R224" s="0" t="n">
        <v>15708.7623978662</v>
      </c>
      <c r="S224" s="0" t="n">
        <v>52.7</v>
      </c>
      <c r="T224" s="0" t="n">
        <v>0.35</v>
      </c>
      <c r="U224" s="0" t="n">
        <v>-0.5</v>
      </c>
    </row>
    <row r="225" customFormat="false" ht="15" hidden="false" customHeight="false" outlineLevel="0" collapsed="false">
      <c r="A225" s="0" t="s">
        <v>65</v>
      </c>
      <c r="B225" s="0" t="s">
        <v>66</v>
      </c>
      <c r="C225" s="0" t="n">
        <v>4</v>
      </c>
      <c r="D225" s="0" t="n">
        <v>3</v>
      </c>
      <c r="E225" s="0" t="n">
        <v>12</v>
      </c>
      <c r="F225" s="0" t="n">
        <v>3129.99</v>
      </c>
      <c r="G225" s="0" t="n">
        <v>8294.48</v>
      </c>
      <c r="H225" s="0" t="n">
        <v>1302.388839</v>
      </c>
      <c r="I225" s="0" t="n">
        <v>1.302388839</v>
      </c>
      <c r="J225" s="0" t="n">
        <v>0.001302389</v>
      </c>
      <c r="K225" s="0" t="n">
        <v>2.871272482</v>
      </c>
      <c r="L225" s="0" t="n">
        <v>0.0127</v>
      </c>
      <c r="M225" s="0" t="n">
        <v>3.1</v>
      </c>
      <c r="N225" s="0" t="n">
        <v>41.34578791</v>
      </c>
      <c r="O225" s="0" t="n">
        <v>52.0366049038237</v>
      </c>
      <c r="P225" s="0" t="n">
        <v>2656.81599326138</v>
      </c>
      <c r="Q225" s="0" t="n">
        <v>6385.04204100308</v>
      </c>
      <c r="R225" s="0" t="n">
        <v>16920.3614086582</v>
      </c>
      <c r="S225" s="0" t="n">
        <v>52.7</v>
      </c>
      <c r="T225" s="0" t="n">
        <v>0.35</v>
      </c>
      <c r="U225" s="0" t="n">
        <v>-0.5</v>
      </c>
    </row>
    <row r="226" customFormat="false" ht="15" hidden="false" customHeight="false" outlineLevel="0" collapsed="false">
      <c r="A226" s="0" t="s">
        <v>65</v>
      </c>
      <c r="B226" s="0" t="s">
        <v>66</v>
      </c>
      <c r="C226" s="0" t="n">
        <v>5</v>
      </c>
      <c r="D226" s="0" t="n">
        <v>3</v>
      </c>
      <c r="E226" s="0" t="n">
        <v>15</v>
      </c>
      <c r="F226" s="0" t="n">
        <v>7000</v>
      </c>
      <c r="G226" s="0" t="n">
        <v>18550</v>
      </c>
      <c r="H226" s="0" t="n">
        <v>2912.7</v>
      </c>
      <c r="I226" s="0" t="n">
        <v>2.9127</v>
      </c>
      <c r="J226" s="0" t="n">
        <v>0.0029127</v>
      </c>
      <c r="K226" s="0" t="n">
        <v>6.421396674</v>
      </c>
      <c r="L226" s="0" t="n">
        <v>0.0127</v>
      </c>
      <c r="M226" s="0" t="n">
        <v>3.1</v>
      </c>
      <c r="N226" s="0" t="n">
        <v>53.60323234</v>
      </c>
      <c r="O226" s="0" t="n">
        <v>52.4678530132727</v>
      </c>
      <c r="P226" s="0" t="n">
        <v>2725.66783957762</v>
      </c>
      <c r="Q226" s="0" t="n">
        <v>6550.51151064077</v>
      </c>
      <c r="R226" s="0" t="n">
        <v>17358.855503198</v>
      </c>
      <c r="S226" s="0" t="n">
        <v>52.7</v>
      </c>
      <c r="T226" s="0" t="n">
        <v>0.35</v>
      </c>
      <c r="U226" s="0" t="n">
        <v>-0.5</v>
      </c>
    </row>
    <row r="227" customFormat="false" ht="15" hidden="false" customHeight="false" outlineLevel="0" collapsed="false">
      <c r="A227" s="0" t="s">
        <v>65</v>
      </c>
      <c r="B227" s="0" t="s">
        <v>66</v>
      </c>
      <c r="C227" s="0" t="n">
        <v>6</v>
      </c>
      <c r="D227" s="0" t="n">
        <v>3</v>
      </c>
      <c r="E227" s="0" t="n">
        <v>18</v>
      </c>
      <c r="F227" s="0" t="n">
        <v>9000</v>
      </c>
      <c r="G227" s="0" t="n">
        <v>23850</v>
      </c>
      <c r="H227" s="0" t="n">
        <v>3744.9</v>
      </c>
      <c r="I227" s="0" t="n">
        <v>3.7449</v>
      </c>
      <c r="J227" s="0" t="n">
        <v>0.0037449</v>
      </c>
      <c r="K227" s="0" t="n">
        <v>8.256081438</v>
      </c>
      <c r="L227" s="0" t="n">
        <v>0.0127</v>
      </c>
      <c r="M227" s="0" t="n">
        <v>3.1</v>
      </c>
      <c r="N227" s="0" t="n">
        <v>58.12980584</v>
      </c>
      <c r="O227" s="0" t="n">
        <v>52.6187630060017</v>
      </c>
      <c r="P227" s="0" t="n">
        <v>2750.04428191215</v>
      </c>
      <c r="Q227" s="0" t="n">
        <v>6609.09464530677</v>
      </c>
      <c r="R227" s="0" t="n">
        <v>17514.1008100629</v>
      </c>
      <c r="S227" s="0" t="n">
        <v>52.7</v>
      </c>
      <c r="T227" s="0" t="n">
        <v>0.35</v>
      </c>
      <c r="U227" s="0" t="n">
        <v>-0.5</v>
      </c>
    </row>
    <row r="228" customFormat="false" ht="15" hidden="false" customHeight="false" outlineLevel="0" collapsed="false">
      <c r="A228" s="0" t="s">
        <v>65</v>
      </c>
      <c r="B228" s="0" t="s">
        <v>66</v>
      </c>
      <c r="C228" s="0" t="n">
        <v>7</v>
      </c>
      <c r="D228" s="0" t="n">
        <v>3</v>
      </c>
      <c r="E228" s="0" t="n">
        <v>21</v>
      </c>
      <c r="F228" s="0" t="n">
        <v>13000</v>
      </c>
      <c r="G228" s="0" t="n">
        <v>34450</v>
      </c>
      <c r="H228" s="0" t="n">
        <v>5409.3</v>
      </c>
      <c r="I228" s="0" t="n">
        <v>5.4093</v>
      </c>
      <c r="J228" s="0" t="n">
        <v>0.0054093</v>
      </c>
      <c r="K228" s="0" t="n">
        <v>11.92545097</v>
      </c>
      <c r="L228" s="0" t="n">
        <v>0.0127</v>
      </c>
      <c r="M228" s="0" t="n">
        <v>3.1</v>
      </c>
      <c r="N228" s="0" t="n">
        <v>65.45084732</v>
      </c>
      <c r="O228" s="0" t="n">
        <v>52.6715721091757</v>
      </c>
      <c r="P228" s="0" t="n">
        <v>2758.60927713028</v>
      </c>
      <c r="Q228" s="0" t="n">
        <v>6629.67862804681</v>
      </c>
      <c r="R228" s="0" t="n">
        <v>17568.648364324</v>
      </c>
      <c r="S228" s="0" t="n">
        <v>52.7</v>
      </c>
      <c r="T228" s="0" t="n">
        <v>0.35</v>
      </c>
      <c r="U228" s="0" t="n">
        <v>-0.5</v>
      </c>
    </row>
    <row r="229" customFormat="false" ht="15" hidden="false" customHeight="false" outlineLevel="0" collapsed="false">
      <c r="A229" s="0" t="s">
        <v>65</v>
      </c>
      <c r="B229" s="0" t="s">
        <v>66</v>
      </c>
      <c r="C229" s="0" t="n">
        <v>8</v>
      </c>
      <c r="D229" s="0" t="n">
        <v>3</v>
      </c>
      <c r="E229" s="0" t="n">
        <v>24</v>
      </c>
      <c r="F229" s="0" t="n">
        <v>18000</v>
      </c>
      <c r="G229" s="0" t="n">
        <v>40770</v>
      </c>
      <c r="H229" s="0" t="n">
        <v>7489.8</v>
      </c>
      <c r="I229" s="0" t="n">
        <v>7.4898</v>
      </c>
      <c r="J229" s="0" t="n">
        <v>0.0074898</v>
      </c>
      <c r="K229" s="0" t="n">
        <v>16.51216288</v>
      </c>
      <c r="L229" s="0" t="n">
        <v>0.0127</v>
      </c>
      <c r="M229" s="0" t="n">
        <v>3.1</v>
      </c>
      <c r="N229" s="0" t="n">
        <v>72.69513084</v>
      </c>
      <c r="O229" s="0" t="n">
        <v>52.690052007873</v>
      </c>
      <c r="P229" s="0" t="n">
        <v>2761.61075519575</v>
      </c>
      <c r="Q229" s="0" t="n">
        <v>6636.89198557017</v>
      </c>
      <c r="R229" s="0" t="n">
        <v>17587.7637617609</v>
      </c>
      <c r="S229" s="0" t="n">
        <v>52.7</v>
      </c>
      <c r="T229" s="0" t="n">
        <v>0.35</v>
      </c>
      <c r="U229" s="0" t="n">
        <v>-0.5</v>
      </c>
    </row>
    <row r="230" customFormat="false" ht="15" hidden="false" customHeight="false" outlineLevel="0" collapsed="false">
      <c r="A230" s="0" t="s">
        <v>65</v>
      </c>
      <c r="B230" s="0" t="s">
        <v>66</v>
      </c>
      <c r="C230" s="0" t="n">
        <v>9</v>
      </c>
      <c r="D230" s="0" t="n">
        <v>3</v>
      </c>
      <c r="E230" s="0" t="n">
        <v>27</v>
      </c>
      <c r="F230" s="0" t="n">
        <v>30000</v>
      </c>
      <c r="G230" s="0" t="n">
        <v>79500</v>
      </c>
      <c r="H230" s="0" t="n">
        <v>12483</v>
      </c>
      <c r="I230" s="0" t="n">
        <v>12.483</v>
      </c>
      <c r="J230" s="0" t="n">
        <v>0.012483</v>
      </c>
      <c r="K230" s="0" t="n">
        <v>27.52027146</v>
      </c>
      <c r="L230" s="0" t="n">
        <v>0.0127</v>
      </c>
      <c r="M230" s="0" t="n">
        <v>3.1</v>
      </c>
      <c r="N230" s="0" t="n">
        <v>85.71748801</v>
      </c>
      <c r="O230" s="0" t="n">
        <v>52.6965188220269</v>
      </c>
      <c r="P230" s="0" t="n">
        <v>2762.66160797828</v>
      </c>
      <c r="Q230" s="0" t="n">
        <v>6639.41746690287</v>
      </c>
      <c r="R230" s="0" t="n">
        <v>17594.4562872926</v>
      </c>
      <c r="S230" s="0" t="n">
        <v>52.7</v>
      </c>
      <c r="T230" s="0" t="n">
        <v>0.35</v>
      </c>
      <c r="U230" s="0" t="n">
        <v>-0.5</v>
      </c>
    </row>
    <row r="231" customFormat="false" ht="15" hidden="false" customHeight="false" outlineLevel="0" collapsed="false">
      <c r="A231" s="0" t="s">
        <v>65</v>
      </c>
      <c r="B231" s="0" t="s">
        <v>66</v>
      </c>
      <c r="C231" s="0" t="n">
        <v>10</v>
      </c>
      <c r="D231" s="0" t="n">
        <v>3</v>
      </c>
      <c r="E231" s="0" t="n">
        <v>30</v>
      </c>
      <c r="F231" s="0" t="n">
        <v>32000</v>
      </c>
      <c r="G231" s="0" t="n">
        <v>85500</v>
      </c>
      <c r="H231" s="0" t="n">
        <v>13315.2</v>
      </c>
      <c r="I231" s="0" t="n">
        <v>13.3152</v>
      </c>
      <c r="J231" s="0" t="n">
        <v>0.0133152</v>
      </c>
      <c r="K231" s="0" t="n">
        <v>29.35495622</v>
      </c>
      <c r="L231" s="0" t="n">
        <v>0.0127</v>
      </c>
      <c r="M231" s="0" t="n">
        <v>3.1</v>
      </c>
      <c r="N231" s="0" t="n">
        <v>87.52073558</v>
      </c>
      <c r="O231" s="0" t="n">
        <v>52.6987818044158</v>
      </c>
      <c r="P231" s="0" t="n">
        <v>2763.02940500729</v>
      </c>
      <c r="Q231" s="0" t="n">
        <v>6640.30138189687</v>
      </c>
      <c r="R231" s="0" t="n">
        <v>17596.7986620267</v>
      </c>
      <c r="S231" s="0" t="n">
        <v>52.7</v>
      </c>
      <c r="T231" s="0" t="n">
        <v>0.35</v>
      </c>
      <c r="U231" s="0" t="n">
        <v>-0.5</v>
      </c>
    </row>
    <row r="232" customFormat="false" ht="15" hidden="false" customHeight="false" outlineLevel="0" collapsed="false">
      <c r="A232" s="0" t="s">
        <v>67</v>
      </c>
      <c r="B232" s="0" t="s">
        <v>68</v>
      </c>
      <c r="C232" s="0" t="n">
        <v>1</v>
      </c>
      <c r="D232" s="0" t="n">
        <v>1</v>
      </c>
      <c r="E232" s="0" t="n">
        <v>1</v>
      </c>
      <c r="F232" s="0" t="n">
        <v>24.46</v>
      </c>
      <c r="G232" s="0" t="n">
        <v>64.84</v>
      </c>
      <c r="H232" s="0" t="n">
        <v>10.177806</v>
      </c>
      <c r="I232" s="0" t="n">
        <v>0.010177806</v>
      </c>
      <c r="J232" s="0" t="n">
        <v>1.02E-005</v>
      </c>
      <c r="K232" s="0" t="n">
        <v>0.022438195</v>
      </c>
      <c r="L232" s="0" t="n">
        <v>0.0129</v>
      </c>
      <c r="M232" s="0" t="n">
        <v>3.05</v>
      </c>
      <c r="N232" s="0" t="n">
        <v>8.909579336</v>
      </c>
      <c r="O232" s="0" t="n">
        <v>20.7487283787022</v>
      </c>
      <c r="P232" s="0" t="n">
        <v>134.095356965003</v>
      </c>
      <c r="Q232" s="0" t="n">
        <v>322.267140026442</v>
      </c>
      <c r="R232" s="0" t="n">
        <v>854.007921070072</v>
      </c>
      <c r="S232" s="0" t="n">
        <v>40.6</v>
      </c>
      <c r="T232" s="0" t="n">
        <v>0.27</v>
      </c>
      <c r="U232" s="0" t="n">
        <v>-1.65</v>
      </c>
    </row>
    <row r="233" customFormat="false" ht="15" hidden="false" customHeight="false" outlineLevel="0" collapsed="false">
      <c r="A233" s="0" t="s">
        <v>67</v>
      </c>
      <c r="B233" s="0" t="s">
        <v>68</v>
      </c>
      <c r="C233" s="0" t="n">
        <v>2</v>
      </c>
      <c r="D233" s="0" t="n">
        <v>1</v>
      </c>
      <c r="E233" s="0" t="n">
        <v>2</v>
      </c>
      <c r="F233" s="0" t="n">
        <v>31.24</v>
      </c>
      <c r="G233" s="0" t="n">
        <v>82.79</v>
      </c>
      <c r="H233" s="0" t="n">
        <v>12.998964</v>
      </c>
      <c r="I233" s="0" t="n">
        <v>0.012998964</v>
      </c>
      <c r="J233" s="0" t="n">
        <v>1.3E-005</v>
      </c>
      <c r="K233" s="0" t="n">
        <v>0.028657776</v>
      </c>
      <c r="L233" s="0" t="n">
        <v>0.0129</v>
      </c>
      <c r="M233" s="0" t="n">
        <v>3.05</v>
      </c>
      <c r="N233" s="0" t="n">
        <v>9.653721466</v>
      </c>
      <c r="O233" s="0" t="n">
        <v>25.4459463077901</v>
      </c>
      <c r="P233" s="0" t="n">
        <v>249.877101724421</v>
      </c>
      <c r="Q233" s="0" t="n">
        <v>600.521753723674</v>
      </c>
      <c r="R233" s="0" t="n">
        <v>1591.38264736774</v>
      </c>
      <c r="S233" s="0" t="n">
        <v>40.6</v>
      </c>
      <c r="T233" s="0" t="n">
        <v>0.27</v>
      </c>
      <c r="U233" s="0" t="n">
        <v>-1.65</v>
      </c>
    </row>
    <row r="234" customFormat="false" ht="15" hidden="false" customHeight="false" outlineLevel="0" collapsed="false">
      <c r="A234" s="0" t="s">
        <v>67</v>
      </c>
      <c r="B234" s="0" t="s">
        <v>68</v>
      </c>
      <c r="C234" s="0" t="n">
        <v>3</v>
      </c>
      <c r="D234" s="0" t="n">
        <v>1</v>
      </c>
      <c r="E234" s="0" t="n">
        <v>3</v>
      </c>
      <c r="F234" s="0" t="n">
        <v>60.65</v>
      </c>
      <c r="G234" s="0" t="n">
        <v>160.73</v>
      </c>
      <c r="H234" s="0" t="n">
        <v>25.236465</v>
      </c>
      <c r="I234" s="0" t="n">
        <v>0.025236465</v>
      </c>
      <c r="J234" s="0" t="n">
        <v>2.52E-005</v>
      </c>
      <c r="K234" s="0" t="n">
        <v>0.055636815</v>
      </c>
      <c r="L234" s="0" t="n">
        <v>0.0129</v>
      </c>
      <c r="M234" s="0" t="n">
        <v>3.05</v>
      </c>
      <c r="N234" s="0" t="n">
        <v>11.99942031</v>
      </c>
      <c r="O234" s="0" t="n">
        <v>29.0317061552873</v>
      </c>
      <c r="P234" s="0" t="n">
        <v>373.551957684064</v>
      </c>
      <c r="Q234" s="0" t="n">
        <v>897.745632501956</v>
      </c>
      <c r="R234" s="0" t="n">
        <v>2379.02592613018</v>
      </c>
      <c r="S234" s="0" t="n">
        <v>40.6</v>
      </c>
      <c r="T234" s="0" t="n">
        <v>0.27</v>
      </c>
      <c r="U234" s="0" t="n">
        <v>-1.65</v>
      </c>
    </row>
    <row r="235" customFormat="false" ht="15" hidden="false" customHeight="false" outlineLevel="0" collapsed="false">
      <c r="A235" s="0" t="s">
        <v>67</v>
      </c>
      <c r="B235" s="0" t="s">
        <v>68</v>
      </c>
      <c r="C235" s="0" t="n">
        <v>4</v>
      </c>
      <c r="D235" s="0" t="n">
        <v>1</v>
      </c>
      <c r="E235" s="0" t="n">
        <v>4</v>
      </c>
      <c r="F235" s="0" t="n">
        <v>230.06</v>
      </c>
      <c r="G235" s="0" t="n">
        <v>609.67</v>
      </c>
      <c r="H235" s="0" t="n">
        <v>95.727966</v>
      </c>
      <c r="I235" s="0" t="n">
        <v>0.095727966</v>
      </c>
      <c r="J235" s="0" t="n">
        <v>9.57E-005</v>
      </c>
      <c r="K235" s="0" t="n">
        <v>0.211043788</v>
      </c>
      <c r="L235" s="0" t="n">
        <v>0.0129</v>
      </c>
      <c r="M235" s="0" t="n">
        <v>3.05</v>
      </c>
      <c r="N235" s="0" t="n">
        <v>18.57803222</v>
      </c>
      <c r="O235" s="0" t="n">
        <v>31.7690016944831</v>
      </c>
      <c r="P235" s="0" t="n">
        <v>491.700434602351</v>
      </c>
      <c r="Q235" s="0" t="n">
        <v>1181.68813891457</v>
      </c>
      <c r="R235" s="0" t="n">
        <v>3131.4735681236</v>
      </c>
      <c r="S235" s="0" t="n">
        <v>40.6</v>
      </c>
      <c r="T235" s="0" t="n">
        <v>0.27</v>
      </c>
      <c r="U235" s="0" t="n">
        <v>-1.65</v>
      </c>
    </row>
    <row r="236" customFormat="false" ht="15" hidden="false" customHeight="false" outlineLevel="0" collapsed="false">
      <c r="A236" s="0" t="s">
        <v>67</v>
      </c>
      <c r="B236" s="0" t="s">
        <v>68</v>
      </c>
      <c r="C236" s="0" t="n">
        <v>5</v>
      </c>
      <c r="D236" s="0" t="n">
        <v>1</v>
      </c>
      <c r="E236" s="0" t="n">
        <v>5</v>
      </c>
      <c r="F236" s="0" t="n">
        <v>437.81</v>
      </c>
      <c r="G236" s="0" t="n">
        <v>1160.21</v>
      </c>
      <c r="H236" s="0" t="n">
        <v>182.172741</v>
      </c>
      <c r="I236" s="0" t="n">
        <v>0.182172741</v>
      </c>
      <c r="J236" s="0" t="n">
        <v>0.000182173</v>
      </c>
      <c r="K236" s="0" t="n">
        <v>0.401621668</v>
      </c>
      <c r="L236" s="0" t="n">
        <v>0.0129</v>
      </c>
      <c r="M236" s="0" t="n">
        <v>3.05</v>
      </c>
      <c r="N236" s="0" t="n">
        <v>22.94145083</v>
      </c>
      <c r="O236" s="0" t="n">
        <v>33.8585969790449</v>
      </c>
      <c r="P236" s="0" t="n">
        <v>597.145318949623</v>
      </c>
      <c r="Q236" s="0" t="n">
        <v>1435.10050216204</v>
      </c>
      <c r="R236" s="0" t="n">
        <v>3803.01633072939</v>
      </c>
      <c r="S236" s="0" t="n">
        <v>40.6</v>
      </c>
      <c r="T236" s="0" t="n">
        <v>0.27</v>
      </c>
      <c r="U236" s="0" t="n">
        <v>-1.65</v>
      </c>
    </row>
    <row r="237" customFormat="false" ht="15" hidden="false" customHeight="false" outlineLevel="0" collapsed="false">
      <c r="A237" s="0" t="s">
        <v>67</v>
      </c>
      <c r="B237" s="0" t="s">
        <v>68</v>
      </c>
      <c r="C237" s="0" t="n">
        <v>6</v>
      </c>
      <c r="D237" s="0" t="n">
        <v>1</v>
      </c>
      <c r="E237" s="0" t="n">
        <v>6</v>
      </c>
      <c r="F237" s="0" t="n">
        <v>498.6</v>
      </c>
      <c r="G237" s="0" t="n">
        <v>1321.3</v>
      </c>
      <c r="H237" s="0" t="n">
        <v>207.46746</v>
      </c>
      <c r="I237" s="0" t="n">
        <v>0.20746746</v>
      </c>
      <c r="J237" s="0" t="n">
        <v>0.000207467</v>
      </c>
      <c r="K237" s="0" t="n">
        <v>0.457386912</v>
      </c>
      <c r="L237" s="0" t="n">
        <v>0.0129</v>
      </c>
      <c r="M237" s="0" t="n">
        <v>3.05</v>
      </c>
      <c r="N237" s="0" t="n">
        <v>23.94057174</v>
      </c>
      <c r="O237" s="0" t="n">
        <v>35.4537511707424</v>
      </c>
      <c r="P237" s="0" t="n">
        <v>687.162414258967</v>
      </c>
      <c r="Q237" s="0" t="n">
        <v>1651.43574683722</v>
      </c>
      <c r="R237" s="0" t="n">
        <v>4376.30472911863</v>
      </c>
      <c r="S237" s="0" t="n">
        <v>40.6</v>
      </c>
      <c r="T237" s="0" t="n">
        <v>0.27</v>
      </c>
      <c r="U237" s="0" t="n">
        <v>-1.65</v>
      </c>
    </row>
    <row r="238" customFormat="false" ht="15" hidden="false" customHeight="false" outlineLevel="0" collapsed="false">
      <c r="A238" s="0" t="s">
        <v>67</v>
      </c>
      <c r="B238" s="0" t="s">
        <v>68</v>
      </c>
      <c r="C238" s="0" t="n">
        <v>7</v>
      </c>
      <c r="D238" s="0" t="n">
        <v>1</v>
      </c>
      <c r="E238" s="0" t="n">
        <v>7</v>
      </c>
      <c r="F238" s="0" t="n">
        <v>581.55</v>
      </c>
      <c r="G238" s="0" t="n">
        <v>1541.12</v>
      </c>
      <c r="H238" s="0" t="n">
        <v>241.982955</v>
      </c>
      <c r="I238" s="0" t="n">
        <v>0.241982955</v>
      </c>
      <c r="J238" s="0" t="n">
        <v>0.000241983</v>
      </c>
      <c r="K238" s="0" t="n">
        <v>0.533480462</v>
      </c>
      <c r="L238" s="0" t="n">
        <v>0.0129</v>
      </c>
      <c r="M238" s="0" t="n">
        <v>3.05</v>
      </c>
      <c r="N238" s="0" t="n">
        <v>25.1795267</v>
      </c>
      <c r="O238" s="0" t="n">
        <v>36.6714591709897</v>
      </c>
      <c r="P238" s="0" t="n">
        <v>761.711816655086</v>
      </c>
      <c r="Q238" s="0" t="n">
        <v>1830.59797321578</v>
      </c>
      <c r="R238" s="0" t="n">
        <v>4851.08462902182</v>
      </c>
      <c r="S238" s="0" t="n">
        <v>40.6</v>
      </c>
      <c r="T238" s="0" t="n">
        <v>0.27</v>
      </c>
      <c r="U238" s="0" t="n">
        <v>-1.65</v>
      </c>
    </row>
    <row r="239" customFormat="false" ht="15" hidden="false" customHeight="false" outlineLevel="0" collapsed="false">
      <c r="A239" s="0" t="s">
        <v>67</v>
      </c>
      <c r="B239" s="0" t="s">
        <v>68</v>
      </c>
      <c r="C239" s="0" t="n">
        <v>8</v>
      </c>
      <c r="D239" s="0" t="n">
        <v>1</v>
      </c>
      <c r="E239" s="0" t="n">
        <v>8</v>
      </c>
      <c r="F239" s="0" t="n">
        <v>607.61</v>
      </c>
      <c r="G239" s="0" t="n">
        <v>1610.16</v>
      </c>
      <c r="H239" s="0" t="n">
        <v>252.826521</v>
      </c>
      <c r="I239" s="0" t="n">
        <v>0.252826521</v>
      </c>
      <c r="J239" s="0" t="n">
        <v>0.000252827</v>
      </c>
      <c r="K239" s="0" t="n">
        <v>0.557386405</v>
      </c>
      <c r="L239" s="0" t="n">
        <v>0.0129</v>
      </c>
      <c r="M239" s="0" t="n">
        <v>3.05</v>
      </c>
      <c r="N239" s="0" t="n">
        <v>25.54403387</v>
      </c>
      <c r="O239" s="0" t="n">
        <v>37.6010324884684</v>
      </c>
      <c r="P239" s="0" t="n">
        <v>822.146117135933</v>
      </c>
      <c r="Q239" s="0" t="n">
        <v>1975.8378205622</v>
      </c>
      <c r="R239" s="0" t="n">
        <v>5235.97022448984</v>
      </c>
      <c r="S239" s="0" t="n">
        <v>40.6</v>
      </c>
      <c r="T239" s="0" t="n">
        <v>0.27</v>
      </c>
      <c r="U239" s="0" t="n">
        <v>-1.65</v>
      </c>
    </row>
    <row r="240" customFormat="false" ht="15" hidden="false" customHeight="false" outlineLevel="0" collapsed="false">
      <c r="A240" s="0" t="s">
        <v>67</v>
      </c>
      <c r="B240" s="0" t="s">
        <v>68</v>
      </c>
      <c r="C240" s="0" t="n">
        <v>9</v>
      </c>
      <c r="D240" s="0" t="n">
        <v>1</v>
      </c>
      <c r="E240" s="0" t="n">
        <v>9</v>
      </c>
      <c r="F240" s="0" t="n">
        <v>704.28</v>
      </c>
      <c r="G240" s="0" t="n">
        <v>1866.37</v>
      </c>
      <c r="H240" s="0" t="n">
        <v>293.050908</v>
      </c>
      <c r="I240" s="0" t="n">
        <v>0.293050908</v>
      </c>
      <c r="J240" s="0" t="n">
        <v>0.000293051</v>
      </c>
      <c r="K240" s="0" t="n">
        <v>0.646065893</v>
      </c>
      <c r="L240" s="0" t="n">
        <v>0.0129</v>
      </c>
      <c r="M240" s="0" t="n">
        <v>3.05</v>
      </c>
      <c r="N240" s="0" t="n">
        <v>26.81097313</v>
      </c>
      <c r="O240" s="0" t="n">
        <v>38.3106496975144</v>
      </c>
      <c r="P240" s="0" t="n">
        <v>870.390690884295</v>
      </c>
      <c r="Q240" s="0" t="n">
        <v>2091.78248229823</v>
      </c>
      <c r="R240" s="0" t="n">
        <v>5543.22357809032</v>
      </c>
      <c r="S240" s="0" t="n">
        <v>40.6</v>
      </c>
      <c r="T240" s="0" t="n">
        <v>0.27</v>
      </c>
      <c r="U240" s="0" t="n">
        <v>-1.65</v>
      </c>
    </row>
    <row r="241" customFormat="false" ht="15" hidden="false" customHeight="false" outlineLevel="0" collapsed="false">
      <c r="A241" s="0" t="s">
        <v>67</v>
      </c>
      <c r="B241" s="0" t="s">
        <v>68</v>
      </c>
      <c r="C241" s="0" t="n">
        <v>10</v>
      </c>
      <c r="D241" s="0" t="n">
        <v>1</v>
      </c>
      <c r="E241" s="0" t="n">
        <v>10</v>
      </c>
      <c r="F241" s="0" t="n">
        <v>759.34</v>
      </c>
      <c r="G241" s="0" t="n">
        <v>2012.27</v>
      </c>
      <c r="H241" s="0" t="n">
        <v>315.961374</v>
      </c>
      <c r="I241" s="0" t="n">
        <v>0.315961374</v>
      </c>
      <c r="J241" s="0" t="n">
        <v>0.000315961</v>
      </c>
      <c r="K241" s="0" t="n">
        <v>0.696574764</v>
      </c>
      <c r="L241" s="0" t="n">
        <v>0.0129</v>
      </c>
      <c r="M241" s="0" t="n">
        <v>3.05</v>
      </c>
      <c r="N241" s="0" t="n">
        <v>27.48089752</v>
      </c>
      <c r="O241" s="0" t="n">
        <v>38.8523569237286</v>
      </c>
      <c r="P241" s="0" t="n">
        <v>908.474388305635</v>
      </c>
      <c r="Q241" s="0" t="n">
        <v>2183.30783058312</v>
      </c>
      <c r="R241" s="0" t="n">
        <v>5785.76575104526</v>
      </c>
      <c r="S241" s="0" t="n">
        <v>40.6</v>
      </c>
      <c r="T241" s="0" t="n">
        <v>0.27</v>
      </c>
      <c r="U241" s="0" t="n">
        <v>-1.65</v>
      </c>
    </row>
    <row r="242" customFormat="false" ht="15" hidden="false" customHeight="false" outlineLevel="0" collapsed="false">
      <c r="A242" s="0" t="s">
        <v>69</v>
      </c>
      <c r="B242" s="0" t="s">
        <v>70</v>
      </c>
      <c r="C242" s="0" t="n">
        <v>1</v>
      </c>
      <c r="D242" s="0" t="n">
        <v>1</v>
      </c>
      <c r="E242" s="0" t="n">
        <v>1</v>
      </c>
      <c r="F242" s="0" t="n">
        <v>48.0653689</v>
      </c>
      <c r="G242" s="0" t="n">
        <v>127.3732276</v>
      </c>
      <c r="H242" s="0" t="n">
        <v>20</v>
      </c>
      <c r="I242" s="0" t="n">
        <v>0.02</v>
      </c>
      <c r="J242" s="0" t="n">
        <v>2E-005</v>
      </c>
      <c r="K242" s="0" t="n">
        <v>0.0440924</v>
      </c>
      <c r="L242" s="0" t="n">
        <v>0.01</v>
      </c>
      <c r="M242" s="0" t="n">
        <v>2.9</v>
      </c>
      <c r="N242" s="0" t="n">
        <v>13.74947784</v>
      </c>
      <c r="O242" s="0" t="n">
        <v>8.10338210629603</v>
      </c>
      <c r="P242" s="0" t="n">
        <v>4.31650573672558</v>
      </c>
      <c r="Q242" s="0" t="n">
        <v>10.3737220301023</v>
      </c>
      <c r="R242" s="0" t="n">
        <v>27.4903633797712</v>
      </c>
      <c r="S242" s="0" t="n">
        <v>37.7</v>
      </c>
      <c r="T242" s="0" t="n">
        <v>0.242</v>
      </c>
      <c r="U242" s="0" t="n">
        <v>0</v>
      </c>
    </row>
    <row r="243" customFormat="false" ht="15" hidden="false" customHeight="false" outlineLevel="0" collapsed="false">
      <c r="A243" s="0" t="s">
        <v>69</v>
      </c>
      <c r="B243" s="0" t="s">
        <v>70</v>
      </c>
      <c r="C243" s="0" t="n">
        <v>2</v>
      </c>
      <c r="D243" s="0" t="n">
        <v>1</v>
      </c>
      <c r="E243" s="0" t="n">
        <v>2</v>
      </c>
      <c r="F243" s="0" t="n">
        <v>120.1634223</v>
      </c>
      <c r="G243" s="0" t="n">
        <v>318.433069</v>
      </c>
      <c r="H243" s="0" t="n">
        <v>50.00000002</v>
      </c>
      <c r="I243" s="0" t="n">
        <v>0.05</v>
      </c>
      <c r="J243" s="0" t="n">
        <v>5E-005</v>
      </c>
      <c r="K243" s="0" t="n">
        <v>0.110231</v>
      </c>
      <c r="L243" s="0" t="n">
        <v>0.01</v>
      </c>
      <c r="M243" s="0" t="n">
        <v>2.9</v>
      </c>
      <c r="N243" s="0" t="n">
        <v>18.85848923</v>
      </c>
      <c r="O243" s="0" t="n">
        <v>14.4649922879067</v>
      </c>
      <c r="P243" s="0" t="n">
        <v>23.1698274040214</v>
      </c>
      <c r="Q243" s="0" t="n">
        <v>55.6833150781577</v>
      </c>
      <c r="R243" s="0" t="n">
        <v>147.560784957118</v>
      </c>
      <c r="S243" s="0" t="n">
        <v>37.7</v>
      </c>
      <c r="T243" s="0" t="n">
        <v>0.242</v>
      </c>
      <c r="U243" s="0" t="n">
        <v>0</v>
      </c>
    </row>
    <row r="244" customFormat="false" ht="15" hidden="false" customHeight="false" outlineLevel="0" collapsed="false">
      <c r="A244" s="0" t="s">
        <v>69</v>
      </c>
      <c r="B244" s="0" t="s">
        <v>70</v>
      </c>
      <c r="C244" s="0" t="n">
        <v>3</v>
      </c>
      <c r="D244" s="0" t="n">
        <v>1</v>
      </c>
      <c r="E244" s="0" t="n">
        <v>3</v>
      </c>
      <c r="F244" s="0" t="n">
        <v>192.2614756</v>
      </c>
      <c r="G244" s="0" t="n">
        <v>509.4929104</v>
      </c>
      <c r="H244" s="0" t="n">
        <v>80</v>
      </c>
      <c r="I244" s="0" t="n">
        <v>0.08</v>
      </c>
      <c r="J244" s="0" t="n">
        <v>8E-005</v>
      </c>
      <c r="K244" s="0" t="n">
        <v>0.1763696</v>
      </c>
      <c r="L244" s="0" t="n">
        <v>0.01</v>
      </c>
      <c r="M244" s="0" t="n">
        <v>2.9</v>
      </c>
      <c r="N244" s="0" t="n">
        <v>22.17650481</v>
      </c>
      <c r="O244" s="0" t="n">
        <v>19.4592136601567</v>
      </c>
      <c r="P244" s="0" t="n">
        <v>54.7599863427202</v>
      </c>
      <c r="Q244" s="0" t="n">
        <v>131.602947230762</v>
      </c>
      <c r="R244" s="0" t="n">
        <v>348.74781016152</v>
      </c>
      <c r="S244" s="0" t="n">
        <v>37.7</v>
      </c>
      <c r="T244" s="0" t="n">
        <v>0.242</v>
      </c>
      <c r="U244" s="0" t="n">
        <v>0</v>
      </c>
    </row>
    <row r="245" customFormat="false" ht="15" hidden="false" customHeight="false" outlineLevel="0" collapsed="false">
      <c r="A245" s="0" t="s">
        <v>69</v>
      </c>
      <c r="B245" s="0" t="s">
        <v>70</v>
      </c>
      <c r="C245" s="0" t="n">
        <v>4</v>
      </c>
      <c r="D245" s="0" t="n">
        <v>1</v>
      </c>
      <c r="E245" s="0" t="n">
        <v>4</v>
      </c>
      <c r="F245" s="0" t="n">
        <v>242.730113</v>
      </c>
      <c r="G245" s="0" t="n">
        <v>643.2347994</v>
      </c>
      <c r="H245" s="0" t="n">
        <v>101</v>
      </c>
      <c r="I245" s="0" t="n">
        <v>0.101</v>
      </c>
      <c r="J245" s="0" t="n">
        <v>0.000101</v>
      </c>
      <c r="K245" s="0" t="n">
        <v>0.22266662</v>
      </c>
      <c r="L245" s="0" t="n">
        <v>0.01</v>
      </c>
      <c r="M245" s="0" t="n">
        <v>2.9</v>
      </c>
      <c r="N245" s="0" t="n">
        <v>24.03258427</v>
      </c>
      <c r="O245" s="0" t="n">
        <v>23.379958000503</v>
      </c>
      <c r="P245" s="0" t="n">
        <v>93.2495634504226</v>
      </c>
      <c r="Q245" s="0" t="n">
        <v>224.103733358382</v>
      </c>
      <c r="R245" s="0" t="n">
        <v>593.874893399712</v>
      </c>
      <c r="S245" s="0" t="n">
        <v>37.7</v>
      </c>
      <c r="T245" s="0" t="n">
        <v>0.242</v>
      </c>
      <c r="U245" s="0" t="n">
        <v>0</v>
      </c>
    </row>
    <row r="246" customFormat="false" ht="15" hidden="false" customHeight="false" outlineLevel="0" collapsed="false">
      <c r="A246" s="0" t="s">
        <v>69</v>
      </c>
      <c r="B246" s="0" t="s">
        <v>70</v>
      </c>
      <c r="C246" s="0" t="n">
        <v>5</v>
      </c>
      <c r="D246" s="0" t="n">
        <v>1</v>
      </c>
      <c r="E246" s="0" t="n">
        <v>5</v>
      </c>
      <c r="F246" s="0" t="n">
        <v>254.7464552</v>
      </c>
      <c r="G246" s="0" t="n">
        <v>675.0781062</v>
      </c>
      <c r="H246" s="0" t="n">
        <v>106</v>
      </c>
      <c r="I246" s="0" t="n">
        <v>0.106</v>
      </c>
      <c r="J246" s="0" t="n">
        <v>0.000106</v>
      </c>
      <c r="K246" s="0" t="n">
        <v>0.23368972</v>
      </c>
      <c r="L246" s="0" t="n">
        <v>0.01</v>
      </c>
      <c r="M246" s="0" t="n">
        <v>2.9</v>
      </c>
      <c r="N246" s="0" t="n">
        <v>24.43635948</v>
      </c>
      <c r="O246" s="0" t="n">
        <v>26.4579625654932</v>
      </c>
      <c r="P246" s="0" t="n">
        <v>133.47918712702</v>
      </c>
      <c r="Q246" s="0" t="n">
        <v>320.786318498005</v>
      </c>
      <c r="R246" s="0" t="n">
        <v>850.083744019712</v>
      </c>
      <c r="S246" s="0" t="n">
        <v>37.7</v>
      </c>
      <c r="T246" s="0" t="n">
        <v>0.242</v>
      </c>
      <c r="U246" s="0" t="n">
        <v>0</v>
      </c>
    </row>
    <row r="247" customFormat="false" ht="15" hidden="false" customHeight="false" outlineLevel="0" collapsed="false">
      <c r="A247" s="0" t="s">
        <v>69</v>
      </c>
      <c r="B247" s="0" t="s">
        <v>70</v>
      </c>
      <c r="C247" s="0" t="n">
        <v>6</v>
      </c>
      <c r="D247" s="0" t="n">
        <v>1</v>
      </c>
      <c r="E247" s="0" t="n">
        <v>6</v>
      </c>
      <c r="F247" s="0" t="n">
        <v>283.321317</v>
      </c>
      <c r="G247" s="0" t="n">
        <v>750.8014901</v>
      </c>
      <c r="H247" s="0" t="n">
        <v>117.89</v>
      </c>
      <c r="I247" s="0" t="n">
        <v>0.11789</v>
      </c>
      <c r="J247" s="0" t="n">
        <v>0.00011789</v>
      </c>
      <c r="K247" s="0" t="n">
        <v>0.259902652</v>
      </c>
      <c r="L247" s="0" t="n">
        <v>0.01</v>
      </c>
      <c r="M247" s="0" t="n">
        <v>2.9</v>
      </c>
      <c r="N247" s="0" t="n">
        <v>25.34880993</v>
      </c>
      <c r="O247" s="0" t="n">
        <v>28.8743690637716</v>
      </c>
      <c r="P247" s="0" t="n">
        <v>171.98329262699</v>
      </c>
      <c r="Q247" s="0" t="n">
        <v>413.322020252319</v>
      </c>
      <c r="R247" s="0" t="n">
        <v>1095.30335366865</v>
      </c>
      <c r="S247" s="0" t="n">
        <v>37.7</v>
      </c>
      <c r="T247" s="0" t="n">
        <v>0.242</v>
      </c>
      <c r="U247" s="0" t="n">
        <v>0</v>
      </c>
    </row>
    <row r="248" customFormat="false" ht="15" hidden="false" customHeight="false" outlineLevel="0" collapsed="false">
      <c r="A248" s="0" t="s">
        <v>69</v>
      </c>
      <c r="B248" s="0" t="s">
        <v>70</v>
      </c>
      <c r="C248" s="0" t="n">
        <v>7</v>
      </c>
      <c r="D248" s="0" t="n">
        <v>1</v>
      </c>
      <c r="E248" s="0" t="n">
        <v>7</v>
      </c>
      <c r="F248" s="0" t="n">
        <v>314.4436434</v>
      </c>
      <c r="G248" s="0" t="n">
        <v>833.275655</v>
      </c>
      <c r="H248" s="0" t="n">
        <v>130.84</v>
      </c>
      <c r="I248" s="0" t="n">
        <v>0.13084</v>
      </c>
      <c r="J248" s="0" t="n">
        <v>0.00013084</v>
      </c>
      <c r="K248" s="0" t="n">
        <v>0.288452481</v>
      </c>
      <c r="L248" s="0" t="n">
        <v>0.01</v>
      </c>
      <c r="M248" s="0" t="n">
        <v>2.9</v>
      </c>
      <c r="N248" s="0" t="n">
        <v>26.27639017</v>
      </c>
      <c r="O248" s="0" t="n">
        <v>30.7713839127213</v>
      </c>
      <c r="P248" s="0" t="n">
        <v>206.836120365917</v>
      </c>
      <c r="Q248" s="0" t="n">
        <v>497.082721379278</v>
      </c>
      <c r="R248" s="0" t="n">
        <v>1317.26921165509</v>
      </c>
      <c r="S248" s="0" t="n">
        <v>37.7</v>
      </c>
      <c r="T248" s="0" t="n">
        <v>0.242</v>
      </c>
      <c r="U248" s="0" t="n">
        <v>0</v>
      </c>
    </row>
    <row r="249" customFormat="false" ht="15" hidden="false" customHeight="false" outlineLevel="0" collapsed="false">
      <c r="A249" s="0" t="s">
        <v>69</v>
      </c>
      <c r="B249" s="0" t="s">
        <v>70</v>
      </c>
      <c r="C249" s="0" t="n">
        <v>8</v>
      </c>
      <c r="D249" s="0" t="n">
        <v>1</v>
      </c>
      <c r="E249" s="0" t="n">
        <v>8</v>
      </c>
      <c r="F249" s="0" t="n">
        <v>345.5659698</v>
      </c>
      <c r="G249" s="0" t="n">
        <v>915.7498198</v>
      </c>
      <c r="H249" s="0" t="n">
        <v>143.79</v>
      </c>
      <c r="I249" s="0" t="n">
        <v>0.14379</v>
      </c>
      <c r="J249" s="0" t="n">
        <v>0.00014379</v>
      </c>
      <c r="K249" s="0" t="n">
        <v>0.31700231</v>
      </c>
      <c r="L249" s="0" t="n">
        <v>0.01</v>
      </c>
      <c r="M249" s="0" t="n">
        <v>2.9</v>
      </c>
      <c r="N249" s="0" t="n">
        <v>27.1456063</v>
      </c>
      <c r="O249" s="0" t="n">
        <v>32.2606471387969</v>
      </c>
      <c r="P249" s="0" t="n">
        <v>237.220336363054</v>
      </c>
      <c r="Q249" s="0" t="n">
        <v>570.104148913853</v>
      </c>
      <c r="R249" s="0" t="n">
        <v>1510.77599462171</v>
      </c>
      <c r="S249" s="0" t="n">
        <v>37.7</v>
      </c>
      <c r="T249" s="0" t="n">
        <v>0.242</v>
      </c>
      <c r="U249" s="0" t="n">
        <v>0</v>
      </c>
    </row>
    <row r="250" customFormat="false" ht="15" hidden="false" customHeight="false" outlineLevel="0" collapsed="false">
      <c r="A250" s="0" t="s">
        <v>69</v>
      </c>
      <c r="B250" s="0" t="s">
        <v>70</v>
      </c>
      <c r="C250" s="0" t="n">
        <v>9</v>
      </c>
      <c r="D250" s="0" t="n">
        <v>1</v>
      </c>
      <c r="E250" s="0" t="n">
        <v>9</v>
      </c>
      <c r="F250" s="0" t="n">
        <v>372.7469359</v>
      </c>
      <c r="G250" s="0" t="n">
        <v>987.77938</v>
      </c>
      <c r="H250" s="0" t="n">
        <v>155.1</v>
      </c>
      <c r="I250" s="0" t="n">
        <v>0.1551</v>
      </c>
      <c r="J250" s="0" t="n">
        <v>0.0001551</v>
      </c>
      <c r="K250" s="0" t="n">
        <v>0.341936562</v>
      </c>
      <c r="L250" s="0" t="n">
        <v>0.01</v>
      </c>
      <c r="M250" s="0" t="n">
        <v>2.9</v>
      </c>
      <c r="N250" s="0" t="n">
        <v>27.86368495</v>
      </c>
      <c r="O250" s="0" t="n">
        <v>33.4298024344283</v>
      </c>
      <c r="P250" s="0" t="n">
        <v>263.019561229662</v>
      </c>
      <c r="Q250" s="0" t="n">
        <v>632.106611943432</v>
      </c>
      <c r="R250" s="0" t="n">
        <v>1675.0825216501</v>
      </c>
      <c r="S250" s="0" t="n">
        <v>37.7</v>
      </c>
      <c r="T250" s="0" t="n">
        <v>0.242</v>
      </c>
      <c r="U250" s="0" t="n">
        <v>0</v>
      </c>
    </row>
    <row r="251" customFormat="false" ht="15" hidden="false" customHeight="false" outlineLevel="0" collapsed="false">
      <c r="A251" s="0" t="s">
        <v>69</v>
      </c>
      <c r="B251" s="0" t="s">
        <v>70</v>
      </c>
      <c r="C251" s="0" t="n">
        <v>10</v>
      </c>
      <c r="D251" s="0" t="n">
        <v>1</v>
      </c>
      <c r="E251" s="0" t="n">
        <v>10</v>
      </c>
      <c r="F251" s="0" t="n">
        <v>408.7959625</v>
      </c>
      <c r="G251" s="0" t="n">
        <v>1083.309301</v>
      </c>
      <c r="H251" s="0" t="n">
        <v>170.1</v>
      </c>
      <c r="I251" s="0" t="n">
        <v>0.1701</v>
      </c>
      <c r="J251" s="0" t="n">
        <v>0.0001701</v>
      </c>
      <c r="K251" s="0" t="n">
        <v>0.375005862</v>
      </c>
      <c r="L251" s="0" t="n">
        <v>0.01</v>
      </c>
      <c r="M251" s="0" t="n">
        <v>2.9</v>
      </c>
      <c r="N251" s="0" t="n">
        <v>28.76494556</v>
      </c>
      <c r="O251" s="0" t="n">
        <v>34.3476550217811</v>
      </c>
      <c r="P251" s="0" t="n">
        <v>284.512641456373</v>
      </c>
      <c r="Q251" s="0" t="n">
        <v>683.760253439973</v>
      </c>
      <c r="R251" s="0" t="n">
        <v>1811.96467161593</v>
      </c>
      <c r="S251" s="0" t="n">
        <v>37.7</v>
      </c>
      <c r="T251" s="0" t="n">
        <v>0.242</v>
      </c>
      <c r="U251" s="0" t="n">
        <v>0</v>
      </c>
    </row>
    <row r="252" customFormat="false" ht="15" hidden="false" customHeight="false" outlineLevel="0" collapsed="false">
      <c r="A252" s="2" t="s">
        <v>71</v>
      </c>
      <c r="B252" s="0" t="s">
        <v>72</v>
      </c>
      <c r="C252" s="0" t="n">
        <v>1</v>
      </c>
      <c r="D252" s="0" t="n">
        <v>1</v>
      </c>
      <c r="E252" s="0" t="n">
        <v>1</v>
      </c>
      <c r="F252" s="0" t="n">
        <v>2.667627974</v>
      </c>
      <c r="G252" s="0" t="n">
        <v>7.06921413</v>
      </c>
      <c r="H252" s="0" t="n">
        <v>1.1099999999814</v>
      </c>
      <c r="I252" s="0" t="n">
        <v>0.0011099999999814</v>
      </c>
      <c r="J252" s="0" t="n">
        <v>1.1099999999814E-006</v>
      </c>
      <c r="K252" s="0" t="n">
        <v>0.00244712819995899</v>
      </c>
      <c r="L252" s="3" t="n">
        <v>0.011</v>
      </c>
      <c r="M252" s="3" t="n">
        <v>3.01</v>
      </c>
      <c r="N252" s="0" t="n">
        <v>4.63188291387075</v>
      </c>
      <c r="O252" s="2" t="n">
        <v>4.11570684820982</v>
      </c>
      <c r="P252" s="2" t="n">
        <v>0.777804461338765</v>
      </c>
      <c r="Q252" s="2" t="n">
        <v>1.86927291838204</v>
      </c>
      <c r="R252" s="2" t="n">
        <v>4.95357323371239</v>
      </c>
      <c r="S252" s="0" t="n">
        <v>9</v>
      </c>
      <c r="T252" s="0" t="n">
        <v>0.32</v>
      </c>
      <c r="U252" s="0" t="n">
        <v>-0.91</v>
      </c>
    </row>
    <row r="253" customFormat="false" ht="15" hidden="false" customHeight="false" outlineLevel="0" collapsed="false">
      <c r="A253" s="2" t="s">
        <v>71</v>
      </c>
      <c r="B253" s="0" t="s">
        <v>72</v>
      </c>
      <c r="C253" s="0" t="n">
        <v>2</v>
      </c>
      <c r="D253" s="0" t="n">
        <v>1</v>
      </c>
      <c r="E253" s="0" t="n">
        <v>2</v>
      </c>
      <c r="F253" s="0" t="n">
        <v>3.869262196</v>
      </c>
      <c r="G253" s="0" t="n">
        <v>10.25354482</v>
      </c>
      <c r="H253" s="0" t="n">
        <v>1.6099999997556</v>
      </c>
      <c r="I253" s="0" t="n">
        <v>0.0016099999997556</v>
      </c>
      <c r="J253" s="0" t="n">
        <v>1.6099999997556E-006</v>
      </c>
      <c r="K253" s="0" t="n">
        <v>0.00354943819946119</v>
      </c>
      <c r="L253" s="3" t="n">
        <v>0.011</v>
      </c>
      <c r="M253" s="3" t="n">
        <v>3.01</v>
      </c>
      <c r="N253" s="0" t="n">
        <v>5.24098624869626</v>
      </c>
      <c r="O253" s="2" t="n">
        <v>5.45327523104194</v>
      </c>
      <c r="P253" s="2" t="n">
        <v>1.81439362626141</v>
      </c>
      <c r="Q253" s="2" t="n">
        <v>4.36047494895796</v>
      </c>
      <c r="R253" s="2" t="n">
        <v>11.5552586147386</v>
      </c>
      <c r="S253" s="0" t="n">
        <v>9</v>
      </c>
      <c r="T253" s="0" t="n">
        <v>0.32</v>
      </c>
      <c r="U253" s="0" t="n">
        <v>-0.91</v>
      </c>
    </row>
    <row r="254" customFormat="false" ht="15" hidden="false" customHeight="false" outlineLevel="0" collapsed="false">
      <c r="A254" s="2" t="s">
        <v>71</v>
      </c>
      <c r="B254" s="0" t="s">
        <v>72</v>
      </c>
      <c r="C254" s="0" t="n">
        <v>3</v>
      </c>
      <c r="D254" s="0" t="n">
        <v>1</v>
      </c>
      <c r="E254" s="0" t="n">
        <v>3</v>
      </c>
      <c r="F254" s="0" t="n">
        <v>5.070896419</v>
      </c>
      <c r="G254" s="0" t="n">
        <v>13.43787551</v>
      </c>
      <c r="H254" s="0" t="n">
        <v>2.1099999999459</v>
      </c>
      <c r="I254" s="0" t="n">
        <v>0.0021099999999459</v>
      </c>
      <c r="J254" s="0" t="n">
        <v>2.1099999999459E-006</v>
      </c>
      <c r="K254" s="0" t="n">
        <v>0.00465174819988073</v>
      </c>
      <c r="L254" s="3" t="n">
        <v>0.011</v>
      </c>
      <c r="M254" s="3" t="n">
        <v>3.01</v>
      </c>
      <c r="N254" s="0" t="n">
        <v>5.73370229232983</v>
      </c>
      <c r="O254" s="2" t="n">
        <v>6.42454922425569</v>
      </c>
      <c r="P254" s="2" t="n">
        <v>2.97165983739562</v>
      </c>
      <c r="Q254" s="2" t="n">
        <v>7.14169631674025</v>
      </c>
      <c r="R254" s="2" t="n">
        <v>18.9254952393617</v>
      </c>
      <c r="S254" s="0" t="n">
        <v>9</v>
      </c>
      <c r="T254" s="0" t="n">
        <v>0.32</v>
      </c>
      <c r="U254" s="0" t="n">
        <v>-0.91</v>
      </c>
    </row>
    <row r="255" customFormat="false" ht="15" hidden="false" customHeight="false" outlineLevel="0" collapsed="false">
      <c r="A255" s="2" t="s">
        <v>71</v>
      </c>
      <c r="B255" s="0" t="s">
        <v>72</v>
      </c>
      <c r="C255" s="0" t="n">
        <v>4</v>
      </c>
      <c r="D255" s="0" t="n">
        <v>1</v>
      </c>
      <c r="E255" s="0" t="n">
        <v>4</v>
      </c>
      <c r="F255" s="0" t="n">
        <v>5.082912761</v>
      </c>
      <c r="G255" s="0" t="n">
        <v>13.46971882</v>
      </c>
      <c r="H255" s="0" t="n">
        <v>2.1149999998521</v>
      </c>
      <c r="I255" s="0" t="n">
        <v>0.0021149999998521</v>
      </c>
      <c r="J255" s="0" t="n">
        <v>2.1149999998521E-006</v>
      </c>
      <c r="K255" s="0" t="n">
        <v>0.00466277129967394</v>
      </c>
      <c r="L255" s="3" t="n">
        <v>0.011</v>
      </c>
      <c r="M255" s="3" t="n">
        <v>3.01</v>
      </c>
      <c r="N255" s="0" t="n">
        <v>5.73821266977458</v>
      </c>
      <c r="O255" s="2" t="n">
        <v>7.12983889916258</v>
      </c>
      <c r="P255" s="2" t="n">
        <v>4.06595561234301</v>
      </c>
      <c r="Q255" s="2" t="n">
        <v>9.7715828222615</v>
      </c>
      <c r="R255" s="2" t="n">
        <v>25.894694478993</v>
      </c>
      <c r="S255" s="0" t="n">
        <v>9</v>
      </c>
      <c r="T255" s="0" t="n">
        <v>0.32</v>
      </c>
      <c r="U255" s="0" t="n">
        <v>-0.91</v>
      </c>
    </row>
    <row r="256" customFormat="false" ht="15" hidden="false" customHeight="false" outlineLevel="0" collapsed="false">
      <c r="A256" s="2" t="s">
        <v>71</v>
      </c>
      <c r="B256" s="0" t="s">
        <v>72</v>
      </c>
      <c r="C256" s="0" t="n">
        <v>5</v>
      </c>
      <c r="D256" s="0" t="n">
        <v>1</v>
      </c>
      <c r="E256" s="0" t="n">
        <v>5</v>
      </c>
      <c r="F256" s="0" t="n">
        <v>5.094929103</v>
      </c>
      <c r="G256" s="0" t="n">
        <v>13.50156212</v>
      </c>
      <c r="H256" s="0" t="n">
        <v>2.1199999997583</v>
      </c>
      <c r="I256" s="0" t="n">
        <v>0.0021199999997583</v>
      </c>
      <c r="J256" s="0" t="n">
        <v>2.1199999997583E-006</v>
      </c>
      <c r="K256" s="0" t="n">
        <v>0.00467379439946714</v>
      </c>
      <c r="L256" s="3" t="n">
        <v>0.011</v>
      </c>
      <c r="M256" s="3" t="n">
        <v>3.01</v>
      </c>
      <c r="N256" s="0" t="n">
        <v>5.74271593246587</v>
      </c>
      <c r="O256" s="2" t="n">
        <v>7.64198431745423</v>
      </c>
      <c r="P256" s="2" t="n">
        <v>5.01006283731657</v>
      </c>
      <c r="Q256" s="2" t="n">
        <v>12.0405259248175</v>
      </c>
      <c r="R256" s="2" t="n">
        <v>31.9073937007664</v>
      </c>
      <c r="S256" s="0" t="n">
        <v>9</v>
      </c>
      <c r="T256" s="0" t="n">
        <v>0.32</v>
      </c>
      <c r="U256" s="0" t="n">
        <v>-0.91</v>
      </c>
    </row>
    <row r="257" customFormat="false" ht="15" hidden="false" customHeight="false" outlineLevel="0" collapsed="false">
      <c r="A257" s="2" t="s">
        <v>71</v>
      </c>
      <c r="B257" s="0" t="s">
        <v>72</v>
      </c>
      <c r="C257" s="0" t="n">
        <v>6</v>
      </c>
      <c r="D257" s="0" t="n">
        <v>1</v>
      </c>
      <c r="E257" s="0" t="n">
        <v>6</v>
      </c>
      <c r="F257" s="0" t="n">
        <v>5.106945446</v>
      </c>
      <c r="G257" s="0" t="n">
        <v>13.53340543</v>
      </c>
      <c r="H257" s="0" t="n">
        <v>2.1250000000806</v>
      </c>
      <c r="I257" s="0" t="n">
        <v>0.0021250000000806</v>
      </c>
      <c r="J257" s="0" t="n">
        <v>2.1250000000806E-006</v>
      </c>
      <c r="K257" s="0" t="n">
        <v>0.00468481750017769</v>
      </c>
      <c r="L257" s="3" t="n">
        <v>0.011</v>
      </c>
      <c r="M257" s="3" t="n">
        <v>3.01</v>
      </c>
      <c r="N257" s="0" t="n">
        <v>5.747212108741</v>
      </c>
      <c r="O257" s="2" t="n">
        <v>8.01387821978842</v>
      </c>
      <c r="P257" s="2" t="n">
        <v>5.78041911021107</v>
      </c>
      <c r="Q257" s="2" t="n">
        <v>13.8918988469384</v>
      </c>
      <c r="R257" s="2" t="n">
        <v>36.8135319443868</v>
      </c>
      <c r="S257" s="0" t="n">
        <v>9</v>
      </c>
      <c r="T257" s="0" t="n">
        <v>0.32</v>
      </c>
      <c r="U257" s="0" t="n">
        <v>-0.91</v>
      </c>
    </row>
    <row r="258" customFormat="false" ht="15" hidden="false" customHeight="false" outlineLevel="0" collapsed="false">
      <c r="A258" s="2" t="s">
        <v>71</v>
      </c>
      <c r="B258" s="0" t="s">
        <v>72</v>
      </c>
      <c r="C258" s="0" t="n">
        <v>7</v>
      </c>
      <c r="D258" s="0" t="n">
        <v>1</v>
      </c>
      <c r="E258" s="0" t="n">
        <v>7</v>
      </c>
      <c r="F258" s="0" t="n">
        <v>5.118961788</v>
      </c>
      <c r="G258" s="0" t="n">
        <v>13.56524874</v>
      </c>
      <c r="H258" s="0" t="n">
        <v>2.1299999999868</v>
      </c>
      <c r="I258" s="0" t="n">
        <v>0.0021299999999868</v>
      </c>
      <c r="J258" s="0" t="n">
        <v>2.1299999999868E-006</v>
      </c>
      <c r="K258" s="0" t="n">
        <v>0.0046958405999709</v>
      </c>
      <c r="L258" s="3" t="n">
        <v>0.011</v>
      </c>
      <c r="M258" s="3" t="n">
        <v>3.01</v>
      </c>
      <c r="N258" s="0" t="n">
        <v>5.75170122563962</v>
      </c>
      <c r="O258" s="2" t="n">
        <v>8.28392861886197</v>
      </c>
      <c r="P258" s="2" t="n">
        <v>6.38681141223707</v>
      </c>
      <c r="Q258" s="2" t="n">
        <v>15.3492223317401</v>
      </c>
      <c r="R258" s="2" t="n">
        <v>40.6754391791113</v>
      </c>
      <c r="S258" s="0" t="n">
        <v>9</v>
      </c>
      <c r="T258" s="0" t="n">
        <v>0.32</v>
      </c>
      <c r="U258" s="0" t="n">
        <v>-0.91</v>
      </c>
    </row>
    <row r="259" customFormat="false" ht="15" hidden="false" customHeight="false" outlineLevel="0" collapsed="false">
      <c r="A259" s="2" t="s">
        <v>71</v>
      </c>
      <c r="B259" s="0" t="s">
        <v>72</v>
      </c>
      <c r="C259" s="0" t="n">
        <v>8</v>
      </c>
      <c r="D259" s="0" t="n">
        <v>1</v>
      </c>
      <c r="E259" s="0" t="n">
        <v>8</v>
      </c>
      <c r="F259" s="0" t="n">
        <v>5.13097813</v>
      </c>
      <c r="G259" s="0" t="n">
        <v>13.59709205</v>
      </c>
      <c r="H259" s="0" t="n">
        <v>2.134999999893</v>
      </c>
      <c r="I259" s="0" t="n">
        <v>0.002134999999893</v>
      </c>
      <c r="J259" s="0" t="n">
        <v>2.134999999893E-006</v>
      </c>
      <c r="K259" s="0" t="n">
        <v>0.00470686369976411</v>
      </c>
      <c r="L259" s="3" t="n">
        <v>0.011</v>
      </c>
      <c r="M259" s="3" t="n">
        <v>3.01</v>
      </c>
      <c r="N259" s="0" t="n">
        <v>5.75618331115034</v>
      </c>
      <c r="O259" s="2" t="n">
        <v>8.48002545611059</v>
      </c>
      <c r="P259" s="2" t="n">
        <v>6.85280106596459</v>
      </c>
      <c r="Q259" s="2" t="n">
        <v>16.4691205622797</v>
      </c>
      <c r="R259" s="2" t="n">
        <v>43.6431694900413</v>
      </c>
      <c r="S259" s="0" t="n">
        <v>9</v>
      </c>
      <c r="T259" s="0" t="n">
        <v>0.32</v>
      </c>
      <c r="U259" s="0" t="n">
        <v>-0.91</v>
      </c>
    </row>
    <row r="260" customFormat="false" ht="15" hidden="false" customHeight="false" outlineLevel="0" collapsed="false">
      <c r="A260" s="2" t="s">
        <v>71</v>
      </c>
      <c r="B260" s="0" t="s">
        <v>72</v>
      </c>
      <c r="C260" s="0" t="n">
        <v>9</v>
      </c>
      <c r="D260" s="0" t="n">
        <v>1</v>
      </c>
      <c r="E260" s="0" t="n">
        <v>9</v>
      </c>
      <c r="F260" s="0" t="n">
        <v>5.142994473</v>
      </c>
      <c r="G260" s="0" t="n">
        <v>13.62893535</v>
      </c>
      <c r="H260" s="0" t="n">
        <v>2.1400000002153</v>
      </c>
      <c r="I260" s="0" t="n">
        <v>0.0021400000002153</v>
      </c>
      <c r="J260" s="0" t="n">
        <v>2.1400000002153E-006</v>
      </c>
      <c r="K260" s="0" t="n">
        <v>0.00471788680047465</v>
      </c>
      <c r="L260" s="3" t="n">
        <v>0.011</v>
      </c>
      <c r="M260" s="3" t="n">
        <v>3.01</v>
      </c>
      <c r="N260" s="0" t="n">
        <v>5.76065839308703</v>
      </c>
      <c r="O260" s="2" t="n">
        <v>8.62242098565187</v>
      </c>
      <c r="P260" s="2" t="n">
        <v>7.20504416336902</v>
      </c>
      <c r="Q260" s="2" t="n">
        <v>17.3156552832709</v>
      </c>
      <c r="R260" s="2" t="n">
        <v>45.8864865006679</v>
      </c>
      <c r="S260" s="0" t="n">
        <v>9</v>
      </c>
      <c r="T260" s="0" t="n">
        <v>0.32</v>
      </c>
      <c r="U260" s="0" t="n">
        <v>-0.91</v>
      </c>
    </row>
    <row r="261" customFormat="false" ht="15" hidden="false" customHeight="false" outlineLevel="0" collapsed="false">
      <c r="A261" s="2" t="s">
        <v>71</v>
      </c>
      <c r="B261" s="0" t="s">
        <v>72</v>
      </c>
      <c r="C261" s="0" t="n">
        <v>10</v>
      </c>
      <c r="D261" s="0" t="n">
        <v>1</v>
      </c>
      <c r="E261" s="0" t="n">
        <v>10</v>
      </c>
      <c r="F261" s="0" t="n">
        <v>5.155010815</v>
      </c>
      <c r="G261" s="0" t="n">
        <v>13.66077866</v>
      </c>
      <c r="H261" s="0" t="n">
        <v>2.1450000001215</v>
      </c>
      <c r="I261" s="0" t="n">
        <v>0.0021450000001215</v>
      </c>
      <c r="J261" s="0" t="n">
        <v>2.1450000001215E-006</v>
      </c>
      <c r="K261" s="0" t="n">
        <v>0.00472890990026786</v>
      </c>
      <c r="L261" s="3" t="n">
        <v>0.011</v>
      </c>
      <c r="M261" s="3" t="n">
        <v>3.01</v>
      </c>
      <c r="N261" s="0" t="n">
        <v>5.76512649797567</v>
      </c>
      <c r="O261" s="2" t="n">
        <v>8.72582136231187</v>
      </c>
      <c r="P261" s="2" t="n">
        <v>7.46826468537213</v>
      </c>
      <c r="Q261" s="2" t="n">
        <v>17.9482448578999</v>
      </c>
      <c r="R261" s="2" t="n">
        <v>47.5628488734347</v>
      </c>
      <c r="S261" s="0" t="n">
        <v>9</v>
      </c>
      <c r="T261" s="0" t="n">
        <v>0.32</v>
      </c>
      <c r="U261" s="0" t="n">
        <v>-0.91</v>
      </c>
    </row>
    <row r="262" customFormat="false" ht="15" hidden="false" customHeight="false" outlineLevel="0" collapsed="false">
      <c r="A262" s="0" t="s">
        <v>73</v>
      </c>
      <c r="B262" s="0" t="s">
        <v>74</v>
      </c>
      <c r="C262" s="0" t="n">
        <v>1</v>
      </c>
      <c r="D262" s="0" t="n">
        <v>2</v>
      </c>
      <c r="E262" s="0" t="n">
        <v>2</v>
      </c>
      <c r="F262" s="0" t="n">
        <v>127.5414564</v>
      </c>
      <c r="G262" s="0" t="n">
        <v>337.9848595</v>
      </c>
      <c r="H262" s="0" t="n">
        <v>53.07000001</v>
      </c>
      <c r="I262" s="0" t="n">
        <v>0.05307</v>
      </c>
      <c r="J262" s="0" t="n">
        <v>5.31E-005</v>
      </c>
      <c r="K262" s="0" t="n">
        <v>0.116999183</v>
      </c>
      <c r="L262" s="0" t="n">
        <v>0.014</v>
      </c>
      <c r="M262" s="0" t="n">
        <v>2.8</v>
      </c>
      <c r="N262" s="0" t="n">
        <v>18.97206751</v>
      </c>
      <c r="O262" s="0" t="n">
        <v>26.5356059030702</v>
      </c>
      <c r="P262" s="0" t="n">
        <v>135.784206817041</v>
      </c>
      <c r="Q262" s="0" t="n">
        <v>326.325899584333</v>
      </c>
      <c r="R262" s="0" t="n">
        <v>864.763633898482</v>
      </c>
      <c r="S262" s="0" t="n">
        <v>43</v>
      </c>
      <c r="T262" s="0" t="n">
        <v>0.48</v>
      </c>
      <c r="U262" s="0" t="n">
        <v>0</v>
      </c>
    </row>
    <row r="263" customFormat="false" ht="15" hidden="false" customHeight="false" outlineLevel="0" collapsed="false">
      <c r="A263" s="0" t="s">
        <v>73</v>
      </c>
      <c r="B263" s="0" t="s">
        <v>74</v>
      </c>
      <c r="C263" s="0" t="n">
        <v>2</v>
      </c>
      <c r="D263" s="0" t="n">
        <v>2</v>
      </c>
      <c r="E263" s="0" t="n">
        <v>4</v>
      </c>
      <c r="F263" s="0" t="n">
        <v>347.4885845</v>
      </c>
      <c r="G263" s="0" t="n">
        <v>920.8447489</v>
      </c>
      <c r="H263" s="0" t="n">
        <v>144.59</v>
      </c>
      <c r="I263" s="0" t="n">
        <v>0.14459</v>
      </c>
      <c r="J263" s="0" t="n">
        <v>0.00014459</v>
      </c>
      <c r="K263" s="0" t="n">
        <v>0.318766006</v>
      </c>
      <c r="L263" s="0" t="n">
        <v>0.014</v>
      </c>
      <c r="M263" s="0" t="n">
        <v>2.8</v>
      </c>
      <c r="N263" s="0" t="n">
        <v>27.13782761</v>
      </c>
      <c r="O263" s="0" t="n">
        <v>36.6959006283949</v>
      </c>
      <c r="P263" s="0" t="n">
        <v>336.555876981817</v>
      </c>
      <c r="Q263" s="0" t="n">
        <v>808.834119158416</v>
      </c>
      <c r="R263" s="0" t="n">
        <v>2143.4104157698</v>
      </c>
      <c r="S263" s="0" t="n">
        <v>43</v>
      </c>
      <c r="T263" s="0" t="n">
        <v>0.48</v>
      </c>
      <c r="U263" s="0" t="n">
        <v>0</v>
      </c>
    </row>
    <row r="264" customFormat="false" ht="15" hidden="false" customHeight="false" outlineLevel="0" collapsed="false">
      <c r="A264" s="0" t="s">
        <v>73</v>
      </c>
      <c r="B264" s="0" t="s">
        <v>74</v>
      </c>
      <c r="C264" s="0" t="n">
        <v>3</v>
      </c>
      <c r="D264" s="0" t="n">
        <v>2</v>
      </c>
      <c r="E264" s="0" t="n">
        <v>6</v>
      </c>
      <c r="F264" s="0" t="n">
        <v>732.4200913</v>
      </c>
      <c r="G264" s="0" t="n">
        <v>1940.913242</v>
      </c>
      <c r="H264" s="0" t="n">
        <v>304.76</v>
      </c>
      <c r="I264" s="0" t="n">
        <v>0.30476</v>
      </c>
      <c r="J264" s="0" t="n">
        <v>0.00030476</v>
      </c>
      <c r="K264" s="0" t="n">
        <v>0.671879991</v>
      </c>
      <c r="L264" s="0" t="n">
        <v>0.014</v>
      </c>
      <c r="M264" s="0" t="n">
        <v>2.8</v>
      </c>
      <c r="N264" s="0" t="n">
        <v>35.41807675</v>
      </c>
      <c r="O264" s="0" t="n">
        <v>40.5862051981323</v>
      </c>
      <c r="P264" s="0" t="n">
        <v>446.259717973241</v>
      </c>
      <c r="Q264" s="0" t="n">
        <v>1072.48189851776</v>
      </c>
      <c r="R264" s="0" t="n">
        <v>2842.07703107207</v>
      </c>
      <c r="S264" s="0" t="n">
        <v>43</v>
      </c>
      <c r="T264" s="0" t="n">
        <v>0.48</v>
      </c>
      <c r="U264" s="0" t="n">
        <v>0</v>
      </c>
    </row>
    <row r="265" customFormat="false" ht="15" hidden="false" customHeight="false" outlineLevel="0" collapsed="false">
      <c r="A265" s="0" t="s">
        <v>73</v>
      </c>
      <c r="B265" s="0" t="s">
        <v>74</v>
      </c>
      <c r="C265" s="0" t="n">
        <v>4</v>
      </c>
      <c r="D265" s="0" t="n">
        <v>2</v>
      </c>
      <c r="E265" s="0" t="n">
        <v>8</v>
      </c>
      <c r="F265" s="0" t="n">
        <v>1115.200673</v>
      </c>
      <c r="G265" s="0" t="n">
        <v>2955.281782</v>
      </c>
      <c r="H265" s="0" t="n">
        <v>464.035</v>
      </c>
      <c r="I265" s="0" t="n">
        <v>0.464035</v>
      </c>
      <c r="J265" s="0" t="n">
        <v>0.000464035</v>
      </c>
      <c r="K265" s="0" t="n">
        <v>1.023020842</v>
      </c>
      <c r="L265" s="0" t="n">
        <v>0.014</v>
      </c>
      <c r="M265" s="0" t="n">
        <v>2.8</v>
      </c>
      <c r="N265" s="0" t="n">
        <v>41.15633368</v>
      </c>
      <c r="O265" s="0" t="n">
        <v>42.0757751421611</v>
      </c>
      <c r="P265" s="0" t="n">
        <v>493.648688050588</v>
      </c>
      <c r="Q265" s="0" t="n">
        <v>1186.37031494974</v>
      </c>
      <c r="R265" s="0" t="n">
        <v>3143.88133461682</v>
      </c>
      <c r="S265" s="0" t="n">
        <v>43</v>
      </c>
      <c r="T265" s="0" t="n">
        <v>0.48</v>
      </c>
      <c r="U265" s="0" t="n">
        <v>0</v>
      </c>
    </row>
    <row r="266" customFormat="false" ht="15" hidden="false" customHeight="false" outlineLevel="0" collapsed="false">
      <c r="A266" s="0" t="s">
        <v>73</v>
      </c>
      <c r="B266" s="0" t="s">
        <v>74</v>
      </c>
      <c r="C266" s="0" t="n">
        <v>5</v>
      </c>
      <c r="D266" s="0" t="n">
        <v>2</v>
      </c>
      <c r="E266" s="0" t="n">
        <v>10</v>
      </c>
      <c r="F266" s="0" t="n">
        <v>1550.432588</v>
      </c>
      <c r="G266" s="0" t="n">
        <v>4108.646359</v>
      </c>
      <c r="H266" s="0" t="n">
        <v>645.1349999</v>
      </c>
      <c r="I266" s="0" t="n">
        <v>0.645135</v>
      </c>
      <c r="J266" s="0" t="n">
        <v>0.000645135</v>
      </c>
      <c r="K266" s="0" t="n">
        <v>1.422277523</v>
      </c>
      <c r="L266" s="0" t="n">
        <v>0.014</v>
      </c>
      <c r="M266" s="0" t="n">
        <v>2.8</v>
      </c>
      <c r="N266" s="0" t="n">
        <v>46.29603251</v>
      </c>
      <c r="O266" s="0" t="n">
        <v>42.6461208768921</v>
      </c>
      <c r="P266" s="0" t="n">
        <v>512.614314664287</v>
      </c>
      <c r="Q266" s="0" t="n">
        <v>1231.94980693172</v>
      </c>
      <c r="R266" s="0" t="n">
        <v>3264.66698836905</v>
      </c>
      <c r="S266" s="0" t="n">
        <v>43</v>
      </c>
      <c r="T266" s="0" t="n">
        <v>0.48</v>
      </c>
      <c r="U266" s="0" t="n">
        <v>0</v>
      </c>
    </row>
    <row r="267" customFormat="false" ht="15" hidden="false" customHeight="false" outlineLevel="0" collapsed="false">
      <c r="A267" s="0" t="s">
        <v>73</v>
      </c>
      <c r="B267" s="0" t="s">
        <v>74</v>
      </c>
      <c r="C267" s="0" t="n">
        <v>6</v>
      </c>
      <c r="D267" s="0" t="n">
        <v>2</v>
      </c>
      <c r="E267" s="0" t="n">
        <v>12</v>
      </c>
      <c r="F267" s="0" t="n">
        <v>1976.435953</v>
      </c>
      <c r="G267" s="0" t="n">
        <v>5237.555275</v>
      </c>
      <c r="H267" s="0" t="n">
        <v>822.395</v>
      </c>
      <c r="I267" s="0" t="n">
        <v>0.822395</v>
      </c>
      <c r="J267" s="0" t="n">
        <v>0.000822395</v>
      </c>
      <c r="K267" s="0" t="n">
        <v>1.813068465</v>
      </c>
      <c r="L267" s="0" t="n">
        <v>0.014</v>
      </c>
      <c r="M267" s="0" t="n">
        <v>2.8</v>
      </c>
      <c r="N267" s="0" t="n">
        <v>50.48906113</v>
      </c>
      <c r="O267" s="0" t="n">
        <v>42.8645022012669</v>
      </c>
      <c r="P267" s="0" t="n">
        <v>519.99819037492</v>
      </c>
      <c r="Q267" s="0" t="n">
        <v>1249.69524242951</v>
      </c>
      <c r="R267" s="0" t="n">
        <v>3311.69239243821</v>
      </c>
      <c r="S267" s="0" t="n">
        <v>43</v>
      </c>
      <c r="T267" s="0" t="n">
        <v>0.48</v>
      </c>
      <c r="U267" s="0" t="n">
        <v>0</v>
      </c>
    </row>
    <row r="268" customFormat="false" ht="15" hidden="false" customHeight="false" outlineLevel="0" collapsed="false">
      <c r="A268" s="0" t="s">
        <v>73</v>
      </c>
      <c r="B268" s="0" t="s">
        <v>74</v>
      </c>
      <c r="C268" s="0" t="n">
        <v>7</v>
      </c>
      <c r="D268" s="0" t="n">
        <v>2</v>
      </c>
      <c r="E268" s="0" t="n">
        <v>14</v>
      </c>
      <c r="F268" s="0" t="n">
        <v>2275.666907</v>
      </c>
      <c r="G268" s="0" t="n">
        <v>6030.517304</v>
      </c>
      <c r="H268" s="0" t="n">
        <v>946.905</v>
      </c>
      <c r="I268" s="0" t="n">
        <v>0.946905</v>
      </c>
      <c r="J268" s="0" t="n">
        <v>0.000946905</v>
      </c>
      <c r="K268" s="0" t="n">
        <v>2.087565701</v>
      </c>
      <c r="L268" s="0" t="n">
        <v>0.014</v>
      </c>
      <c r="M268" s="0" t="n">
        <v>2.8</v>
      </c>
      <c r="N268" s="0" t="n">
        <v>53.09623234</v>
      </c>
      <c r="O268" s="0" t="n">
        <v>42.9481188567998</v>
      </c>
      <c r="P268" s="0" t="n">
        <v>522.84341833367</v>
      </c>
      <c r="Q268" s="0" t="n">
        <v>1256.53308900185</v>
      </c>
      <c r="R268" s="0" t="n">
        <v>3329.81268585491</v>
      </c>
      <c r="S268" s="0" t="n">
        <v>43</v>
      </c>
      <c r="T268" s="0" t="n">
        <v>0.48</v>
      </c>
      <c r="U268" s="0" t="n">
        <v>0</v>
      </c>
    </row>
    <row r="269" customFormat="false" ht="15" hidden="false" customHeight="false" outlineLevel="0" collapsed="false">
      <c r="A269" s="0" t="s">
        <v>73</v>
      </c>
      <c r="B269" s="0" t="s">
        <v>74</v>
      </c>
      <c r="C269" s="0" t="n">
        <v>8</v>
      </c>
      <c r="D269" s="0" t="n">
        <v>2</v>
      </c>
      <c r="E269" s="0" t="n">
        <v>16</v>
      </c>
      <c r="F269" s="0" t="n">
        <v>2451.333814</v>
      </c>
      <c r="G269" s="0" t="n">
        <v>6496.034608</v>
      </c>
      <c r="H269" s="0" t="n">
        <v>1020</v>
      </c>
      <c r="I269" s="0" t="n">
        <v>1.02</v>
      </c>
      <c r="J269" s="0" t="n">
        <v>0.00102</v>
      </c>
      <c r="K269" s="0" t="n">
        <v>2.2487124</v>
      </c>
      <c r="L269" s="0" t="n">
        <v>0.014</v>
      </c>
      <c r="M269" s="0" t="n">
        <v>2.8</v>
      </c>
      <c r="N269" s="0" t="n">
        <v>54.52519048</v>
      </c>
      <c r="O269" s="0" t="n">
        <v>42.9801350793524</v>
      </c>
      <c r="P269" s="0" t="n">
        <v>523.935479480447</v>
      </c>
      <c r="Q269" s="0" t="n">
        <v>1259.157605096</v>
      </c>
      <c r="R269" s="0" t="n">
        <v>3336.76765350441</v>
      </c>
      <c r="S269" s="0" t="n">
        <v>43</v>
      </c>
      <c r="T269" s="0" t="n">
        <v>0.48</v>
      </c>
      <c r="U269" s="0" t="n">
        <v>0</v>
      </c>
    </row>
    <row r="270" customFormat="false" ht="15" hidden="false" customHeight="false" outlineLevel="0" collapsed="false">
      <c r="A270" s="0" t="s">
        <v>73</v>
      </c>
      <c r="B270" s="0" t="s">
        <v>74</v>
      </c>
      <c r="C270" s="0" t="n">
        <v>9</v>
      </c>
      <c r="D270" s="0" t="n">
        <v>2</v>
      </c>
      <c r="E270" s="0" t="n">
        <v>18</v>
      </c>
      <c r="F270" s="0" t="n">
        <v>2643.59529</v>
      </c>
      <c r="G270" s="0" t="n">
        <v>7005.527518</v>
      </c>
      <c r="H270" s="0" t="n">
        <v>1100</v>
      </c>
      <c r="I270" s="0" t="n">
        <v>1.1</v>
      </c>
      <c r="J270" s="0" t="n">
        <v>0.0011</v>
      </c>
      <c r="K270" s="0" t="n">
        <v>2.425082</v>
      </c>
      <c r="L270" s="0" t="n">
        <v>0.014</v>
      </c>
      <c r="M270" s="0" t="n">
        <v>2.8</v>
      </c>
      <c r="N270" s="0" t="n">
        <v>56.01557565</v>
      </c>
      <c r="O270" s="0" t="n">
        <v>42.9923938632036</v>
      </c>
      <c r="P270" s="0" t="n">
        <v>524.35400980298</v>
      </c>
      <c r="Q270" s="0" t="n">
        <v>1260.16344581346</v>
      </c>
      <c r="R270" s="0" t="n">
        <v>3339.43313140566</v>
      </c>
      <c r="S270" s="0" t="n">
        <v>43</v>
      </c>
      <c r="T270" s="0" t="n">
        <v>0.48</v>
      </c>
      <c r="U270" s="0" t="n">
        <v>0</v>
      </c>
    </row>
    <row r="271" customFormat="false" ht="15" hidden="false" customHeight="false" outlineLevel="0" collapsed="false">
      <c r="A271" s="0" t="s">
        <v>73</v>
      </c>
      <c r="B271" s="0" t="s">
        <v>74</v>
      </c>
      <c r="C271" s="0" t="n">
        <v>10</v>
      </c>
      <c r="D271" s="0" t="n">
        <v>2</v>
      </c>
      <c r="E271" s="0" t="n">
        <v>20</v>
      </c>
      <c r="F271" s="0" t="n">
        <v>3076.18361</v>
      </c>
      <c r="G271" s="0" t="n">
        <v>8151.886566</v>
      </c>
      <c r="H271" s="0" t="n">
        <v>1280</v>
      </c>
      <c r="I271" s="0" t="n">
        <v>1.28</v>
      </c>
      <c r="J271" s="0" t="n">
        <v>0.00128</v>
      </c>
      <c r="K271" s="0" t="n">
        <v>2.8219136</v>
      </c>
      <c r="L271" s="0" t="n">
        <v>0.014</v>
      </c>
      <c r="M271" s="0" t="n">
        <v>2.8</v>
      </c>
      <c r="N271" s="0" t="n">
        <v>59.13096634</v>
      </c>
      <c r="O271" s="0" t="n">
        <v>42.9970876643309</v>
      </c>
      <c r="P271" s="0" t="n">
        <v>524.514318968993</v>
      </c>
      <c r="Q271" s="0" t="n">
        <v>1260.54871177359</v>
      </c>
      <c r="R271" s="0" t="n">
        <v>3340.45408620003</v>
      </c>
      <c r="S271" s="0" t="n">
        <v>43</v>
      </c>
      <c r="T271" s="0" t="n">
        <v>0.48</v>
      </c>
      <c r="U271" s="0" t="n">
        <v>0</v>
      </c>
    </row>
    <row r="272" customFormat="false" ht="15" hidden="false" customHeight="false" outlineLevel="0" collapsed="false">
      <c r="A272" s="0" t="s">
        <v>75</v>
      </c>
      <c r="B272" s="0" t="s">
        <v>76</v>
      </c>
      <c r="C272" s="0" t="n">
        <v>1</v>
      </c>
      <c r="D272" s="0" t="n">
        <v>2</v>
      </c>
      <c r="E272" s="0" t="n">
        <v>2</v>
      </c>
      <c r="F272" s="0" t="n">
        <v>127.5414564</v>
      </c>
      <c r="G272" s="0" t="n">
        <v>337.9848595</v>
      </c>
      <c r="H272" s="0" t="n">
        <v>53.07000001</v>
      </c>
      <c r="I272" s="0" t="n">
        <v>0.05307</v>
      </c>
      <c r="J272" s="0" t="n">
        <v>5.31E-005</v>
      </c>
      <c r="K272" s="0" t="n">
        <v>0.116999183</v>
      </c>
      <c r="L272" s="0" t="n">
        <v>0.0025</v>
      </c>
      <c r="M272" s="0" t="n">
        <v>3.1</v>
      </c>
      <c r="N272" s="0" t="n">
        <v>24.87580377</v>
      </c>
      <c r="O272" s="0" t="n">
        <v>23.5034970272329</v>
      </c>
      <c r="P272" s="0" t="n">
        <v>44.5092945703709</v>
      </c>
      <c r="Q272" s="0" t="n">
        <v>106.96778315398</v>
      </c>
      <c r="R272" s="0" t="n">
        <v>283.464625358046</v>
      </c>
      <c r="S272" s="0" t="n">
        <v>122</v>
      </c>
      <c r="T272" s="0" t="n">
        <v>0.107</v>
      </c>
      <c r="U272" s="0" t="n">
        <v>0</v>
      </c>
    </row>
    <row r="273" customFormat="false" ht="15" hidden="false" customHeight="false" outlineLevel="0" collapsed="false">
      <c r="A273" s="0" t="s">
        <v>75</v>
      </c>
      <c r="B273" s="0" t="s">
        <v>76</v>
      </c>
      <c r="C273" s="0" t="n">
        <v>2</v>
      </c>
      <c r="D273" s="0" t="n">
        <v>2</v>
      </c>
      <c r="E273" s="0" t="n">
        <v>4</v>
      </c>
      <c r="F273" s="0" t="n">
        <v>347.4885845</v>
      </c>
      <c r="G273" s="0" t="n">
        <v>920.8447489</v>
      </c>
      <c r="H273" s="0" t="n">
        <v>144.59</v>
      </c>
      <c r="I273" s="0" t="n">
        <v>0.14459</v>
      </c>
      <c r="J273" s="0" t="n">
        <v>0.00014459</v>
      </c>
      <c r="K273" s="0" t="n">
        <v>0.318766006</v>
      </c>
      <c r="L273" s="0" t="n">
        <v>0.0025</v>
      </c>
      <c r="M273" s="0" t="n">
        <v>3.1</v>
      </c>
      <c r="N273" s="0" t="n">
        <v>34.37106456</v>
      </c>
      <c r="O273" s="0" t="n">
        <v>42.4790073945547</v>
      </c>
      <c r="P273" s="0" t="n">
        <v>278.792139555956</v>
      </c>
      <c r="Q273" s="0" t="n">
        <v>670.012351732651</v>
      </c>
      <c r="R273" s="0" t="n">
        <v>1775.53273209153</v>
      </c>
      <c r="S273" s="0" t="n">
        <v>122</v>
      </c>
      <c r="T273" s="0" t="n">
        <v>0.107</v>
      </c>
      <c r="U273" s="0" t="n">
        <v>0</v>
      </c>
    </row>
    <row r="274" customFormat="false" ht="15" hidden="false" customHeight="false" outlineLevel="0" collapsed="false">
      <c r="A274" s="0" t="s">
        <v>75</v>
      </c>
      <c r="B274" s="0" t="s">
        <v>76</v>
      </c>
      <c r="C274" s="0" t="n">
        <v>3</v>
      </c>
      <c r="D274" s="0" t="n">
        <v>2</v>
      </c>
      <c r="E274" s="0" t="n">
        <v>6</v>
      </c>
      <c r="F274" s="0" t="n">
        <v>732.4200913</v>
      </c>
      <c r="G274" s="0" t="n">
        <v>1940.913242</v>
      </c>
      <c r="H274" s="0" t="n">
        <v>304.76</v>
      </c>
      <c r="I274" s="0" t="n">
        <v>0.30476</v>
      </c>
      <c r="J274" s="0" t="n">
        <v>0.00030476</v>
      </c>
      <c r="K274" s="0" t="n">
        <v>0.671879991</v>
      </c>
      <c r="L274" s="0" t="n">
        <v>0.0025</v>
      </c>
      <c r="M274" s="0" t="n">
        <v>3.1</v>
      </c>
      <c r="N274" s="0" t="n">
        <v>43.7170606</v>
      </c>
      <c r="O274" s="0" t="n">
        <v>57.7988550445931</v>
      </c>
      <c r="P274" s="0" t="n">
        <v>724.25189217385</v>
      </c>
      <c r="Q274" s="0" t="n">
        <v>1740.57171875475</v>
      </c>
      <c r="R274" s="0" t="n">
        <v>4612.51505470008</v>
      </c>
      <c r="S274" s="0" t="n">
        <v>122</v>
      </c>
      <c r="T274" s="0" t="n">
        <v>0.107</v>
      </c>
      <c r="U274" s="0" t="n">
        <v>0</v>
      </c>
    </row>
    <row r="275" customFormat="false" ht="15" hidden="false" customHeight="false" outlineLevel="0" collapsed="false">
      <c r="A275" s="0" t="s">
        <v>75</v>
      </c>
      <c r="B275" s="0" t="s">
        <v>76</v>
      </c>
      <c r="C275" s="0" t="n">
        <v>4</v>
      </c>
      <c r="D275" s="0" t="n">
        <v>2</v>
      </c>
      <c r="E275" s="0" t="n">
        <v>8</v>
      </c>
      <c r="F275" s="0" t="n">
        <v>1115.200673</v>
      </c>
      <c r="G275" s="0" t="n">
        <v>2955.281782</v>
      </c>
      <c r="H275" s="0" t="n">
        <v>464.035</v>
      </c>
      <c r="I275" s="0" t="n">
        <v>0.464035</v>
      </c>
      <c r="J275" s="0" t="n">
        <v>0.000464035</v>
      </c>
      <c r="K275" s="0" t="n">
        <v>1.023020842</v>
      </c>
      <c r="L275" s="0" t="n">
        <v>0.0025</v>
      </c>
      <c r="M275" s="0" t="n">
        <v>3.1</v>
      </c>
      <c r="N275" s="0" t="n">
        <v>50.06703216</v>
      </c>
      <c r="O275" s="0" t="n">
        <v>70.1673093036452</v>
      </c>
      <c r="P275" s="0" t="n">
        <v>1321.16773813174</v>
      </c>
      <c r="Q275" s="0" t="n">
        <v>3175.12073571675</v>
      </c>
      <c r="R275" s="0" t="n">
        <v>8414.06994964938</v>
      </c>
      <c r="S275" s="0" t="n">
        <v>122</v>
      </c>
      <c r="T275" s="0" t="n">
        <v>0.107</v>
      </c>
      <c r="U275" s="0" t="n">
        <v>0</v>
      </c>
    </row>
    <row r="276" customFormat="false" ht="15" hidden="false" customHeight="false" outlineLevel="0" collapsed="false">
      <c r="A276" s="0" t="s">
        <v>75</v>
      </c>
      <c r="B276" s="0" t="s">
        <v>76</v>
      </c>
      <c r="C276" s="0" t="n">
        <v>5</v>
      </c>
      <c r="D276" s="0" t="n">
        <v>2</v>
      </c>
      <c r="E276" s="0" t="n">
        <v>10</v>
      </c>
      <c r="F276" s="0" t="n">
        <v>1550.432588</v>
      </c>
      <c r="G276" s="0" t="n">
        <v>4108.646359</v>
      </c>
      <c r="H276" s="0" t="n">
        <v>645.1349999</v>
      </c>
      <c r="I276" s="0" t="n">
        <v>0.645135</v>
      </c>
      <c r="J276" s="0" t="n">
        <v>0.000645135</v>
      </c>
      <c r="K276" s="0" t="n">
        <v>1.422277523</v>
      </c>
      <c r="L276" s="0" t="n">
        <v>0.0025</v>
      </c>
      <c r="M276" s="0" t="n">
        <v>3.1</v>
      </c>
      <c r="N276" s="0" t="n">
        <v>55.6817781</v>
      </c>
      <c r="O276" s="0" t="n">
        <v>80.1529608749178</v>
      </c>
      <c r="P276" s="0" t="n">
        <v>1995.67894558525</v>
      </c>
      <c r="Q276" s="0" t="n">
        <v>4796.15223644616</v>
      </c>
      <c r="R276" s="0" t="n">
        <v>12709.8034265823</v>
      </c>
      <c r="S276" s="0" t="n">
        <v>122</v>
      </c>
      <c r="T276" s="0" t="n">
        <v>0.107</v>
      </c>
      <c r="U276" s="0" t="n">
        <v>0</v>
      </c>
    </row>
    <row r="277" customFormat="false" ht="15" hidden="false" customHeight="false" outlineLevel="0" collapsed="false">
      <c r="A277" s="0" t="s">
        <v>75</v>
      </c>
      <c r="B277" s="0" t="s">
        <v>76</v>
      </c>
      <c r="C277" s="0" t="n">
        <v>6</v>
      </c>
      <c r="D277" s="0" t="n">
        <v>2</v>
      </c>
      <c r="E277" s="0" t="n">
        <v>12</v>
      </c>
      <c r="F277" s="0" t="n">
        <v>1976.435953</v>
      </c>
      <c r="G277" s="0" t="n">
        <v>5237.555275</v>
      </c>
      <c r="H277" s="0" t="n">
        <v>822.395</v>
      </c>
      <c r="I277" s="0" t="n">
        <v>0.822395</v>
      </c>
      <c r="J277" s="0" t="n">
        <v>0.000822395</v>
      </c>
      <c r="K277" s="0" t="n">
        <v>1.813068465</v>
      </c>
      <c r="L277" s="0" t="n">
        <v>0.0025</v>
      </c>
      <c r="M277" s="0" t="n">
        <v>3.1</v>
      </c>
      <c r="N277" s="0" t="n">
        <v>60.21750074</v>
      </c>
      <c r="O277" s="0" t="n">
        <v>88.2148605443839</v>
      </c>
      <c r="P277" s="0" t="n">
        <v>2686.08306995822</v>
      </c>
      <c r="Q277" s="0" t="n">
        <v>6455.37868290848</v>
      </c>
      <c r="R277" s="0" t="n">
        <v>17106.7535097075</v>
      </c>
      <c r="S277" s="0" t="n">
        <v>122</v>
      </c>
      <c r="T277" s="0" t="n">
        <v>0.107</v>
      </c>
      <c r="U277" s="0" t="n">
        <v>0</v>
      </c>
    </row>
    <row r="278" customFormat="false" ht="15" hidden="false" customHeight="false" outlineLevel="0" collapsed="false">
      <c r="A278" s="0" t="s">
        <v>75</v>
      </c>
      <c r="B278" s="0" t="s">
        <v>76</v>
      </c>
      <c r="C278" s="0" t="n">
        <v>7</v>
      </c>
      <c r="D278" s="0" t="n">
        <v>2</v>
      </c>
      <c r="E278" s="0" t="n">
        <v>14</v>
      </c>
      <c r="F278" s="0" t="n">
        <v>2275.666907</v>
      </c>
      <c r="G278" s="0" t="n">
        <v>6030.517304</v>
      </c>
      <c r="H278" s="0" t="n">
        <v>946.905</v>
      </c>
      <c r="I278" s="0" t="n">
        <v>0.946905</v>
      </c>
      <c r="J278" s="0" t="n">
        <v>0.000946905</v>
      </c>
      <c r="K278" s="0" t="n">
        <v>2.087565701</v>
      </c>
      <c r="L278" s="0" t="n">
        <v>0.0025</v>
      </c>
      <c r="M278" s="0" t="n">
        <v>3.1</v>
      </c>
      <c r="N278" s="0" t="n">
        <v>63.01922132</v>
      </c>
      <c r="O278" s="0" t="n">
        <v>94.7236222227423</v>
      </c>
      <c r="P278" s="0" t="n">
        <v>3349.35151811542</v>
      </c>
      <c r="Q278" s="0" t="n">
        <v>8049.3908149854</v>
      </c>
      <c r="R278" s="0" t="n">
        <v>21330.8856597113</v>
      </c>
      <c r="S278" s="0" t="n">
        <v>122</v>
      </c>
      <c r="T278" s="0" t="n">
        <v>0.107</v>
      </c>
      <c r="U278" s="0" t="n">
        <v>0</v>
      </c>
    </row>
    <row r="279" customFormat="false" ht="15" hidden="false" customHeight="false" outlineLevel="0" collapsed="false">
      <c r="A279" s="0" t="s">
        <v>75</v>
      </c>
      <c r="B279" s="0" t="s">
        <v>76</v>
      </c>
      <c r="C279" s="0" t="n">
        <v>8</v>
      </c>
      <c r="D279" s="0" t="n">
        <v>2</v>
      </c>
      <c r="E279" s="0" t="n">
        <v>16</v>
      </c>
      <c r="F279" s="0" t="n">
        <v>2451.333814</v>
      </c>
      <c r="G279" s="0" t="n">
        <v>6496.034608</v>
      </c>
      <c r="H279" s="0" t="n">
        <v>1020</v>
      </c>
      <c r="I279" s="0" t="n">
        <v>1.02</v>
      </c>
      <c r="J279" s="0" t="n">
        <v>0.00102</v>
      </c>
      <c r="K279" s="0" t="n">
        <v>2.2487124</v>
      </c>
      <c r="L279" s="0" t="n">
        <v>0.0025</v>
      </c>
      <c r="M279" s="0" t="n">
        <v>3.1</v>
      </c>
      <c r="N279" s="0" t="n">
        <v>64.54912733</v>
      </c>
      <c r="O279" s="0" t="n">
        <v>99.9784604522624</v>
      </c>
      <c r="P279" s="0" t="n">
        <v>3959.58789356795</v>
      </c>
      <c r="Q279" s="0" t="n">
        <v>9515.95264015368</v>
      </c>
      <c r="R279" s="0" t="n">
        <v>25217.2744964073</v>
      </c>
      <c r="S279" s="0" t="n">
        <v>122</v>
      </c>
      <c r="T279" s="0" t="n">
        <v>0.107</v>
      </c>
      <c r="U279" s="0" t="n">
        <v>0</v>
      </c>
    </row>
    <row r="280" customFormat="false" ht="15" hidden="false" customHeight="false" outlineLevel="0" collapsed="false">
      <c r="A280" s="0" t="s">
        <v>75</v>
      </c>
      <c r="B280" s="0" t="s">
        <v>76</v>
      </c>
      <c r="C280" s="0" t="n">
        <v>9</v>
      </c>
      <c r="D280" s="0" t="n">
        <v>2</v>
      </c>
      <c r="E280" s="0" t="n">
        <v>18</v>
      </c>
      <c r="F280" s="0" t="n">
        <v>2643.59529</v>
      </c>
      <c r="G280" s="0" t="n">
        <v>7005.527518</v>
      </c>
      <c r="H280" s="0" t="n">
        <v>1100</v>
      </c>
      <c r="I280" s="0" t="n">
        <v>1.1</v>
      </c>
      <c r="J280" s="0" t="n">
        <v>0.0011</v>
      </c>
      <c r="K280" s="0" t="n">
        <v>2.425082</v>
      </c>
      <c r="L280" s="0" t="n">
        <v>0.0025</v>
      </c>
      <c r="M280" s="0" t="n">
        <v>3.1</v>
      </c>
      <c r="N280" s="0" t="n">
        <v>66.14067234</v>
      </c>
      <c r="O280" s="0" t="n">
        <v>104.220945610421</v>
      </c>
      <c r="P280" s="0" t="n">
        <v>4504.02235476464</v>
      </c>
      <c r="Q280" s="0" t="n">
        <v>10824.3748011647</v>
      </c>
      <c r="R280" s="0" t="n">
        <v>28684.5932230865</v>
      </c>
      <c r="S280" s="0" t="n">
        <v>122</v>
      </c>
      <c r="T280" s="0" t="n">
        <v>0.107</v>
      </c>
      <c r="U280" s="0" t="n">
        <v>0</v>
      </c>
    </row>
    <row r="281" customFormat="false" ht="15" hidden="false" customHeight="false" outlineLevel="0" collapsed="false">
      <c r="A281" s="0" t="s">
        <v>75</v>
      </c>
      <c r="B281" s="0" t="s">
        <v>76</v>
      </c>
      <c r="C281" s="0" t="n">
        <v>10</v>
      </c>
      <c r="D281" s="0" t="n">
        <v>2</v>
      </c>
      <c r="E281" s="0" t="n">
        <v>20</v>
      </c>
      <c r="F281" s="0" t="n">
        <v>3076.18361</v>
      </c>
      <c r="G281" s="0" t="n">
        <v>8151.886566</v>
      </c>
      <c r="H281" s="0" t="n">
        <v>1280</v>
      </c>
      <c r="I281" s="0" t="n">
        <v>1.28</v>
      </c>
      <c r="J281" s="0" t="n">
        <v>0.00128</v>
      </c>
      <c r="K281" s="0" t="n">
        <v>2.8219136</v>
      </c>
      <c r="L281" s="0" t="n">
        <v>0.0025</v>
      </c>
      <c r="M281" s="0" t="n">
        <v>3.1</v>
      </c>
      <c r="N281" s="0" t="n">
        <v>69.45443575</v>
      </c>
      <c r="O281" s="0" t="n">
        <v>107.646109151343</v>
      </c>
      <c r="P281" s="0" t="n">
        <v>4978.91661819026</v>
      </c>
      <c r="Q281" s="0" t="n">
        <v>11965.6731992075</v>
      </c>
      <c r="R281" s="0" t="n">
        <v>31709.0339779</v>
      </c>
      <c r="S281" s="0" t="n">
        <v>122</v>
      </c>
      <c r="T281" s="0" t="n">
        <v>0.107</v>
      </c>
      <c r="U281" s="0" t="n">
        <v>0</v>
      </c>
    </row>
    <row r="282" customFormat="false" ht="15" hidden="false" customHeight="false" outlineLevel="0" collapsed="false">
      <c r="A282" s="0" t="s">
        <v>77</v>
      </c>
      <c r="B282" s="0" t="s">
        <v>78</v>
      </c>
      <c r="C282" s="0" t="n">
        <v>1</v>
      </c>
      <c r="D282" s="0" t="n">
        <v>3</v>
      </c>
      <c r="E282" s="0" t="n">
        <v>3</v>
      </c>
      <c r="F282" s="0" t="n">
        <v>9202.477013</v>
      </c>
      <c r="G282" s="0" t="n">
        <v>24386.56408</v>
      </c>
      <c r="H282" s="0" t="n">
        <v>3829.150685</v>
      </c>
      <c r="I282" s="0" t="n">
        <v>3.829150685</v>
      </c>
      <c r="J282" s="0" t="n">
        <v>0.003829151</v>
      </c>
      <c r="K282" s="0" t="n">
        <v>8.441822183</v>
      </c>
      <c r="L282" s="0" t="n">
        <v>0.035</v>
      </c>
      <c r="M282" s="0" t="n">
        <v>2.9</v>
      </c>
      <c r="N282" s="0" t="n">
        <v>54.65099501</v>
      </c>
      <c r="O282" s="2" t="n">
        <v>161.905112713946</v>
      </c>
      <c r="P282" s="2" t="n">
        <v>89314.8509855006</v>
      </c>
      <c r="Q282" s="2" t="n">
        <v>214647.563050951</v>
      </c>
      <c r="R282" s="2" t="n">
        <v>568816.04208502</v>
      </c>
      <c r="S282" s="0" t="n">
        <v>208.407</v>
      </c>
      <c r="T282" s="0" t="n">
        <v>0.5</v>
      </c>
      <c r="U282" s="0" t="n">
        <v>0</v>
      </c>
    </row>
    <row r="283" customFormat="false" ht="15" hidden="false" customHeight="false" outlineLevel="0" collapsed="false">
      <c r="A283" s="0" t="s">
        <v>77</v>
      </c>
      <c r="B283" s="0" t="s">
        <v>78</v>
      </c>
      <c r="C283" s="0" t="n">
        <v>2</v>
      </c>
      <c r="D283" s="0" t="n">
        <v>3</v>
      </c>
      <c r="E283" s="0" t="n">
        <v>6</v>
      </c>
      <c r="F283" s="0" t="n">
        <v>68782.88609</v>
      </c>
      <c r="G283" s="0" t="n">
        <v>182274.6482</v>
      </c>
      <c r="H283" s="0" t="n">
        <v>28620.5589</v>
      </c>
      <c r="I283" s="0" t="n">
        <v>28.6205589</v>
      </c>
      <c r="J283" s="0" t="n">
        <v>0.028620559</v>
      </c>
      <c r="K283" s="0" t="n">
        <v>63.09745657</v>
      </c>
      <c r="L283" s="0" t="n">
        <v>0.035</v>
      </c>
      <c r="M283" s="0" t="n">
        <v>2.9</v>
      </c>
      <c r="N283" s="0" t="n">
        <v>109.3530894</v>
      </c>
      <c r="O283" s="2" t="n">
        <v>198.031026442659</v>
      </c>
      <c r="P283" s="2" t="n">
        <v>160174.890618004</v>
      </c>
      <c r="Q283" s="2" t="n">
        <v>384943.26031724</v>
      </c>
      <c r="R283" s="2" t="n">
        <v>1020099.63984069</v>
      </c>
      <c r="S283" s="0" t="n">
        <v>208.407</v>
      </c>
      <c r="T283" s="0" t="n">
        <v>0.5</v>
      </c>
      <c r="U283" s="0" t="n">
        <v>0</v>
      </c>
    </row>
    <row r="284" customFormat="false" ht="15" hidden="false" customHeight="false" outlineLevel="0" collapsed="false">
      <c r="A284" s="0" t="s">
        <v>77</v>
      </c>
      <c r="B284" s="0" t="s">
        <v>78</v>
      </c>
      <c r="C284" s="0" t="n">
        <v>3</v>
      </c>
      <c r="D284" s="0" t="n">
        <v>3</v>
      </c>
      <c r="E284" s="0" t="n">
        <v>9</v>
      </c>
      <c r="F284" s="0" t="n">
        <v>123834.1152</v>
      </c>
      <c r="G284" s="0" t="n">
        <v>328160.4053</v>
      </c>
      <c r="H284" s="0" t="n">
        <v>51527.37533</v>
      </c>
      <c r="I284" s="0" t="n">
        <v>51.52737533</v>
      </c>
      <c r="J284" s="0" t="n">
        <v>0.051527375</v>
      </c>
      <c r="K284" s="0" t="n">
        <v>113.5982822</v>
      </c>
      <c r="L284" s="0" t="n">
        <v>0.035</v>
      </c>
      <c r="M284" s="0" t="n">
        <v>2.9</v>
      </c>
      <c r="N284" s="0" t="n">
        <v>133.9325689</v>
      </c>
      <c r="O284" s="2" t="n">
        <v>206.091807358455</v>
      </c>
      <c r="P284" s="2" t="n">
        <v>179822.551346235</v>
      </c>
      <c r="Q284" s="2" t="n">
        <v>432161.863365141</v>
      </c>
      <c r="R284" s="2" t="n">
        <v>1145228.93791762</v>
      </c>
      <c r="S284" s="0" t="n">
        <v>208.407</v>
      </c>
      <c r="T284" s="0" t="n">
        <v>0.5</v>
      </c>
      <c r="U284" s="0" t="n">
        <v>0</v>
      </c>
    </row>
    <row r="285" customFormat="false" ht="15" hidden="false" customHeight="false" outlineLevel="0" collapsed="false">
      <c r="A285" s="0" t="s">
        <v>77</v>
      </c>
      <c r="B285" s="0" t="s">
        <v>78</v>
      </c>
      <c r="C285" s="0" t="n">
        <v>4</v>
      </c>
      <c r="D285" s="0" t="n">
        <v>3</v>
      </c>
      <c r="E285" s="0" t="n">
        <v>12</v>
      </c>
      <c r="F285" s="0" t="n">
        <v>155824.3573</v>
      </c>
      <c r="G285" s="0" t="n">
        <v>412934.5468</v>
      </c>
      <c r="H285" s="0" t="n">
        <v>64838.51507</v>
      </c>
      <c r="I285" s="0" t="n">
        <v>64.83851507</v>
      </c>
      <c r="J285" s="0" t="n">
        <v>0.064838515</v>
      </c>
      <c r="K285" s="0" t="n">
        <v>142.9442871</v>
      </c>
      <c r="L285" s="0" t="n">
        <v>0.035</v>
      </c>
      <c r="M285" s="0" t="n">
        <v>2.9</v>
      </c>
      <c r="N285" s="0" t="n">
        <v>144.9767238</v>
      </c>
      <c r="O285" s="2" t="n">
        <v>207.890410695118</v>
      </c>
      <c r="P285" s="2" t="n">
        <v>184411.487200932</v>
      </c>
      <c r="Q285" s="2" t="n">
        <v>443190.308101253</v>
      </c>
      <c r="R285" s="2" t="n">
        <v>1174454.31646832</v>
      </c>
      <c r="S285" s="0" t="n">
        <v>208.407</v>
      </c>
      <c r="T285" s="0" t="n">
        <v>0.5</v>
      </c>
      <c r="U285" s="0" t="n">
        <v>0</v>
      </c>
    </row>
    <row r="286" customFormat="false" ht="15" hidden="false" customHeight="false" outlineLevel="0" collapsed="false">
      <c r="A286" s="0" t="s">
        <v>77</v>
      </c>
      <c r="B286" s="0" t="s">
        <v>78</v>
      </c>
      <c r="C286" s="0" t="n">
        <v>5</v>
      </c>
      <c r="D286" s="0" t="n">
        <v>3</v>
      </c>
      <c r="E286" s="0" t="n">
        <v>15</v>
      </c>
      <c r="F286" s="0" t="n">
        <v>171800.3378</v>
      </c>
      <c r="G286" s="0" t="n">
        <v>455270.8951</v>
      </c>
      <c r="H286" s="0" t="n">
        <v>71486.12056</v>
      </c>
      <c r="I286" s="0" t="n">
        <v>71.48612056</v>
      </c>
      <c r="J286" s="0" t="n">
        <v>0.071486121</v>
      </c>
      <c r="K286" s="0" t="n">
        <v>157.5997311</v>
      </c>
      <c r="L286" s="0" t="n">
        <v>0.035</v>
      </c>
      <c r="M286" s="0" t="n">
        <v>2.9</v>
      </c>
      <c r="N286" s="0" t="n">
        <v>149.9391566</v>
      </c>
      <c r="O286" s="2" t="n">
        <v>208.291733345671</v>
      </c>
      <c r="P286" s="2" t="n">
        <v>185445.774947662</v>
      </c>
      <c r="Q286" s="2" t="n">
        <v>445675.979206109</v>
      </c>
      <c r="R286" s="2" t="n">
        <v>1181041.34489619</v>
      </c>
      <c r="S286" s="0" t="n">
        <v>208.407</v>
      </c>
      <c r="T286" s="0" t="n">
        <v>0.5</v>
      </c>
      <c r="U286" s="0" t="n">
        <v>0</v>
      </c>
    </row>
    <row r="287" customFormat="false" ht="15" hidden="false" customHeight="false" outlineLevel="0" collapsed="false">
      <c r="A287" s="0" t="s">
        <v>77</v>
      </c>
      <c r="B287" s="0" t="s">
        <v>78</v>
      </c>
      <c r="C287" s="0" t="n">
        <v>6</v>
      </c>
      <c r="D287" s="0" t="n">
        <v>3</v>
      </c>
      <c r="E287" s="0" t="n">
        <v>18</v>
      </c>
      <c r="F287" s="0" t="n">
        <v>179314.6932</v>
      </c>
      <c r="G287" s="0" t="n">
        <v>475183.9369</v>
      </c>
      <c r="H287" s="0" t="n">
        <v>74612.84384</v>
      </c>
      <c r="I287" s="0" t="n">
        <v>74.61284384</v>
      </c>
      <c r="J287" s="0" t="n">
        <v>0.074612844</v>
      </c>
      <c r="K287" s="0" t="n">
        <v>164.4929678</v>
      </c>
      <c r="L287" s="0" t="n">
        <v>0.035</v>
      </c>
      <c r="M287" s="0" t="n">
        <v>2.9</v>
      </c>
      <c r="N287" s="0" t="n">
        <v>152.1689526</v>
      </c>
      <c r="O287" s="2" t="n">
        <v>208.38128053296</v>
      </c>
      <c r="P287" s="2" t="n">
        <v>185677.073127838</v>
      </c>
      <c r="Q287" s="2" t="n">
        <v>446231.850823931</v>
      </c>
      <c r="R287" s="2" t="n">
        <v>1182514.40468342</v>
      </c>
      <c r="S287" s="0" t="n">
        <v>208.407</v>
      </c>
      <c r="T287" s="0" t="n">
        <v>0.5</v>
      </c>
      <c r="U287" s="0" t="n">
        <v>0</v>
      </c>
    </row>
    <row r="288" customFormat="false" ht="15" hidden="false" customHeight="false" outlineLevel="0" collapsed="false">
      <c r="A288" s="0" t="s">
        <v>77</v>
      </c>
      <c r="B288" s="0" t="s">
        <v>78</v>
      </c>
      <c r="C288" s="0" t="n">
        <v>7</v>
      </c>
      <c r="D288" s="0" t="n">
        <v>3</v>
      </c>
      <c r="E288" s="0" t="n">
        <v>21</v>
      </c>
      <c r="F288" s="0" t="n">
        <v>182759.9925</v>
      </c>
      <c r="G288" s="0" t="n">
        <v>484313.9801</v>
      </c>
      <c r="H288" s="0" t="n">
        <v>76046.43288</v>
      </c>
      <c r="I288" s="0" t="n">
        <v>76.04643288</v>
      </c>
      <c r="J288" s="0" t="n">
        <v>0.076046433</v>
      </c>
      <c r="K288" s="0" t="n">
        <v>167.6534869</v>
      </c>
      <c r="L288" s="0" t="n">
        <v>0.035</v>
      </c>
      <c r="M288" s="0" t="n">
        <v>2.9</v>
      </c>
      <c r="N288" s="0" t="n">
        <v>153.1708558</v>
      </c>
      <c r="O288" s="2" t="n">
        <v>208.4012612112</v>
      </c>
      <c r="P288" s="2" t="n">
        <v>185728.708506097</v>
      </c>
      <c r="Q288" s="2" t="n">
        <v>446355.944499151</v>
      </c>
      <c r="R288" s="2" t="n">
        <v>1182843.25292275</v>
      </c>
      <c r="S288" s="0" t="n">
        <v>208.407</v>
      </c>
      <c r="T288" s="0" t="n">
        <v>0.5</v>
      </c>
      <c r="U288" s="0" t="n">
        <v>0</v>
      </c>
    </row>
    <row r="289" customFormat="false" ht="15" hidden="false" customHeight="false" outlineLevel="0" collapsed="false">
      <c r="A289" s="0" t="s">
        <v>77</v>
      </c>
      <c r="B289" s="0" t="s">
        <v>78</v>
      </c>
      <c r="C289" s="0" t="n">
        <v>8</v>
      </c>
      <c r="D289" s="0" t="n">
        <v>3</v>
      </c>
      <c r="E289" s="0" t="n">
        <v>24</v>
      </c>
      <c r="F289" s="0" t="n">
        <v>184322.0116</v>
      </c>
      <c r="G289" s="0" t="n">
        <v>488453.3308</v>
      </c>
      <c r="H289" s="0" t="n">
        <v>76696.38903</v>
      </c>
      <c r="I289" s="0" t="n">
        <v>76.69638903</v>
      </c>
      <c r="J289" s="0" t="n">
        <v>0.076696389</v>
      </c>
      <c r="K289" s="0" t="n">
        <v>169.0863932</v>
      </c>
      <c r="L289" s="0" t="n">
        <v>0.035</v>
      </c>
      <c r="M289" s="0" t="n">
        <v>2.9</v>
      </c>
      <c r="N289" s="0" t="n">
        <v>153.6210205</v>
      </c>
      <c r="O289" s="2" t="n">
        <v>208.405719503136</v>
      </c>
      <c r="P289" s="2" t="n">
        <v>185740.231199952</v>
      </c>
      <c r="Q289" s="2" t="n">
        <v>446383.636625695</v>
      </c>
      <c r="R289" s="2" t="n">
        <v>1182916.63705809</v>
      </c>
      <c r="S289" s="0" t="n">
        <v>208.407</v>
      </c>
      <c r="T289" s="0" t="n">
        <v>0.5</v>
      </c>
      <c r="U289" s="0" t="n">
        <v>0</v>
      </c>
    </row>
    <row r="290" customFormat="false" ht="15" hidden="false" customHeight="false" outlineLevel="0" collapsed="false">
      <c r="A290" s="0" t="s">
        <v>77</v>
      </c>
      <c r="B290" s="0" t="s">
        <v>78</v>
      </c>
      <c r="C290" s="0" t="n">
        <v>9</v>
      </c>
      <c r="D290" s="0" t="n">
        <v>3</v>
      </c>
      <c r="E290" s="0" t="n">
        <v>27</v>
      </c>
      <c r="F290" s="0" t="n">
        <v>185026.8343</v>
      </c>
      <c r="G290" s="0" t="n">
        <v>490321.1109</v>
      </c>
      <c r="H290" s="0" t="n">
        <v>76989.66575</v>
      </c>
      <c r="I290" s="0" t="n">
        <v>76.98966575</v>
      </c>
      <c r="J290" s="0" t="n">
        <v>0.076989666</v>
      </c>
      <c r="K290" s="0" t="n">
        <v>169.7329569</v>
      </c>
      <c r="L290" s="0" t="n">
        <v>0.035</v>
      </c>
      <c r="M290" s="0" t="n">
        <v>2.9</v>
      </c>
      <c r="N290" s="0" t="n">
        <v>153.8233281</v>
      </c>
      <c r="O290" s="2" t="n">
        <v>208.40671428253</v>
      </c>
      <c r="P290" s="2" t="n">
        <v>185742.802324388</v>
      </c>
      <c r="Q290" s="2" t="n">
        <v>446389.815727922</v>
      </c>
      <c r="R290" s="2" t="n">
        <v>1182933.01167899</v>
      </c>
      <c r="S290" s="0" t="n">
        <v>208.407</v>
      </c>
      <c r="T290" s="0" t="n">
        <v>0.5</v>
      </c>
      <c r="U290" s="0" t="n">
        <v>0</v>
      </c>
    </row>
    <row r="291" customFormat="false" ht="15" hidden="false" customHeight="false" outlineLevel="0" collapsed="false">
      <c r="A291" s="0" t="s">
        <v>77</v>
      </c>
      <c r="B291" s="0" t="s">
        <v>78</v>
      </c>
      <c r="C291" s="0" t="n">
        <v>10</v>
      </c>
      <c r="D291" s="0" t="n">
        <v>3</v>
      </c>
      <c r="E291" s="0" t="n">
        <v>30</v>
      </c>
      <c r="F291" s="0" t="n">
        <v>185344.3423</v>
      </c>
      <c r="G291" s="0" t="n">
        <v>491162.507</v>
      </c>
      <c r="H291" s="0" t="n">
        <v>77121.78083</v>
      </c>
      <c r="I291" s="0" t="n">
        <v>77.12178083</v>
      </c>
      <c r="J291" s="0" t="n">
        <v>0.077121781</v>
      </c>
      <c r="K291" s="0" t="n">
        <v>170.0242205</v>
      </c>
      <c r="L291" s="0" t="n">
        <v>0.035</v>
      </c>
      <c r="M291" s="0" t="n">
        <v>2.9</v>
      </c>
      <c r="N291" s="0" t="n">
        <v>153.9142985</v>
      </c>
      <c r="O291" s="2" t="n">
        <v>208.406936247815</v>
      </c>
      <c r="P291" s="2" t="n">
        <v>185743.376022977</v>
      </c>
      <c r="Q291" s="2" t="n">
        <v>446391.194479638</v>
      </c>
      <c r="R291" s="2" t="n">
        <v>1182936.66537104</v>
      </c>
      <c r="S291" s="0" t="n">
        <v>208.407</v>
      </c>
      <c r="T291" s="0" t="n">
        <v>0.5</v>
      </c>
      <c r="U291" s="0" t="n">
        <v>0</v>
      </c>
    </row>
    <row r="292" customFormat="false" ht="15" hidden="false" customHeight="false" outlineLevel="0" collapsed="false">
      <c r="A292" s="0" t="s">
        <v>79</v>
      </c>
      <c r="B292" s="0" t="s">
        <v>80</v>
      </c>
      <c r="C292" s="0" t="n">
        <v>1</v>
      </c>
      <c r="D292" s="0" t="n">
        <v>2</v>
      </c>
      <c r="E292" s="0" t="n">
        <v>2</v>
      </c>
      <c r="F292" s="0" t="n">
        <v>476.0273973</v>
      </c>
      <c r="G292" s="0" t="n">
        <v>1261.472603</v>
      </c>
      <c r="H292" s="0" t="n">
        <v>198.075</v>
      </c>
      <c r="I292" s="0" t="n">
        <v>0.198075</v>
      </c>
      <c r="J292" s="0" t="n">
        <v>0.000198075</v>
      </c>
      <c r="K292" s="0" t="n">
        <v>0.436680107</v>
      </c>
      <c r="L292" s="0" t="n">
        <v>0.0034</v>
      </c>
      <c r="M292" s="0" t="n">
        <v>3.285</v>
      </c>
      <c r="N292" s="0" t="n">
        <v>20.58566939</v>
      </c>
      <c r="O292" s="0" t="n">
        <v>17.2649576665197</v>
      </c>
      <c r="P292" s="0" t="n">
        <v>112.810972240502</v>
      </c>
      <c r="Q292" s="0" t="n">
        <v>271.115049844994</v>
      </c>
      <c r="R292" s="0" t="n">
        <v>718.454882089235</v>
      </c>
      <c r="S292" s="0" t="n">
        <v>59.9</v>
      </c>
      <c r="T292" s="0" t="n">
        <v>0.17</v>
      </c>
      <c r="U292" s="0" t="n">
        <v>0</v>
      </c>
    </row>
    <row r="293" customFormat="false" ht="15" hidden="false" customHeight="false" outlineLevel="0" collapsed="false">
      <c r="A293" s="0" t="s">
        <v>79</v>
      </c>
      <c r="B293" s="0" t="s">
        <v>80</v>
      </c>
      <c r="C293" s="0" t="n">
        <v>2</v>
      </c>
      <c r="D293" s="0" t="n">
        <v>2</v>
      </c>
      <c r="E293" s="0" t="n">
        <v>4</v>
      </c>
      <c r="F293" s="0" t="n">
        <v>1129.488104</v>
      </c>
      <c r="G293" s="0" t="n">
        <v>2993.143474</v>
      </c>
      <c r="H293" s="0" t="n">
        <v>469.9800001</v>
      </c>
      <c r="I293" s="0" t="n">
        <v>0.46998</v>
      </c>
      <c r="J293" s="0" t="n">
        <v>0.00046998</v>
      </c>
      <c r="K293" s="0" t="n">
        <v>1.036127308</v>
      </c>
      <c r="L293" s="0" t="n">
        <v>0.0034</v>
      </c>
      <c r="M293" s="0" t="n">
        <v>3.285</v>
      </c>
      <c r="N293" s="0" t="n">
        <v>26.9668692</v>
      </c>
      <c r="O293" s="0" t="n">
        <v>29.5536421573012</v>
      </c>
      <c r="P293" s="0" t="n">
        <v>630.052760449649</v>
      </c>
      <c r="Q293" s="0" t="n">
        <v>1514.18591792754</v>
      </c>
      <c r="R293" s="0" t="n">
        <v>4012.59268250798</v>
      </c>
      <c r="S293" s="0" t="n">
        <v>59.9</v>
      </c>
      <c r="T293" s="0" t="n">
        <v>0.17</v>
      </c>
      <c r="U293" s="0" t="n">
        <v>0</v>
      </c>
    </row>
    <row r="294" customFormat="false" ht="15" hidden="false" customHeight="false" outlineLevel="0" collapsed="false">
      <c r="A294" s="0" t="s">
        <v>79</v>
      </c>
      <c r="B294" s="0" t="s">
        <v>80</v>
      </c>
      <c r="C294" s="0" t="n">
        <v>3</v>
      </c>
      <c r="D294" s="0" t="n">
        <v>2</v>
      </c>
      <c r="E294" s="0" t="n">
        <v>6</v>
      </c>
      <c r="F294" s="0" t="n">
        <v>1548.906513</v>
      </c>
      <c r="G294" s="0" t="n">
        <v>4104.60226</v>
      </c>
      <c r="H294" s="0" t="n">
        <v>644.5000001</v>
      </c>
      <c r="I294" s="0" t="n">
        <v>0.6445</v>
      </c>
      <c r="J294" s="0" t="n">
        <v>0.0006445</v>
      </c>
      <c r="K294" s="0" t="n">
        <v>1.42087759</v>
      </c>
      <c r="L294" s="0" t="n">
        <v>0.0034</v>
      </c>
      <c r="M294" s="0" t="n">
        <v>3.285</v>
      </c>
      <c r="N294" s="0" t="n">
        <v>29.76376634</v>
      </c>
      <c r="O294" s="0" t="n">
        <v>38.3003630836326</v>
      </c>
      <c r="P294" s="0" t="n">
        <v>1444.34498074383</v>
      </c>
      <c r="Q294" s="0" t="n">
        <v>3471.148716039</v>
      </c>
      <c r="R294" s="0" t="n">
        <v>9198.54409750334</v>
      </c>
      <c r="S294" s="0" t="n">
        <v>59.9</v>
      </c>
      <c r="T294" s="0" t="n">
        <v>0.17</v>
      </c>
      <c r="U294" s="0" t="n">
        <v>0</v>
      </c>
    </row>
    <row r="295" customFormat="false" ht="15" hidden="false" customHeight="false" outlineLevel="0" collapsed="false">
      <c r="A295" s="0" t="s">
        <v>79</v>
      </c>
      <c r="B295" s="0" t="s">
        <v>80</v>
      </c>
      <c r="C295" s="0" t="n">
        <v>4</v>
      </c>
      <c r="D295" s="0" t="n">
        <v>2</v>
      </c>
      <c r="E295" s="0" t="n">
        <v>8</v>
      </c>
      <c r="F295" s="0" t="n">
        <v>2095.457822</v>
      </c>
      <c r="G295" s="0" t="n">
        <v>5552.96323</v>
      </c>
      <c r="H295" s="0" t="n">
        <v>871.9199997</v>
      </c>
      <c r="I295" s="0" t="n">
        <v>0.87192</v>
      </c>
      <c r="J295" s="0" t="n">
        <v>0.00087192</v>
      </c>
      <c r="K295" s="0" t="n">
        <v>1.92225227</v>
      </c>
      <c r="L295" s="0" t="n">
        <v>0.0034</v>
      </c>
      <c r="M295" s="0" t="n">
        <v>3.285</v>
      </c>
      <c r="N295" s="0" t="n">
        <v>32.71181739</v>
      </c>
      <c r="O295" s="0" t="n">
        <v>44.526019460482</v>
      </c>
      <c r="P295" s="0" t="n">
        <v>2338.76224787851</v>
      </c>
      <c r="Q295" s="0" t="n">
        <v>5620.67351088322</v>
      </c>
      <c r="R295" s="0" t="n">
        <v>14894.7848038405</v>
      </c>
      <c r="S295" s="0" t="n">
        <v>59.9</v>
      </c>
      <c r="T295" s="0" t="n">
        <v>0.17</v>
      </c>
      <c r="U295" s="0" t="n">
        <v>0</v>
      </c>
    </row>
    <row r="296" customFormat="false" ht="15" hidden="false" customHeight="false" outlineLevel="0" collapsed="false">
      <c r="A296" s="0" t="s">
        <v>79</v>
      </c>
      <c r="B296" s="0" t="s">
        <v>80</v>
      </c>
      <c r="C296" s="0" t="n">
        <v>5</v>
      </c>
      <c r="D296" s="0" t="n">
        <v>2</v>
      </c>
      <c r="E296" s="0" t="n">
        <v>10</v>
      </c>
      <c r="F296" s="0" t="n">
        <v>2636.890171</v>
      </c>
      <c r="G296" s="0" t="n">
        <v>6987.758953</v>
      </c>
      <c r="H296" s="0" t="n">
        <v>1097.21</v>
      </c>
      <c r="I296" s="0" t="n">
        <v>1.09721</v>
      </c>
      <c r="J296" s="0" t="n">
        <v>0.00109721</v>
      </c>
      <c r="K296" s="0" t="n">
        <v>2.418931111</v>
      </c>
      <c r="L296" s="0" t="n">
        <v>0.0034</v>
      </c>
      <c r="M296" s="0" t="n">
        <v>3.285</v>
      </c>
      <c r="N296" s="0" t="n">
        <v>35.14764834</v>
      </c>
      <c r="O296" s="0" t="n">
        <v>48.9572569092412</v>
      </c>
      <c r="P296" s="0" t="n">
        <v>3168.37318369914</v>
      </c>
      <c r="Q296" s="0" t="n">
        <v>7614.45129463865</v>
      </c>
      <c r="R296" s="0" t="n">
        <v>20178.2959307924</v>
      </c>
      <c r="S296" s="0" t="n">
        <v>59.9</v>
      </c>
      <c r="T296" s="0" t="n">
        <v>0.17</v>
      </c>
      <c r="U296" s="0" t="n">
        <v>0</v>
      </c>
    </row>
    <row r="297" customFormat="false" ht="15" hidden="false" customHeight="false" outlineLevel="0" collapsed="false">
      <c r="A297" s="0" t="s">
        <v>79</v>
      </c>
      <c r="B297" s="0" t="s">
        <v>80</v>
      </c>
      <c r="C297" s="0" t="n">
        <v>6</v>
      </c>
      <c r="D297" s="0" t="n">
        <v>2</v>
      </c>
      <c r="E297" s="0" t="n">
        <v>12</v>
      </c>
      <c r="F297" s="0" t="n">
        <v>2919.850997</v>
      </c>
      <c r="G297" s="0" t="n">
        <v>7737.605143</v>
      </c>
      <c r="H297" s="0" t="n">
        <v>1214.95</v>
      </c>
      <c r="I297" s="0" t="n">
        <v>1.21495</v>
      </c>
      <c r="J297" s="0" t="n">
        <v>0.00121495</v>
      </c>
      <c r="K297" s="0" t="n">
        <v>2.678503069</v>
      </c>
      <c r="L297" s="0" t="n">
        <v>0.0034</v>
      </c>
      <c r="M297" s="0" t="n">
        <v>3.285</v>
      </c>
      <c r="N297" s="0" t="n">
        <v>36.28525881</v>
      </c>
      <c r="O297" s="0" t="n">
        <v>52.1112802183823</v>
      </c>
      <c r="P297" s="0" t="n">
        <v>3869.04037274617</v>
      </c>
      <c r="Q297" s="0" t="n">
        <v>9298.34264058199</v>
      </c>
      <c r="R297" s="0" t="n">
        <v>24640.6079975423</v>
      </c>
      <c r="S297" s="0" t="n">
        <v>59.9</v>
      </c>
      <c r="T297" s="0" t="n">
        <v>0.17</v>
      </c>
      <c r="U297" s="0" t="n">
        <v>0</v>
      </c>
    </row>
    <row r="298" customFormat="false" ht="15" hidden="false" customHeight="false" outlineLevel="0" collapsed="false">
      <c r="A298" s="0" t="s">
        <v>79</v>
      </c>
      <c r="B298" s="0" t="s">
        <v>80</v>
      </c>
      <c r="C298" s="0" t="n">
        <v>7</v>
      </c>
      <c r="D298" s="0" t="n">
        <v>2</v>
      </c>
      <c r="E298" s="0" t="n">
        <v>14</v>
      </c>
      <c r="F298" s="0" t="n">
        <v>3445.56597</v>
      </c>
      <c r="G298" s="0" t="n">
        <v>9130.749819</v>
      </c>
      <c r="H298" s="0" t="n">
        <v>1433.7</v>
      </c>
      <c r="I298" s="0" t="n">
        <v>1.4337</v>
      </c>
      <c r="J298" s="0" t="n">
        <v>0.0014337</v>
      </c>
      <c r="K298" s="0" t="n">
        <v>3.160763694</v>
      </c>
      <c r="L298" s="0" t="n">
        <v>0.0034</v>
      </c>
      <c r="M298" s="0" t="n">
        <v>3.285</v>
      </c>
      <c r="N298" s="0" t="n">
        <v>38.21192684</v>
      </c>
      <c r="O298" s="0" t="n">
        <v>54.3562204071304</v>
      </c>
      <c r="P298" s="0" t="n">
        <v>4428.11904918059</v>
      </c>
      <c r="Q298" s="0" t="n">
        <v>10641.9587819769</v>
      </c>
      <c r="R298" s="0" t="n">
        <v>28201.1907722388</v>
      </c>
      <c r="S298" s="0" t="n">
        <v>59.9</v>
      </c>
      <c r="T298" s="0" t="n">
        <v>0.17</v>
      </c>
      <c r="U298" s="0" t="n">
        <v>0</v>
      </c>
    </row>
    <row r="299" customFormat="false" ht="15" hidden="false" customHeight="false" outlineLevel="0" collapsed="false">
      <c r="A299" s="0" t="s">
        <v>79</v>
      </c>
      <c r="B299" s="0" t="s">
        <v>80</v>
      </c>
      <c r="C299" s="0" t="n">
        <v>8</v>
      </c>
      <c r="D299" s="0" t="n">
        <v>2</v>
      </c>
      <c r="E299" s="0" t="n">
        <v>16</v>
      </c>
      <c r="F299" s="0" t="n">
        <v>3970.920452</v>
      </c>
      <c r="G299" s="0" t="n">
        <v>10522.9392</v>
      </c>
      <c r="H299" s="0" t="n">
        <v>1652.3</v>
      </c>
      <c r="I299" s="0" t="n">
        <v>1.6523</v>
      </c>
      <c r="J299" s="0" t="n">
        <v>0.0016523</v>
      </c>
      <c r="K299" s="0" t="n">
        <v>3.642693626</v>
      </c>
      <c r="L299" s="0" t="n">
        <v>0.0034</v>
      </c>
      <c r="M299" s="0" t="n">
        <v>3.285</v>
      </c>
      <c r="N299" s="0" t="n">
        <v>39.94463946</v>
      </c>
      <c r="O299" s="0" t="n">
        <v>55.9541022098585</v>
      </c>
      <c r="P299" s="0" t="n">
        <v>4858.29483206058</v>
      </c>
      <c r="Q299" s="0" t="n">
        <v>11675.7866668122</v>
      </c>
      <c r="R299" s="0" t="n">
        <v>30940.8346670524</v>
      </c>
      <c r="S299" s="0" t="n">
        <v>59.9</v>
      </c>
      <c r="T299" s="0" t="n">
        <v>0.17</v>
      </c>
      <c r="U299" s="0" t="n">
        <v>0</v>
      </c>
    </row>
    <row r="300" customFormat="false" ht="15" hidden="false" customHeight="false" outlineLevel="0" collapsed="false">
      <c r="A300" s="0" t="s">
        <v>79</v>
      </c>
      <c r="B300" s="0" t="s">
        <v>80</v>
      </c>
      <c r="C300" s="0" t="n">
        <v>9</v>
      </c>
      <c r="D300" s="0" t="n">
        <v>2</v>
      </c>
      <c r="E300" s="0" t="n">
        <v>18</v>
      </c>
      <c r="F300" s="0" t="n">
        <v>4109.589041</v>
      </c>
      <c r="G300" s="0" t="n">
        <v>10890.41096</v>
      </c>
      <c r="H300" s="0" t="n">
        <v>1710</v>
      </c>
      <c r="I300" s="0" t="n">
        <v>1.71</v>
      </c>
      <c r="J300" s="0" t="n">
        <v>0.00171</v>
      </c>
      <c r="K300" s="0" t="n">
        <v>3.7699002</v>
      </c>
      <c r="L300" s="0" t="n">
        <v>0.0034</v>
      </c>
      <c r="M300" s="0" t="n">
        <v>3.285</v>
      </c>
      <c r="N300" s="0" t="n">
        <v>40.3754158</v>
      </c>
      <c r="O300" s="0" t="n">
        <v>57.0914270563227</v>
      </c>
      <c r="P300" s="0" t="n">
        <v>5181.41718512368</v>
      </c>
      <c r="Q300" s="0" t="n">
        <v>12452.3364218305</v>
      </c>
      <c r="R300" s="0" t="n">
        <v>32998.6915178509</v>
      </c>
      <c r="S300" s="0" t="n">
        <v>59.9</v>
      </c>
      <c r="T300" s="0" t="n">
        <v>0.17</v>
      </c>
      <c r="U300" s="0" t="n">
        <v>0</v>
      </c>
    </row>
    <row r="301" customFormat="false" ht="15" hidden="false" customHeight="false" outlineLevel="0" collapsed="false">
      <c r="A301" s="0" t="s">
        <v>79</v>
      </c>
      <c r="B301" s="0" t="s">
        <v>80</v>
      </c>
      <c r="C301" s="0" t="n">
        <v>10</v>
      </c>
      <c r="D301" s="0" t="n">
        <v>2</v>
      </c>
      <c r="E301" s="0" t="n">
        <v>20</v>
      </c>
      <c r="F301" s="0" t="n">
        <v>4373.94857</v>
      </c>
      <c r="G301" s="0" t="n">
        <v>11590.96371</v>
      </c>
      <c r="H301" s="0" t="n">
        <v>1820</v>
      </c>
      <c r="I301" s="0" t="n">
        <v>1.82</v>
      </c>
      <c r="J301" s="0" t="n">
        <v>0.00182</v>
      </c>
      <c r="K301" s="0" t="n">
        <v>4.0124084</v>
      </c>
      <c r="L301" s="0" t="n">
        <v>0.0034</v>
      </c>
      <c r="M301" s="0" t="n">
        <v>3.285</v>
      </c>
      <c r="N301" s="0" t="n">
        <v>41.16973126</v>
      </c>
      <c r="O301" s="0" t="n">
        <v>57.9009411293765</v>
      </c>
      <c r="P301" s="0" t="n">
        <v>5420.20457354327</v>
      </c>
      <c r="Q301" s="0" t="n">
        <v>13026.2066175036</v>
      </c>
      <c r="R301" s="0" t="n">
        <v>34519.4475363847</v>
      </c>
      <c r="S301" s="0" t="n">
        <v>59.9</v>
      </c>
      <c r="T301" s="0" t="n">
        <v>0.17</v>
      </c>
      <c r="U301" s="0" t="n">
        <v>0</v>
      </c>
    </row>
    <row r="302" customFormat="false" ht="15" hidden="false" customHeight="false" outlineLevel="0" collapsed="false">
      <c r="A302" s="0" t="s">
        <v>81</v>
      </c>
      <c r="B302" s="0" t="s">
        <v>82</v>
      </c>
      <c r="C302" s="0" t="n">
        <v>1</v>
      </c>
      <c r="D302" s="0" t="n">
        <v>2</v>
      </c>
      <c r="E302" s="0" t="n">
        <v>2</v>
      </c>
      <c r="F302" s="0" t="n">
        <v>127.5414564</v>
      </c>
      <c r="G302" s="0" t="n">
        <v>337.9848595</v>
      </c>
      <c r="H302" s="0" t="n">
        <v>53.07000001</v>
      </c>
      <c r="I302" s="0" t="n">
        <v>0.05307</v>
      </c>
      <c r="J302" s="0" t="n">
        <v>5.31E-005</v>
      </c>
      <c r="K302" s="0" t="n">
        <v>0.116999183</v>
      </c>
      <c r="L302" s="0" t="n">
        <v>0.015</v>
      </c>
      <c r="M302" s="0" t="n">
        <v>3</v>
      </c>
      <c r="N302" s="0" t="n">
        <v>15.23769499</v>
      </c>
      <c r="O302" s="0" t="n">
        <v>30.5523457871634</v>
      </c>
      <c r="P302" s="0" t="n">
        <v>427.784397996136</v>
      </c>
      <c r="Q302" s="0" t="n">
        <v>1028.08074500393</v>
      </c>
      <c r="R302" s="0" t="n">
        <v>2724.41397426042</v>
      </c>
      <c r="S302" s="0" t="n">
        <v>106</v>
      </c>
      <c r="T302" s="0" t="n">
        <v>0.17</v>
      </c>
      <c r="U302" s="0" t="n">
        <v>0</v>
      </c>
    </row>
    <row r="303" customFormat="false" ht="15" hidden="false" customHeight="false" outlineLevel="0" collapsed="false">
      <c r="A303" s="0" t="s">
        <v>81</v>
      </c>
      <c r="B303" s="0" t="s">
        <v>82</v>
      </c>
      <c r="C303" s="0" t="n">
        <v>2</v>
      </c>
      <c r="D303" s="0" t="n">
        <v>2</v>
      </c>
      <c r="E303" s="0" t="n">
        <v>4</v>
      </c>
      <c r="F303" s="0" t="n">
        <v>347.4885845</v>
      </c>
      <c r="G303" s="0" t="n">
        <v>920.8447489</v>
      </c>
      <c r="H303" s="0" t="n">
        <v>144.59</v>
      </c>
      <c r="I303" s="0" t="n">
        <v>0.14459</v>
      </c>
      <c r="J303" s="0" t="n">
        <v>0.00014459</v>
      </c>
      <c r="K303" s="0" t="n">
        <v>0.318766006</v>
      </c>
      <c r="L303" s="0" t="n">
        <v>0.015</v>
      </c>
      <c r="M303" s="0" t="n">
        <v>3</v>
      </c>
      <c r="N303" s="0" t="n">
        <v>21.28215815</v>
      </c>
      <c r="O303" s="0" t="n">
        <v>52.2985988092475</v>
      </c>
      <c r="P303" s="0" t="n">
        <v>2145.66253978327</v>
      </c>
      <c r="Q303" s="0" t="n">
        <v>5156.60307566274</v>
      </c>
      <c r="R303" s="0" t="n">
        <v>13664.9981505063</v>
      </c>
      <c r="S303" s="0" t="n">
        <v>106</v>
      </c>
      <c r="T303" s="0" t="n">
        <v>0.17</v>
      </c>
      <c r="U303" s="0" t="n">
        <v>0</v>
      </c>
    </row>
    <row r="304" customFormat="false" ht="15" hidden="false" customHeight="false" outlineLevel="0" collapsed="false">
      <c r="A304" s="0" t="s">
        <v>81</v>
      </c>
      <c r="B304" s="0" t="s">
        <v>82</v>
      </c>
      <c r="C304" s="0" t="n">
        <v>3</v>
      </c>
      <c r="D304" s="0" t="n">
        <v>2</v>
      </c>
      <c r="E304" s="0" t="n">
        <v>6</v>
      </c>
      <c r="F304" s="0" t="n">
        <v>732.4200913</v>
      </c>
      <c r="G304" s="0" t="n">
        <v>1940.913242</v>
      </c>
      <c r="H304" s="0" t="n">
        <v>304.76</v>
      </c>
      <c r="I304" s="0" t="n">
        <v>0.30476</v>
      </c>
      <c r="J304" s="0" t="n">
        <v>0.00030476</v>
      </c>
      <c r="K304" s="0" t="n">
        <v>0.671879991</v>
      </c>
      <c r="L304" s="0" t="n">
        <v>0.015</v>
      </c>
      <c r="M304" s="0" t="n">
        <v>3</v>
      </c>
      <c r="N304" s="0" t="n">
        <v>27.28698603</v>
      </c>
      <c r="O304" s="0" t="n">
        <v>67.7769363416537</v>
      </c>
      <c r="P304" s="0" t="n">
        <v>4670.21700511607</v>
      </c>
      <c r="Q304" s="0" t="n">
        <v>11223.7851600963</v>
      </c>
      <c r="R304" s="0" t="n">
        <v>29743.0306742552</v>
      </c>
      <c r="S304" s="0" t="n">
        <v>106</v>
      </c>
      <c r="T304" s="0" t="n">
        <v>0.17</v>
      </c>
      <c r="U304" s="0" t="n">
        <v>0</v>
      </c>
    </row>
    <row r="305" customFormat="false" ht="15" hidden="false" customHeight="false" outlineLevel="0" collapsed="false">
      <c r="A305" s="0" t="s">
        <v>81</v>
      </c>
      <c r="B305" s="0" t="s">
        <v>82</v>
      </c>
      <c r="C305" s="0" t="n">
        <v>4</v>
      </c>
      <c r="D305" s="0" t="n">
        <v>2</v>
      </c>
      <c r="E305" s="0" t="n">
        <v>8</v>
      </c>
      <c r="F305" s="0" t="n">
        <v>1115.200673</v>
      </c>
      <c r="G305" s="0" t="n">
        <v>2955.281782</v>
      </c>
      <c r="H305" s="0" t="n">
        <v>464.035</v>
      </c>
      <c r="I305" s="0" t="n">
        <v>0.464035</v>
      </c>
      <c r="J305" s="0" t="n">
        <v>0.000464035</v>
      </c>
      <c r="K305" s="0" t="n">
        <v>1.023020842</v>
      </c>
      <c r="L305" s="0" t="n">
        <v>0.015</v>
      </c>
      <c r="M305" s="0" t="n">
        <v>3</v>
      </c>
      <c r="N305" s="0" t="n">
        <v>31.39206078</v>
      </c>
      <c r="O305" s="0" t="n">
        <v>78.7939576429231</v>
      </c>
      <c r="P305" s="0" t="n">
        <v>7337.86982504369</v>
      </c>
      <c r="Q305" s="0" t="n">
        <v>17634.8710046712</v>
      </c>
      <c r="R305" s="0" t="n">
        <v>46732.4081623787</v>
      </c>
      <c r="S305" s="0" t="n">
        <v>106</v>
      </c>
      <c r="T305" s="0" t="n">
        <v>0.17</v>
      </c>
      <c r="U305" s="0" t="n">
        <v>0</v>
      </c>
    </row>
    <row r="306" customFormat="false" ht="15" hidden="false" customHeight="false" outlineLevel="0" collapsed="false">
      <c r="A306" s="0" t="s">
        <v>81</v>
      </c>
      <c r="B306" s="0" t="s">
        <v>82</v>
      </c>
      <c r="C306" s="0" t="n">
        <v>5</v>
      </c>
      <c r="D306" s="0" t="n">
        <v>2</v>
      </c>
      <c r="E306" s="0" t="n">
        <v>10</v>
      </c>
      <c r="F306" s="0" t="n">
        <v>1550.432588</v>
      </c>
      <c r="G306" s="0" t="n">
        <v>4108.646359</v>
      </c>
      <c r="H306" s="0" t="n">
        <v>645.1349999</v>
      </c>
      <c r="I306" s="0" t="n">
        <v>0.645135</v>
      </c>
      <c r="J306" s="0" t="n">
        <v>0.000645135</v>
      </c>
      <c r="K306" s="0" t="n">
        <v>1.422277523</v>
      </c>
      <c r="L306" s="0" t="n">
        <v>0.015</v>
      </c>
      <c r="M306" s="0" t="n">
        <v>3</v>
      </c>
      <c r="N306" s="0" t="n">
        <v>35.03642466</v>
      </c>
      <c r="O306" s="0" t="n">
        <v>86.6355464504101</v>
      </c>
      <c r="P306" s="0" t="n">
        <v>9753.9295879223</v>
      </c>
      <c r="Q306" s="0" t="n">
        <v>23441.3111942377</v>
      </c>
      <c r="R306" s="0" t="n">
        <v>62119.4746647299</v>
      </c>
      <c r="S306" s="0" t="n">
        <v>106</v>
      </c>
      <c r="T306" s="0" t="n">
        <v>0.17</v>
      </c>
      <c r="U306" s="0" t="n">
        <v>0</v>
      </c>
    </row>
    <row r="307" customFormat="false" ht="15" hidden="false" customHeight="false" outlineLevel="0" collapsed="false">
      <c r="A307" s="0" t="s">
        <v>81</v>
      </c>
      <c r="B307" s="0" t="s">
        <v>82</v>
      </c>
      <c r="C307" s="0" t="n">
        <v>6</v>
      </c>
      <c r="D307" s="0" t="n">
        <v>2</v>
      </c>
      <c r="E307" s="0" t="n">
        <v>12</v>
      </c>
      <c r="F307" s="0" t="n">
        <v>1976.435953</v>
      </c>
      <c r="G307" s="0" t="n">
        <v>5237.555275</v>
      </c>
      <c r="H307" s="0" t="n">
        <v>822.395</v>
      </c>
      <c r="I307" s="0" t="n">
        <v>0.822395</v>
      </c>
      <c r="J307" s="0" t="n">
        <v>0.000822395</v>
      </c>
      <c r="K307" s="0" t="n">
        <v>1.813068465</v>
      </c>
      <c r="L307" s="0" t="n">
        <v>0.015</v>
      </c>
      <c r="M307" s="0" t="n">
        <v>3</v>
      </c>
      <c r="N307" s="0" t="n">
        <v>37.98945537</v>
      </c>
      <c r="O307" s="0" t="n">
        <v>92.2169566468869</v>
      </c>
      <c r="P307" s="0" t="n">
        <v>11763.1494714218</v>
      </c>
      <c r="Q307" s="0" t="n">
        <v>28270.0059394899</v>
      </c>
      <c r="R307" s="0" t="n">
        <v>74915.5157396483</v>
      </c>
      <c r="S307" s="0" t="n">
        <v>106</v>
      </c>
      <c r="T307" s="0" t="n">
        <v>0.17</v>
      </c>
      <c r="U307" s="0" t="n">
        <v>0</v>
      </c>
    </row>
    <row r="308" customFormat="false" ht="15" hidden="false" customHeight="false" outlineLevel="0" collapsed="false">
      <c r="A308" s="0" t="s">
        <v>81</v>
      </c>
      <c r="B308" s="0" t="s">
        <v>82</v>
      </c>
      <c r="C308" s="0" t="n">
        <v>7</v>
      </c>
      <c r="D308" s="0" t="n">
        <v>2</v>
      </c>
      <c r="E308" s="0" t="n">
        <v>14</v>
      </c>
      <c r="F308" s="0" t="n">
        <v>2275.666907</v>
      </c>
      <c r="G308" s="0" t="n">
        <v>6030.517304</v>
      </c>
      <c r="H308" s="0" t="n">
        <v>946.905</v>
      </c>
      <c r="I308" s="0" t="n">
        <v>0.946905</v>
      </c>
      <c r="J308" s="0" t="n">
        <v>0.000946905</v>
      </c>
      <c r="K308" s="0" t="n">
        <v>2.087565701</v>
      </c>
      <c r="L308" s="0" t="n">
        <v>0.015</v>
      </c>
      <c r="M308" s="0" t="n">
        <v>3</v>
      </c>
      <c r="N308" s="0" t="n">
        <v>39.81729171</v>
      </c>
      <c r="O308" s="0" t="n">
        <v>96.1896387839036</v>
      </c>
      <c r="P308" s="0" t="n">
        <v>13349.8424583511</v>
      </c>
      <c r="Q308" s="0" t="n">
        <v>32083.2551270155</v>
      </c>
      <c r="R308" s="0" t="n">
        <v>85020.626086591</v>
      </c>
      <c r="S308" s="0" t="n">
        <v>106</v>
      </c>
      <c r="T308" s="0" t="n">
        <v>0.17</v>
      </c>
      <c r="U308" s="0" t="n">
        <v>0</v>
      </c>
    </row>
    <row r="309" customFormat="false" ht="15" hidden="false" customHeight="false" outlineLevel="0" collapsed="false">
      <c r="A309" s="0" t="s">
        <v>81</v>
      </c>
      <c r="B309" s="0" t="s">
        <v>82</v>
      </c>
      <c r="C309" s="0" t="n">
        <v>8</v>
      </c>
      <c r="D309" s="0" t="n">
        <v>2</v>
      </c>
      <c r="E309" s="0" t="n">
        <v>16</v>
      </c>
      <c r="F309" s="0" t="n">
        <v>2451.333814</v>
      </c>
      <c r="G309" s="0" t="n">
        <v>6496.034608</v>
      </c>
      <c r="H309" s="0" t="n">
        <v>1020</v>
      </c>
      <c r="I309" s="0" t="n">
        <v>1.02</v>
      </c>
      <c r="J309" s="0" t="n">
        <v>0.00102</v>
      </c>
      <c r="K309" s="0" t="n">
        <v>2.2487124</v>
      </c>
      <c r="L309" s="0" t="n">
        <v>0.015</v>
      </c>
      <c r="M309" s="0" t="n">
        <v>3</v>
      </c>
      <c r="N309" s="0" t="n">
        <v>40.81655102</v>
      </c>
      <c r="O309" s="0" t="n">
        <v>99.0172760308013</v>
      </c>
      <c r="P309" s="0" t="n">
        <v>14562.1058367269</v>
      </c>
      <c r="Q309" s="0" t="n">
        <v>34996.6494513985</v>
      </c>
      <c r="R309" s="0" t="n">
        <v>92741.1210462061</v>
      </c>
      <c r="S309" s="0" t="n">
        <v>106</v>
      </c>
      <c r="T309" s="0" t="n">
        <v>0.17</v>
      </c>
      <c r="U309" s="0" t="n">
        <v>0</v>
      </c>
    </row>
    <row r="310" customFormat="false" ht="15" hidden="false" customHeight="false" outlineLevel="0" collapsed="false">
      <c r="A310" s="0" t="s">
        <v>81</v>
      </c>
      <c r="B310" s="0" t="s">
        <v>82</v>
      </c>
      <c r="C310" s="0" t="n">
        <v>9</v>
      </c>
      <c r="D310" s="0" t="n">
        <v>2</v>
      </c>
      <c r="E310" s="0" t="n">
        <v>18</v>
      </c>
      <c r="F310" s="0" t="n">
        <v>2643.59529</v>
      </c>
      <c r="G310" s="0" t="n">
        <v>7005.527518</v>
      </c>
      <c r="H310" s="0" t="n">
        <v>1100</v>
      </c>
      <c r="I310" s="0" t="n">
        <v>1.1</v>
      </c>
      <c r="J310" s="0" t="n">
        <v>0.0011</v>
      </c>
      <c r="K310" s="0" t="n">
        <v>2.425082</v>
      </c>
      <c r="L310" s="0" t="n">
        <v>0.015</v>
      </c>
      <c r="M310" s="0" t="n">
        <v>3</v>
      </c>
      <c r="N310" s="0" t="n">
        <v>41.85690786</v>
      </c>
      <c r="O310" s="0" t="n">
        <v>101.029904306681</v>
      </c>
      <c r="P310" s="0" t="n">
        <v>15468.2464873077</v>
      </c>
      <c r="Q310" s="0" t="n">
        <v>37174.3486837483</v>
      </c>
      <c r="R310" s="0" t="n">
        <v>98512.024011933</v>
      </c>
      <c r="S310" s="0" t="n">
        <v>106</v>
      </c>
      <c r="T310" s="0" t="n">
        <v>0.17</v>
      </c>
      <c r="U310" s="0" t="n">
        <v>0</v>
      </c>
    </row>
    <row r="311" customFormat="false" ht="15" hidden="false" customHeight="false" outlineLevel="0" collapsed="false">
      <c r="A311" s="0" t="s">
        <v>81</v>
      </c>
      <c r="B311" s="0" t="s">
        <v>82</v>
      </c>
      <c r="C311" s="0" t="n">
        <v>10</v>
      </c>
      <c r="D311" s="0" t="n">
        <v>2</v>
      </c>
      <c r="E311" s="0" t="n">
        <v>20</v>
      </c>
      <c r="F311" s="0" t="n">
        <v>3076.18361</v>
      </c>
      <c r="G311" s="0" t="n">
        <v>8151.886566</v>
      </c>
      <c r="H311" s="0" t="n">
        <v>1280</v>
      </c>
      <c r="I311" s="0" t="n">
        <v>1.28</v>
      </c>
      <c r="J311" s="0" t="n">
        <v>0.00128</v>
      </c>
      <c r="K311" s="0" t="n">
        <v>2.8219136</v>
      </c>
      <c r="L311" s="0" t="n">
        <v>0.015</v>
      </c>
      <c r="M311" s="0" t="n">
        <v>3</v>
      </c>
      <c r="N311" s="0" t="n">
        <v>44.02569665</v>
      </c>
      <c r="O311" s="0" t="n">
        <v>102.462433384205</v>
      </c>
      <c r="P311" s="0" t="n">
        <v>16135.6050920246</v>
      </c>
      <c r="Q311" s="0" t="n">
        <v>38778.1905600207</v>
      </c>
      <c r="R311" s="0" t="n">
        <v>102762.204984055</v>
      </c>
      <c r="S311" s="0" t="n">
        <v>106</v>
      </c>
      <c r="T311" s="0" t="n">
        <v>0.17</v>
      </c>
      <c r="U311" s="0" t="n">
        <v>0</v>
      </c>
    </row>
    <row r="312" customFormat="false" ht="15" hidden="false" customHeight="false" outlineLevel="0" collapsed="false">
      <c r="A312" s="0" t="s">
        <v>83</v>
      </c>
      <c r="B312" s="0" t="s">
        <v>84</v>
      </c>
      <c r="C312" s="0" t="n">
        <v>1</v>
      </c>
      <c r="D312" s="0" t="n">
        <v>7</v>
      </c>
      <c r="E312" s="0" t="n">
        <v>7</v>
      </c>
      <c r="F312" s="0" t="n">
        <v>1355.00938</v>
      </c>
      <c r="G312" s="0" t="n">
        <v>3590.52486</v>
      </c>
      <c r="H312" s="0" t="n">
        <v>563.819403</v>
      </c>
      <c r="I312" s="0" t="n">
        <v>0.563819403</v>
      </c>
      <c r="J312" s="0" t="n">
        <v>0.000563819</v>
      </c>
      <c r="K312" s="0" t="n">
        <v>1.243007532</v>
      </c>
      <c r="L312" s="0" t="n">
        <v>0.0054</v>
      </c>
      <c r="M312" s="0" t="n">
        <v>3</v>
      </c>
      <c r="N312" s="0" t="n">
        <v>47.08856104</v>
      </c>
      <c r="O312" s="0" t="n">
        <v>155.688613020142</v>
      </c>
      <c r="P312" s="0" t="n">
        <v>20378.1290795723</v>
      </c>
      <c r="Q312" s="0" t="n">
        <v>48974.1145868117</v>
      </c>
      <c r="R312" s="0" t="n">
        <v>129781.403655051</v>
      </c>
      <c r="S312" s="0" t="n">
        <v>280</v>
      </c>
      <c r="T312" s="0" t="n">
        <v>0.116</v>
      </c>
      <c r="U312" s="0" t="n">
        <v>0</v>
      </c>
    </row>
    <row r="313" customFormat="false" ht="15" hidden="false" customHeight="false" outlineLevel="0" collapsed="false">
      <c r="A313" s="0" t="s">
        <v>83</v>
      </c>
      <c r="B313" s="0" t="s">
        <v>84</v>
      </c>
      <c r="C313" s="0" t="n">
        <v>2</v>
      </c>
      <c r="D313" s="0" t="n">
        <v>7</v>
      </c>
      <c r="E313" s="0" t="n">
        <v>14</v>
      </c>
      <c r="F313" s="0" t="n">
        <v>9019.28204</v>
      </c>
      <c r="G313" s="0" t="n">
        <v>23901.1974</v>
      </c>
      <c r="H313" s="0" t="n">
        <v>3752.923257</v>
      </c>
      <c r="I313" s="0" t="n">
        <v>3.752923257</v>
      </c>
      <c r="J313" s="0" t="n">
        <v>0.003752923</v>
      </c>
      <c r="K313" s="0" t="n">
        <v>8.273769671</v>
      </c>
      <c r="L313" s="0" t="n">
        <v>0.0054</v>
      </c>
      <c r="M313" s="0" t="n">
        <v>3</v>
      </c>
      <c r="N313" s="0" t="n">
        <v>88.57788534</v>
      </c>
      <c r="O313" s="0" t="n">
        <v>224.809568096942</v>
      </c>
      <c r="P313" s="0" t="n">
        <v>61353.3291816221</v>
      </c>
      <c r="Q313" s="0" t="n">
        <v>147448.520023124</v>
      </c>
      <c r="R313" s="0" t="n">
        <v>390738.57806128</v>
      </c>
      <c r="S313" s="0" t="n">
        <v>280</v>
      </c>
      <c r="T313" s="0" t="n">
        <v>0.116</v>
      </c>
      <c r="U313" s="0" t="n">
        <v>0</v>
      </c>
    </row>
    <row r="314" customFormat="false" ht="15" hidden="false" customHeight="false" outlineLevel="0" collapsed="false">
      <c r="A314" s="0" t="s">
        <v>83</v>
      </c>
      <c r="B314" s="0" t="s">
        <v>84</v>
      </c>
      <c r="C314" s="0" t="n">
        <v>3</v>
      </c>
      <c r="D314" s="0" t="n">
        <v>7</v>
      </c>
      <c r="E314" s="0" t="n">
        <v>21</v>
      </c>
      <c r="F314" s="0" t="n">
        <v>20847.3854</v>
      </c>
      <c r="G314" s="0" t="n">
        <v>55245.1214</v>
      </c>
      <c r="H314" s="0" t="n">
        <v>8674.597065</v>
      </c>
      <c r="I314" s="0" t="n">
        <v>8.674597065</v>
      </c>
      <c r="J314" s="0" t="n">
        <v>0.008674597</v>
      </c>
      <c r="K314" s="0" t="n">
        <v>19.12419018</v>
      </c>
      <c r="L314" s="0" t="n">
        <v>0.0054</v>
      </c>
      <c r="M314" s="0" t="n">
        <v>3</v>
      </c>
      <c r="N314" s="0" t="n">
        <v>117.1166165</v>
      </c>
      <c r="O314" s="0" t="n">
        <v>255.49714593612</v>
      </c>
      <c r="P314" s="0" t="n">
        <v>90064.1426718569</v>
      </c>
      <c r="Q314" s="0" t="n">
        <v>216448.312116936</v>
      </c>
      <c r="R314" s="0" t="n">
        <v>573588.027109879</v>
      </c>
      <c r="S314" s="0" t="n">
        <v>280</v>
      </c>
      <c r="T314" s="0" t="n">
        <v>0.116</v>
      </c>
      <c r="U314" s="0" t="n">
        <v>0</v>
      </c>
    </row>
    <row r="315" customFormat="false" ht="15" hidden="false" customHeight="false" outlineLevel="0" collapsed="false">
      <c r="A315" s="0" t="s">
        <v>83</v>
      </c>
      <c r="B315" s="0" t="s">
        <v>84</v>
      </c>
      <c r="C315" s="0" t="n">
        <v>4</v>
      </c>
      <c r="D315" s="0" t="n">
        <v>7</v>
      </c>
      <c r="E315" s="0" t="n">
        <v>28</v>
      </c>
      <c r="F315" s="0" t="n">
        <v>32899.0593</v>
      </c>
      <c r="G315" s="0" t="n">
        <v>87183.5571</v>
      </c>
      <c r="H315" s="0" t="n">
        <v>13689.29857</v>
      </c>
      <c r="I315" s="0" t="n">
        <v>13.68929857</v>
      </c>
      <c r="J315" s="0" t="n">
        <v>0.013689299</v>
      </c>
      <c r="K315" s="0" t="n">
        <v>30.17970142</v>
      </c>
      <c r="L315" s="0" t="n">
        <v>0.0054</v>
      </c>
      <c r="M315" s="0" t="n">
        <v>3</v>
      </c>
      <c r="N315" s="0" t="n">
        <v>136.3523033</v>
      </c>
      <c r="O315" s="0" t="n">
        <v>269.121486522693</v>
      </c>
      <c r="P315" s="0" t="n">
        <v>105254.065283895</v>
      </c>
      <c r="Q315" s="0" t="n">
        <v>252953.773813735</v>
      </c>
      <c r="R315" s="0" t="n">
        <v>670327.500606398</v>
      </c>
      <c r="S315" s="0" t="n">
        <v>280</v>
      </c>
      <c r="T315" s="0" t="n">
        <v>0.116</v>
      </c>
      <c r="U315" s="0" t="n">
        <v>0</v>
      </c>
    </row>
    <row r="316" customFormat="false" ht="15" hidden="false" customHeight="false" outlineLevel="0" collapsed="false">
      <c r="A316" s="0" t="s">
        <v>83</v>
      </c>
      <c r="B316" s="0" t="s">
        <v>84</v>
      </c>
      <c r="C316" s="0" t="n">
        <v>5</v>
      </c>
      <c r="D316" s="0" t="n">
        <v>7</v>
      </c>
      <c r="E316" s="0" t="n">
        <v>35</v>
      </c>
      <c r="F316" s="0" t="n">
        <v>43204.5378</v>
      </c>
      <c r="G316" s="0" t="n">
        <v>114492.325</v>
      </c>
      <c r="H316" s="0" t="n">
        <v>17977.40818</v>
      </c>
      <c r="I316" s="0" t="n">
        <v>17.97740818</v>
      </c>
      <c r="J316" s="0" t="n">
        <v>0.017977408</v>
      </c>
      <c r="K316" s="0" t="n">
        <v>39.63335362</v>
      </c>
      <c r="L316" s="0" t="n">
        <v>0.0054</v>
      </c>
      <c r="M316" s="0" t="n">
        <v>3</v>
      </c>
      <c r="N316" s="0" t="n">
        <v>149.3176363</v>
      </c>
      <c r="O316" s="0" t="n">
        <v>275.170274647703</v>
      </c>
      <c r="P316" s="0" t="n">
        <v>112511.861920271</v>
      </c>
      <c r="Q316" s="0" t="n">
        <v>270396.207450784</v>
      </c>
      <c r="R316" s="0" t="n">
        <v>716549.949744577</v>
      </c>
      <c r="S316" s="0" t="n">
        <v>280</v>
      </c>
      <c r="T316" s="0" t="n">
        <v>0.116</v>
      </c>
      <c r="U316" s="0" t="n">
        <v>0</v>
      </c>
    </row>
    <row r="317" customFormat="false" ht="15" hidden="false" customHeight="false" outlineLevel="0" collapsed="false">
      <c r="A317" s="0" t="s">
        <v>83</v>
      </c>
      <c r="B317" s="0" t="s">
        <v>84</v>
      </c>
      <c r="C317" s="0" t="n">
        <v>6</v>
      </c>
      <c r="D317" s="0" t="n">
        <v>7</v>
      </c>
      <c r="E317" s="0" t="n">
        <v>42</v>
      </c>
      <c r="F317" s="0" t="n">
        <v>51223.1927</v>
      </c>
      <c r="G317" s="0" t="n">
        <v>135742.561</v>
      </c>
      <c r="H317" s="0" t="n">
        <v>21313.97048</v>
      </c>
      <c r="I317" s="0" t="n">
        <v>21.31397048</v>
      </c>
      <c r="J317" s="0" t="n">
        <v>0.02131397</v>
      </c>
      <c r="K317" s="0" t="n">
        <v>46.98920561</v>
      </c>
      <c r="L317" s="0" t="n">
        <v>0.0054</v>
      </c>
      <c r="M317" s="0" t="n">
        <v>3</v>
      </c>
      <c r="N317" s="0" t="n">
        <v>158.0363049</v>
      </c>
      <c r="O317" s="0" t="n">
        <v>277.855750509729</v>
      </c>
      <c r="P317" s="0" t="n">
        <v>115838.234017101</v>
      </c>
      <c r="Q317" s="0" t="n">
        <v>278390.372547708</v>
      </c>
      <c r="R317" s="0" t="n">
        <v>737734.487251425</v>
      </c>
      <c r="S317" s="0" t="n">
        <v>280</v>
      </c>
      <c r="T317" s="0" t="n">
        <v>0.116</v>
      </c>
      <c r="U317" s="0" t="n">
        <v>0</v>
      </c>
    </row>
    <row r="318" customFormat="false" ht="15" hidden="false" customHeight="false" outlineLevel="0" collapsed="false">
      <c r="A318" s="0" t="s">
        <v>83</v>
      </c>
      <c r="B318" s="0" t="s">
        <v>84</v>
      </c>
      <c r="C318" s="0" t="n">
        <v>7</v>
      </c>
      <c r="D318" s="0" t="n">
        <v>7</v>
      </c>
      <c r="E318" s="0" t="n">
        <v>49</v>
      </c>
      <c r="F318" s="0" t="n">
        <v>57132.7029</v>
      </c>
      <c r="G318" s="0" t="n">
        <v>151401.763</v>
      </c>
      <c r="H318" s="0" t="n">
        <v>23772.91768</v>
      </c>
      <c r="I318" s="0" t="n">
        <v>23.77291768</v>
      </c>
      <c r="J318" s="0" t="n">
        <v>0.023772918</v>
      </c>
      <c r="K318" s="0" t="n">
        <v>52.41024977</v>
      </c>
      <c r="L318" s="0" t="n">
        <v>0.0054</v>
      </c>
      <c r="M318" s="0" t="n">
        <v>3</v>
      </c>
      <c r="N318" s="0" t="n">
        <v>163.8939449</v>
      </c>
      <c r="O318" s="0" t="n">
        <v>279.04801918512</v>
      </c>
      <c r="P318" s="0" t="n">
        <v>117335.814377044</v>
      </c>
      <c r="Q318" s="0" t="n">
        <v>281989.460170737</v>
      </c>
      <c r="R318" s="0" t="n">
        <v>747272.069452454</v>
      </c>
      <c r="S318" s="0" t="n">
        <v>280</v>
      </c>
      <c r="T318" s="0" t="n">
        <v>0.116</v>
      </c>
      <c r="U318" s="0" t="n">
        <v>0</v>
      </c>
    </row>
    <row r="319" customFormat="false" ht="15" hidden="false" customHeight="false" outlineLevel="0" collapsed="false">
      <c r="A319" s="0" t="s">
        <v>83</v>
      </c>
      <c r="B319" s="0" t="s">
        <v>84</v>
      </c>
      <c r="C319" s="0" t="n">
        <v>8</v>
      </c>
      <c r="D319" s="0" t="n">
        <v>7</v>
      </c>
      <c r="E319" s="0" t="n">
        <v>56</v>
      </c>
      <c r="F319" s="0" t="n">
        <v>61342.9118</v>
      </c>
      <c r="G319" s="0" t="n">
        <v>162558.266</v>
      </c>
      <c r="H319" s="0" t="n">
        <v>25524.7856</v>
      </c>
      <c r="I319" s="0" t="n">
        <v>25.5247856</v>
      </c>
      <c r="J319" s="0" t="n">
        <v>0.025524786</v>
      </c>
      <c r="K319" s="0" t="n">
        <v>56.27245283</v>
      </c>
      <c r="L319" s="0" t="n">
        <v>0.0054</v>
      </c>
      <c r="M319" s="0" t="n">
        <v>3</v>
      </c>
      <c r="N319" s="0" t="n">
        <v>167.8247907</v>
      </c>
      <c r="O319" s="0" t="n">
        <v>279.577349801872</v>
      </c>
      <c r="P319" s="0" t="n">
        <v>118004.810308814</v>
      </c>
      <c r="Q319" s="0" t="n">
        <v>283597.236983452</v>
      </c>
      <c r="R319" s="0" t="n">
        <v>751532.678006148</v>
      </c>
      <c r="S319" s="0" t="n">
        <v>280</v>
      </c>
      <c r="T319" s="0" t="n">
        <v>0.116</v>
      </c>
      <c r="U319" s="0" t="n">
        <v>0</v>
      </c>
    </row>
    <row r="320" customFormat="false" ht="15" hidden="false" customHeight="false" outlineLevel="0" collapsed="false">
      <c r="A320" s="0" t="s">
        <v>83</v>
      </c>
      <c r="B320" s="0" t="s">
        <v>84</v>
      </c>
      <c r="C320" s="0" t="n">
        <v>9</v>
      </c>
      <c r="D320" s="0" t="n">
        <v>7</v>
      </c>
      <c r="E320" s="0" t="n">
        <v>63</v>
      </c>
      <c r="F320" s="0" t="n">
        <v>64280.7821</v>
      </c>
      <c r="G320" s="0" t="n">
        <v>170344.273</v>
      </c>
      <c r="H320" s="0" t="n">
        <v>26747.23343</v>
      </c>
      <c r="I320" s="0" t="n">
        <v>26.74723343</v>
      </c>
      <c r="J320" s="0" t="n">
        <v>0.026747233</v>
      </c>
      <c r="K320" s="0" t="n">
        <v>58.96748577</v>
      </c>
      <c r="L320" s="0" t="n">
        <v>0.0054</v>
      </c>
      <c r="M320" s="0" t="n">
        <v>3</v>
      </c>
      <c r="N320" s="0" t="n">
        <v>170.46231</v>
      </c>
      <c r="O320" s="0" t="n">
        <v>279.812356313083</v>
      </c>
      <c r="P320" s="0" t="n">
        <v>118302.637183698</v>
      </c>
      <c r="Q320" s="0" t="n">
        <v>284312.994913959</v>
      </c>
      <c r="R320" s="0" t="n">
        <v>753429.436521992</v>
      </c>
      <c r="S320" s="0" t="n">
        <v>280</v>
      </c>
      <c r="T320" s="0" t="n">
        <v>0.116</v>
      </c>
      <c r="U320" s="0" t="n">
        <v>0</v>
      </c>
    </row>
    <row r="321" customFormat="false" ht="15" hidden="false" customHeight="false" outlineLevel="0" collapsed="false">
      <c r="A321" s="0" t="s">
        <v>83</v>
      </c>
      <c r="B321" s="0" t="s">
        <v>84</v>
      </c>
      <c r="C321" s="0" t="n">
        <v>10</v>
      </c>
      <c r="D321" s="0" t="n">
        <v>7</v>
      </c>
      <c r="E321" s="0" t="n">
        <v>70</v>
      </c>
      <c r="F321" s="0" t="n">
        <v>66302.7108</v>
      </c>
      <c r="G321" s="0" t="n">
        <v>175702.084</v>
      </c>
      <c r="H321" s="0" t="n">
        <v>27588.55796</v>
      </c>
      <c r="I321" s="0" t="n">
        <v>27.58855796</v>
      </c>
      <c r="J321" s="0" t="n">
        <v>0.027588558</v>
      </c>
      <c r="K321" s="0" t="n">
        <v>60.82228666</v>
      </c>
      <c r="L321" s="0" t="n">
        <v>0.0054</v>
      </c>
      <c r="M321" s="0" t="n">
        <v>3</v>
      </c>
      <c r="N321" s="0" t="n">
        <v>172.2311681</v>
      </c>
      <c r="O321" s="0" t="n">
        <v>279.916691975076</v>
      </c>
      <c r="P321" s="0" t="n">
        <v>118435.023621453</v>
      </c>
      <c r="Q321" s="0" t="n">
        <v>284631.155062371</v>
      </c>
      <c r="R321" s="0" t="n">
        <v>754272.560915283</v>
      </c>
      <c r="S321" s="0" t="n">
        <v>280</v>
      </c>
      <c r="T321" s="0" t="n">
        <v>0.116</v>
      </c>
      <c r="U321" s="0" t="n">
        <v>0</v>
      </c>
    </row>
    <row r="322" customFormat="false" ht="15" hidden="false" customHeight="false" outlineLevel="0" collapsed="false">
      <c r="A322" s="0" t="s">
        <v>85</v>
      </c>
      <c r="B322" s="0" t="s">
        <v>86</v>
      </c>
      <c r="C322" s="0" t="n">
        <v>1</v>
      </c>
      <c r="D322" s="0" t="n">
        <v>7</v>
      </c>
      <c r="E322" s="0" t="n">
        <v>7</v>
      </c>
      <c r="F322" s="0" t="n">
        <v>1355.00938</v>
      </c>
      <c r="G322" s="0" t="n">
        <v>3590.52486</v>
      </c>
      <c r="H322" s="0" t="n">
        <v>563.819403</v>
      </c>
      <c r="I322" s="0" t="n">
        <v>0.563819403</v>
      </c>
      <c r="J322" s="0" t="n">
        <v>0.000563819</v>
      </c>
      <c r="K322" s="0" t="n">
        <v>1.243007532</v>
      </c>
      <c r="L322" s="0" t="n">
        <v>0.00524</v>
      </c>
      <c r="M322" s="0" t="n">
        <v>3.141</v>
      </c>
      <c r="N322" s="0" t="n">
        <v>39.99232685</v>
      </c>
      <c r="O322" s="2" t="n">
        <v>190.349158270402</v>
      </c>
      <c r="P322" s="2" t="n">
        <v>75753.1775503421</v>
      </c>
      <c r="Q322" s="2" t="n">
        <v>182055.221221683</v>
      </c>
      <c r="R322" s="2" t="n">
        <v>482446.336237459</v>
      </c>
      <c r="S322" s="0" t="n">
        <v>309.244444444444</v>
      </c>
      <c r="T322" s="0" t="n">
        <v>0.136555555555556</v>
      </c>
      <c r="U322" s="0" t="n">
        <v>0</v>
      </c>
    </row>
    <row r="323" customFormat="false" ht="15" hidden="false" customHeight="false" outlineLevel="0" collapsed="false">
      <c r="A323" s="0" t="s">
        <v>85</v>
      </c>
      <c r="B323" s="0" t="s">
        <v>86</v>
      </c>
      <c r="C323" s="0" t="n">
        <v>2</v>
      </c>
      <c r="D323" s="0" t="n">
        <v>7</v>
      </c>
      <c r="E323" s="0" t="n">
        <v>14</v>
      </c>
      <c r="F323" s="0" t="n">
        <v>9019.28204</v>
      </c>
      <c r="G323" s="0" t="n">
        <v>23901.1974</v>
      </c>
      <c r="H323" s="0" t="n">
        <v>3752.923257</v>
      </c>
      <c r="I323" s="0" t="n">
        <v>3.752923257</v>
      </c>
      <c r="J323" s="0" t="n">
        <v>0.003752923</v>
      </c>
      <c r="K323" s="0" t="n">
        <v>8.273769671</v>
      </c>
      <c r="L323" s="0" t="n">
        <v>0.00524</v>
      </c>
      <c r="M323" s="0" t="n">
        <v>3.141</v>
      </c>
      <c r="N323" s="0" t="n">
        <v>73.12540046</v>
      </c>
      <c r="O323" s="2" t="n">
        <v>256.84427503747</v>
      </c>
      <c r="P323" s="2" t="n">
        <v>194135.255299264</v>
      </c>
      <c r="Q323" s="2" t="n">
        <v>466559.133139302</v>
      </c>
      <c r="R323" s="2" t="n">
        <v>1236381.70281915</v>
      </c>
      <c r="S323" s="0" t="n">
        <v>309.244444444444</v>
      </c>
      <c r="T323" s="0" t="n">
        <v>0.136555555555556</v>
      </c>
      <c r="U323" s="0" t="n">
        <v>1</v>
      </c>
    </row>
    <row r="324" customFormat="false" ht="15" hidden="false" customHeight="false" outlineLevel="0" collapsed="false">
      <c r="A324" s="0" t="s">
        <v>85</v>
      </c>
      <c r="B324" s="0" t="s">
        <v>86</v>
      </c>
      <c r="C324" s="0" t="n">
        <v>3</v>
      </c>
      <c r="D324" s="0" t="n">
        <v>7</v>
      </c>
      <c r="E324" s="0" t="n">
        <v>21</v>
      </c>
      <c r="F324" s="0" t="n">
        <v>20847.3854</v>
      </c>
      <c r="G324" s="0" t="n">
        <v>55245.1214</v>
      </c>
      <c r="H324" s="0" t="n">
        <v>8674.597065</v>
      </c>
      <c r="I324" s="0" t="n">
        <v>8.674597065</v>
      </c>
      <c r="J324" s="0" t="n">
        <v>0.008674597</v>
      </c>
      <c r="K324" s="0" t="n">
        <v>19.12419018</v>
      </c>
      <c r="L324" s="0" t="n">
        <v>0.00524</v>
      </c>
      <c r="M324" s="0" t="n">
        <v>3.141</v>
      </c>
      <c r="N324" s="0" t="n">
        <v>95.48091994</v>
      </c>
      <c r="O324" s="2" t="n">
        <v>286.150360210859</v>
      </c>
      <c r="P324" s="2" t="n">
        <v>272579.991514321</v>
      </c>
      <c r="Q324" s="2" t="n">
        <v>655082.89236799</v>
      </c>
      <c r="R324" s="2" t="n">
        <v>1735969.66477517</v>
      </c>
      <c r="S324" s="0" t="n">
        <v>309.244444444444</v>
      </c>
      <c r="T324" s="0" t="n">
        <v>0.136555555555556</v>
      </c>
      <c r="U324" s="0" t="n">
        <v>2</v>
      </c>
    </row>
    <row r="325" customFormat="false" ht="15" hidden="false" customHeight="false" outlineLevel="0" collapsed="false">
      <c r="A325" s="0" t="s">
        <v>85</v>
      </c>
      <c r="B325" s="0" t="s">
        <v>86</v>
      </c>
      <c r="C325" s="0" t="n">
        <v>4</v>
      </c>
      <c r="D325" s="0" t="n">
        <v>7</v>
      </c>
      <c r="E325" s="0" t="n">
        <v>28</v>
      </c>
      <c r="F325" s="0" t="n">
        <v>32899.0593</v>
      </c>
      <c r="G325" s="0" t="n">
        <v>87183.5571</v>
      </c>
      <c r="H325" s="0" t="n">
        <v>13689.29857</v>
      </c>
      <c r="I325" s="0" t="n">
        <v>13.68929857</v>
      </c>
      <c r="J325" s="0" t="n">
        <v>0.013689299</v>
      </c>
      <c r="K325" s="0" t="n">
        <v>30.17970142</v>
      </c>
      <c r="L325" s="0" t="n">
        <v>0.00524</v>
      </c>
      <c r="M325" s="0" t="n">
        <v>3.141</v>
      </c>
      <c r="N325" s="0" t="n">
        <v>110.4068024</v>
      </c>
      <c r="O325" s="2" t="n">
        <v>299.066295544854</v>
      </c>
      <c r="P325" s="2" t="n">
        <v>313124.402295067</v>
      </c>
      <c r="Q325" s="2" t="n">
        <v>752521.995421935</v>
      </c>
      <c r="R325" s="2" t="n">
        <v>1994183.28786813</v>
      </c>
      <c r="S325" s="0" t="n">
        <v>309.244444444444</v>
      </c>
      <c r="T325" s="0" t="n">
        <v>0.136555555555556</v>
      </c>
      <c r="U325" s="0" t="n">
        <v>3</v>
      </c>
    </row>
    <row r="326" customFormat="false" ht="15" hidden="false" customHeight="false" outlineLevel="0" collapsed="false">
      <c r="A326" s="0" t="s">
        <v>85</v>
      </c>
      <c r="B326" s="0" t="s">
        <v>86</v>
      </c>
      <c r="C326" s="0" t="n">
        <v>5</v>
      </c>
      <c r="D326" s="0" t="n">
        <v>7</v>
      </c>
      <c r="E326" s="0" t="n">
        <v>35</v>
      </c>
      <c r="F326" s="0" t="n">
        <v>43204.5378</v>
      </c>
      <c r="G326" s="0" t="n">
        <v>114492.325</v>
      </c>
      <c r="H326" s="0" t="n">
        <v>17977.40818</v>
      </c>
      <c r="I326" s="0" t="n">
        <v>17.97740818</v>
      </c>
      <c r="J326" s="0" t="n">
        <v>0.017977408</v>
      </c>
      <c r="K326" s="0" t="n">
        <v>39.63335362</v>
      </c>
      <c r="L326" s="0" t="n">
        <v>0.00524</v>
      </c>
      <c r="M326" s="0" t="n">
        <v>3.141</v>
      </c>
      <c r="N326" s="0" t="n">
        <v>120.4130632</v>
      </c>
      <c r="O326" s="2" t="n">
        <v>304.758675969088</v>
      </c>
      <c r="P326" s="2" t="n">
        <v>332228.838834352</v>
      </c>
      <c r="Q326" s="2" t="n">
        <v>798435.084917934</v>
      </c>
      <c r="R326" s="2" t="n">
        <v>2115852.97503253</v>
      </c>
      <c r="S326" s="0" t="n">
        <v>309.244444444444</v>
      </c>
      <c r="T326" s="0" t="n">
        <v>0.136555555555556</v>
      </c>
      <c r="U326" s="0" t="n">
        <v>4</v>
      </c>
    </row>
    <row r="327" customFormat="false" ht="15" hidden="false" customHeight="false" outlineLevel="0" collapsed="false">
      <c r="A327" s="0" t="s">
        <v>85</v>
      </c>
      <c r="B327" s="0" t="s">
        <v>86</v>
      </c>
      <c r="C327" s="0" t="n">
        <v>6</v>
      </c>
      <c r="D327" s="0" t="n">
        <v>7</v>
      </c>
      <c r="E327" s="0" t="n">
        <v>42</v>
      </c>
      <c r="F327" s="0" t="n">
        <v>51223.1927</v>
      </c>
      <c r="G327" s="0" t="n">
        <v>135742.561</v>
      </c>
      <c r="H327" s="0" t="n">
        <v>21313.97048</v>
      </c>
      <c r="I327" s="0" t="n">
        <v>21.31397048</v>
      </c>
      <c r="J327" s="0" t="n">
        <v>0.02131397</v>
      </c>
      <c r="K327" s="0" t="n">
        <v>46.98920561</v>
      </c>
      <c r="L327" s="0" t="n">
        <v>0.00524</v>
      </c>
      <c r="M327" s="0" t="n">
        <v>3.141</v>
      </c>
      <c r="N327" s="0" t="n">
        <v>127.1197449</v>
      </c>
      <c r="O327" s="2" t="n">
        <v>307.267452457689</v>
      </c>
      <c r="P327" s="2" t="n">
        <v>340895.133193165</v>
      </c>
      <c r="Q327" s="2" t="n">
        <v>819262.516686289</v>
      </c>
      <c r="R327" s="2" t="n">
        <v>2171045.66921867</v>
      </c>
      <c r="S327" s="0" t="n">
        <v>309.244444444444</v>
      </c>
      <c r="T327" s="0" t="n">
        <v>0.136555555555556</v>
      </c>
      <c r="U327" s="0" t="n">
        <v>5</v>
      </c>
    </row>
    <row r="328" customFormat="false" ht="15" hidden="false" customHeight="false" outlineLevel="0" collapsed="false">
      <c r="A328" s="0" t="s">
        <v>85</v>
      </c>
      <c r="B328" s="0" t="s">
        <v>86</v>
      </c>
      <c r="C328" s="0" t="n">
        <v>7</v>
      </c>
      <c r="D328" s="0" t="n">
        <v>7</v>
      </c>
      <c r="E328" s="0" t="n">
        <v>49</v>
      </c>
      <c r="F328" s="0" t="n">
        <v>57132.7029</v>
      </c>
      <c r="G328" s="0" t="n">
        <v>151401.763</v>
      </c>
      <c r="H328" s="0" t="n">
        <v>23772.91768</v>
      </c>
      <c r="I328" s="0" t="n">
        <v>23.77291768</v>
      </c>
      <c r="J328" s="0" t="n">
        <v>0.023772918</v>
      </c>
      <c r="K328" s="0" t="n">
        <v>52.41024977</v>
      </c>
      <c r="L328" s="0" t="n">
        <v>0.00524</v>
      </c>
      <c r="M328" s="0" t="n">
        <v>3.141</v>
      </c>
      <c r="N328" s="0" t="n">
        <v>131.6162519</v>
      </c>
      <c r="O328" s="2" t="n">
        <v>308.373133912666</v>
      </c>
      <c r="P328" s="2" t="n">
        <v>344763.02418619</v>
      </c>
      <c r="Q328" s="2" t="n">
        <v>828558.097058857</v>
      </c>
      <c r="R328" s="2" t="n">
        <v>2195678.95720597</v>
      </c>
      <c r="S328" s="0" t="n">
        <v>309.244444444444</v>
      </c>
      <c r="T328" s="0" t="n">
        <v>0.136555555555556</v>
      </c>
      <c r="U328" s="0" t="n">
        <v>6</v>
      </c>
    </row>
    <row r="329" customFormat="false" ht="15" hidden="false" customHeight="false" outlineLevel="0" collapsed="false">
      <c r="A329" s="0" t="s">
        <v>85</v>
      </c>
      <c r="B329" s="0" t="s">
        <v>86</v>
      </c>
      <c r="C329" s="0" t="n">
        <v>8</v>
      </c>
      <c r="D329" s="0" t="n">
        <v>7</v>
      </c>
      <c r="E329" s="0" t="n">
        <v>56</v>
      </c>
      <c r="F329" s="0" t="n">
        <v>61342.9118</v>
      </c>
      <c r="G329" s="0" t="n">
        <v>162558.266</v>
      </c>
      <c r="H329" s="0" t="n">
        <v>25524.7856</v>
      </c>
      <c r="I329" s="0" t="n">
        <v>25.5247856</v>
      </c>
      <c r="J329" s="0" t="n">
        <v>0.025524786</v>
      </c>
      <c r="K329" s="0" t="n">
        <v>56.27245283</v>
      </c>
      <c r="L329" s="0" t="n">
        <v>0.00524</v>
      </c>
      <c r="M329" s="0" t="n">
        <v>3.141</v>
      </c>
      <c r="N329" s="0" t="n">
        <v>134.6296327</v>
      </c>
      <c r="O329" s="2" t="n">
        <v>308.860435784888</v>
      </c>
      <c r="P329" s="2" t="n">
        <v>346477.157731334</v>
      </c>
      <c r="Q329" s="2" t="n">
        <v>832677.620118562</v>
      </c>
      <c r="R329" s="2" t="n">
        <v>2206595.69331419</v>
      </c>
      <c r="S329" s="0" t="n">
        <v>309.244444444444</v>
      </c>
      <c r="T329" s="0" t="n">
        <v>0.136555555555556</v>
      </c>
      <c r="U329" s="0" t="n">
        <v>7</v>
      </c>
    </row>
    <row r="330" customFormat="false" ht="15" hidden="false" customHeight="false" outlineLevel="0" collapsed="false">
      <c r="A330" s="0" t="s">
        <v>85</v>
      </c>
      <c r="B330" s="0" t="s">
        <v>86</v>
      </c>
      <c r="C330" s="0" t="n">
        <v>9</v>
      </c>
      <c r="D330" s="0" t="n">
        <v>7</v>
      </c>
      <c r="E330" s="0" t="n">
        <v>63</v>
      </c>
      <c r="F330" s="0" t="n">
        <v>64280.7821</v>
      </c>
      <c r="G330" s="0" t="n">
        <v>170344.273</v>
      </c>
      <c r="H330" s="0" t="n">
        <v>26747.23343</v>
      </c>
      <c r="I330" s="0" t="n">
        <v>26.74723343</v>
      </c>
      <c r="J330" s="0" t="n">
        <v>0.026747233</v>
      </c>
      <c r="K330" s="0" t="n">
        <v>58.96748577</v>
      </c>
      <c r="L330" s="0" t="n">
        <v>0.00524</v>
      </c>
      <c r="M330" s="0" t="n">
        <v>3.141</v>
      </c>
      <c r="N330" s="0" t="n">
        <v>136.649771</v>
      </c>
      <c r="O330" s="2" t="n">
        <v>309.075202084532</v>
      </c>
      <c r="P330" s="2" t="n">
        <v>347234.460668531</v>
      </c>
      <c r="Q330" s="2" t="n">
        <v>834497.6223709</v>
      </c>
      <c r="R330" s="2" t="n">
        <v>2211418.69928288</v>
      </c>
      <c r="S330" s="0" t="n">
        <v>309.244444444444</v>
      </c>
      <c r="T330" s="0" t="n">
        <v>0.136555555555556</v>
      </c>
      <c r="U330" s="0" t="n">
        <v>8</v>
      </c>
    </row>
    <row r="331" customFormat="false" ht="15" hidden="false" customHeight="false" outlineLevel="0" collapsed="false">
      <c r="A331" s="0" t="s">
        <v>85</v>
      </c>
      <c r="B331" s="0" t="s">
        <v>86</v>
      </c>
      <c r="C331" s="0" t="n">
        <v>10</v>
      </c>
      <c r="D331" s="0" t="n">
        <v>7</v>
      </c>
      <c r="E331" s="0" t="n">
        <v>70</v>
      </c>
      <c r="F331" s="0" t="n">
        <v>66302.7108</v>
      </c>
      <c r="G331" s="0" t="n">
        <v>175702.084</v>
      </c>
      <c r="H331" s="0" t="n">
        <v>27588.55796</v>
      </c>
      <c r="I331" s="0" t="n">
        <v>27.58855796</v>
      </c>
      <c r="J331" s="0" t="n">
        <v>0.027588558</v>
      </c>
      <c r="K331" s="0" t="n">
        <v>60.82228666</v>
      </c>
      <c r="L331" s="0" t="n">
        <v>0.00524</v>
      </c>
      <c r="M331" s="0" t="n">
        <v>3.141</v>
      </c>
      <c r="N331" s="0" t="n">
        <v>138.0037941</v>
      </c>
      <c r="O331" s="2" t="n">
        <v>309.169855042159</v>
      </c>
      <c r="P331" s="2" t="n">
        <v>347568.581192289</v>
      </c>
      <c r="Q331" s="2" t="n">
        <v>835300.603682503</v>
      </c>
      <c r="R331" s="2" t="n">
        <v>2213546.59975863</v>
      </c>
      <c r="S331" s="0" t="n">
        <v>309.244444444444</v>
      </c>
      <c r="T331" s="0" t="n">
        <v>0.136555555555556</v>
      </c>
      <c r="U331" s="0" t="n">
        <v>9</v>
      </c>
    </row>
    <row r="332" customFormat="false" ht="15" hidden="false" customHeight="false" outlineLevel="0" collapsed="false">
      <c r="A332" s="0" t="s">
        <v>87</v>
      </c>
      <c r="B332" s="0" t="s">
        <v>88</v>
      </c>
      <c r="C332" s="0" t="n">
        <v>1</v>
      </c>
      <c r="D332" s="0" t="n">
        <v>2</v>
      </c>
      <c r="E332" s="0" t="n">
        <v>2</v>
      </c>
      <c r="F332" s="0" t="n">
        <v>127.5414564</v>
      </c>
      <c r="G332" s="0" t="n">
        <v>337.9848595</v>
      </c>
      <c r="H332" s="0" t="n">
        <v>53.07000001</v>
      </c>
      <c r="I332" s="0" t="n">
        <v>0.05307</v>
      </c>
      <c r="J332" s="0" t="n">
        <v>5.31E-005</v>
      </c>
      <c r="K332" s="0" t="n">
        <v>0.116999183</v>
      </c>
      <c r="L332" s="0" t="n">
        <v>0.006</v>
      </c>
      <c r="M332" s="0" t="n">
        <v>3.1</v>
      </c>
      <c r="N332" s="0" t="n">
        <v>18.75548653</v>
      </c>
      <c r="O332" s="0" t="n">
        <v>12.954731404434</v>
      </c>
      <c r="P332" s="0" t="n">
        <v>16.8530818777491</v>
      </c>
      <c r="Q332" s="0" t="n">
        <v>40.5024798792337</v>
      </c>
      <c r="R332" s="0" t="n">
        <v>107.331571679969</v>
      </c>
      <c r="S332" s="0" t="n">
        <v>31.4</v>
      </c>
      <c r="T332" s="0" t="n">
        <v>0.19</v>
      </c>
      <c r="U332" s="0" t="n">
        <v>-0.8</v>
      </c>
    </row>
    <row r="333" customFormat="false" ht="15" hidden="false" customHeight="false" outlineLevel="0" collapsed="false">
      <c r="A333" s="0" t="s">
        <v>87</v>
      </c>
      <c r="B333" s="0" t="s">
        <v>88</v>
      </c>
      <c r="C333" s="0" t="n">
        <v>2</v>
      </c>
      <c r="D333" s="0" t="n">
        <v>2</v>
      </c>
      <c r="E333" s="0" t="n">
        <v>4</v>
      </c>
      <c r="F333" s="0" t="n">
        <v>347.4885845</v>
      </c>
      <c r="G333" s="0" t="n">
        <v>920.8447489</v>
      </c>
      <c r="H333" s="0" t="n">
        <v>144.59</v>
      </c>
      <c r="I333" s="0" t="n">
        <v>0.14459</v>
      </c>
      <c r="J333" s="0" t="n">
        <v>0.00014459</v>
      </c>
      <c r="K333" s="0" t="n">
        <v>0.318766006</v>
      </c>
      <c r="L333" s="0" t="n">
        <v>0.006</v>
      </c>
      <c r="M333" s="0" t="n">
        <v>3.1</v>
      </c>
      <c r="N333" s="0" t="n">
        <v>25.91458127</v>
      </c>
      <c r="O333" s="0" t="n">
        <v>18.7859926249358</v>
      </c>
      <c r="P333" s="0" t="n">
        <v>53.3380467440981</v>
      </c>
      <c r="Q333" s="0" t="n">
        <v>128.185644662576</v>
      </c>
      <c r="R333" s="0" t="n">
        <v>339.691958355828</v>
      </c>
      <c r="S333" s="0" t="n">
        <v>31.4</v>
      </c>
      <c r="T333" s="0" t="n">
        <v>0.19</v>
      </c>
      <c r="U333" s="0" t="n">
        <v>-0.8</v>
      </c>
    </row>
    <row r="334" customFormat="false" ht="15" hidden="false" customHeight="false" outlineLevel="0" collapsed="false">
      <c r="A334" s="0" t="s">
        <v>87</v>
      </c>
      <c r="B334" s="0" t="s">
        <v>88</v>
      </c>
      <c r="C334" s="0" t="n">
        <v>3</v>
      </c>
      <c r="D334" s="0" t="n">
        <v>2</v>
      </c>
      <c r="E334" s="0" t="n">
        <v>6</v>
      </c>
      <c r="F334" s="0" t="n">
        <v>732.4200913</v>
      </c>
      <c r="G334" s="0" t="n">
        <v>1940.913242</v>
      </c>
      <c r="H334" s="0" t="n">
        <v>304.76</v>
      </c>
      <c r="I334" s="0" t="n">
        <v>0.30476</v>
      </c>
      <c r="J334" s="0" t="n">
        <v>0.00030476</v>
      </c>
      <c r="K334" s="0" t="n">
        <v>0.671879991</v>
      </c>
      <c r="L334" s="0" t="n">
        <v>0.006</v>
      </c>
      <c r="M334" s="0" t="n">
        <v>3.1</v>
      </c>
      <c r="N334" s="0" t="n">
        <v>32.96113561</v>
      </c>
      <c r="O334" s="0" t="n">
        <v>22.7737671406735</v>
      </c>
      <c r="P334" s="0" t="n">
        <v>96.8722451244892</v>
      </c>
      <c r="Q334" s="0" t="n">
        <v>232.810009912255</v>
      </c>
      <c r="R334" s="0" t="n">
        <v>616.946526267475</v>
      </c>
      <c r="S334" s="0" t="n">
        <v>31.4</v>
      </c>
      <c r="T334" s="0" t="n">
        <v>0.19</v>
      </c>
      <c r="U334" s="0" t="n">
        <v>-0.8</v>
      </c>
    </row>
    <row r="335" customFormat="false" ht="15" hidden="false" customHeight="false" outlineLevel="0" collapsed="false">
      <c r="A335" s="0" t="s">
        <v>87</v>
      </c>
      <c r="B335" s="0" t="s">
        <v>88</v>
      </c>
      <c r="C335" s="0" t="n">
        <v>4</v>
      </c>
      <c r="D335" s="0" t="n">
        <v>2</v>
      </c>
      <c r="E335" s="0" t="n">
        <v>8</v>
      </c>
      <c r="F335" s="0" t="n">
        <v>1115.200673</v>
      </c>
      <c r="G335" s="0" t="n">
        <v>2955.281782</v>
      </c>
      <c r="H335" s="0" t="n">
        <v>464.035</v>
      </c>
      <c r="I335" s="0" t="n">
        <v>0.464035</v>
      </c>
      <c r="J335" s="0" t="n">
        <v>0.000464035</v>
      </c>
      <c r="K335" s="0" t="n">
        <v>1.023020842</v>
      </c>
      <c r="L335" s="0" t="n">
        <v>0.006</v>
      </c>
      <c r="M335" s="0" t="n">
        <v>3.1</v>
      </c>
      <c r="N335" s="0" t="n">
        <v>37.74879221</v>
      </c>
      <c r="O335" s="0" t="n">
        <v>25.5008522406271</v>
      </c>
      <c r="P335" s="0" t="n">
        <v>137.553233642766</v>
      </c>
      <c r="Q335" s="0" t="n">
        <v>330.577345933107</v>
      </c>
      <c r="R335" s="0" t="n">
        <v>876.029966722733</v>
      </c>
      <c r="S335" s="0" t="n">
        <v>31.4</v>
      </c>
      <c r="T335" s="0" t="n">
        <v>0.19</v>
      </c>
      <c r="U335" s="0" t="n">
        <v>-0.8</v>
      </c>
    </row>
    <row r="336" customFormat="false" ht="15" hidden="false" customHeight="false" outlineLevel="0" collapsed="false">
      <c r="A336" s="0" t="s">
        <v>87</v>
      </c>
      <c r="B336" s="0" t="s">
        <v>88</v>
      </c>
      <c r="C336" s="0" t="n">
        <v>5</v>
      </c>
      <c r="D336" s="0" t="n">
        <v>2</v>
      </c>
      <c r="E336" s="0" t="n">
        <v>10</v>
      </c>
      <c r="F336" s="0" t="n">
        <v>1550.432588</v>
      </c>
      <c r="G336" s="0" t="n">
        <v>4108.646359</v>
      </c>
      <c r="H336" s="0" t="n">
        <v>645.1349999</v>
      </c>
      <c r="I336" s="0" t="n">
        <v>0.645135</v>
      </c>
      <c r="J336" s="0" t="n">
        <v>0.000645135</v>
      </c>
      <c r="K336" s="0" t="n">
        <v>1.422277523</v>
      </c>
      <c r="L336" s="0" t="n">
        <v>0.006</v>
      </c>
      <c r="M336" s="0" t="n">
        <v>3.1</v>
      </c>
      <c r="N336" s="0" t="n">
        <v>41.98211438</v>
      </c>
      <c r="O336" s="0" t="n">
        <v>27.3658005001233</v>
      </c>
      <c r="P336" s="0" t="n">
        <v>171.197152082205</v>
      </c>
      <c r="Q336" s="0" t="n">
        <v>411.432713487636</v>
      </c>
      <c r="R336" s="0" t="n">
        <v>1090.29669074224</v>
      </c>
      <c r="S336" s="0" t="n">
        <v>31.4</v>
      </c>
      <c r="T336" s="0" t="n">
        <v>0.19</v>
      </c>
      <c r="U336" s="0" t="n">
        <v>-0.8</v>
      </c>
    </row>
    <row r="337" customFormat="false" ht="15" hidden="false" customHeight="false" outlineLevel="0" collapsed="false">
      <c r="A337" s="0" t="s">
        <v>87</v>
      </c>
      <c r="B337" s="0" t="s">
        <v>88</v>
      </c>
      <c r="C337" s="0" t="n">
        <v>6</v>
      </c>
      <c r="D337" s="0" t="n">
        <v>2</v>
      </c>
      <c r="E337" s="0" t="n">
        <v>12</v>
      </c>
      <c r="F337" s="0" t="n">
        <v>1976.435953</v>
      </c>
      <c r="G337" s="0" t="n">
        <v>5237.555275</v>
      </c>
      <c r="H337" s="0" t="n">
        <v>822.395</v>
      </c>
      <c r="I337" s="0" t="n">
        <v>0.822395</v>
      </c>
      <c r="J337" s="0" t="n">
        <v>0.000822395</v>
      </c>
      <c r="K337" s="0" t="n">
        <v>1.813068465</v>
      </c>
      <c r="L337" s="0" t="n">
        <v>0.006</v>
      </c>
      <c r="M337" s="0" t="n">
        <v>3.1</v>
      </c>
      <c r="N337" s="0" t="n">
        <v>45.40189072</v>
      </c>
      <c r="O337" s="0" t="n">
        <v>28.6411666449706</v>
      </c>
      <c r="P337" s="0" t="n">
        <v>197.161645156385</v>
      </c>
      <c r="Q337" s="0" t="n">
        <v>473.832360385448</v>
      </c>
      <c r="R337" s="0" t="n">
        <v>1255.65575502144</v>
      </c>
      <c r="S337" s="0" t="n">
        <v>31.4</v>
      </c>
      <c r="T337" s="0" t="n">
        <v>0.19</v>
      </c>
      <c r="U337" s="0" t="n">
        <v>-0.8</v>
      </c>
    </row>
    <row r="338" customFormat="false" ht="15" hidden="false" customHeight="false" outlineLevel="0" collapsed="false">
      <c r="A338" s="0" t="s">
        <v>87</v>
      </c>
      <c r="B338" s="0" t="s">
        <v>88</v>
      </c>
      <c r="C338" s="0" t="n">
        <v>7</v>
      </c>
      <c r="D338" s="0" t="n">
        <v>2</v>
      </c>
      <c r="E338" s="0" t="n">
        <v>14</v>
      </c>
      <c r="F338" s="0" t="n">
        <v>2275.666907</v>
      </c>
      <c r="G338" s="0" t="n">
        <v>6030.517304</v>
      </c>
      <c r="H338" s="0" t="n">
        <v>946.905</v>
      </c>
      <c r="I338" s="0" t="n">
        <v>0.946905</v>
      </c>
      <c r="J338" s="0" t="n">
        <v>0.000946905</v>
      </c>
      <c r="K338" s="0" t="n">
        <v>2.087565701</v>
      </c>
      <c r="L338" s="0" t="n">
        <v>0.006</v>
      </c>
      <c r="M338" s="0" t="n">
        <v>3.1</v>
      </c>
      <c r="N338" s="0" t="n">
        <v>47.5142901</v>
      </c>
      <c r="O338" s="0" t="n">
        <v>29.5133403340475</v>
      </c>
      <c r="P338" s="0" t="n">
        <v>216.375549994924</v>
      </c>
      <c r="Q338" s="0" t="n">
        <v>520.008531590782</v>
      </c>
      <c r="R338" s="0" t="n">
        <v>1378.02260871557</v>
      </c>
      <c r="S338" s="0" t="n">
        <v>31.4</v>
      </c>
      <c r="T338" s="0" t="n">
        <v>0.19</v>
      </c>
      <c r="U338" s="0" t="n">
        <v>-0.8</v>
      </c>
    </row>
    <row r="339" customFormat="false" ht="15" hidden="false" customHeight="false" outlineLevel="0" collapsed="false">
      <c r="A339" s="0" t="s">
        <v>87</v>
      </c>
      <c r="B339" s="0" t="s">
        <v>88</v>
      </c>
      <c r="C339" s="0" t="n">
        <v>8</v>
      </c>
      <c r="D339" s="0" t="n">
        <v>2</v>
      </c>
      <c r="E339" s="0" t="n">
        <v>16</v>
      </c>
      <c r="F339" s="0" t="n">
        <v>2451.333814</v>
      </c>
      <c r="G339" s="0" t="n">
        <v>6496.034608</v>
      </c>
      <c r="H339" s="0" t="n">
        <v>1020</v>
      </c>
      <c r="I339" s="0" t="n">
        <v>1.02</v>
      </c>
      <c r="J339" s="0" t="n">
        <v>0.00102</v>
      </c>
      <c r="K339" s="0" t="n">
        <v>2.2487124</v>
      </c>
      <c r="L339" s="0" t="n">
        <v>0.006</v>
      </c>
      <c r="M339" s="0" t="n">
        <v>3.1</v>
      </c>
      <c r="N339" s="0" t="n">
        <v>48.66778576</v>
      </c>
      <c r="O339" s="0" t="n">
        <v>30.1097862621376</v>
      </c>
      <c r="P339" s="0" t="n">
        <v>230.2210527645</v>
      </c>
      <c r="Q339" s="0" t="n">
        <v>553.282991503245</v>
      </c>
      <c r="R339" s="0" t="n">
        <v>1466.1999274836</v>
      </c>
      <c r="S339" s="0" t="n">
        <v>31.4</v>
      </c>
      <c r="T339" s="0" t="n">
        <v>0.19</v>
      </c>
      <c r="U339" s="0" t="n">
        <v>-0.8</v>
      </c>
    </row>
    <row r="340" customFormat="false" ht="15" hidden="false" customHeight="false" outlineLevel="0" collapsed="false">
      <c r="A340" s="0" t="s">
        <v>87</v>
      </c>
      <c r="B340" s="0" t="s">
        <v>88</v>
      </c>
      <c r="C340" s="0" t="n">
        <v>9</v>
      </c>
      <c r="D340" s="0" t="n">
        <v>2</v>
      </c>
      <c r="E340" s="0" t="n">
        <v>18</v>
      </c>
      <c r="F340" s="0" t="n">
        <v>2643.59529</v>
      </c>
      <c r="G340" s="0" t="n">
        <v>7005.527518</v>
      </c>
      <c r="H340" s="0" t="n">
        <v>1100</v>
      </c>
      <c r="I340" s="0" t="n">
        <v>1.1</v>
      </c>
      <c r="J340" s="0" t="n">
        <v>0.0011</v>
      </c>
      <c r="K340" s="0" t="n">
        <v>2.425082</v>
      </c>
      <c r="L340" s="0" t="n">
        <v>0.006</v>
      </c>
      <c r="M340" s="0" t="n">
        <v>3.1</v>
      </c>
      <c r="N340" s="0" t="n">
        <v>49.86775507</v>
      </c>
      <c r="O340" s="0" t="n">
        <v>30.5176726150403</v>
      </c>
      <c r="P340" s="0" t="n">
        <v>240.027289290891</v>
      </c>
      <c r="Q340" s="0" t="n">
        <v>576.850010312162</v>
      </c>
      <c r="R340" s="0" t="n">
        <v>1528.65252732723</v>
      </c>
      <c r="S340" s="0" t="n">
        <v>31.4</v>
      </c>
      <c r="T340" s="0" t="n">
        <v>0.19</v>
      </c>
      <c r="U340" s="0" t="n">
        <v>-0.8</v>
      </c>
    </row>
    <row r="341" customFormat="false" ht="15" hidden="false" customHeight="false" outlineLevel="0" collapsed="false">
      <c r="A341" s="0" t="s">
        <v>87</v>
      </c>
      <c r="B341" s="0" t="s">
        <v>88</v>
      </c>
      <c r="C341" s="0" t="n">
        <v>10</v>
      </c>
      <c r="D341" s="0" t="n">
        <v>2</v>
      </c>
      <c r="E341" s="0" t="n">
        <v>20</v>
      </c>
      <c r="F341" s="0" t="n">
        <v>3076.18361</v>
      </c>
      <c r="G341" s="0" t="n">
        <v>8151.886566</v>
      </c>
      <c r="H341" s="0" t="n">
        <v>1280</v>
      </c>
      <c r="I341" s="0" t="n">
        <v>1.28</v>
      </c>
      <c r="J341" s="0" t="n">
        <v>0.00128</v>
      </c>
      <c r="K341" s="0" t="n">
        <v>2.8219136</v>
      </c>
      <c r="L341" s="0" t="n">
        <v>0.006</v>
      </c>
      <c r="M341" s="0" t="n">
        <v>3.1</v>
      </c>
      <c r="N341" s="0" t="n">
        <v>52.36621684</v>
      </c>
      <c r="O341" s="0" t="n">
        <v>30.7966103511348</v>
      </c>
      <c r="P341" s="0" t="n">
        <v>246.893864142005</v>
      </c>
      <c r="Q341" s="0" t="n">
        <v>593.352232977661</v>
      </c>
      <c r="R341" s="0" t="n">
        <v>1572.3834173908</v>
      </c>
      <c r="S341" s="0" t="n">
        <v>31.4</v>
      </c>
      <c r="T341" s="0" t="n">
        <v>0.19</v>
      </c>
      <c r="U341" s="0" t="n">
        <v>-0.8</v>
      </c>
    </row>
    <row r="342" customFormat="false" ht="15" hidden="false" customHeight="false" outlineLevel="0" collapsed="false">
      <c r="A342" s="0" t="s">
        <v>89</v>
      </c>
      <c r="B342" s="0" t="s">
        <v>90</v>
      </c>
      <c r="C342" s="0" t="n">
        <v>1</v>
      </c>
      <c r="D342" s="0" t="n">
        <v>8</v>
      </c>
      <c r="E342" s="0" t="n">
        <v>8</v>
      </c>
      <c r="F342" s="0" t="n">
        <v>1466</v>
      </c>
      <c r="G342" s="0" t="n">
        <v>5263</v>
      </c>
      <c r="H342" s="0" t="n">
        <v>610.0026</v>
      </c>
      <c r="I342" s="0" t="n">
        <v>0.6100026</v>
      </c>
      <c r="J342" s="0" t="n">
        <v>0.000610003</v>
      </c>
      <c r="K342" s="0" t="n">
        <v>1.344823932</v>
      </c>
      <c r="L342" s="2" t="n">
        <v>0.05</v>
      </c>
      <c r="M342" s="2" t="n">
        <v>3.2</v>
      </c>
      <c r="N342" s="0" t="n">
        <v>53.32239167</v>
      </c>
      <c r="O342" s="0" t="n">
        <v>89.3012313213619</v>
      </c>
      <c r="P342" s="0" t="n">
        <v>1424.30282977168</v>
      </c>
      <c r="Q342" s="0" t="n">
        <v>3422.982047036</v>
      </c>
      <c r="R342" s="0" t="n">
        <v>9070.9024246454</v>
      </c>
      <c r="S342" s="0" t="n">
        <v>114.3</v>
      </c>
      <c r="T342" s="0" t="n">
        <v>0.19</v>
      </c>
      <c r="U342" s="0" t="n">
        <v>0</v>
      </c>
    </row>
    <row r="343" customFormat="false" ht="15" hidden="false" customHeight="false" outlineLevel="0" collapsed="false">
      <c r="A343" s="0" t="s">
        <v>89</v>
      </c>
      <c r="B343" s="0" t="s">
        <v>90</v>
      </c>
      <c r="C343" s="0" t="n">
        <v>2</v>
      </c>
      <c r="D343" s="0" t="n">
        <v>8</v>
      </c>
      <c r="E343" s="0" t="n">
        <v>16</v>
      </c>
      <c r="F343" s="0" t="n">
        <v>12000</v>
      </c>
      <c r="G343" s="0" t="n">
        <v>32000</v>
      </c>
      <c r="H343" s="0" t="n">
        <v>4993.2</v>
      </c>
      <c r="I343" s="0" t="n">
        <v>4.9932</v>
      </c>
      <c r="J343" s="0" t="n">
        <v>0.0049932</v>
      </c>
      <c r="K343" s="0" t="n">
        <v>11.00810858</v>
      </c>
      <c r="L343" s="2" t="n">
        <v>0.05</v>
      </c>
      <c r="M343" s="2" t="n">
        <v>3.2</v>
      </c>
      <c r="N343" s="0" t="n">
        <v>107.3627072</v>
      </c>
      <c r="O343" s="0" t="n">
        <v>108.832472130813</v>
      </c>
      <c r="P343" s="0" t="n">
        <v>2578.13395380748</v>
      </c>
      <c r="Q343" s="0" t="n">
        <v>6195.94797838855</v>
      </c>
      <c r="R343" s="0" t="n">
        <v>16419.2621427297</v>
      </c>
      <c r="S343" s="0" t="n">
        <v>114.3</v>
      </c>
      <c r="T343" s="0" t="n">
        <v>0.19</v>
      </c>
      <c r="U343" s="0" t="n">
        <v>0</v>
      </c>
    </row>
    <row r="344" customFormat="false" ht="15" hidden="false" customHeight="false" outlineLevel="0" collapsed="false">
      <c r="A344" s="0" t="s">
        <v>89</v>
      </c>
      <c r="B344" s="0" t="s">
        <v>90</v>
      </c>
      <c r="C344" s="0" t="n">
        <v>3</v>
      </c>
      <c r="D344" s="0" t="n">
        <v>8</v>
      </c>
      <c r="E344" s="0" t="n">
        <v>24</v>
      </c>
      <c r="F344" s="0" t="n">
        <v>23420.52918</v>
      </c>
      <c r="G344" s="0" t="n">
        <v>62064.40233</v>
      </c>
      <c r="H344" s="0" t="n">
        <v>9745.282192</v>
      </c>
      <c r="I344" s="0" t="n">
        <v>9.745282192</v>
      </c>
      <c r="J344" s="0" t="n">
        <v>0.009745282</v>
      </c>
      <c r="K344" s="0" t="n">
        <v>21.48464403</v>
      </c>
      <c r="L344" s="2" t="n">
        <v>0.05</v>
      </c>
      <c r="M344" s="2" t="n">
        <v>3.2</v>
      </c>
      <c r="N344" s="0" t="n">
        <v>134.1311675</v>
      </c>
      <c r="O344" s="0" t="n">
        <v>113.104186662766</v>
      </c>
      <c r="P344" s="0" t="n">
        <v>2893.78351883859</v>
      </c>
      <c r="Q344" s="0" t="n">
        <v>6954.53861773275</v>
      </c>
      <c r="R344" s="0" t="n">
        <v>18429.5273369918</v>
      </c>
      <c r="S344" s="0" t="n">
        <v>114.3</v>
      </c>
      <c r="T344" s="0" t="n">
        <v>0.19</v>
      </c>
      <c r="U344" s="0" t="n">
        <v>0</v>
      </c>
    </row>
    <row r="345" customFormat="false" ht="15" hidden="false" customHeight="false" outlineLevel="0" collapsed="false">
      <c r="A345" s="0" t="s">
        <v>89</v>
      </c>
      <c r="B345" s="0" t="s">
        <v>90</v>
      </c>
      <c r="C345" s="0" t="n">
        <v>4</v>
      </c>
      <c r="D345" s="0" t="n">
        <v>8</v>
      </c>
      <c r="E345" s="0" t="n">
        <v>32</v>
      </c>
      <c r="F345" s="0" t="n">
        <v>31200</v>
      </c>
      <c r="G345" s="0" t="n">
        <v>83000</v>
      </c>
      <c r="H345" s="0" t="n">
        <v>12982.32</v>
      </c>
      <c r="I345" s="0" t="n">
        <v>12.98232</v>
      </c>
      <c r="J345" s="0" t="n">
        <v>0.01298232</v>
      </c>
      <c r="K345" s="0" t="n">
        <v>28.62108232</v>
      </c>
      <c r="L345" s="2" t="n">
        <v>0.05</v>
      </c>
      <c r="M345" s="2" t="n">
        <v>3.2</v>
      </c>
      <c r="N345" s="0" t="n">
        <v>147.5685182</v>
      </c>
      <c r="O345" s="0" t="n">
        <v>114.038461408571</v>
      </c>
      <c r="P345" s="0" t="n">
        <v>2966.08807873601</v>
      </c>
      <c r="Q345" s="0" t="n">
        <v>7128.30588496998</v>
      </c>
      <c r="R345" s="0" t="n">
        <v>18890.0105951704</v>
      </c>
      <c r="S345" s="0" t="n">
        <v>114.3</v>
      </c>
      <c r="T345" s="0" t="n">
        <v>0.19</v>
      </c>
      <c r="U345" s="0" t="n">
        <v>0</v>
      </c>
    </row>
    <row r="346" customFormat="false" ht="15" hidden="false" customHeight="false" outlineLevel="0" collapsed="false">
      <c r="A346" s="0" t="s">
        <v>89</v>
      </c>
      <c r="B346" s="0" t="s">
        <v>90</v>
      </c>
      <c r="C346" s="0" t="n">
        <v>5</v>
      </c>
      <c r="D346" s="0" t="n">
        <v>8</v>
      </c>
      <c r="E346" s="0" t="n">
        <v>40</v>
      </c>
      <c r="F346" s="0" t="n">
        <v>40855</v>
      </c>
      <c r="G346" s="0" t="n">
        <v>109000</v>
      </c>
      <c r="H346" s="0" t="n">
        <v>16999.7655</v>
      </c>
      <c r="I346" s="0" t="n">
        <v>16.9997655</v>
      </c>
      <c r="J346" s="0" t="n">
        <v>0.016999766</v>
      </c>
      <c r="K346" s="0" t="n">
        <v>37.47802302</v>
      </c>
      <c r="L346" s="2" t="n">
        <v>0.05</v>
      </c>
      <c r="M346" s="2" t="n">
        <v>3.2</v>
      </c>
      <c r="N346" s="0" t="n">
        <v>161.4254301</v>
      </c>
      <c r="O346" s="0" t="n">
        <v>114.242798401158</v>
      </c>
      <c r="P346" s="0" t="n">
        <v>2982.06079928263</v>
      </c>
      <c r="Q346" s="0" t="n">
        <v>7166.69262024184</v>
      </c>
      <c r="R346" s="0" t="n">
        <v>18991.7354436409</v>
      </c>
      <c r="S346" s="0" t="n">
        <v>114.3</v>
      </c>
      <c r="T346" s="0" t="n">
        <v>0.19</v>
      </c>
      <c r="U346" s="0" t="n">
        <v>0</v>
      </c>
    </row>
    <row r="347" customFormat="false" ht="15" hidden="false" customHeight="false" outlineLevel="0" collapsed="false">
      <c r="A347" s="0" t="s">
        <v>89</v>
      </c>
      <c r="B347" s="0" t="s">
        <v>90</v>
      </c>
      <c r="C347" s="0" t="n">
        <v>6</v>
      </c>
      <c r="D347" s="0" t="n">
        <v>8</v>
      </c>
      <c r="E347" s="0" t="n">
        <v>48</v>
      </c>
      <c r="F347" s="0" t="n">
        <v>48000</v>
      </c>
      <c r="G347" s="0" t="n">
        <v>127000</v>
      </c>
      <c r="H347" s="0" t="n">
        <v>19972.8</v>
      </c>
      <c r="I347" s="0" t="n">
        <v>19.9728</v>
      </c>
      <c r="J347" s="0" t="n">
        <v>0.0199728</v>
      </c>
      <c r="K347" s="0" t="n">
        <v>44.03243434</v>
      </c>
      <c r="L347" s="2" t="n">
        <v>0.05</v>
      </c>
      <c r="M347" s="2" t="n">
        <v>3.2</v>
      </c>
      <c r="N347" s="0" t="n">
        <v>170.3228407</v>
      </c>
      <c r="O347" s="0" t="n">
        <v>114.287489330381</v>
      </c>
      <c r="P347" s="0" t="n">
        <v>2985.56184822652</v>
      </c>
      <c r="Q347" s="0" t="n">
        <v>7175.10658069339</v>
      </c>
      <c r="R347" s="0" t="n">
        <v>19014.0324388375</v>
      </c>
      <c r="S347" s="0" t="n">
        <v>114.3</v>
      </c>
      <c r="T347" s="0" t="n">
        <v>0.19</v>
      </c>
      <c r="U347" s="0" t="n">
        <v>0</v>
      </c>
    </row>
    <row r="348" customFormat="false" ht="15" hidden="false" customHeight="false" outlineLevel="0" collapsed="false">
      <c r="A348" s="0" t="s">
        <v>89</v>
      </c>
      <c r="B348" s="0" t="s">
        <v>90</v>
      </c>
      <c r="C348" s="0" t="n">
        <v>7</v>
      </c>
      <c r="D348" s="0" t="n">
        <v>8</v>
      </c>
      <c r="E348" s="0" t="n">
        <v>56</v>
      </c>
      <c r="F348" s="0" t="n">
        <v>60000</v>
      </c>
      <c r="G348" s="0" t="n">
        <v>160000</v>
      </c>
      <c r="H348" s="0" t="n">
        <v>24966</v>
      </c>
      <c r="I348" s="0" t="n">
        <v>24.966</v>
      </c>
      <c r="J348" s="0" t="n">
        <v>0.024966</v>
      </c>
      <c r="K348" s="0" t="n">
        <v>55.04054292</v>
      </c>
      <c r="L348" s="2" t="n">
        <v>0.05</v>
      </c>
      <c r="M348" s="2" t="n">
        <v>3.2</v>
      </c>
      <c r="N348" s="0" t="n">
        <v>183.4565473</v>
      </c>
      <c r="O348" s="0" t="n">
        <v>114.29726376784</v>
      </c>
      <c r="P348" s="0" t="n">
        <v>2986.32793426841</v>
      </c>
      <c r="Q348" s="0" t="n">
        <v>7176.94769110408</v>
      </c>
      <c r="R348" s="0" t="n">
        <v>19018.9113814258</v>
      </c>
      <c r="S348" s="0" t="n">
        <v>114.3</v>
      </c>
      <c r="T348" s="0" t="n">
        <v>0.19</v>
      </c>
      <c r="U348" s="0" t="n">
        <v>0</v>
      </c>
    </row>
    <row r="349" customFormat="false" ht="15" hidden="false" customHeight="false" outlineLevel="0" collapsed="false">
      <c r="A349" s="0" t="s">
        <v>89</v>
      </c>
      <c r="B349" s="0" t="s">
        <v>90</v>
      </c>
      <c r="C349" s="0" t="n">
        <v>8</v>
      </c>
      <c r="D349" s="0" t="n">
        <v>8</v>
      </c>
      <c r="E349" s="0" t="n">
        <v>64</v>
      </c>
      <c r="F349" s="0" t="n">
        <v>72000</v>
      </c>
      <c r="G349" s="0" t="n">
        <v>191000</v>
      </c>
      <c r="H349" s="0" t="n">
        <v>29959.2</v>
      </c>
      <c r="I349" s="0" t="n">
        <v>29.9592</v>
      </c>
      <c r="J349" s="0" t="n">
        <v>0.0299592</v>
      </c>
      <c r="K349" s="0" t="n">
        <v>66.0486515</v>
      </c>
      <c r="L349" s="2" t="n">
        <v>0.05</v>
      </c>
      <c r="M349" s="2" t="n">
        <v>3.2</v>
      </c>
      <c r="N349" s="0" t="n">
        <v>194.9358965</v>
      </c>
      <c r="O349" s="0" t="n">
        <v>114.299401553501</v>
      </c>
      <c r="P349" s="0" t="n">
        <v>2986.49550385582</v>
      </c>
      <c r="Q349" s="0" t="n">
        <v>7177.35040580587</v>
      </c>
      <c r="R349" s="0" t="n">
        <v>19019.9785753855</v>
      </c>
      <c r="S349" s="0" t="n">
        <v>114.3</v>
      </c>
      <c r="T349" s="0" t="n">
        <v>0.19</v>
      </c>
      <c r="U349" s="0" t="n">
        <v>0</v>
      </c>
    </row>
    <row r="350" customFormat="false" ht="15" hidden="false" customHeight="false" outlineLevel="0" collapsed="false">
      <c r="A350" s="0" t="s">
        <v>89</v>
      </c>
      <c r="B350" s="0" t="s">
        <v>90</v>
      </c>
      <c r="C350" s="0" t="n">
        <v>9</v>
      </c>
      <c r="D350" s="0" t="n">
        <v>8</v>
      </c>
      <c r="E350" s="0" t="n">
        <v>72</v>
      </c>
      <c r="F350" s="0" t="n">
        <v>84000</v>
      </c>
      <c r="G350" s="0" t="n">
        <v>223000</v>
      </c>
      <c r="H350" s="0" t="n">
        <v>34952.4</v>
      </c>
      <c r="I350" s="0" t="n">
        <v>34.9524</v>
      </c>
      <c r="J350" s="0" t="n">
        <v>0.0349524</v>
      </c>
      <c r="K350" s="0" t="n">
        <v>77.05676009</v>
      </c>
      <c r="L350" s="2" t="n">
        <v>0.05</v>
      </c>
      <c r="M350" s="2" t="n">
        <v>3.2</v>
      </c>
      <c r="N350" s="0" t="n">
        <v>205.2001631</v>
      </c>
      <c r="O350" s="0" t="n">
        <v>114.299869112637</v>
      </c>
      <c r="P350" s="0" t="n">
        <v>2986.53215415188</v>
      </c>
      <c r="Q350" s="0" t="n">
        <v>7177.43848630589</v>
      </c>
      <c r="R350" s="0" t="n">
        <v>19020.2119887106</v>
      </c>
      <c r="S350" s="0" t="n">
        <v>114.3</v>
      </c>
      <c r="T350" s="0" t="n">
        <v>0.19</v>
      </c>
      <c r="U350" s="0" t="n">
        <v>0</v>
      </c>
    </row>
    <row r="351" customFormat="false" ht="15" hidden="false" customHeight="false" outlineLevel="0" collapsed="false">
      <c r="A351" s="0" t="s">
        <v>89</v>
      </c>
      <c r="B351" s="0" t="s">
        <v>90</v>
      </c>
      <c r="C351" s="0" t="n">
        <v>10</v>
      </c>
      <c r="D351" s="0" t="n">
        <v>8</v>
      </c>
      <c r="E351" s="0" t="n">
        <v>80</v>
      </c>
      <c r="F351" s="0" t="n">
        <v>100000</v>
      </c>
      <c r="G351" s="0" t="n">
        <v>265000</v>
      </c>
      <c r="H351" s="0" t="n">
        <v>41610</v>
      </c>
      <c r="I351" s="0" t="n">
        <v>41.61</v>
      </c>
      <c r="J351" s="0" t="n">
        <v>0.04161</v>
      </c>
      <c r="K351" s="0" t="n">
        <v>91.7342382</v>
      </c>
      <c r="L351" s="2" t="n">
        <v>0.05</v>
      </c>
      <c r="M351" s="2" t="n">
        <v>3.2</v>
      </c>
      <c r="N351" s="0" t="n">
        <v>217.4624772</v>
      </c>
      <c r="O351" s="0" t="n">
        <v>114.299971373378</v>
      </c>
      <c r="P351" s="0" t="n">
        <v>2986.54017004725</v>
      </c>
      <c r="Q351" s="0" t="n">
        <v>7177.45775065429</v>
      </c>
      <c r="R351" s="0" t="n">
        <v>19020.2630392339</v>
      </c>
      <c r="S351" s="0" t="n">
        <v>114.3</v>
      </c>
      <c r="T351" s="0" t="n">
        <v>0.19</v>
      </c>
      <c r="U351" s="0" t="n">
        <v>0</v>
      </c>
    </row>
    <row r="352" customFormat="false" ht="15" hidden="false" customHeight="false" outlineLevel="0" collapsed="false">
      <c r="A352" s="0" t="s">
        <v>91</v>
      </c>
      <c r="B352" s="0" t="s">
        <v>92</v>
      </c>
      <c r="C352" s="0" t="n">
        <v>1</v>
      </c>
      <c r="D352" s="0" t="n">
        <v>2</v>
      </c>
      <c r="E352" s="0" t="n">
        <v>2</v>
      </c>
      <c r="F352" s="0" t="n">
        <v>127.5414564</v>
      </c>
      <c r="G352" s="0" t="n">
        <v>337.9848595</v>
      </c>
      <c r="H352" s="0" t="n">
        <v>53.07000001</v>
      </c>
      <c r="I352" s="0" t="n">
        <v>0.05307</v>
      </c>
      <c r="J352" s="0" t="n">
        <v>5.31E-005</v>
      </c>
      <c r="K352" s="0" t="n">
        <v>0.116999183</v>
      </c>
      <c r="L352" s="0" t="n">
        <v>0.013</v>
      </c>
      <c r="M352" s="0" t="n">
        <v>3</v>
      </c>
      <c r="N352" s="0" t="n">
        <v>15.98215157</v>
      </c>
      <c r="O352" s="0" t="n">
        <v>19.0315431654162</v>
      </c>
      <c r="P352" s="0" t="n">
        <v>89.6118339076153</v>
      </c>
      <c r="Q352" s="0" t="n">
        <v>215.361292736398</v>
      </c>
      <c r="R352" s="0" t="n">
        <v>570.707425751455</v>
      </c>
      <c r="S352" s="0" t="n">
        <v>60.2</v>
      </c>
      <c r="T352" s="0" t="n">
        <v>0.19</v>
      </c>
      <c r="U352" s="0" t="n">
        <v>0</v>
      </c>
    </row>
    <row r="353" customFormat="false" ht="15" hidden="false" customHeight="false" outlineLevel="0" collapsed="false">
      <c r="A353" s="0" t="s">
        <v>91</v>
      </c>
      <c r="B353" s="0" t="s">
        <v>92</v>
      </c>
      <c r="C353" s="0" t="n">
        <v>2</v>
      </c>
      <c r="D353" s="0" t="n">
        <v>2</v>
      </c>
      <c r="E353" s="0" t="n">
        <v>4</v>
      </c>
      <c r="F353" s="0" t="n">
        <v>347.4885845</v>
      </c>
      <c r="G353" s="0" t="n">
        <v>920.8447489</v>
      </c>
      <c r="H353" s="0" t="n">
        <v>144.59</v>
      </c>
      <c r="I353" s="0" t="n">
        <v>0.14459</v>
      </c>
      <c r="J353" s="0" t="n">
        <v>0.00014459</v>
      </c>
      <c r="K353" s="0" t="n">
        <v>0.318766006</v>
      </c>
      <c r="L353" s="0" t="n">
        <v>0.013</v>
      </c>
      <c r="M353" s="0" t="n">
        <v>3</v>
      </c>
      <c r="N353" s="0" t="n">
        <v>22.32192451</v>
      </c>
      <c r="O353" s="0" t="n">
        <v>32.0464810940035</v>
      </c>
      <c r="P353" s="0" t="n">
        <v>427.84296656975</v>
      </c>
      <c r="Q353" s="0" t="n">
        <v>1028.22150100877</v>
      </c>
      <c r="R353" s="0" t="n">
        <v>2724.78697767324</v>
      </c>
      <c r="S353" s="0" t="n">
        <v>60.2</v>
      </c>
      <c r="T353" s="0" t="n">
        <v>0.19</v>
      </c>
      <c r="U353" s="0" t="n">
        <v>0</v>
      </c>
    </row>
    <row r="354" customFormat="false" ht="15" hidden="false" customHeight="false" outlineLevel="0" collapsed="false">
      <c r="A354" s="0" t="s">
        <v>91</v>
      </c>
      <c r="B354" s="0" t="s">
        <v>92</v>
      </c>
      <c r="C354" s="0" t="n">
        <v>3</v>
      </c>
      <c r="D354" s="0" t="n">
        <v>2</v>
      </c>
      <c r="E354" s="0" t="n">
        <v>6</v>
      </c>
      <c r="F354" s="0" t="n">
        <v>732.4200913</v>
      </c>
      <c r="G354" s="0" t="n">
        <v>1940.913242</v>
      </c>
      <c r="H354" s="0" t="n">
        <v>304.76</v>
      </c>
      <c r="I354" s="0" t="n">
        <v>0.30476</v>
      </c>
      <c r="J354" s="0" t="n">
        <v>0.00030476</v>
      </c>
      <c r="K354" s="0" t="n">
        <v>0.671879991</v>
      </c>
      <c r="L354" s="0" t="n">
        <v>0.013</v>
      </c>
      <c r="M354" s="0" t="n">
        <v>3</v>
      </c>
      <c r="N354" s="0" t="n">
        <v>28.62012574</v>
      </c>
      <c r="O354" s="0" t="n">
        <v>40.9468948866585</v>
      </c>
      <c r="P354" s="0" t="n">
        <v>892.495989352254</v>
      </c>
      <c r="Q354" s="0" t="n">
        <v>2144.90744857547</v>
      </c>
      <c r="R354" s="0" t="n">
        <v>5684.004738725</v>
      </c>
      <c r="S354" s="0" t="n">
        <v>60.2</v>
      </c>
      <c r="T354" s="0" t="n">
        <v>0.19</v>
      </c>
      <c r="U354" s="0" t="n">
        <v>0</v>
      </c>
    </row>
    <row r="355" customFormat="false" ht="15" hidden="false" customHeight="false" outlineLevel="0" collapsed="false">
      <c r="A355" s="0" t="s">
        <v>91</v>
      </c>
      <c r="B355" s="0" t="s">
        <v>92</v>
      </c>
      <c r="C355" s="0" t="n">
        <v>4</v>
      </c>
      <c r="D355" s="0" t="n">
        <v>2</v>
      </c>
      <c r="E355" s="0" t="n">
        <v>8</v>
      </c>
      <c r="F355" s="0" t="n">
        <v>1115.200673</v>
      </c>
      <c r="G355" s="0" t="n">
        <v>2955.281782</v>
      </c>
      <c r="H355" s="0" t="n">
        <v>464.035</v>
      </c>
      <c r="I355" s="0" t="n">
        <v>0.464035</v>
      </c>
      <c r="J355" s="0" t="n">
        <v>0.000464035</v>
      </c>
      <c r="K355" s="0" t="n">
        <v>1.023020842</v>
      </c>
      <c r="L355" s="0" t="n">
        <v>0.013</v>
      </c>
      <c r="M355" s="0" t="n">
        <v>3</v>
      </c>
      <c r="N355" s="0" t="n">
        <v>32.92575903</v>
      </c>
      <c r="O355" s="0" t="n">
        <v>47.0335444054767</v>
      </c>
      <c r="P355" s="0" t="n">
        <v>1352.59094710825</v>
      </c>
      <c r="Q355" s="0" t="n">
        <v>3250.63914229332</v>
      </c>
      <c r="R355" s="0" t="n">
        <v>8614.19372707731</v>
      </c>
      <c r="S355" s="0" t="n">
        <v>60.2</v>
      </c>
      <c r="T355" s="0" t="n">
        <v>0.19</v>
      </c>
      <c r="U355" s="0" t="n">
        <v>0</v>
      </c>
    </row>
    <row r="356" customFormat="false" ht="15" hidden="false" customHeight="false" outlineLevel="0" collapsed="false">
      <c r="A356" s="0" t="s">
        <v>91</v>
      </c>
      <c r="B356" s="0" t="s">
        <v>92</v>
      </c>
      <c r="C356" s="0" t="n">
        <v>5</v>
      </c>
      <c r="D356" s="0" t="n">
        <v>2</v>
      </c>
      <c r="E356" s="0" t="n">
        <v>10</v>
      </c>
      <c r="F356" s="0" t="n">
        <v>1550.432588</v>
      </c>
      <c r="G356" s="0" t="n">
        <v>4108.646359</v>
      </c>
      <c r="H356" s="0" t="n">
        <v>645.1349999</v>
      </c>
      <c r="I356" s="0" t="n">
        <v>0.645135</v>
      </c>
      <c r="J356" s="0" t="n">
        <v>0.000645135</v>
      </c>
      <c r="K356" s="0" t="n">
        <v>1.422277523</v>
      </c>
      <c r="L356" s="0" t="n">
        <v>0.013</v>
      </c>
      <c r="M356" s="0" t="n">
        <v>3</v>
      </c>
      <c r="N356" s="0" t="n">
        <v>36.74817285</v>
      </c>
      <c r="O356" s="0" t="n">
        <v>51.1959691227974</v>
      </c>
      <c r="P356" s="0" t="n">
        <v>1744.41839503647</v>
      </c>
      <c r="Q356" s="0" t="n">
        <v>4192.30568381752</v>
      </c>
      <c r="R356" s="0" t="n">
        <v>11109.6100621164</v>
      </c>
      <c r="S356" s="0" t="n">
        <v>60.2</v>
      </c>
      <c r="T356" s="0" t="n">
        <v>0.19</v>
      </c>
      <c r="U356" s="0" t="n">
        <v>0</v>
      </c>
    </row>
    <row r="357" customFormat="false" ht="15" hidden="false" customHeight="false" outlineLevel="0" collapsed="false">
      <c r="A357" s="0" t="s">
        <v>91</v>
      </c>
      <c r="B357" s="0" t="s">
        <v>92</v>
      </c>
      <c r="C357" s="0" t="n">
        <v>6</v>
      </c>
      <c r="D357" s="0" t="n">
        <v>2</v>
      </c>
      <c r="E357" s="0" t="n">
        <v>12</v>
      </c>
      <c r="F357" s="0" t="n">
        <v>1976.435953</v>
      </c>
      <c r="G357" s="0" t="n">
        <v>5237.555275</v>
      </c>
      <c r="H357" s="0" t="n">
        <v>822.395</v>
      </c>
      <c r="I357" s="0" t="n">
        <v>0.822395</v>
      </c>
      <c r="J357" s="0" t="n">
        <v>0.000822395</v>
      </c>
      <c r="K357" s="0" t="n">
        <v>1.813068465</v>
      </c>
      <c r="L357" s="0" t="n">
        <v>0.013</v>
      </c>
      <c r="M357" s="0" t="n">
        <v>3</v>
      </c>
      <c r="N357" s="0" t="n">
        <v>39.84547756</v>
      </c>
      <c r="O357" s="0" t="n">
        <v>54.0424907557247</v>
      </c>
      <c r="P357" s="0" t="n">
        <v>2051.86802200919</v>
      </c>
      <c r="Q357" s="0" t="n">
        <v>4931.18967077432</v>
      </c>
      <c r="R357" s="0" t="n">
        <v>13067.6526275519</v>
      </c>
      <c r="S357" s="0" t="n">
        <v>60.2</v>
      </c>
      <c r="T357" s="0" t="n">
        <v>0.19</v>
      </c>
      <c r="U357" s="0" t="n">
        <v>0</v>
      </c>
    </row>
    <row r="358" customFormat="false" ht="15" hidden="false" customHeight="false" outlineLevel="0" collapsed="false">
      <c r="A358" s="0" t="s">
        <v>91</v>
      </c>
      <c r="B358" s="0" t="s">
        <v>92</v>
      </c>
      <c r="C358" s="0" t="n">
        <v>7</v>
      </c>
      <c r="D358" s="0" t="n">
        <v>2</v>
      </c>
      <c r="E358" s="0" t="n">
        <v>14</v>
      </c>
      <c r="F358" s="0" t="n">
        <v>2275.666907</v>
      </c>
      <c r="G358" s="0" t="n">
        <v>6030.517304</v>
      </c>
      <c r="H358" s="0" t="n">
        <v>946.905</v>
      </c>
      <c r="I358" s="0" t="n">
        <v>0.946905</v>
      </c>
      <c r="J358" s="0" t="n">
        <v>0.000946905</v>
      </c>
      <c r="K358" s="0" t="n">
        <v>2.087565701</v>
      </c>
      <c r="L358" s="0" t="n">
        <v>0.013</v>
      </c>
      <c r="M358" s="0" t="n">
        <v>3</v>
      </c>
      <c r="N358" s="0" t="n">
        <v>41.76261512</v>
      </c>
      <c r="O358" s="0" t="n">
        <v>55.9891170509717</v>
      </c>
      <c r="P358" s="0" t="n">
        <v>2281.67723045515</v>
      </c>
      <c r="Q358" s="0" t="n">
        <v>5483.48288982252</v>
      </c>
      <c r="R358" s="0" t="n">
        <v>14531.2296580297</v>
      </c>
      <c r="S358" s="0" t="n">
        <v>60.2</v>
      </c>
      <c r="T358" s="0" t="n">
        <v>0.19</v>
      </c>
      <c r="U358" s="0" t="n">
        <v>0</v>
      </c>
    </row>
    <row r="359" customFormat="false" ht="15" hidden="false" customHeight="false" outlineLevel="0" collapsed="false">
      <c r="A359" s="0" t="s">
        <v>91</v>
      </c>
      <c r="B359" s="0" t="s">
        <v>92</v>
      </c>
      <c r="C359" s="0" t="n">
        <v>8</v>
      </c>
      <c r="D359" s="0" t="n">
        <v>2</v>
      </c>
      <c r="E359" s="0" t="n">
        <v>16</v>
      </c>
      <c r="F359" s="0" t="n">
        <v>2451.333814</v>
      </c>
      <c r="G359" s="0" t="n">
        <v>6496.034608</v>
      </c>
      <c r="H359" s="0" t="n">
        <v>1020</v>
      </c>
      <c r="I359" s="0" t="n">
        <v>1.02</v>
      </c>
      <c r="J359" s="0" t="n">
        <v>0.00102</v>
      </c>
      <c r="K359" s="0" t="n">
        <v>2.2487124</v>
      </c>
      <c r="L359" s="0" t="n">
        <v>0.013</v>
      </c>
      <c r="M359" s="0" t="n">
        <v>3</v>
      </c>
      <c r="N359" s="0" t="n">
        <v>42.81069449</v>
      </c>
      <c r="O359" s="0" t="n">
        <v>57.3203396524493</v>
      </c>
      <c r="P359" s="0" t="n">
        <v>2448.32810373016</v>
      </c>
      <c r="Q359" s="0" t="n">
        <v>5883.98967491026</v>
      </c>
      <c r="R359" s="0" t="n">
        <v>15592.5726385122</v>
      </c>
      <c r="S359" s="0" t="n">
        <v>60.2</v>
      </c>
      <c r="T359" s="0" t="n">
        <v>0.19</v>
      </c>
      <c r="U359" s="0" t="n">
        <v>0</v>
      </c>
    </row>
    <row r="360" customFormat="false" ht="15" hidden="false" customHeight="false" outlineLevel="0" collapsed="false">
      <c r="A360" s="0" t="s">
        <v>91</v>
      </c>
      <c r="B360" s="0" t="s">
        <v>92</v>
      </c>
      <c r="C360" s="0" t="n">
        <v>9</v>
      </c>
      <c r="D360" s="0" t="n">
        <v>2</v>
      </c>
      <c r="E360" s="0" t="n">
        <v>18</v>
      </c>
      <c r="F360" s="0" t="n">
        <v>2643.59529</v>
      </c>
      <c r="G360" s="0" t="n">
        <v>7005.527518</v>
      </c>
      <c r="H360" s="0" t="n">
        <v>1100</v>
      </c>
      <c r="I360" s="0" t="n">
        <v>1.1</v>
      </c>
      <c r="J360" s="0" t="n">
        <v>0.0011</v>
      </c>
      <c r="K360" s="0" t="n">
        <v>2.425082</v>
      </c>
      <c r="L360" s="0" t="n">
        <v>0.013</v>
      </c>
      <c r="M360" s="0" t="n">
        <v>3</v>
      </c>
      <c r="N360" s="0" t="n">
        <v>43.90187926</v>
      </c>
      <c r="O360" s="0" t="n">
        <v>58.230711416671</v>
      </c>
      <c r="P360" s="0" t="n">
        <v>2566.84497585294</v>
      </c>
      <c r="Q360" s="0" t="n">
        <v>6168.81753389316</v>
      </c>
      <c r="R360" s="0" t="n">
        <v>16347.3664648169</v>
      </c>
      <c r="S360" s="0" t="n">
        <v>60.2</v>
      </c>
      <c r="T360" s="0" t="n">
        <v>0.19</v>
      </c>
      <c r="U360" s="0" t="n">
        <v>0</v>
      </c>
    </row>
    <row r="361" customFormat="false" ht="15" hidden="false" customHeight="false" outlineLevel="0" collapsed="false">
      <c r="A361" s="0" t="s">
        <v>91</v>
      </c>
      <c r="B361" s="0" t="s">
        <v>92</v>
      </c>
      <c r="C361" s="0" t="n">
        <v>10</v>
      </c>
      <c r="D361" s="0" t="n">
        <v>2</v>
      </c>
      <c r="E361" s="0" t="n">
        <v>20</v>
      </c>
      <c r="F361" s="0" t="n">
        <v>3076.18361</v>
      </c>
      <c r="G361" s="0" t="n">
        <v>8151.886566</v>
      </c>
      <c r="H361" s="0" t="n">
        <v>1280</v>
      </c>
      <c r="I361" s="0" t="n">
        <v>1.28</v>
      </c>
      <c r="J361" s="0" t="n">
        <v>0.00128</v>
      </c>
      <c r="K361" s="0" t="n">
        <v>2.8219136</v>
      </c>
      <c r="L361" s="0" t="n">
        <v>0.013</v>
      </c>
      <c r="M361" s="0" t="n">
        <v>3</v>
      </c>
      <c r="N361" s="0" t="n">
        <v>46.17662693</v>
      </c>
      <c r="O361" s="0" t="n">
        <v>58.8532795342588</v>
      </c>
      <c r="P361" s="0" t="n">
        <v>2650.05786861733</v>
      </c>
      <c r="Q361" s="0" t="n">
        <v>6368.80045329807</v>
      </c>
      <c r="R361" s="0" t="n">
        <v>16877.3212012399</v>
      </c>
      <c r="S361" s="0" t="n">
        <v>60.2</v>
      </c>
      <c r="T361" s="0" t="n">
        <v>0.19</v>
      </c>
      <c r="U361" s="0" t="n">
        <v>0</v>
      </c>
    </row>
    <row r="362" customFormat="false" ht="15" hidden="false" customHeight="false" outlineLevel="0" collapsed="false">
      <c r="A362" s="0" t="s">
        <v>93</v>
      </c>
      <c r="B362" s="0" t="s">
        <v>94</v>
      </c>
      <c r="C362" s="0" t="n">
        <v>1</v>
      </c>
      <c r="D362" s="0" t="n">
        <v>9</v>
      </c>
      <c r="E362" s="0" t="n">
        <v>9</v>
      </c>
      <c r="F362" s="0" t="n">
        <v>1513105530</v>
      </c>
      <c r="G362" s="0" t="n">
        <v>4009729654</v>
      </c>
      <c r="H362" s="0" t="n">
        <v>629603211</v>
      </c>
      <c r="I362" s="0" t="n">
        <v>629603.211</v>
      </c>
      <c r="J362" s="0" t="n">
        <v>629.603211</v>
      </c>
      <c r="K362" s="0" t="n">
        <v>1388035.831</v>
      </c>
      <c r="L362" s="2" t="n">
        <v>0.017</v>
      </c>
      <c r="M362" s="0" t="n">
        <v>3</v>
      </c>
      <c r="N362" s="0" t="n">
        <v>1465.589392</v>
      </c>
      <c r="O362" s="2" t="n">
        <v>1417.90644503843</v>
      </c>
      <c r="P362" s="2" t="n">
        <v>48460919.6034174</v>
      </c>
      <c r="Q362" s="2" t="n">
        <v>116464598.90271</v>
      </c>
      <c r="R362" s="2" t="n">
        <v>308631187.09218</v>
      </c>
      <c r="S362" s="0" t="n">
        <v>1584.96</v>
      </c>
      <c r="T362" s="2" t="n">
        <v>0.25</v>
      </c>
      <c r="U362" s="0" t="n">
        <v>0</v>
      </c>
    </row>
    <row r="363" customFormat="false" ht="15" hidden="false" customHeight="false" outlineLevel="0" collapsed="false">
      <c r="A363" s="0" t="s">
        <v>93</v>
      </c>
      <c r="B363" s="0" t="s">
        <v>94</v>
      </c>
      <c r="C363" s="0" t="n">
        <v>2</v>
      </c>
      <c r="D363" s="0" t="n">
        <v>9</v>
      </c>
      <c r="E363" s="0" t="n">
        <v>18</v>
      </c>
      <c r="F363" s="0" t="n">
        <v>1762470683</v>
      </c>
      <c r="G363" s="0" t="n">
        <v>4670547309</v>
      </c>
      <c r="H363" s="0" t="n">
        <v>733364051.2</v>
      </c>
      <c r="I363" s="0" t="n">
        <v>733364.0512</v>
      </c>
      <c r="J363" s="0" t="n">
        <v>733.3640512</v>
      </c>
      <c r="K363" s="0" t="n">
        <v>1616789.055</v>
      </c>
      <c r="L363" s="2" t="n">
        <v>0.017</v>
      </c>
      <c r="M363" s="0" t="n">
        <v>3</v>
      </c>
      <c r="N363" s="0" t="n">
        <v>1542.0432</v>
      </c>
      <c r="O363" s="2" t="n">
        <v>1567.35268484675</v>
      </c>
      <c r="P363" s="2" t="n">
        <v>65455948.1141942</v>
      </c>
      <c r="Q363" s="2" t="n">
        <v>157308214.645985</v>
      </c>
      <c r="R363" s="2" t="n">
        <v>416866768.811859</v>
      </c>
      <c r="S363" s="0" t="n">
        <v>1584.96</v>
      </c>
      <c r="T363" s="2" t="n">
        <v>0.25</v>
      </c>
      <c r="U363" s="0" t="n">
        <v>0</v>
      </c>
    </row>
    <row r="364" customFormat="false" ht="15" hidden="false" customHeight="false" outlineLevel="0" collapsed="false">
      <c r="A364" s="0" t="s">
        <v>93</v>
      </c>
      <c r="B364" s="0" t="s">
        <v>94</v>
      </c>
      <c r="C364" s="0" t="n">
        <v>3</v>
      </c>
      <c r="D364" s="0" t="n">
        <v>9</v>
      </c>
      <c r="E364" s="0" t="n">
        <v>27</v>
      </c>
      <c r="F364" s="0" t="n">
        <v>1772157205</v>
      </c>
      <c r="G364" s="0" t="n">
        <v>4696216593</v>
      </c>
      <c r="H364" s="0" t="n">
        <v>737394613</v>
      </c>
      <c r="I364" s="0" t="n">
        <v>737394.613</v>
      </c>
      <c r="J364" s="0" t="n">
        <v>737.394613</v>
      </c>
      <c r="K364" s="0" t="n">
        <v>1625674.912</v>
      </c>
      <c r="L364" s="2" t="n">
        <v>0.017</v>
      </c>
      <c r="M364" s="0" t="n">
        <v>3</v>
      </c>
      <c r="N364" s="0" t="n">
        <v>1544.863059</v>
      </c>
      <c r="O364" s="2" t="n">
        <v>1583.10420263623</v>
      </c>
      <c r="P364" s="2" t="n">
        <v>67449296.8878685</v>
      </c>
      <c r="Q364" s="2" t="n">
        <v>162098766.853805</v>
      </c>
      <c r="R364" s="2" t="n">
        <v>429561732.162584</v>
      </c>
      <c r="S364" s="0" t="n">
        <v>1584.96</v>
      </c>
      <c r="T364" s="2" t="n">
        <v>0.25</v>
      </c>
      <c r="U364" s="0" t="n">
        <v>0</v>
      </c>
    </row>
    <row r="365" customFormat="false" ht="15" hidden="false" customHeight="false" outlineLevel="0" collapsed="false">
      <c r="A365" s="0" t="s">
        <v>93</v>
      </c>
      <c r="B365" s="0" t="s">
        <v>94</v>
      </c>
      <c r="C365" s="0" t="n">
        <v>4</v>
      </c>
      <c r="D365" s="0" t="n">
        <v>9</v>
      </c>
      <c r="E365" s="0" t="n">
        <v>36</v>
      </c>
      <c r="F365" s="0" t="n">
        <v>1772515152</v>
      </c>
      <c r="G365" s="0" t="n">
        <v>4697165152</v>
      </c>
      <c r="H365" s="0" t="n">
        <v>737543554.7</v>
      </c>
      <c r="I365" s="0" t="n">
        <v>737543.5547</v>
      </c>
      <c r="J365" s="0" t="n">
        <v>737.5435547</v>
      </c>
      <c r="K365" s="0" t="n">
        <v>1626003.272</v>
      </c>
      <c r="L365" s="2" t="n">
        <v>0.017</v>
      </c>
      <c r="M365" s="0" t="n">
        <v>3</v>
      </c>
      <c r="N365" s="0" t="n">
        <v>1544.967064</v>
      </c>
      <c r="O365" s="2" t="n">
        <v>1584.76440039691</v>
      </c>
      <c r="P365" s="2" t="n">
        <v>67661721.2718441</v>
      </c>
      <c r="Q365" s="2" t="n">
        <v>162609279.672781</v>
      </c>
      <c r="R365" s="2" t="n">
        <v>430914591.132869</v>
      </c>
      <c r="S365" s="0" t="n">
        <v>1584.96</v>
      </c>
      <c r="T365" s="2" t="n">
        <v>0.25</v>
      </c>
      <c r="U365" s="0" t="n">
        <v>0</v>
      </c>
    </row>
    <row r="366" customFormat="false" ht="15" hidden="false" customHeight="false" outlineLevel="0" collapsed="false">
      <c r="A366" s="0" t="s">
        <v>93</v>
      </c>
      <c r="B366" s="0" t="s">
        <v>94</v>
      </c>
      <c r="C366" s="0" t="n">
        <v>5</v>
      </c>
      <c r="D366" s="0" t="n">
        <v>9</v>
      </c>
      <c r="E366" s="0" t="n">
        <v>45</v>
      </c>
      <c r="F366" s="0" t="n">
        <v>1772528355</v>
      </c>
      <c r="G366" s="0" t="n">
        <v>4697200141</v>
      </c>
      <c r="H366" s="0" t="n">
        <v>737549048.5</v>
      </c>
      <c r="I366" s="0" t="n">
        <v>737549.0485</v>
      </c>
      <c r="J366" s="0" t="n">
        <v>737.5490485</v>
      </c>
      <c r="K366" s="0" t="n">
        <v>1626015.383</v>
      </c>
      <c r="L366" s="2" t="n">
        <v>0.017</v>
      </c>
      <c r="M366" s="0" t="n">
        <v>3</v>
      </c>
      <c r="N366" s="0" t="n">
        <v>1544.9709</v>
      </c>
      <c r="O366" s="2" t="n">
        <v>1584.93938395351</v>
      </c>
      <c r="P366" s="2" t="n">
        <v>67684136.5834917</v>
      </c>
      <c r="Q366" s="2" t="n">
        <v>162663149.68395</v>
      </c>
      <c r="R366" s="2" t="n">
        <v>431057346.662468</v>
      </c>
      <c r="S366" s="0" t="n">
        <v>1584.96</v>
      </c>
      <c r="T366" s="2" t="n">
        <v>0.25</v>
      </c>
      <c r="U366" s="0" t="n">
        <v>0</v>
      </c>
    </row>
    <row r="367" customFormat="false" ht="15" hidden="false" customHeight="false" outlineLevel="0" collapsed="false">
      <c r="A367" s="0" t="s">
        <v>93</v>
      </c>
      <c r="B367" s="0" t="s">
        <v>94</v>
      </c>
      <c r="C367" s="0" t="n">
        <v>6</v>
      </c>
      <c r="D367" s="0" t="n">
        <v>9</v>
      </c>
      <c r="E367" s="0" t="n">
        <v>54</v>
      </c>
      <c r="F367" s="0" t="n">
        <v>1772528841</v>
      </c>
      <c r="G367" s="0" t="n">
        <v>4697201430</v>
      </c>
      <c r="H367" s="0" t="n">
        <v>737549250.7</v>
      </c>
      <c r="I367" s="0" t="n">
        <v>737549.2507</v>
      </c>
      <c r="J367" s="0" t="n">
        <v>737.5492507</v>
      </c>
      <c r="K367" s="0" t="n">
        <v>1626015.829</v>
      </c>
      <c r="L367" s="2" t="n">
        <v>0.017</v>
      </c>
      <c r="M367" s="0" t="n">
        <v>3</v>
      </c>
      <c r="N367" s="0" t="n">
        <v>1544.971041</v>
      </c>
      <c r="O367" s="2" t="n">
        <v>1584.95782708469</v>
      </c>
      <c r="P367" s="2" t="n">
        <v>67686499.4283074</v>
      </c>
      <c r="Q367" s="2" t="n">
        <v>162668828.234336</v>
      </c>
      <c r="R367" s="2" t="n">
        <v>431072394.820991</v>
      </c>
      <c r="S367" s="0" t="n">
        <v>1584.96</v>
      </c>
      <c r="T367" s="2" t="n">
        <v>0.25</v>
      </c>
      <c r="U367" s="0" t="n">
        <v>0</v>
      </c>
    </row>
    <row r="368" customFormat="false" ht="15" hidden="false" customHeight="false" outlineLevel="0" collapsed="false">
      <c r="A368" s="0" t="s">
        <v>93</v>
      </c>
      <c r="B368" s="0" t="s">
        <v>94</v>
      </c>
      <c r="C368" s="0" t="n">
        <v>7</v>
      </c>
      <c r="D368" s="0" t="n">
        <v>9</v>
      </c>
      <c r="E368" s="0" t="n">
        <v>63</v>
      </c>
      <c r="F368" s="0" t="n">
        <v>1772528859</v>
      </c>
      <c r="G368" s="0" t="n">
        <v>4697201478</v>
      </c>
      <c r="H368" s="0" t="n">
        <v>737549258.2</v>
      </c>
      <c r="I368" s="0" t="n">
        <v>737549.2582</v>
      </c>
      <c r="J368" s="0" t="n">
        <v>737.5492582</v>
      </c>
      <c r="K368" s="0" t="n">
        <v>1626015.846</v>
      </c>
      <c r="L368" s="2" t="n">
        <v>0.017</v>
      </c>
      <c r="M368" s="0" t="n">
        <v>3</v>
      </c>
      <c r="N368" s="0" t="n">
        <v>1544.971047</v>
      </c>
      <c r="O368" s="2" t="n">
        <v>1584.95977097641</v>
      </c>
      <c r="P368" s="2" t="n">
        <v>67686748.4735221</v>
      </c>
      <c r="Q368" s="2" t="n">
        <v>162669426.756842</v>
      </c>
      <c r="R368" s="2" t="n">
        <v>431073980.905632</v>
      </c>
      <c r="S368" s="0" t="n">
        <v>1584.96</v>
      </c>
      <c r="T368" s="2" t="n">
        <v>0.25</v>
      </c>
      <c r="U368" s="0" t="n">
        <v>0</v>
      </c>
    </row>
    <row r="369" customFormat="false" ht="15" hidden="false" customHeight="false" outlineLevel="0" collapsed="false">
      <c r="A369" s="0" t="s">
        <v>93</v>
      </c>
      <c r="B369" s="0" t="s">
        <v>94</v>
      </c>
      <c r="C369" s="0" t="n">
        <v>8</v>
      </c>
      <c r="D369" s="0" t="n">
        <v>9</v>
      </c>
      <c r="E369" s="0" t="n">
        <v>72</v>
      </c>
      <c r="F369" s="0" t="n">
        <v>1772528860</v>
      </c>
      <c r="G369" s="0" t="n">
        <v>4697201480</v>
      </c>
      <c r="H369" s="0" t="n">
        <v>737549258.6</v>
      </c>
      <c r="I369" s="0" t="n">
        <v>737549.2586</v>
      </c>
      <c r="J369" s="0" t="n">
        <v>737.5492586</v>
      </c>
      <c r="K369" s="0" t="n">
        <v>1626015.847</v>
      </c>
      <c r="L369" s="2" t="n">
        <v>0.017</v>
      </c>
      <c r="M369" s="0" t="n">
        <v>3</v>
      </c>
      <c r="N369" s="0" t="n">
        <v>1544.971047</v>
      </c>
      <c r="O369" s="2" t="n">
        <v>1584.95997586109</v>
      </c>
      <c r="P369" s="2" t="n">
        <v>67686774.7227302</v>
      </c>
      <c r="Q369" s="2" t="n">
        <v>162669489.840736</v>
      </c>
      <c r="R369" s="2" t="n">
        <v>431074148.07795</v>
      </c>
      <c r="S369" s="0" t="n">
        <v>1584.96</v>
      </c>
      <c r="T369" s="2" t="n">
        <v>0.25</v>
      </c>
      <c r="U369" s="0" t="n">
        <v>0</v>
      </c>
    </row>
    <row r="370" customFormat="false" ht="15" hidden="false" customHeight="false" outlineLevel="0" collapsed="false">
      <c r="A370" s="0" t="s">
        <v>93</v>
      </c>
      <c r="B370" s="0" t="s">
        <v>94</v>
      </c>
      <c r="C370" s="0" t="n">
        <v>9</v>
      </c>
      <c r="D370" s="0" t="n">
        <v>9</v>
      </c>
      <c r="E370" s="0" t="n">
        <v>81</v>
      </c>
      <c r="F370" s="0" t="n">
        <v>1772528862</v>
      </c>
      <c r="G370" s="0" t="n">
        <v>4697201484</v>
      </c>
      <c r="H370" s="0" t="n">
        <v>737549259.5</v>
      </c>
      <c r="I370" s="0" t="n">
        <v>737549.2595</v>
      </c>
      <c r="J370" s="0" t="n">
        <v>737.5492595</v>
      </c>
      <c r="K370" s="0" t="n">
        <v>1626015.848</v>
      </c>
      <c r="L370" s="2" t="n">
        <v>0.017</v>
      </c>
      <c r="M370" s="0" t="n">
        <v>3</v>
      </c>
      <c r="N370" s="0" t="n">
        <v>1544.971047</v>
      </c>
      <c r="O370" s="2" t="n">
        <v>1584.95999745578</v>
      </c>
      <c r="P370" s="2" t="n">
        <v>67686777.4893768</v>
      </c>
      <c r="Q370" s="2" t="n">
        <v>162669496.48973</v>
      </c>
      <c r="R370" s="2" t="n">
        <v>431074165.697785</v>
      </c>
      <c r="S370" s="0" t="n">
        <v>1584.96</v>
      </c>
      <c r="T370" s="2" t="n">
        <v>0.25</v>
      </c>
      <c r="U370" s="0" t="n">
        <v>0</v>
      </c>
    </row>
    <row r="371" customFormat="false" ht="15" hidden="false" customHeight="false" outlineLevel="0" collapsed="false">
      <c r="A371" s="0" t="s">
        <v>93</v>
      </c>
      <c r="B371" s="0" t="s">
        <v>94</v>
      </c>
      <c r="C371" s="0" t="n">
        <v>10</v>
      </c>
      <c r="D371" s="0" t="n">
        <v>9</v>
      </c>
      <c r="E371" s="0" t="n">
        <v>90</v>
      </c>
      <c r="F371" s="0" t="n">
        <v>1772528862</v>
      </c>
      <c r="G371" s="0" t="n">
        <v>4697201485</v>
      </c>
      <c r="H371" s="0" t="n">
        <v>737549259.5</v>
      </c>
      <c r="I371" s="0" t="n">
        <v>737549.2595</v>
      </c>
      <c r="J371" s="0" t="n">
        <v>737.5492595</v>
      </c>
      <c r="K371" s="0" t="n">
        <v>1626015.848</v>
      </c>
      <c r="L371" s="2" t="n">
        <v>0.017</v>
      </c>
      <c r="M371" s="0" t="n">
        <v>3</v>
      </c>
      <c r="N371" s="0" t="n">
        <v>1544.971047</v>
      </c>
      <c r="O371" s="2" t="n">
        <v>1584.95999973184</v>
      </c>
      <c r="P371" s="2" t="n">
        <v>67686777.7809792</v>
      </c>
      <c r="Q371" s="2" t="n">
        <v>162669497.190529</v>
      </c>
      <c r="R371" s="2" t="n">
        <v>431074167.554902</v>
      </c>
      <c r="S371" s="0" t="n">
        <v>1584.96</v>
      </c>
      <c r="T371" s="2" t="n">
        <v>0.25</v>
      </c>
      <c r="U371" s="0" t="n">
        <v>0</v>
      </c>
    </row>
    <row r="372" customFormat="false" ht="15" hidden="false" customHeight="false" outlineLevel="0" collapsed="false">
      <c r="A372" s="0" t="s">
        <v>95</v>
      </c>
      <c r="B372" s="2" t="s">
        <v>96</v>
      </c>
      <c r="C372" s="0" t="n">
        <v>1</v>
      </c>
      <c r="D372" s="0" t="n">
        <v>2</v>
      </c>
      <c r="E372" s="0" t="n">
        <v>2</v>
      </c>
      <c r="F372" s="0" t="n">
        <v>127.5414564</v>
      </c>
      <c r="G372" s="0" t="n">
        <v>337.9848595</v>
      </c>
      <c r="H372" s="0" t="n">
        <v>53.07000001</v>
      </c>
      <c r="I372" s="0" t="n">
        <v>0.05307</v>
      </c>
      <c r="J372" s="0" t="n">
        <v>5.31E-005</v>
      </c>
      <c r="K372" s="0" t="n">
        <v>0.116999183</v>
      </c>
      <c r="L372" s="0" t="n">
        <v>0.01</v>
      </c>
      <c r="M372" s="0" t="n">
        <v>3</v>
      </c>
      <c r="N372" s="0" t="n">
        <v>15.78235373</v>
      </c>
      <c r="O372" s="0" t="n">
        <v>44.8364737391531</v>
      </c>
      <c r="P372" s="0" t="n">
        <v>1216.82497867633</v>
      </c>
      <c r="Q372" s="0" t="n">
        <v>2924.35707444442</v>
      </c>
      <c r="R372" s="0" t="n">
        <v>7749.54624727773</v>
      </c>
      <c r="S372" s="0" t="n">
        <v>136</v>
      </c>
      <c r="T372" s="0" t="n">
        <v>0.2</v>
      </c>
      <c r="U372" s="0" t="n">
        <v>0</v>
      </c>
    </row>
    <row r="373" customFormat="false" ht="15" hidden="false" customHeight="false" outlineLevel="0" collapsed="false">
      <c r="A373" s="0" t="s">
        <v>95</v>
      </c>
      <c r="B373" s="2" t="s">
        <v>96</v>
      </c>
      <c r="C373" s="0" t="n">
        <v>2</v>
      </c>
      <c r="D373" s="0" t="n">
        <v>2</v>
      </c>
      <c r="E373" s="0" t="n">
        <v>4</v>
      </c>
      <c r="F373" s="0" t="n">
        <v>347.4885845</v>
      </c>
      <c r="G373" s="0" t="n">
        <v>920.8447489</v>
      </c>
      <c r="H373" s="0" t="n">
        <v>144.59</v>
      </c>
      <c r="I373" s="0" t="n">
        <v>0.14459</v>
      </c>
      <c r="J373" s="0" t="n">
        <v>0.00014459</v>
      </c>
      <c r="K373" s="0" t="n">
        <v>0.318766006</v>
      </c>
      <c r="L373" s="0" t="n">
        <v>0.01</v>
      </c>
      <c r="M373" s="0" t="n">
        <v>3</v>
      </c>
      <c r="N373" s="0" t="n">
        <v>22.0428712</v>
      </c>
      <c r="O373" s="0" t="n">
        <v>74.8912608800579</v>
      </c>
      <c r="P373" s="0" t="n">
        <v>5670.5762678765</v>
      </c>
      <c r="Q373" s="0" t="n">
        <v>13627.9170100372</v>
      </c>
      <c r="R373" s="0" t="n">
        <v>36113.9800765987</v>
      </c>
      <c r="S373" s="0" t="n">
        <v>136</v>
      </c>
      <c r="T373" s="0" t="n">
        <v>0.2</v>
      </c>
      <c r="U373" s="0" t="n">
        <v>0</v>
      </c>
    </row>
    <row r="374" customFormat="false" ht="15" hidden="false" customHeight="false" outlineLevel="0" collapsed="false">
      <c r="A374" s="0" t="s">
        <v>95</v>
      </c>
      <c r="B374" s="2" t="s">
        <v>96</v>
      </c>
      <c r="C374" s="0" t="n">
        <v>3</v>
      </c>
      <c r="D374" s="0" t="n">
        <v>2</v>
      </c>
      <c r="E374" s="0" t="n">
        <v>6</v>
      </c>
      <c r="F374" s="0" t="n">
        <v>732.4200913</v>
      </c>
      <c r="G374" s="0" t="n">
        <v>1940.913242</v>
      </c>
      <c r="H374" s="0" t="n">
        <v>304.76</v>
      </c>
      <c r="I374" s="0" t="n">
        <v>0.30476</v>
      </c>
      <c r="J374" s="0" t="n">
        <v>0.00030476</v>
      </c>
      <c r="K374" s="0" t="n">
        <v>0.671879991</v>
      </c>
      <c r="L374" s="0" t="n">
        <v>0.01</v>
      </c>
      <c r="M374" s="0" t="n">
        <v>3</v>
      </c>
      <c r="N374" s="0" t="n">
        <v>28.26233666</v>
      </c>
      <c r="O374" s="0" t="n">
        <v>95.0375871799405</v>
      </c>
      <c r="P374" s="0" t="n">
        <v>11588.3065205579</v>
      </c>
      <c r="Q374" s="0" t="n">
        <v>27849.8113928332</v>
      </c>
      <c r="R374" s="0" t="n">
        <v>73802.0001910079</v>
      </c>
      <c r="S374" s="0" t="n">
        <v>136</v>
      </c>
      <c r="T374" s="0" t="n">
        <v>0.2</v>
      </c>
      <c r="U374" s="0" t="n">
        <v>0</v>
      </c>
    </row>
    <row r="375" customFormat="false" ht="15" hidden="false" customHeight="false" outlineLevel="0" collapsed="false">
      <c r="A375" s="0" t="s">
        <v>95</v>
      </c>
      <c r="B375" s="2" t="s">
        <v>96</v>
      </c>
      <c r="C375" s="0" t="n">
        <v>4</v>
      </c>
      <c r="D375" s="0" t="n">
        <v>2</v>
      </c>
      <c r="E375" s="0" t="n">
        <v>8</v>
      </c>
      <c r="F375" s="0" t="n">
        <v>1115.200673</v>
      </c>
      <c r="G375" s="0" t="n">
        <v>2955.281782</v>
      </c>
      <c r="H375" s="0" t="n">
        <v>464.035</v>
      </c>
      <c r="I375" s="0" t="n">
        <v>0.464035</v>
      </c>
      <c r="J375" s="0" t="n">
        <v>0.000464035</v>
      </c>
      <c r="K375" s="0" t="n">
        <v>1.023020842</v>
      </c>
      <c r="L375" s="0" t="n">
        <v>0.01</v>
      </c>
      <c r="M375" s="0" t="n">
        <v>3</v>
      </c>
      <c r="N375" s="0" t="n">
        <v>32.51414389</v>
      </c>
      <c r="O375" s="0" t="n">
        <v>108.542073552727</v>
      </c>
      <c r="P375" s="0" t="n">
        <v>17263.4706325699</v>
      </c>
      <c r="Q375" s="0" t="n">
        <v>41488.7542239123</v>
      </c>
      <c r="R375" s="0" t="n">
        <v>109945.198693367</v>
      </c>
      <c r="S375" s="0" t="n">
        <v>136</v>
      </c>
      <c r="T375" s="0" t="n">
        <v>0.2</v>
      </c>
      <c r="U375" s="0" t="n">
        <v>0</v>
      </c>
    </row>
    <row r="376" customFormat="false" ht="15" hidden="false" customHeight="false" outlineLevel="0" collapsed="false">
      <c r="A376" s="0" t="s">
        <v>95</v>
      </c>
      <c r="B376" s="2" t="s">
        <v>96</v>
      </c>
      <c r="C376" s="0" t="n">
        <v>5</v>
      </c>
      <c r="D376" s="0" t="n">
        <v>2</v>
      </c>
      <c r="E376" s="0" t="n">
        <v>10</v>
      </c>
      <c r="F376" s="0" t="n">
        <v>1550.432588</v>
      </c>
      <c r="G376" s="0" t="n">
        <v>4108.646359</v>
      </c>
      <c r="H376" s="0" t="n">
        <v>645.1349999</v>
      </c>
      <c r="I376" s="0" t="n">
        <v>0.645135</v>
      </c>
      <c r="J376" s="0" t="n">
        <v>0.000645135</v>
      </c>
      <c r="K376" s="0" t="n">
        <v>1.422277523</v>
      </c>
      <c r="L376" s="0" t="n">
        <v>0.01</v>
      </c>
      <c r="M376" s="0" t="n">
        <v>3</v>
      </c>
      <c r="N376" s="0" t="n">
        <v>36.28877253</v>
      </c>
      <c r="O376" s="0" t="n">
        <v>117.594401479821</v>
      </c>
      <c r="P376" s="0" t="n">
        <v>21952.9913645675</v>
      </c>
      <c r="Q376" s="0" t="n">
        <v>52758.9314216955</v>
      </c>
      <c r="R376" s="0" t="n">
        <v>139811.168267493</v>
      </c>
      <c r="S376" s="0" t="n">
        <v>136</v>
      </c>
      <c r="T376" s="0" t="n">
        <v>0.2</v>
      </c>
      <c r="U376" s="0" t="n">
        <v>0</v>
      </c>
    </row>
    <row r="377" customFormat="false" ht="15" hidden="false" customHeight="false" outlineLevel="0" collapsed="false">
      <c r="A377" s="0" t="s">
        <v>95</v>
      </c>
      <c r="B377" s="2" t="s">
        <v>96</v>
      </c>
      <c r="C377" s="0" t="n">
        <v>6</v>
      </c>
      <c r="D377" s="0" t="n">
        <v>2</v>
      </c>
      <c r="E377" s="0" t="n">
        <v>12</v>
      </c>
      <c r="F377" s="0" t="n">
        <v>1976.435953</v>
      </c>
      <c r="G377" s="0" t="n">
        <v>5237.555275</v>
      </c>
      <c r="H377" s="0" t="n">
        <v>822.395</v>
      </c>
      <c r="I377" s="0" t="n">
        <v>0.822395</v>
      </c>
      <c r="J377" s="0" t="n">
        <v>0.000822395</v>
      </c>
      <c r="K377" s="0" t="n">
        <v>1.813068465</v>
      </c>
      <c r="L377" s="0" t="n">
        <v>0.01</v>
      </c>
      <c r="M377" s="0" t="n">
        <v>3</v>
      </c>
      <c r="N377" s="0" t="n">
        <v>39.34735687</v>
      </c>
      <c r="O377" s="0" t="n">
        <v>123.66235835264</v>
      </c>
      <c r="P377" s="0" t="n">
        <v>25529.7370900352</v>
      </c>
      <c r="Q377" s="0" t="n">
        <v>61354.8115598059</v>
      </c>
      <c r="R377" s="0" t="n">
        <v>162590.250633486</v>
      </c>
      <c r="S377" s="0" t="n">
        <v>136</v>
      </c>
      <c r="T377" s="0" t="n">
        <v>0.2</v>
      </c>
      <c r="U377" s="0" t="n">
        <v>0</v>
      </c>
    </row>
    <row r="378" customFormat="false" ht="15" hidden="false" customHeight="false" outlineLevel="0" collapsed="false">
      <c r="A378" s="0" t="s">
        <v>95</v>
      </c>
      <c r="B378" s="2" t="s">
        <v>96</v>
      </c>
      <c r="C378" s="0" t="n">
        <v>7</v>
      </c>
      <c r="D378" s="0" t="n">
        <v>2</v>
      </c>
      <c r="E378" s="0" t="n">
        <v>14</v>
      </c>
      <c r="F378" s="0" t="n">
        <v>2275.666907</v>
      </c>
      <c r="G378" s="0" t="n">
        <v>6030.517304</v>
      </c>
      <c r="H378" s="0" t="n">
        <v>946.905</v>
      </c>
      <c r="I378" s="0" t="n">
        <v>0.946905</v>
      </c>
      <c r="J378" s="0" t="n">
        <v>0.000946905</v>
      </c>
      <c r="K378" s="0" t="n">
        <v>2.087565701</v>
      </c>
      <c r="L378" s="0" t="n">
        <v>0.01</v>
      </c>
      <c r="M378" s="0" t="n">
        <v>3</v>
      </c>
      <c r="N378" s="0" t="n">
        <v>41.2405277</v>
      </c>
      <c r="O378" s="0" t="n">
        <v>127.72983148297</v>
      </c>
      <c r="P378" s="0" t="n">
        <v>28132.6592594566</v>
      </c>
      <c r="Q378" s="0" t="n">
        <v>67610.3322745894</v>
      </c>
      <c r="R378" s="0" t="n">
        <v>179167.380527662</v>
      </c>
      <c r="S378" s="0" t="n">
        <v>136</v>
      </c>
      <c r="T378" s="0" t="n">
        <v>0.2</v>
      </c>
      <c r="U378" s="0" t="n">
        <v>0</v>
      </c>
    </row>
    <row r="379" customFormat="false" ht="15" hidden="false" customHeight="false" outlineLevel="0" collapsed="false">
      <c r="A379" s="0" t="s">
        <v>95</v>
      </c>
      <c r="B379" s="2" t="s">
        <v>96</v>
      </c>
      <c r="C379" s="0" t="n">
        <v>8</v>
      </c>
      <c r="D379" s="0" t="n">
        <v>2</v>
      </c>
      <c r="E379" s="0" t="n">
        <v>16</v>
      </c>
      <c r="F379" s="0" t="n">
        <v>2451.333814</v>
      </c>
      <c r="G379" s="0" t="n">
        <v>6496.034608</v>
      </c>
      <c r="H379" s="0" t="n">
        <v>1020</v>
      </c>
      <c r="I379" s="0" t="n">
        <v>1.02</v>
      </c>
      <c r="J379" s="0" t="n">
        <v>0.00102</v>
      </c>
      <c r="K379" s="0" t="n">
        <v>2.2487124</v>
      </c>
      <c r="L379" s="0" t="n">
        <v>0.01</v>
      </c>
      <c r="M379" s="0" t="n">
        <v>3</v>
      </c>
      <c r="N379" s="0" t="n">
        <v>42.2755047</v>
      </c>
      <c r="O379" s="0" t="n">
        <v>130.456340258942</v>
      </c>
      <c r="P379" s="0" t="n">
        <v>29972.9397906187</v>
      </c>
      <c r="Q379" s="0" t="n">
        <v>72033.020405236</v>
      </c>
      <c r="R379" s="0" t="n">
        <v>190887.504073876</v>
      </c>
      <c r="S379" s="0" t="n">
        <v>136</v>
      </c>
      <c r="T379" s="0" t="n">
        <v>0.2</v>
      </c>
      <c r="U379" s="0" t="n">
        <v>0</v>
      </c>
    </row>
    <row r="380" customFormat="false" ht="15" hidden="false" customHeight="false" outlineLevel="0" collapsed="false">
      <c r="A380" s="0" t="s">
        <v>95</v>
      </c>
      <c r="B380" s="2" t="s">
        <v>96</v>
      </c>
      <c r="C380" s="0" t="n">
        <v>9</v>
      </c>
      <c r="D380" s="0" t="n">
        <v>2</v>
      </c>
      <c r="E380" s="0" t="n">
        <v>18</v>
      </c>
      <c r="F380" s="0" t="n">
        <v>2643.59529</v>
      </c>
      <c r="G380" s="0" t="n">
        <v>7005.527518</v>
      </c>
      <c r="H380" s="0" t="n">
        <v>1100</v>
      </c>
      <c r="I380" s="0" t="n">
        <v>1.1</v>
      </c>
      <c r="J380" s="0" t="n">
        <v>0.0011</v>
      </c>
      <c r="K380" s="0" t="n">
        <v>2.425082</v>
      </c>
      <c r="L380" s="0" t="n">
        <v>0.01</v>
      </c>
      <c r="M380" s="0" t="n">
        <v>3</v>
      </c>
      <c r="N380" s="0" t="n">
        <v>43.35304823</v>
      </c>
      <c r="O380" s="0" t="n">
        <v>132.283973747168</v>
      </c>
      <c r="P380" s="0" t="n">
        <v>31250.3917385233</v>
      </c>
      <c r="Q380" s="0" t="n">
        <v>75103.0803617478</v>
      </c>
      <c r="R380" s="0" t="n">
        <v>199023.162958632</v>
      </c>
      <c r="S380" s="0" t="n">
        <v>136</v>
      </c>
      <c r="T380" s="0" t="n">
        <v>0.2</v>
      </c>
      <c r="U380" s="0" t="n">
        <v>0</v>
      </c>
    </row>
    <row r="381" customFormat="false" ht="15" hidden="false" customHeight="false" outlineLevel="0" collapsed="false">
      <c r="A381" s="0" t="s">
        <v>95</v>
      </c>
      <c r="B381" s="2" t="s">
        <v>96</v>
      </c>
      <c r="C381" s="0" t="n">
        <v>10</v>
      </c>
      <c r="D381" s="0" t="n">
        <v>2</v>
      </c>
      <c r="E381" s="0" t="n">
        <v>20</v>
      </c>
      <c r="F381" s="0" t="n">
        <v>3076.18361</v>
      </c>
      <c r="G381" s="0" t="n">
        <v>8151.886566</v>
      </c>
      <c r="H381" s="0" t="n">
        <v>1280</v>
      </c>
      <c r="I381" s="0" t="n">
        <v>1.28</v>
      </c>
      <c r="J381" s="0" t="n">
        <v>0.00128</v>
      </c>
      <c r="K381" s="0" t="n">
        <v>2.8219136</v>
      </c>
      <c r="L381" s="0" t="n">
        <v>0.01</v>
      </c>
      <c r="M381" s="0" t="n">
        <v>3</v>
      </c>
      <c r="N381" s="0" t="n">
        <v>45.59935858</v>
      </c>
      <c r="O381" s="0" t="n">
        <v>133.509073111132</v>
      </c>
      <c r="P381" s="0" t="n">
        <v>32126.6994894235</v>
      </c>
      <c r="Q381" s="0" t="n">
        <v>77209.0831276699</v>
      </c>
      <c r="R381" s="0" t="n">
        <v>204604.070288325</v>
      </c>
      <c r="S381" s="0" t="n">
        <v>136</v>
      </c>
      <c r="T381" s="0" t="n">
        <v>0.2</v>
      </c>
      <c r="U381" s="0" t="n">
        <v>0</v>
      </c>
    </row>
    <row r="382" customFormat="false" ht="15" hidden="false" customHeight="false" outlineLevel="0" collapsed="false">
      <c r="A382" s="0" t="s">
        <v>97</v>
      </c>
      <c r="B382" s="0" t="s">
        <v>98</v>
      </c>
      <c r="C382" s="0" t="n">
        <v>1</v>
      </c>
      <c r="D382" s="0" t="n">
        <v>2</v>
      </c>
      <c r="E382" s="0" t="n">
        <v>2</v>
      </c>
      <c r="F382" s="0" t="n">
        <v>11007.69375</v>
      </c>
      <c r="G382" s="0" t="n">
        <v>29170.38844</v>
      </c>
      <c r="H382" s="0" t="n">
        <v>4580.301369</v>
      </c>
      <c r="I382" s="0" t="n">
        <v>4.580301369</v>
      </c>
      <c r="J382" s="0" t="n">
        <v>0.004580301</v>
      </c>
      <c r="K382" s="0" t="n">
        <v>10.097824</v>
      </c>
      <c r="L382" s="2" t="n">
        <v>0.065</v>
      </c>
      <c r="M382" s="0" t="n">
        <v>3</v>
      </c>
      <c r="N382" s="0" t="n">
        <v>61.18167361</v>
      </c>
      <c r="O382" s="0" t="n">
        <v>18.3341282204971</v>
      </c>
      <c r="P382" s="0" t="n">
        <v>400.584507895811</v>
      </c>
      <c r="Q382" s="0" t="n">
        <v>962.712107416031</v>
      </c>
      <c r="R382" s="0" t="n">
        <v>2551.18708465248</v>
      </c>
      <c r="S382" s="0" t="n">
        <v>23.6</v>
      </c>
      <c r="T382" s="0" t="n">
        <v>0.75</v>
      </c>
      <c r="U382" s="0" t="n">
        <v>0</v>
      </c>
    </row>
    <row r="383" customFormat="false" ht="15" hidden="false" customHeight="false" outlineLevel="0" collapsed="false">
      <c r="A383" s="0" t="s">
        <v>97</v>
      </c>
      <c r="B383" s="0" t="s">
        <v>98</v>
      </c>
      <c r="C383" s="0" t="n">
        <v>2</v>
      </c>
      <c r="D383" s="0" t="n">
        <v>2</v>
      </c>
      <c r="E383" s="0" t="n">
        <v>4</v>
      </c>
      <c r="F383" s="0" t="n">
        <v>23420.52918</v>
      </c>
      <c r="G383" s="0" t="n">
        <v>62064.40233</v>
      </c>
      <c r="H383" s="0" t="n">
        <v>9745.282192</v>
      </c>
      <c r="I383" s="0" t="n">
        <v>9.745282192</v>
      </c>
      <c r="J383" s="0" t="n">
        <v>0.009745282</v>
      </c>
      <c r="K383" s="0" t="n">
        <v>21.48464403</v>
      </c>
      <c r="L383" s="2" t="n">
        <v>0.065</v>
      </c>
      <c r="M383" s="0" t="n">
        <v>3</v>
      </c>
      <c r="N383" s="0" t="n">
        <v>78.69034957</v>
      </c>
      <c r="O383" s="0" t="n">
        <v>22.4250251865184</v>
      </c>
      <c r="P383" s="0" t="n">
        <v>733.013840851762</v>
      </c>
      <c r="Q383" s="0" t="n">
        <v>1761.62903352983</v>
      </c>
      <c r="R383" s="0" t="n">
        <v>4668.31693885405</v>
      </c>
      <c r="S383" s="0" t="n">
        <v>23.6</v>
      </c>
      <c r="T383" s="0" t="n">
        <v>0.75</v>
      </c>
      <c r="U383" s="0" t="n">
        <v>0</v>
      </c>
    </row>
    <row r="384" customFormat="false" ht="15" hidden="false" customHeight="false" outlineLevel="0" collapsed="false">
      <c r="A384" s="0" t="s">
        <v>97</v>
      </c>
      <c r="B384" s="0" t="s">
        <v>98</v>
      </c>
      <c r="C384" s="0" t="n">
        <v>3</v>
      </c>
      <c r="D384" s="0" t="n">
        <v>2</v>
      </c>
      <c r="E384" s="0" t="n">
        <v>6</v>
      </c>
      <c r="F384" s="0" t="n">
        <v>26457.49672</v>
      </c>
      <c r="G384" s="0" t="n">
        <v>70112.3663</v>
      </c>
      <c r="H384" s="0" t="n">
        <v>11008.96439</v>
      </c>
      <c r="I384" s="0" t="n">
        <v>11.00896439</v>
      </c>
      <c r="J384" s="0" t="n">
        <v>0.011008964</v>
      </c>
      <c r="K384" s="0" t="n">
        <v>24.27058306</v>
      </c>
      <c r="L384" s="2" t="n">
        <v>0.065</v>
      </c>
      <c r="M384" s="0" t="n">
        <v>3</v>
      </c>
      <c r="N384" s="0" t="n">
        <v>81.95437772</v>
      </c>
      <c r="O384" s="0" t="n">
        <v>23.3378276816975</v>
      </c>
      <c r="P384" s="0" t="n">
        <v>826.217982637513</v>
      </c>
      <c r="Q384" s="0" t="n">
        <v>1985.62360643478</v>
      </c>
      <c r="R384" s="0" t="n">
        <v>5261.90255705217</v>
      </c>
      <c r="S384" s="0" t="n">
        <v>23.6</v>
      </c>
      <c r="T384" s="0" t="n">
        <v>0.75</v>
      </c>
      <c r="U384" s="0" t="n">
        <v>0</v>
      </c>
    </row>
    <row r="385" customFormat="false" ht="15" hidden="false" customHeight="false" outlineLevel="0" collapsed="false">
      <c r="A385" s="0" t="s">
        <v>97</v>
      </c>
      <c r="B385" s="0" t="s">
        <v>98</v>
      </c>
      <c r="C385" s="0" t="n">
        <v>4</v>
      </c>
      <c r="D385" s="0" t="n">
        <v>2</v>
      </c>
      <c r="E385" s="0" t="n">
        <v>8</v>
      </c>
      <c r="F385" s="0" t="n">
        <v>27051.97973</v>
      </c>
      <c r="G385" s="0" t="n">
        <v>71687.74629</v>
      </c>
      <c r="H385" s="0" t="n">
        <v>11256.32877</v>
      </c>
      <c r="I385" s="0" t="n">
        <v>11.25632877</v>
      </c>
      <c r="J385" s="0" t="n">
        <v>0.011256329</v>
      </c>
      <c r="K385" s="0" t="n">
        <v>24.81592752</v>
      </c>
      <c r="L385" s="2" t="n">
        <v>0.065</v>
      </c>
      <c r="M385" s="0" t="n">
        <v>3</v>
      </c>
      <c r="N385" s="0" t="n">
        <v>82.56365767</v>
      </c>
      <c r="O385" s="0" t="n">
        <v>23.5415014486307</v>
      </c>
      <c r="P385" s="0" t="n">
        <v>848.0390115341</v>
      </c>
      <c r="Q385" s="0" t="n">
        <v>2038.06539662125</v>
      </c>
      <c r="R385" s="0" t="n">
        <v>5400.8733010463</v>
      </c>
      <c r="S385" s="0" t="n">
        <v>23.6</v>
      </c>
      <c r="T385" s="0" t="n">
        <v>0.75</v>
      </c>
      <c r="U385" s="0" t="n">
        <v>0</v>
      </c>
    </row>
    <row r="386" customFormat="false" ht="15" hidden="false" customHeight="false" outlineLevel="0" collapsed="false">
      <c r="A386" s="0" t="s">
        <v>97</v>
      </c>
      <c r="B386" s="0" t="s">
        <v>98</v>
      </c>
      <c r="C386" s="0" t="n">
        <v>5</v>
      </c>
      <c r="D386" s="0" t="n">
        <v>2</v>
      </c>
      <c r="E386" s="0" t="n">
        <v>10</v>
      </c>
      <c r="F386" s="0" t="n">
        <v>27162.31938</v>
      </c>
      <c r="G386" s="0" t="n">
        <v>71980.14637</v>
      </c>
      <c r="H386" s="0" t="n">
        <v>11302.24109</v>
      </c>
      <c r="I386" s="0" t="n">
        <v>11.30224109</v>
      </c>
      <c r="J386" s="0" t="n">
        <v>0.011302241</v>
      </c>
      <c r="K386" s="0" t="n">
        <v>24.91714676</v>
      </c>
      <c r="L386" s="2" t="n">
        <v>0.065</v>
      </c>
      <c r="M386" s="0" t="n">
        <v>3</v>
      </c>
      <c r="N386" s="0" t="n">
        <v>82.67575898</v>
      </c>
      <c r="O386" s="0" t="n">
        <v>23.5869472088645</v>
      </c>
      <c r="P386" s="0" t="n">
        <v>852.959796825429</v>
      </c>
      <c r="Q386" s="0" t="n">
        <v>2049.89136463693</v>
      </c>
      <c r="R386" s="0" t="n">
        <v>5432.21211628788</v>
      </c>
      <c r="S386" s="0" t="n">
        <v>23.6</v>
      </c>
      <c r="T386" s="0" t="n">
        <v>0.75</v>
      </c>
      <c r="U386" s="0" t="n">
        <v>0</v>
      </c>
    </row>
    <row r="387" customFormat="false" ht="15" hidden="false" customHeight="false" outlineLevel="0" collapsed="false">
      <c r="A387" s="0" t="s">
        <v>97</v>
      </c>
      <c r="B387" s="0" t="s">
        <v>98</v>
      </c>
      <c r="C387" s="0" t="n">
        <v>6</v>
      </c>
      <c r="D387" s="0" t="n">
        <v>2</v>
      </c>
      <c r="E387" s="0" t="n">
        <v>12</v>
      </c>
      <c r="F387" s="0" t="n">
        <v>27182.58585</v>
      </c>
      <c r="G387" s="0" t="n">
        <v>72033.85251</v>
      </c>
      <c r="H387" s="0" t="n">
        <v>11310.67397</v>
      </c>
      <c r="I387" s="0" t="n">
        <v>11.31067397</v>
      </c>
      <c r="J387" s="0" t="n">
        <v>0.011310674</v>
      </c>
      <c r="K387" s="0" t="n">
        <v>24.93573805</v>
      </c>
      <c r="L387" s="2" t="n">
        <v>0.065</v>
      </c>
      <c r="M387" s="0" t="n">
        <v>3</v>
      </c>
      <c r="N387" s="0" t="n">
        <v>82.696316</v>
      </c>
      <c r="O387" s="0" t="n">
        <v>23.5970875286236</v>
      </c>
      <c r="P387" s="0" t="n">
        <v>854.060363673535</v>
      </c>
      <c r="Q387" s="0" t="n">
        <v>2052.5363222147</v>
      </c>
      <c r="R387" s="0" t="n">
        <v>5439.22125386895</v>
      </c>
      <c r="S387" s="0" t="n">
        <v>23.6</v>
      </c>
      <c r="T387" s="0" t="n">
        <v>0.75</v>
      </c>
      <c r="U387" s="0" t="n">
        <v>0</v>
      </c>
    </row>
    <row r="388" customFormat="false" ht="15" hidden="false" customHeight="false" outlineLevel="0" collapsed="false">
      <c r="A388" s="0" t="s">
        <v>97</v>
      </c>
      <c r="B388" s="0" t="s">
        <v>98</v>
      </c>
      <c r="C388" s="0" t="n">
        <v>7</v>
      </c>
      <c r="D388" s="0" t="n">
        <v>2</v>
      </c>
      <c r="E388" s="0" t="n">
        <v>14</v>
      </c>
      <c r="F388" s="0" t="n">
        <v>27187.08951</v>
      </c>
      <c r="G388" s="0" t="n">
        <v>72045.7872</v>
      </c>
      <c r="H388" s="0" t="n">
        <v>11312.54795</v>
      </c>
      <c r="I388" s="0" t="n">
        <v>11.31254795</v>
      </c>
      <c r="J388" s="0" t="n">
        <v>0.011312548</v>
      </c>
      <c r="K388" s="0" t="n">
        <v>24.93986945</v>
      </c>
      <c r="L388" s="2" t="n">
        <v>0.065</v>
      </c>
      <c r="M388" s="0" t="n">
        <v>3</v>
      </c>
      <c r="N388" s="0" t="n">
        <v>82.70088284</v>
      </c>
      <c r="O388" s="0" t="n">
        <v>23.5993501397953</v>
      </c>
      <c r="P388" s="0" t="n">
        <v>854.306062446272</v>
      </c>
      <c r="Q388" s="0" t="n">
        <v>2053.12680232221</v>
      </c>
      <c r="R388" s="0" t="n">
        <v>5440.78602615386</v>
      </c>
      <c r="S388" s="0" t="n">
        <v>23.6</v>
      </c>
      <c r="T388" s="0" t="n">
        <v>0.75</v>
      </c>
      <c r="U388" s="0" t="n">
        <v>0</v>
      </c>
    </row>
    <row r="389" customFormat="false" ht="15" hidden="false" customHeight="false" outlineLevel="0" collapsed="false">
      <c r="A389" s="0" t="s">
        <v>97</v>
      </c>
      <c r="B389" s="0" t="s">
        <v>98</v>
      </c>
      <c r="C389" s="0" t="n">
        <v>8</v>
      </c>
      <c r="D389" s="0" t="n">
        <v>2</v>
      </c>
      <c r="E389" s="0" t="n">
        <v>16</v>
      </c>
      <c r="F389" s="0" t="n">
        <v>27187.84012</v>
      </c>
      <c r="G389" s="0" t="n">
        <v>72047.77632</v>
      </c>
      <c r="H389" s="0" t="n">
        <v>11312.86027</v>
      </c>
      <c r="I389" s="0" t="n">
        <v>11.31286027</v>
      </c>
      <c r="J389" s="0" t="n">
        <v>0.01131286</v>
      </c>
      <c r="K389" s="0" t="n">
        <v>24.94055802</v>
      </c>
      <c r="L389" s="2" t="n">
        <v>0.065</v>
      </c>
      <c r="M389" s="0" t="n">
        <v>3</v>
      </c>
      <c r="N389" s="0" t="n">
        <v>82.70164393</v>
      </c>
      <c r="O389" s="0" t="n">
        <v>23.5998549965885</v>
      </c>
      <c r="P389" s="0" t="n">
        <v>854.360891682244</v>
      </c>
      <c r="Q389" s="0" t="n">
        <v>2053.25857169489</v>
      </c>
      <c r="R389" s="0" t="n">
        <v>5441.13521499146</v>
      </c>
      <c r="S389" s="0" t="n">
        <v>23.6</v>
      </c>
      <c r="T389" s="0" t="n">
        <v>0.75</v>
      </c>
      <c r="U389" s="0" t="n">
        <v>0</v>
      </c>
    </row>
    <row r="390" customFormat="false" ht="15" hidden="false" customHeight="false" outlineLevel="0" collapsed="false">
      <c r="A390" s="0" t="s">
        <v>97</v>
      </c>
      <c r="B390" s="0" t="s">
        <v>98</v>
      </c>
      <c r="C390" s="0" t="n">
        <v>9</v>
      </c>
      <c r="D390" s="0" t="n">
        <v>2</v>
      </c>
      <c r="E390" s="0" t="n">
        <v>18</v>
      </c>
      <c r="F390" s="0" t="n">
        <v>27188.59073</v>
      </c>
      <c r="G390" s="0" t="n">
        <v>72049.76543</v>
      </c>
      <c r="H390" s="0" t="n">
        <v>11313.1726</v>
      </c>
      <c r="I390" s="0" t="n">
        <v>11.3131726</v>
      </c>
      <c r="J390" s="0" t="n">
        <v>0.011313173</v>
      </c>
      <c r="K390" s="0" t="n">
        <v>24.94124658</v>
      </c>
      <c r="L390" s="2" t="n">
        <v>0.065</v>
      </c>
      <c r="M390" s="0" t="n">
        <v>3</v>
      </c>
      <c r="N390" s="0" t="n">
        <v>82.70240501</v>
      </c>
      <c r="O390" s="0" t="n">
        <v>23.5999676453656</v>
      </c>
      <c r="P390" s="0" t="n">
        <v>854.373126058564</v>
      </c>
      <c r="Q390" s="0" t="n">
        <v>2053.28797418545</v>
      </c>
      <c r="R390" s="0" t="n">
        <v>5441.21313159143</v>
      </c>
      <c r="S390" s="0" t="n">
        <v>23.6</v>
      </c>
      <c r="T390" s="0" t="n">
        <v>0.75</v>
      </c>
      <c r="U390" s="0" t="n">
        <v>0</v>
      </c>
    </row>
    <row r="391" customFormat="false" ht="15" hidden="false" customHeight="false" outlineLevel="0" collapsed="false">
      <c r="A391" s="0" t="s">
        <v>97</v>
      </c>
      <c r="B391" s="0" t="s">
        <v>98</v>
      </c>
      <c r="C391" s="0" t="n">
        <v>10</v>
      </c>
      <c r="D391" s="0" t="n">
        <v>2</v>
      </c>
      <c r="E391" s="0" t="n">
        <v>20</v>
      </c>
      <c r="F391" s="0" t="n">
        <v>27189.34134</v>
      </c>
      <c r="G391" s="0" t="n">
        <v>72051.75455</v>
      </c>
      <c r="H391" s="0" t="n">
        <v>11313.48493</v>
      </c>
      <c r="I391" s="0" t="n">
        <v>11.31348493</v>
      </c>
      <c r="J391" s="0" t="n">
        <v>0.011313485</v>
      </c>
      <c r="K391" s="0" t="n">
        <v>24.94193515</v>
      </c>
      <c r="L391" s="2" t="n">
        <v>0.065</v>
      </c>
      <c r="M391" s="0" t="n">
        <v>3</v>
      </c>
      <c r="N391" s="0" t="n">
        <v>82.70316607</v>
      </c>
      <c r="O391" s="0" t="n">
        <v>23.5999927807052</v>
      </c>
      <c r="P391" s="0" t="n">
        <v>854.37585593285</v>
      </c>
      <c r="Q391" s="0" t="n">
        <v>2053.29453480618</v>
      </c>
      <c r="R391" s="0" t="n">
        <v>5441.23051723637</v>
      </c>
      <c r="S391" s="0" t="n">
        <v>23.6</v>
      </c>
      <c r="T391" s="0" t="n">
        <v>0.75</v>
      </c>
      <c r="U391" s="0" t="n">
        <v>0</v>
      </c>
    </row>
    <row r="392" customFormat="false" ht="15" hidden="false" customHeight="false" outlineLevel="0" collapsed="false">
      <c r="A392" s="0" t="s">
        <v>99</v>
      </c>
      <c r="B392" s="0" t="s">
        <v>100</v>
      </c>
      <c r="C392" s="0" t="n">
        <v>1</v>
      </c>
      <c r="D392" s="0" t="n">
        <v>2</v>
      </c>
      <c r="E392" s="0" t="n">
        <v>2</v>
      </c>
      <c r="F392" s="0" t="n">
        <v>127.5414564</v>
      </c>
      <c r="G392" s="0" t="n">
        <v>337.9848595</v>
      </c>
      <c r="H392" s="0" t="n">
        <v>53.07000001</v>
      </c>
      <c r="I392" s="0" t="n">
        <v>0.05307</v>
      </c>
      <c r="J392" s="0" t="n">
        <v>5.31E-005</v>
      </c>
      <c r="K392" s="0" t="n">
        <v>0.116999183</v>
      </c>
      <c r="L392" s="0" t="n">
        <v>0.015</v>
      </c>
      <c r="M392" s="0" t="n">
        <v>3.1</v>
      </c>
      <c r="N392" s="0" t="n">
        <v>13.95598808</v>
      </c>
      <c r="O392" s="0" t="n">
        <v>12.2209383148654</v>
      </c>
      <c r="P392" s="0" t="n">
        <v>35.1653844918452</v>
      </c>
      <c r="Q392" s="0" t="n">
        <v>84.5118589085442</v>
      </c>
      <c r="R392" s="0" t="n">
        <v>223.956426107642</v>
      </c>
      <c r="S392" s="0" t="n">
        <v>42.4</v>
      </c>
      <c r="T392" s="0" t="n">
        <v>0.17</v>
      </c>
      <c r="U392" s="0" t="n">
        <v>0</v>
      </c>
    </row>
    <row r="393" customFormat="false" ht="15" hidden="false" customHeight="false" outlineLevel="0" collapsed="false">
      <c r="A393" s="0" t="s">
        <v>99</v>
      </c>
      <c r="B393" s="0" t="s">
        <v>100</v>
      </c>
      <c r="C393" s="0" t="n">
        <v>2</v>
      </c>
      <c r="D393" s="0" t="n">
        <v>2</v>
      </c>
      <c r="E393" s="0" t="n">
        <v>4</v>
      </c>
      <c r="F393" s="0" t="n">
        <v>347.4885845</v>
      </c>
      <c r="G393" s="0" t="n">
        <v>920.8447489</v>
      </c>
      <c r="H393" s="0" t="n">
        <v>144.59</v>
      </c>
      <c r="I393" s="0" t="n">
        <v>0.14459</v>
      </c>
      <c r="J393" s="0" t="n">
        <v>0.00014459</v>
      </c>
      <c r="K393" s="0" t="n">
        <v>0.318766006</v>
      </c>
      <c r="L393" s="0" t="n">
        <v>0.015</v>
      </c>
      <c r="M393" s="0" t="n">
        <v>3.1</v>
      </c>
      <c r="N393" s="0" t="n">
        <v>19.28308214</v>
      </c>
      <c r="O393" s="0" t="n">
        <v>20.919439523699</v>
      </c>
      <c r="P393" s="0" t="n">
        <v>186.121437255704</v>
      </c>
      <c r="Q393" s="0" t="n">
        <v>447.299777110559</v>
      </c>
      <c r="R393" s="0" t="n">
        <v>1185.34440934298</v>
      </c>
      <c r="S393" s="0" t="n">
        <v>42.4</v>
      </c>
      <c r="T393" s="0" t="n">
        <v>0.17</v>
      </c>
      <c r="U393" s="0" t="n">
        <v>0</v>
      </c>
    </row>
    <row r="394" customFormat="false" ht="15" hidden="false" customHeight="false" outlineLevel="0" collapsed="false">
      <c r="A394" s="0" t="s">
        <v>99</v>
      </c>
      <c r="B394" s="0" t="s">
        <v>100</v>
      </c>
      <c r="C394" s="0" t="n">
        <v>3</v>
      </c>
      <c r="D394" s="0" t="n">
        <v>2</v>
      </c>
      <c r="E394" s="0" t="n">
        <v>6</v>
      </c>
      <c r="F394" s="0" t="n">
        <v>732.4200913</v>
      </c>
      <c r="G394" s="0" t="n">
        <v>1940.913242</v>
      </c>
      <c r="H394" s="0" t="n">
        <v>304.76</v>
      </c>
      <c r="I394" s="0" t="n">
        <v>0.30476</v>
      </c>
      <c r="J394" s="0" t="n">
        <v>0.00030476</v>
      </c>
      <c r="K394" s="0" t="n">
        <v>0.671879991</v>
      </c>
      <c r="L394" s="0" t="n">
        <v>0.015</v>
      </c>
      <c r="M394" s="0" t="n">
        <v>3.1</v>
      </c>
      <c r="N394" s="0" t="n">
        <v>24.5264347</v>
      </c>
      <c r="O394" s="0" t="n">
        <v>27.1107745366615</v>
      </c>
      <c r="P394" s="0" t="n">
        <v>415.749013475329</v>
      </c>
      <c r="Q394" s="0" t="n">
        <v>999.156485160607</v>
      </c>
      <c r="R394" s="0" t="n">
        <v>2647.76468567561</v>
      </c>
      <c r="S394" s="0" t="n">
        <v>42.4</v>
      </c>
      <c r="T394" s="0" t="n">
        <v>0.17</v>
      </c>
      <c r="U394" s="0" t="n">
        <v>0</v>
      </c>
    </row>
    <row r="395" customFormat="false" ht="15" hidden="false" customHeight="false" outlineLevel="0" collapsed="false">
      <c r="A395" s="0" t="s">
        <v>99</v>
      </c>
      <c r="B395" s="0" t="s">
        <v>100</v>
      </c>
      <c r="C395" s="0" t="n">
        <v>4</v>
      </c>
      <c r="D395" s="0" t="n">
        <v>2</v>
      </c>
      <c r="E395" s="0" t="n">
        <v>8</v>
      </c>
      <c r="F395" s="0" t="n">
        <v>1115.200673</v>
      </c>
      <c r="G395" s="0" t="n">
        <v>2955.281782</v>
      </c>
      <c r="H395" s="0" t="n">
        <v>464.035</v>
      </c>
      <c r="I395" s="0" t="n">
        <v>0.464035</v>
      </c>
      <c r="J395" s="0" t="n">
        <v>0.000464035</v>
      </c>
      <c r="K395" s="0" t="n">
        <v>1.023020842</v>
      </c>
      <c r="L395" s="0" t="n">
        <v>0.015</v>
      </c>
      <c r="M395" s="0" t="n">
        <v>3.1</v>
      </c>
      <c r="N395" s="0" t="n">
        <v>28.08893777</v>
      </c>
      <c r="O395" s="0" t="n">
        <v>31.5175830571692</v>
      </c>
      <c r="P395" s="0" t="n">
        <v>663.140065154209</v>
      </c>
      <c r="Q395" s="0" t="n">
        <v>1593.70359325693</v>
      </c>
      <c r="R395" s="0" t="n">
        <v>4223.31452213087</v>
      </c>
      <c r="S395" s="0" t="n">
        <v>42.4</v>
      </c>
      <c r="T395" s="0" t="n">
        <v>0.17</v>
      </c>
      <c r="U395" s="0" t="n">
        <v>0</v>
      </c>
    </row>
    <row r="396" customFormat="false" ht="15" hidden="false" customHeight="false" outlineLevel="0" collapsed="false">
      <c r="A396" s="0" t="s">
        <v>99</v>
      </c>
      <c r="B396" s="0" t="s">
        <v>100</v>
      </c>
      <c r="C396" s="0" t="n">
        <v>5</v>
      </c>
      <c r="D396" s="0" t="n">
        <v>2</v>
      </c>
      <c r="E396" s="0" t="n">
        <v>10</v>
      </c>
      <c r="F396" s="0" t="n">
        <v>1550.432588</v>
      </c>
      <c r="G396" s="0" t="n">
        <v>4108.646359</v>
      </c>
      <c r="H396" s="0" t="n">
        <v>645.1349999</v>
      </c>
      <c r="I396" s="0" t="n">
        <v>0.645135</v>
      </c>
      <c r="J396" s="0" t="n">
        <v>0.000645135</v>
      </c>
      <c r="K396" s="0" t="n">
        <v>1.422277523</v>
      </c>
      <c r="L396" s="0" t="n">
        <v>0.015</v>
      </c>
      <c r="M396" s="0" t="n">
        <v>3.1</v>
      </c>
      <c r="N396" s="0" t="n">
        <v>31.2389597</v>
      </c>
      <c r="O396" s="0" t="n">
        <v>34.6542185801641</v>
      </c>
      <c r="P396" s="0" t="n">
        <v>889.8876942148</v>
      </c>
      <c r="Q396" s="0" t="n">
        <v>2138.63901517616</v>
      </c>
      <c r="R396" s="0" t="n">
        <v>5667.39339021682</v>
      </c>
      <c r="S396" s="0" t="n">
        <v>42.4</v>
      </c>
      <c r="T396" s="0" t="n">
        <v>0.17</v>
      </c>
      <c r="U396" s="0" t="n">
        <v>0</v>
      </c>
    </row>
    <row r="397" customFormat="false" ht="15" hidden="false" customHeight="false" outlineLevel="0" collapsed="false">
      <c r="A397" s="0" t="s">
        <v>99</v>
      </c>
      <c r="B397" s="0" t="s">
        <v>100</v>
      </c>
      <c r="C397" s="0" t="n">
        <v>6</v>
      </c>
      <c r="D397" s="0" t="n">
        <v>2</v>
      </c>
      <c r="E397" s="0" t="n">
        <v>12</v>
      </c>
      <c r="F397" s="0" t="n">
        <v>1976.435953</v>
      </c>
      <c r="G397" s="0" t="n">
        <v>5237.555275</v>
      </c>
      <c r="H397" s="0" t="n">
        <v>822.395</v>
      </c>
      <c r="I397" s="0" t="n">
        <v>0.822395</v>
      </c>
      <c r="J397" s="0" t="n">
        <v>0.000822395</v>
      </c>
      <c r="K397" s="0" t="n">
        <v>1.813068465</v>
      </c>
      <c r="L397" s="0" t="n">
        <v>0.015</v>
      </c>
      <c r="M397" s="0" t="n">
        <v>3.1</v>
      </c>
      <c r="N397" s="0" t="n">
        <v>33.78362084</v>
      </c>
      <c r="O397" s="0" t="n">
        <v>36.8867826587547</v>
      </c>
      <c r="P397" s="0" t="n">
        <v>1079.9177194328</v>
      </c>
      <c r="Q397" s="0" t="n">
        <v>2595.33217840134</v>
      </c>
      <c r="R397" s="0" t="n">
        <v>6877.63027276355</v>
      </c>
      <c r="S397" s="0" t="n">
        <v>42.4</v>
      </c>
      <c r="T397" s="0" t="n">
        <v>0.17</v>
      </c>
      <c r="U397" s="0" t="n">
        <v>0</v>
      </c>
    </row>
    <row r="398" customFormat="false" ht="15" hidden="false" customHeight="false" outlineLevel="0" collapsed="false">
      <c r="A398" s="0" t="s">
        <v>99</v>
      </c>
      <c r="B398" s="0" t="s">
        <v>100</v>
      </c>
      <c r="C398" s="0" t="n">
        <v>7</v>
      </c>
      <c r="D398" s="0" t="n">
        <v>2</v>
      </c>
      <c r="E398" s="0" t="n">
        <v>14</v>
      </c>
      <c r="F398" s="0" t="n">
        <v>2275.666907</v>
      </c>
      <c r="G398" s="0" t="n">
        <v>6030.517304</v>
      </c>
      <c r="H398" s="0" t="n">
        <v>946.905</v>
      </c>
      <c r="I398" s="0" t="n">
        <v>0.946905</v>
      </c>
      <c r="J398" s="0" t="n">
        <v>0.000946905</v>
      </c>
      <c r="K398" s="0" t="n">
        <v>2.087565701</v>
      </c>
      <c r="L398" s="0" t="n">
        <v>0.015</v>
      </c>
      <c r="M398" s="0" t="n">
        <v>3.1</v>
      </c>
      <c r="N398" s="0" t="n">
        <v>35.35546066</v>
      </c>
      <c r="O398" s="0" t="n">
        <v>38.4758555135614</v>
      </c>
      <c r="P398" s="0" t="n">
        <v>1230.76444925007</v>
      </c>
      <c r="Q398" s="0" t="n">
        <v>2957.85736421549</v>
      </c>
      <c r="R398" s="0" t="n">
        <v>7838.32201517105</v>
      </c>
      <c r="S398" s="0" t="n">
        <v>42.4</v>
      </c>
      <c r="T398" s="0" t="n">
        <v>0.17</v>
      </c>
      <c r="U398" s="0" t="n">
        <v>0</v>
      </c>
    </row>
    <row r="399" customFormat="false" ht="15" hidden="false" customHeight="false" outlineLevel="0" collapsed="false">
      <c r="A399" s="0" t="s">
        <v>99</v>
      </c>
      <c r="B399" s="0" t="s">
        <v>100</v>
      </c>
      <c r="C399" s="0" t="n">
        <v>8</v>
      </c>
      <c r="D399" s="0" t="n">
        <v>2</v>
      </c>
      <c r="E399" s="0" t="n">
        <v>16</v>
      </c>
      <c r="F399" s="0" t="n">
        <v>2451.333814</v>
      </c>
      <c r="G399" s="0" t="n">
        <v>6496.034608</v>
      </c>
      <c r="H399" s="0" t="n">
        <v>1020</v>
      </c>
      <c r="I399" s="0" t="n">
        <v>1.02</v>
      </c>
      <c r="J399" s="0" t="n">
        <v>0.00102</v>
      </c>
      <c r="K399" s="0" t="n">
        <v>2.2487124</v>
      </c>
      <c r="L399" s="0" t="n">
        <v>0.015</v>
      </c>
      <c r="M399" s="0" t="n">
        <v>3.1</v>
      </c>
      <c r="N399" s="0" t="n">
        <v>36.21377866</v>
      </c>
      <c r="O399" s="0" t="n">
        <v>39.6069104123205</v>
      </c>
      <c r="P399" s="0" t="n">
        <v>1346.42216903089</v>
      </c>
      <c r="Q399" s="0" t="n">
        <v>3235.81391259528</v>
      </c>
      <c r="R399" s="0" t="n">
        <v>8574.90686837749</v>
      </c>
      <c r="S399" s="0" t="n">
        <v>42.4</v>
      </c>
      <c r="T399" s="0" t="n">
        <v>0.17</v>
      </c>
      <c r="U399" s="0" t="n">
        <v>0</v>
      </c>
    </row>
    <row r="400" customFormat="false" ht="15" hidden="false" customHeight="false" outlineLevel="0" collapsed="false">
      <c r="A400" s="0" t="s">
        <v>99</v>
      </c>
      <c r="B400" s="0" t="s">
        <v>100</v>
      </c>
      <c r="C400" s="0" t="n">
        <v>9</v>
      </c>
      <c r="D400" s="0" t="n">
        <v>2</v>
      </c>
      <c r="E400" s="0" t="n">
        <v>18</v>
      </c>
      <c r="F400" s="0" t="n">
        <v>2643.59529</v>
      </c>
      <c r="G400" s="0" t="n">
        <v>7005.527518</v>
      </c>
      <c r="H400" s="0" t="n">
        <v>1100</v>
      </c>
      <c r="I400" s="0" t="n">
        <v>1.1</v>
      </c>
      <c r="J400" s="0" t="n">
        <v>0.0011</v>
      </c>
      <c r="K400" s="0" t="n">
        <v>2.425082</v>
      </c>
      <c r="L400" s="0" t="n">
        <v>0.015</v>
      </c>
      <c r="M400" s="0" t="n">
        <v>3.1</v>
      </c>
      <c r="N400" s="0" t="n">
        <v>37.10667778</v>
      </c>
      <c r="O400" s="0" t="n">
        <v>40.4119617226725</v>
      </c>
      <c r="P400" s="0" t="n">
        <v>1433.08533309644</v>
      </c>
      <c r="Q400" s="0" t="n">
        <v>3444.08876014525</v>
      </c>
      <c r="R400" s="0" t="n">
        <v>9126.83521438493</v>
      </c>
      <c r="S400" s="0" t="n">
        <v>42.4</v>
      </c>
      <c r="T400" s="0" t="n">
        <v>0.17</v>
      </c>
      <c r="U400" s="0" t="n">
        <v>0</v>
      </c>
    </row>
    <row r="401" customFormat="false" ht="15" hidden="false" customHeight="false" outlineLevel="0" collapsed="false">
      <c r="A401" s="0" t="s">
        <v>99</v>
      </c>
      <c r="B401" s="0" t="s">
        <v>100</v>
      </c>
      <c r="C401" s="0" t="n">
        <v>10</v>
      </c>
      <c r="D401" s="0" t="n">
        <v>2</v>
      </c>
      <c r="E401" s="0" t="n">
        <v>20</v>
      </c>
      <c r="F401" s="0" t="n">
        <v>3076.18361</v>
      </c>
      <c r="G401" s="0" t="n">
        <v>8151.886566</v>
      </c>
      <c r="H401" s="0" t="n">
        <v>1280</v>
      </c>
      <c r="I401" s="0" t="n">
        <v>1.28</v>
      </c>
      <c r="J401" s="0" t="n">
        <v>0.00128</v>
      </c>
      <c r="K401" s="0" t="n">
        <v>2.8219136</v>
      </c>
      <c r="L401" s="0" t="n">
        <v>0.015</v>
      </c>
      <c r="M401" s="0" t="n">
        <v>3.1</v>
      </c>
      <c r="N401" s="0" t="n">
        <v>38.96578726</v>
      </c>
      <c r="O401" s="0" t="n">
        <v>40.9849733536822</v>
      </c>
      <c r="P401" s="0" t="n">
        <v>1497.02032216191</v>
      </c>
      <c r="Q401" s="0" t="n">
        <v>3597.74170190318</v>
      </c>
      <c r="R401" s="0" t="n">
        <v>9534.01551004342</v>
      </c>
      <c r="S401" s="0" t="n">
        <v>42.4</v>
      </c>
      <c r="T401" s="0" t="n">
        <v>0.17</v>
      </c>
      <c r="U401" s="0" t="n">
        <v>0</v>
      </c>
    </row>
    <row r="402" customFormat="false" ht="15" hidden="false" customHeight="false" outlineLevel="0" collapsed="false">
      <c r="A402" s="0" t="s">
        <v>101</v>
      </c>
      <c r="B402" s="0" t="s">
        <v>102</v>
      </c>
      <c r="C402" s="0" t="n">
        <v>1</v>
      </c>
      <c r="D402" s="0" t="n">
        <v>2</v>
      </c>
      <c r="E402" s="0" t="n">
        <v>2</v>
      </c>
      <c r="F402" s="0" t="n">
        <v>127.5414564</v>
      </c>
      <c r="G402" s="0" t="n">
        <v>337.9848595</v>
      </c>
      <c r="H402" s="0" t="n">
        <v>53.07000001</v>
      </c>
      <c r="I402" s="0" t="n">
        <v>0.05307</v>
      </c>
      <c r="J402" s="0" t="n">
        <v>5.31E-005</v>
      </c>
      <c r="K402" s="0" t="n">
        <v>0.116999183</v>
      </c>
      <c r="L402" s="0" t="n">
        <v>0.012</v>
      </c>
      <c r="M402" s="0" t="n">
        <v>3.1</v>
      </c>
      <c r="N402" s="0" t="n">
        <v>14.99760408</v>
      </c>
      <c r="O402" s="2" t="n">
        <v>30.4287904267258</v>
      </c>
      <c r="P402" s="2" t="n">
        <v>475.733552301668</v>
      </c>
      <c r="Q402" s="2" t="n">
        <v>1143.31543451494</v>
      </c>
      <c r="R402" s="2" t="n">
        <v>3029.7859014646</v>
      </c>
      <c r="S402" s="0" t="n">
        <v>150.033333333333</v>
      </c>
      <c r="T402" s="0" t="n">
        <v>0.113333333333333</v>
      </c>
      <c r="U402" s="0" t="n">
        <v>0</v>
      </c>
    </row>
    <row r="403" customFormat="false" ht="15" hidden="false" customHeight="false" outlineLevel="0" collapsed="false">
      <c r="A403" s="0" t="s">
        <v>101</v>
      </c>
      <c r="B403" s="0" t="s">
        <v>102</v>
      </c>
      <c r="C403" s="0" t="n">
        <v>2</v>
      </c>
      <c r="D403" s="0" t="n">
        <v>2</v>
      </c>
      <c r="E403" s="0" t="n">
        <v>4</v>
      </c>
      <c r="F403" s="0" t="n">
        <v>347.4885845</v>
      </c>
      <c r="G403" s="0" t="n">
        <v>920.8447489</v>
      </c>
      <c r="H403" s="0" t="n">
        <v>144.59</v>
      </c>
      <c r="I403" s="0" t="n">
        <v>0.14459</v>
      </c>
      <c r="J403" s="0" t="n">
        <v>0.00014459</v>
      </c>
      <c r="K403" s="0" t="n">
        <v>0.318766006</v>
      </c>
      <c r="L403" s="0" t="n">
        <v>0.012</v>
      </c>
      <c r="M403" s="0" t="n">
        <v>3.1</v>
      </c>
      <c r="N403" s="0" t="n">
        <v>20.72228993</v>
      </c>
      <c r="O403" s="2" t="n">
        <v>43.2440592415165</v>
      </c>
      <c r="P403" s="2" t="n">
        <v>1414.33813769783</v>
      </c>
      <c r="Q403" s="2" t="n">
        <v>3399.03421700993</v>
      </c>
      <c r="R403" s="2" t="n">
        <v>9007.44067507631</v>
      </c>
      <c r="S403" s="0" t="n">
        <v>150.033333333333</v>
      </c>
      <c r="T403" s="0" t="n">
        <v>0.113333333333333</v>
      </c>
      <c r="U403" s="0" t="n">
        <v>1</v>
      </c>
    </row>
    <row r="404" customFormat="false" ht="15" hidden="false" customHeight="false" outlineLevel="0" collapsed="false">
      <c r="A404" s="0" t="s">
        <v>101</v>
      </c>
      <c r="B404" s="0" t="s">
        <v>102</v>
      </c>
      <c r="C404" s="0" t="n">
        <v>3</v>
      </c>
      <c r="D404" s="0" t="n">
        <v>2</v>
      </c>
      <c r="E404" s="0" t="n">
        <v>6</v>
      </c>
      <c r="F404" s="0" t="n">
        <v>732.4200913</v>
      </c>
      <c r="G404" s="0" t="n">
        <v>1940.913242</v>
      </c>
      <c r="H404" s="0" t="n">
        <v>304.76</v>
      </c>
      <c r="I404" s="0" t="n">
        <v>0.30476</v>
      </c>
      <c r="J404" s="0" t="n">
        <v>0.00030476</v>
      </c>
      <c r="K404" s="0" t="n">
        <v>0.671879991</v>
      </c>
      <c r="L404" s="0" t="n">
        <v>0.012</v>
      </c>
      <c r="M404" s="0" t="n">
        <v>3.1</v>
      </c>
      <c r="N404" s="0" t="n">
        <v>26.35698417</v>
      </c>
      <c r="O404" s="2" t="n">
        <v>54.6862103568935</v>
      </c>
      <c r="P404" s="2" t="n">
        <v>2928.21199278714</v>
      </c>
      <c r="Q404" s="2" t="n">
        <v>7037.27948278574</v>
      </c>
      <c r="R404" s="2" t="n">
        <v>18648.7906293822</v>
      </c>
      <c r="S404" s="0" t="n">
        <v>150.033333333333</v>
      </c>
      <c r="T404" s="0" t="n">
        <v>0.113333333333333</v>
      </c>
      <c r="U404" s="0" t="n">
        <v>2</v>
      </c>
    </row>
    <row r="405" customFormat="false" ht="15" hidden="false" customHeight="false" outlineLevel="0" collapsed="false">
      <c r="A405" s="0" t="s">
        <v>101</v>
      </c>
      <c r="B405" s="0" t="s">
        <v>102</v>
      </c>
      <c r="C405" s="0" t="n">
        <v>4</v>
      </c>
      <c r="D405" s="0" t="n">
        <v>2</v>
      </c>
      <c r="E405" s="0" t="n">
        <v>8</v>
      </c>
      <c r="F405" s="0" t="n">
        <v>1115.200673</v>
      </c>
      <c r="G405" s="0" t="n">
        <v>2955.281782</v>
      </c>
      <c r="H405" s="0" t="n">
        <v>464.035</v>
      </c>
      <c r="I405" s="0" t="n">
        <v>0.464035</v>
      </c>
      <c r="J405" s="0" t="n">
        <v>0.000464035</v>
      </c>
      <c r="K405" s="0" t="n">
        <v>1.023020842</v>
      </c>
      <c r="L405" s="0" t="n">
        <v>0.012</v>
      </c>
      <c r="M405" s="0" t="n">
        <v>3.1</v>
      </c>
      <c r="N405" s="0" t="n">
        <v>30.18537743</v>
      </c>
      <c r="O405" s="2" t="n">
        <v>64.9023692248229</v>
      </c>
      <c r="P405" s="2" t="n">
        <v>4979.53688216487</v>
      </c>
      <c r="Q405" s="2" t="n">
        <v>11967.1638600454</v>
      </c>
      <c r="R405" s="2" t="n">
        <v>31712.9842291202</v>
      </c>
      <c r="S405" s="0" t="n">
        <v>150.033333333333</v>
      </c>
      <c r="T405" s="0" t="n">
        <v>0.113333333333333</v>
      </c>
      <c r="U405" s="0" t="n">
        <v>3</v>
      </c>
    </row>
    <row r="406" customFormat="false" ht="15" hidden="false" customHeight="false" outlineLevel="0" collapsed="false">
      <c r="A406" s="0" t="s">
        <v>101</v>
      </c>
      <c r="B406" s="0" t="s">
        <v>102</v>
      </c>
      <c r="C406" s="0" t="n">
        <v>5</v>
      </c>
      <c r="D406" s="0" t="n">
        <v>2</v>
      </c>
      <c r="E406" s="0" t="n">
        <v>10</v>
      </c>
      <c r="F406" s="0" t="n">
        <v>1550.432588</v>
      </c>
      <c r="G406" s="0" t="n">
        <v>4108.646359</v>
      </c>
      <c r="H406" s="0" t="n">
        <v>645.1349999</v>
      </c>
      <c r="I406" s="0" t="n">
        <v>0.645135</v>
      </c>
      <c r="J406" s="0" t="n">
        <v>0.000645135</v>
      </c>
      <c r="K406" s="0" t="n">
        <v>1.422277523</v>
      </c>
      <c r="L406" s="0" t="n">
        <v>0.012</v>
      </c>
      <c r="M406" s="0" t="n">
        <v>3.1</v>
      </c>
      <c r="N406" s="0" t="n">
        <v>33.57050369</v>
      </c>
      <c r="O406" s="2" t="n">
        <v>74.0238972454161</v>
      </c>
      <c r="P406" s="2" t="n">
        <v>7485.73208448555</v>
      </c>
      <c r="Q406" s="2" t="n">
        <v>17990.2237070069</v>
      </c>
      <c r="R406" s="2" t="n">
        <v>47674.0928235682</v>
      </c>
      <c r="S406" s="0" t="n">
        <v>150.033333333333</v>
      </c>
      <c r="T406" s="0" t="n">
        <v>0.113333333333333</v>
      </c>
      <c r="U406" s="0" t="n">
        <v>4</v>
      </c>
    </row>
    <row r="407" customFormat="false" ht="15" hidden="false" customHeight="false" outlineLevel="0" collapsed="false">
      <c r="A407" s="0" t="s">
        <v>101</v>
      </c>
      <c r="B407" s="0" t="s">
        <v>102</v>
      </c>
      <c r="C407" s="0" t="n">
        <v>6</v>
      </c>
      <c r="D407" s="0" t="n">
        <v>2</v>
      </c>
      <c r="E407" s="0" t="n">
        <v>12</v>
      </c>
      <c r="F407" s="0" t="n">
        <v>1976.435953</v>
      </c>
      <c r="G407" s="0" t="n">
        <v>5237.555275</v>
      </c>
      <c r="H407" s="0" t="n">
        <v>822.395</v>
      </c>
      <c r="I407" s="0" t="n">
        <v>0.822395</v>
      </c>
      <c r="J407" s="0" t="n">
        <v>0.000822395</v>
      </c>
      <c r="K407" s="0" t="n">
        <v>1.813068465</v>
      </c>
      <c r="L407" s="0" t="n">
        <v>0.012</v>
      </c>
      <c r="M407" s="0" t="n">
        <v>3.1</v>
      </c>
      <c r="N407" s="0" t="n">
        <v>36.30508758</v>
      </c>
      <c r="O407" s="2" t="n">
        <v>82.1680808379065</v>
      </c>
      <c r="P407" s="2" t="n">
        <v>10345.7264433395</v>
      </c>
      <c r="Q407" s="2" t="n">
        <v>24863.5579027626</v>
      </c>
      <c r="R407" s="2" t="n">
        <v>65888.428442321</v>
      </c>
      <c r="S407" s="0" t="n">
        <v>150.033333333333</v>
      </c>
      <c r="T407" s="0" t="n">
        <v>0.113333333333333</v>
      </c>
      <c r="U407" s="0" t="n">
        <v>5</v>
      </c>
    </row>
    <row r="408" customFormat="false" ht="15" hidden="false" customHeight="false" outlineLevel="0" collapsed="false">
      <c r="A408" s="0" t="s">
        <v>101</v>
      </c>
      <c r="B408" s="0" t="s">
        <v>102</v>
      </c>
      <c r="C408" s="0" t="n">
        <v>7</v>
      </c>
      <c r="D408" s="0" t="n">
        <v>2</v>
      </c>
      <c r="E408" s="0" t="n">
        <v>14</v>
      </c>
      <c r="F408" s="0" t="n">
        <v>2275.666907</v>
      </c>
      <c r="G408" s="0" t="n">
        <v>6030.517304</v>
      </c>
      <c r="H408" s="0" t="n">
        <v>946.905</v>
      </c>
      <c r="I408" s="0" t="n">
        <v>0.946905</v>
      </c>
      <c r="J408" s="0" t="n">
        <v>0.000946905</v>
      </c>
      <c r="K408" s="0" t="n">
        <v>2.087565701</v>
      </c>
      <c r="L408" s="0" t="n">
        <v>0.012</v>
      </c>
      <c r="M408" s="0" t="n">
        <v>3.1</v>
      </c>
      <c r="N408" s="0" t="n">
        <v>37.99424289</v>
      </c>
      <c r="O408" s="2" t="n">
        <v>89.4396395327267</v>
      </c>
      <c r="P408" s="2" t="n">
        <v>13456.2600248384</v>
      </c>
      <c r="Q408" s="2" t="n">
        <v>32339.005106557</v>
      </c>
      <c r="R408" s="2" t="n">
        <v>85698.363532376</v>
      </c>
      <c r="S408" s="0" t="n">
        <v>150.033333333333</v>
      </c>
      <c r="T408" s="0" t="n">
        <v>0.113333333333333</v>
      </c>
      <c r="U408" s="0" t="n">
        <v>6</v>
      </c>
    </row>
    <row r="409" customFormat="false" ht="15" hidden="false" customHeight="false" outlineLevel="0" collapsed="false">
      <c r="A409" s="0" t="s">
        <v>101</v>
      </c>
      <c r="B409" s="0" t="s">
        <v>102</v>
      </c>
      <c r="C409" s="0" t="n">
        <v>8</v>
      </c>
      <c r="D409" s="0" t="n">
        <v>2</v>
      </c>
      <c r="E409" s="0" t="n">
        <v>16</v>
      </c>
      <c r="F409" s="0" t="n">
        <v>2451.333814</v>
      </c>
      <c r="G409" s="0" t="n">
        <v>6496.034608</v>
      </c>
      <c r="H409" s="0" t="n">
        <v>1020</v>
      </c>
      <c r="I409" s="0" t="n">
        <v>1.02</v>
      </c>
      <c r="J409" s="0" t="n">
        <v>0.00102</v>
      </c>
      <c r="K409" s="0" t="n">
        <v>2.2487124</v>
      </c>
      <c r="L409" s="0" t="n">
        <v>0.012</v>
      </c>
      <c r="M409" s="0" t="n">
        <v>3.1</v>
      </c>
      <c r="N409" s="0" t="n">
        <v>38.91662211</v>
      </c>
      <c r="O409" s="2" t="n">
        <v>95.9320724760325</v>
      </c>
      <c r="P409" s="2" t="n">
        <v>16721.2642194987</v>
      </c>
      <c r="Q409" s="2" t="n">
        <v>40185.6866606555</v>
      </c>
      <c r="R409" s="2" t="n">
        <v>106492.069650737</v>
      </c>
      <c r="S409" s="0" t="n">
        <v>150.033333333333</v>
      </c>
      <c r="T409" s="0" t="n">
        <v>0.113333333333333</v>
      </c>
      <c r="U409" s="0" t="n">
        <v>7</v>
      </c>
    </row>
    <row r="410" customFormat="false" ht="15" hidden="false" customHeight="false" outlineLevel="0" collapsed="false">
      <c r="A410" s="0" t="s">
        <v>101</v>
      </c>
      <c r="B410" s="0" t="s">
        <v>102</v>
      </c>
      <c r="C410" s="0" t="n">
        <v>9</v>
      </c>
      <c r="D410" s="0" t="n">
        <v>2</v>
      </c>
      <c r="E410" s="0" t="n">
        <v>18</v>
      </c>
      <c r="F410" s="0" t="n">
        <v>2643.59529</v>
      </c>
      <c r="G410" s="0" t="n">
        <v>7005.527518</v>
      </c>
      <c r="H410" s="0" t="n">
        <v>1100</v>
      </c>
      <c r="I410" s="0" t="n">
        <v>1.1</v>
      </c>
      <c r="J410" s="0" t="n">
        <v>0.0011</v>
      </c>
      <c r="K410" s="0" t="n">
        <v>2.425082</v>
      </c>
      <c r="L410" s="0" t="n">
        <v>0.012</v>
      </c>
      <c r="M410" s="0" t="n">
        <v>3.1</v>
      </c>
      <c r="N410" s="0" t="n">
        <v>39.87616345</v>
      </c>
      <c r="O410" s="2" t="n">
        <v>101.728860660297</v>
      </c>
      <c r="P410" s="2" t="n">
        <v>20056.6412161522</v>
      </c>
      <c r="Q410" s="2" t="n">
        <v>48201.4929491762</v>
      </c>
      <c r="R410" s="2" t="n">
        <v>127733.956315317</v>
      </c>
      <c r="S410" s="0" t="n">
        <v>150.033333333333</v>
      </c>
      <c r="T410" s="0" t="n">
        <v>0.113333333333333</v>
      </c>
      <c r="U410" s="0" t="n">
        <v>8</v>
      </c>
    </row>
    <row r="411" customFormat="false" ht="15" hidden="false" customHeight="false" outlineLevel="0" collapsed="false">
      <c r="A411" s="0" t="s">
        <v>101</v>
      </c>
      <c r="B411" s="0" t="s">
        <v>102</v>
      </c>
      <c r="C411" s="0" t="n">
        <v>10</v>
      </c>
      <c r="D411" s="0" t="n">
        <v>2</v>
      </c>
      <c r="E411" s="0" t="n">
        <v>20</v>
      </c>
      <c r="F411" s="0" t="n">
        <v>3076.18361</v>
      </c>
      <c r="G411" s="0" t="n">
        <v>8151.886566</v>
      </c>
      <c r="H411" s="0" t="n">
        <v>1280</v>
      </c>
      <c r="I411" s="0" t="n">
        <v>1.28</v>
      </c>
      <c r="J411" s="0" t="n">
        <v>0.00128</v>
      </c>
      <c r="K411" s="0" t="n">
        <v>2.8219136</v>
      </c>
      <c r="L411" s="0" t="n">
        <v>0.012</v>
      </c>
      <c r="M411" s="0" t="n">
        <v>3.1</v>
      </c>
      <c r="N411" s="0" t="n">
        <v>41.87402901</v>
      </c>
      <c r="O411" s="2" t="n">
        <v>106.904540339497</v>
      </c>
      <c r="P411" s="2" t="n">
        <v>23392.1054269188</v>
      </c>
      <c r="Q411" s="2" t="n">
        <v>56217.5088366228</v>
      </c>
      <c r="R411" s="2" t="n">
        <v>148976.398417051</v>
      </c>
      <c r="S411" s="0" t="n">
        <v>150.033333333333</v>
      </c>
      <c r="T411" s="0" t="n">
        <v>0.113333333333333</v>
      </c>
      <c r="U411" s="0" t="n">
        <v>9</v>
      </c>
    </row>
    <row r="412" customFormat="false" ht="15" hidden="false" customHeight="false" outlineLevel="0" collapsed="false">
      <c r="A412" s="0" t="s">
        <v>103</v>
      </c>
      <c r="B412" s="0" t="s">
        <v>104</v>
      </c>
      <c r="C412" s="0" t="n">
        <v>1</v>
      </c>
      <c r="D412" s="0" t="n">
        <v>1</v>
      </c>
      <c r="E412" s="0" t="n">
        <v>1</v>
      </c>
      <c r="F412" s="0" t="n">
        <v>10.71857726</v>
      </c>
      <c r="G412" s="0" t="n">
        <v>28.40422975</v>
      </c>
      <c r="H412" s="0" t="n">
        <v>4.459999998</v>
      </c>
      <c r="I412" s="0" t="n">
        <v>0.00446</v>
      </c>
      <c r="J412" s="0" t="n">
        <v>4.46E-006</v>
      </c>
      <c r="K412" s="0" t="n">
        <v>0.009832605</v>
      </c>
      <c r="L412" s="0" t="n">
        <v>0.013</v>
      </c>
      <c r="M412" s="0" t="n">
        <v>2.8</v>
      </c>
      <c r="N412" s="0" t="n">
        <v>8.044461296</v>
      </c>
      <c r="O412" s="0" t="n">
        <v>10.7733281737028</v>
      </c>
      <c r="P412" s="0" t="n">
        <v>10.1046911210207</v>
      </c>
      <c r="Q412" s="0" t="n">
        <v>24.2842853184827</v>
      </c>
      <c r="R412" s="0" t="n">
        <v>64.3533560939792</v>
      </c>
      <c r="S412" s="0" t="n">
        <v>65.4</v>
      </c>
      <c r="T412" s="0" t="n">
        <v>0.18</v>
      </c>
      <c r="U412" s="0" t="n">
        <v>0</v>
      </c>
    </row>
    <row r="413" customFormat="false" ht="15" hidden="false" customHeight="false" outlineLevel="0" collapsed="false">
      <c r="A413" s="0" t="s">
        <v>103</v>
      </c>
      <c r="B413" s="0" t="s">
        <v>104</v>
      </c>
      <c r="C413" s="0" t="n">
        <v>2</v>
      </c>
      <c r="D413" s="0" t="n">
        <v>1</v>
      </c>
      <c r="E413" s="0" t="n">
        <v>2</v>
      </c>
      <c r="F413" s="0" t="n">
        <v>101.2496996</v>
      </c>
      <c r="G413" s="0" t="n">
        <v>268.311704</v>
      </c>
      <c r="H413" s="0" t="n">
        <v>42.13</v>
      </c>
      <c r="I413" s="0" t="n">
        <v>0.04213</v>
      </c>
      <c r="J413" s="0" t="n">
        <v>4.21E-005</v>
      </c>
      <c r="K413" s="0" t="n">
        <v>0.092880641</v>
      </c>
      <c r="L413" s="0" t="n">
        <v>0.013</v>
      </c>
      <c r="M413" s="0" t="n">
        <v>2.8</v>
      </c>
      <c r="N413" s="0" t="n">
        <v>17.93919271</v>
      </c>
      <c r="O413" s="0" t="n">
        <v>19.7719682749546</v>
      </c>
      <c r="P413" s="0" t="n">
        <v>55.3201165151635</v>
      </c>
      <c r="Q413" s="0" t="n">
        <v>132.949090399336</v>
      </c>
      <c r="R413" s="0" t="n">
        <v>352.315089558239</v>
      </c>
      <c r="S413" s="0" t="n">
        <v>65.4</v>
      </c>
      <c r="T413" s="0" t="n">
        <v>0.18</v>
      </c>
      <c r="U413" s="0" t="n">
        <v>0</v>
      </c>
    </row>
    <row r="414" customFormat="false" ht="15" hidden="false" customHeight="false" outlineLevel="0" collapsed="false">
      <c r="A414" s="0" t="s">
        <v>103</v>
      </c>
      <c r="B414" s="0" t="s">
        <v>104</v>
      </c>
      <c r="C414" s="0" t="n">
        <v>3</v>
      </c>
      <c r="D414" s="0" t="n">
        <v>1</v>
      </c>
      <c r="E414" s="0" t="n">
        <v>3</v>
      </c>
      <c r="F414" s="0" t="n">
        <v>233.9101178</v>
      </c>
      <c r="G414" s="0" t="n">
        <v>619.8618121</v>
      </c>
      <c r="H414" s="0" t="n">
        <v>97.33000002</v>
      </c>
      <c r="I414" s="0" t="n">
        <v>0.09733</v>
      </c>
      <c r="J414" s="0" t="n">
        <v>9.73E-005</v>
      </c>
      <c r="K414" s="0" t="n">
        <v>0.214575665</v>
      </c>
      <c r="L414" s="0" t="n">
        <v>0.013</v>
      </c>
      <c r="M414" s="0" t="n">
        <v>2.8</v>
      </c>
      <c r="N414" s="0" t="n">
        <v>24.19244573</v>
      </c>
      <c r="O414" s="0" t="n">
        <v>27.2882642947411</v>
      </c>
      <c r="P414" s="0" t="n">
        <v>136.356519656892</v>
      </c>
      <c r="Q414" s="0" t="n">
        <v>327.701320973065</v>
      </c>
      <c r="R414" s="0" t="n">
        <v>868.408500578622</v>
      </c>
      <c r="S414" s="0" t="n">
        <v>65.4</v>
      </c>
      <c r="T414" s="0" t="n">
        <v>0.18</v>
      </c>
      <c r="U414" s="0" t="n">
        <v>0</v>
      </c>
    </row>
    <row r="415" customFormat="false" ht="15" hidden="false" customHeight="false" outlineLevel="0" collapsed="false">
      <c r="A415" s="0" t="s">
        <v>103</v>
      </c>
      <c r="B415" s="0" t="s">
        <v>104</v>
      </c>
      <c r="C415" s="0" t="n">
        <v>4</v>
      </c>
      <c r="D415" s="0" t="n">
        <v>1</v>
      </c>
      <c r="E415" s="0" t="n">
        <v>4</v>
      </c>
      <c r="F415" s="0" t="n">
        <v>444.0038452</v>
      </c>
      <c r="G415" s="0" t="n">
        <v>1176.61019</v>
      </c>
      <c r="H415" s="0" t="n">
        <v>184.75</v>
      </c>
      <c r="I415" s="0" t="n">
        <v>0.18475</v>
      </c>
      <c r="J415" s="0" t="n">
        <v>0.00018475</v>
      </c>
      <c r="K415" s="0" t="n">
        <v>0.407303545</v>
      </c>
      <c r="L415" s="0" t="n">
        <v>0.013</v>
      </c>
      <c r="M415" s="0" t="n">
        <v>2.8</v>
      </c>
      <c r="N415" s="0" t="n">
        <v>30.41487986</v>
      </c>
      <c r="O415" s="0" t="n">
        <v>33.5664024602179</v>
      </c>
      <c r="P415" s="0" t="n">
        <v>243.48756422706</v>
      </c>
      <c r="Q415" s="0" t="n">
        <v>585.165979877577</v>
      </c>
      <c r="R415" s="0" t="n">
        <v>1550.68984667558</v>
      </c>
      <c r="S415" s="0" t="n">
        <v>65.4</v>
      </c>
      <c r="T415" s="0" t="n">
        <v>0.18</v>
      </c>
      <c r="U415" s="0" t="n">
        <v>0</v>
      </c>
    </row>
    <row r="416" customFormat="false" ht="15" hidden="false" customHeight="false" outlineLevel="0" collapsed="false">
      <c r="A416" s="0" t="s">
        <v>103</v>
      </c>
      <c r="B416" s="0" t="s">
        <v>104</v>
      </c>
      <c r="C416" s="0" t="n">
        <v>5</v>
      </c>
      <c r="D416" s="0" t="n">
        <v>1</v>
      </c>
      <c r="E416" s="0" t="n">
        <v>5</v>
      </c>
      <c r="F416" s="0" t="n">
        <v>826.5801494</v>
      </c>
      <c r="G416" s="0" t="n">
        <v>2190.437396</v>
      </c>
      <c r="H416" s="0" t="n">
        <v>343.9400002</v>
      </c>
      <c r="I416" s="0" t="n">
        <v>0.34394</v>
      </c>
      <c r="J416" s="0" t="n">
        <v>0.00034394</v>
      </c>
      <c r="K416" s="0" t="n">
        <v>0.758257003</v>
      </c>
      <c r="L416" s="0" t="n">
        <v>0.013</v>
      </c>
      <c r="M416" s="0" t="n">
        <v>2.8</v>
      </c>
      <c r="N416" s="0" t="n">
        <v>37.97329943</v>
      </c>
      <c r="O416" s="0" t="n">
        <v>38.8103442529648</v>
      </c>
      <c r="P416" s="0" t="n">
        <v>365.59170918239</v>
      </c>
      <c r="Q416" s="0" t="n">
        <v>878.615018462845</v>
      </c>
      <c r="R416" s="0" t="n">
        <v>2328.32979892654</v>
      </c>
      <c r="S416" s="0" t="n">
        <v>65.4</v>
      </c>
      <c r="T416" s="0" t="n">
        <v>0.18</v>
      </c>
      <c r="U416" s="0" t="n">
        <v>0</v>
      </c>
    </row>
    <row r="417" customFormat="false" ht="15" hidden="false" customHeight="false" outlineLevel="0" collapsed="false">
      <c r="A417" s="0" t="s">
        <v>103</v>
      </c>
      <c r="B417" s="0" t="s">
        <v>104</v>
      </c>
      <c r="C417" s="0" t="n">
        <v>6</v>
      </c>
      <c r="D417" s="0" t="n">
        <v>1</v>
      </c>
      <c r="E417" s="0" t="n">
        <v>6</v>
      </c>
      <c r="F417" s="0" t="n">
        <v>1622.446527</v>
      </c>
      <c r="G417" s="0" t="n">
        <v>4299.483297</v>
      </c>
      <c r="H417" s="0" t="n">
        <v>675.0999999</v>
      </c>
      <c r="I417" s="0" t="n">
        <v>0.6751</v>
      </c>
      <c r="J417" s="0" t="n">
        <v>0.0006751</v>
      </c>
      <c r="K417" s="0" t="n">
        <v>1.488338962</v>
      </c>
      <c r="L417" s="0" t="n">
        <v>0.013</v>
      </c>
      <c r="M417" s="0" t="n">
        <v>2.8</v>
      </c>
      <c r="N417" s="0" t="n">
        <v>48.31480932</v>
      </c>
      <c r="O417" s="0" t="n">
        <v>43.190452622821</v>
      </c>
      <c r="P417" s="0" t="n">
        <v>493.206813119528</v>
      </c>
      <c r="Q417" s="0" t="n">
        <v>1185.30837087125</v>
      </c>
      <c r="R417" s="0" t="n">
        <v>3141.06718280882</v>
      </c>
      <c r="S417" s="0" t="n">
        <v>65.4</v>
      </c>
      <c r="T417" s="0" t="n">
        <v>0.18</v>
      </c>
      <c r="U417" s="0" t="n">
        <v>0</v>
      </c>
    </row>
    <row r="418" customFormat="false" ht="15" hidden="false" customHeight="false" outlineLevel="0" collapsed="false">
      <c r="A418" s="0" t="s">
        <v>103</v>
      </c>
      <c r="B418" s="0" t="s">
        <v>104</v>
      </c>
      <c r="C418" s="0" t="n">
        <v>7</v>
      </c>
      <c r="D418" s="0" t="n">
        <v>1</v>
      </c>
      <c r="E418" s="0" t="n">
        <v>7</v>
      </c>
      <c r="F418" s="0" t="n">
        <v>2838.956982</v>
      </c>
      <c r="G418" s="0" t="n">
        <v>7523.236002</v>
      </c>
      <c r="H418" s="0" t="n">
        <v>1181.29</v>
      </c>
      <c r="I418" s="0" t="n">
        <v>1.18129</v>
      </c>
      <c r="J418" s="0" t="n">
        <v>0.00118129</v>
      </c>
      <c r="K418" s="0" t="n">
        <v>2.60429556</v>
      </c>
      <c r="L418" s="0" t="n">
        <v>0.013</v>
      </c>
      <c r="M418" s="0" t="n">
        <v>2.8</v>
      </c>
      <c r="N418" s="0" t="n">
        <v>59.00133635</v>
      </c>
      <c r="O418" s="0" t="n">
        <v>46.849026666915</v>
      </c>
      <c r="P418" s="0" t="n">
        <v>619.305525910436</v>
      </c>
      <c r="Q418" s="0" t="n">
        <v>1488.35742828752</v>
      </c>
      <c r="R418" s="0" t="n">
        <v>3944.14718496192</v>
      </c>
      <c r="S418" s="0" t="n">
        <v>65.4</v>
      </c>
      <c r="T418" s="0" t="n">
        <v>0.18</v>
      </c>
      <c r="U418" s="0" t="n">
        <v>0</v>
      </c>
    </row>
    <row r="419" customFormat="false" ht="15" hidden="false" customHeight="false" outlineLevel="0" collapsed="false">
      <c r="A419" s="0" t="s">
        <v>103</v>
      </c>
      <c r="B419" s="0" t="s">
        <v>104</v>
      </c>
      <c r="C419" s="0" t="n">
        <v>8</v>
      </c>
      <c r="D419" s="0" t="n">
        <v>1</v>
      </c>
      <c r="E419" s="0" t="n">
        <v>8</v>
      </c>
      <c r="F419" s="0" t="n">
        <v>3436.673877</v>
      </c>
      <c r="G419" s="0" t="n">
        <v>9107.185773</v>
      </c>
      <c r="H419" s="0" t="n">
        <v>1430</v>
      </c>
      <c r="I419" s="0" t="n">
        <v>1.43</v>
      </c>
      <c r="J419" s="0" t="n">
        <v>0.00143</v>
      </c>
      <c r="K419" s="0" t="n">
        <v>3.1526066</v>
      </c>
      <c r="L419" s="0" t="n">
        <v>0.013</v>
      </c>
      <c r="M419" s="0" t="n">
        <v>2.8</v>
      </c>
      <c r="N419" s="0" t="n">
        <v>63.16803795</v>
      </c>
      <c r="O419" s="0" t="n">
        <v>49.9049245821892</v>
      </c>
      <c r="P419" s="0" t="n">
        <v>739.170936335828</v>
      </c>
      <c r="Q419" s="0" t="n">
        <v>1776.42618682006</v>
      </c>
      <c r="R419" s="0" t="n">
        <v>4707.52939507317</v>
      </c>
      <c r="S419" s="0" t="n">
        <v>65.4</v>
      </c>
      <c r="T419" s="0" t="n">
        <v>0.18</v>
      </c>
      <c r="U419" s="0" t="n">
        <v>0</v>
      </c>
    </row>
    <row r="420" customFormat="false" ht="15" hidden="false" customHeight="false" outlineLevel="0" collapsed="false">
      <c r="A420" s="0" t="s">
        <v>103</v>
      </c>
      <c r="B420" s="0" t="s">
        <v>104</v>
      </c>
      <c r="C420" s="0" t="n">
        <v>9</v>
      </c>
      <c r="D420" s="0" t="n">
        <v>1</v>
      </c>
      <c r="E420" s="0" t="n">
        <v>9</v>
      </c>
      <c r="F420" s="0" t="n">
        <v>3845.229512</v>
      </c>
      <c r="G420" s="0" t="n">
        <v>10189.85821</v>
      </c>
      <c r="H420" s="0" t="n">
        <v>1600</v>
      </c>
      <c r="I420" s="0" t="n">
        <v>1.6</v>
      </c>
      <c r="J420" s="0" t="n">
        <v>0.0016</v>
      </c>
      <c r="K420" s="0" t="n">
        <v>3.527392</v>
      </c>
      <c r="L420" s="0" t="n">
        <v>0.013</v>
      </c>
      <c r="M420" s="0" t="n">
        <v>2.8</v>
      </c>
      <c r="N420" s="0" t="n">
        <v>65.75370443</v>
      </c>
      <c r="O420" s="0" t="n">
        <v>52.4574250799316</v>
      </c>
      <c r="P420" s="0" t="n">
        <v>849.968567809602</v>
      </c>
      <c r="Q420" s="0" t="n">
        <v>2042.70263833118</v>
      </c>
      <c r="R420" s="0" t="n">
        <v>5413.16199157762</v>
      </c>
      <c r="S420" s="0" t="n">
        <v>65.4</v>
      </c>
      <c r="T420" s="0" t="n">
        <v>0.18</v>
      </c>
      <c r="U420" s="0" t="n">
        <v>0</v>
      </c>
    </row>
    <row r="421" customFormat="false" ht="15" hidden="false" customHeight="false" outlineLevel="0" collapsed="false">
      <c r="A421" s="0" t="s">
        <v>103</v>
      </c>
      <c r="B421" s="0" t="s">
        <v>104</v>
      </c>
      <c r="C421" s="0" t="n">
        <v>10</v>
      </c>
      <c r="D421" s="0" t="n">
        <v>1</v>
      </c>
      <c r="E421" s="0" t="n">
        <v>10</v>
      </c>
      <c r="F421" s="0" t="n">
        <v>4325.883201</v>
      </c>
      <c r="G421" s="0" t="n">
        <v>11463.59048</v>
      </c>
      <c r="H421" s="0" t="n">
        <v>1800</v>
      </c>
      <c r="I421" s="0" t="n">
        <v>1.8</v>
      </c>
      <c r="J421" s="0" t="n">
        <v>0.0018</v>
      </c>
      <c r="K421" s="0" t="n">
        <v>3.968316</v>
      </c>
      <c r="L421" s="0" t="n">
        <v>0.013</v>
      </c>
      <c r="M421" s="0" t="n">
        <v>2.8</v>
      </c>
      <c r="N421" s="0" t="n">
        <v>68.57865814</v>
      </c>
      <c r="O421" s="0" t="n">
        <v>54.5894527103082</v>
      </c>
      <c r="P421" s="0" t="n">
        <v>950.271764216768</v>
      </c>
      <c r="Q421" s="0" t="n">
        <v>2283.75814519771</v>
      </c>
      <c r="R421" s="0" t="n">
        <v>6051.95908477393</v>
      </c>
      <c r="S421" s="0" t="n">
        <v>65.4</v>
      </c>
      <c r="T421" s="0" t="n">
        <v>0.18</v>
      </c>
      <c r="U421" s="0" t="n">
        <v>0</v>
      </c>
    </row>
    <row r="422" customFormat="false" ht="15" hidden="false" customHeight="false" outlineLevel="0" collapsed="false">
      <c r="A422" s="2" t="s">
        <v>105</v>
      </c>
      <c r="B422" s="0" t="s">
        <v>106</v>
      </c>
      <c r="C422" s="0" t="n">
        <v>1</v>
      </c>
      <c r="D422" s="0" t="n">
        <v>3</v>
      </c>
      <c r="E422" s="0" t="n">
        <v>3</v>
      </c>
      <c r="F422" s="0" t="n">
        <v>350</v>
      </c>
      <c r="G422" s="0" t="n">
        <v>927.5</v>
      </c>
      <c r="H422" s="0" t="n">
        <v>145.635</v>
      </c>
      <c r="I422" s="0" t="n">
        <v>0.145635</v>
      </c>
      <c r="J422" s="0" t="n">
        <v>0.000145635</v>
      </c>
      <c r="K422" s="0" t="n">
        <v>0.32097954</v>
      </c>
      <c r="L422" s="3" t="n">
        <v>0.0127</v>
      </c>
      <c r="M422" s="3" t="n">
        <v>3.1</v>
      </c>
      <c r="N422" s="0" t="n">
        <v>20.3940689659637</v>
      </c>
      <c r="O422" s="2" t="n">
        <v>50.4054382989085</v>
      </c>
      <c r="P422" s="2" t="n">
        <v>2407.0418820143</v>
      </c>
      <c r="Q422" s="2" t="n">
        <v>5784.76780104374</v>
      </c>
      <c r="R422" s="2" t="n">
        <v>15329.6346727659</v>
      </c>
      <c r="S422" s="0" t="n">
        <v>109.975</v>
      </c>
      <c r="T422" s="0" t="n">
        <v>0.1475</v>
      </c>
      <c r="U422" s="0" t="n">
        <v>-1.15666666666667</v>
      </c>
    </row>
    <row r="423" customFormat="false" ht="15" hidden="false" customHeight="false" outlineLevel="0" collapsed="false">
      <c r="A423" s="2" t="s">
        <v>105</v>
      </c>
      <c r="B423" s="0" t="s">
        <v>106</v>
      </c>
      <c r="C423" s="0" t="n">
        <v>2</v>
      </c>
      <c r="D423" s="0" t="n">
        <v>3</v>
      </c>
      <c r="E423" s="0" t="n">
        <v>6</v>
      </c>
      <c r="F423" s="0" t="n">
        <v>1200</v>
      </c>
      <c r="G423" s="0" t="n">
        <v>3180</v>
      </c>
      <c r="H423" s="0" t="n">
        <v>499.32</v>
      </c>
      <c r="I423" s="0" t="n">
        <v>0.49932</v>
      </c>
      <c r="J423" s="0" t="n">
        <v>0.00049932</v>
      </c>
      <c r="K423" s="0" t="n">
        <v>1.10050128</v>
      </c>
      <c r="L423" s="3" t="n">
        <v>0.0127</v>
      </c>
      <c r="M423" s="3" t="n">
        <v>3.1</v>
      </c>
      <c r="N423" s="0" t="n">
        <v>30.3473690043395</v>
      </c>
      <c r="O423" s="2" t="n">
        <v>71.7058253041698</v>
      </c>
      <c r="P423" s="2" t="n">
        <v>7178.31448404197</v>
      </c>
      <c r="Q423" s="2" t="n">
        <v>17251.416688397</v>
      </c>
      <c r="R423" s="2" t="n">
        <v>45716.2542242519</v>
      </c>
      <c r="S423" s="0" t="n">
        <v>109.975</v>
      </c>
      <c r="T423" s="0" t="n">
        <v>0.1475</v>
      </c>
      <c r="U423" s="0" t="n">
        <v>-1.15666666666667</v>
      </c>
    </row>
    <row r="424" customFormat="false" ht="15" hidden="false" customHeight="false" outlineLevel="0" collapsed="false">
      <c r="A424" s="2" t="s">
        <v>105</v>
      </c>
      <c r="B424" s="0" t="s">
        <v>106</v>
      </c>
      <c r="C424" s="0" t="n">
        <v>3</v>
      </c>
      <c r="D424" s="0" t="n">
        <v>3</v>
      </c>
      <c r="E424" s="0" t="n">
        <v>9</v>
      </c>
      <c r="F424" s="0" t="n">
        <v>1800</v>
      </c>
      <c r="G424" s="0" t="n">
        <v>4770</v>
      </c>
      <c r="H424" s="0" t="n">
        <v>748.98</v>
      </c>
      <c r="I424" s="0" t="n">
        <v>0.74898</v>
      </c>
      <c r="J424" s="0" t="n">
        <v>0.00074898</v>
      </c>
      <c r="K424" s="0" t="n">
        <v>1.65075192</v>
      </c>
      <c r="L424" s="3" t="n">
        <v>0.0127</v>
      </c>
      <c r="M424" s="3" t="n">
        <v>3.1</v>
      </c>
      <c r="N424" s="0" t="n">
        <v>34.5879384446195</v>
      </c>
      <c r="O424" s="2" t="n">
        <v>85.3897975899387</v>
      </c>
      <c r="P424" s="2" t="n">
        <v>12335.6566189309</v>
      </c>
      <c r="Q424" s="2" t="n">
        <v>29645.8943016846</v>
      </c>
      <c r="R424" s="2" t="n">
        <v>78561.6198994641</v>
      </c>
      <c r="S424" s="0" t="n">
        <v>109.975</v>
      </c>
      <c r="T424" s="0" t="n">
        <v>0.1475</v>
      </c>
      <c r="U424" s="0" t="n">
        <v>-1.15666666666667</v>
      </c>
    </row>
    <row r="425" customFormat="false" ht="15" hidden="false" customHeight="false" outlineLevel="0" collapsed="false">
      <c r="A425" s="2" t="s">
        <v>105</v>
      </c>
      <c r="B425" s="0" t="s">
        <v>106</v>
      </c>
      <c r="C425" s="0" t="n">
        <v>4</v>
      </c>
      <c r="D425" s="0" t="n">
        <v>3</v>
      </c>
      <c r="E425" s="0" t="n">
        <v>12</v>
      </c>
      <c r="F425" s="0" t="n">
        <v>3129.99</v>
      </c>
      <c r="G425" s="0" t="n">
        <v>8294.48</v>
      </c>
      <c r="H425" s="0" t="n">
        <v>1302.388839</v>
      </c>
      <c r="I425" s="0" t="n">
        <v>1.302388839</v>
      </c>
      <c r="J425" s="0" t="n">
        <v>0.001302388839</v>
      </c>
      <c r="K425" s="0" t="n">
        <v>2.870465001156</v>
      </c>
      <c r="L425" s="3" t="n">
        <v>0.0127</v>
      </c>
      <c r="M425" s="3" t="n">
        <v>3.1</v>
      </c>
      <c r="N425" s="0" t="n">
        <v>41.3457879115099</v>
      </c>
      <c r="O425" s="2" t="n">
        <v>94.1807692033389</v>
      </c>
      <c r="P425" s="2" t="n">
        <v>16714.2403759017</v>
      </c>
      <c r="Q425" s="2" t="n">
        <v>40168.8064789755</v>
      </c>
      <c r="R425" s="2" t="n">
        <v>106447.337169285</v>
      </c>
      <c r="S425" s="0" t="n">
        <v>109.975</v>
      </c>
      <c r="T425" s="0" t="n">
        <v>0.1475</v>
      </c>
      <c r="U425" s="0" t="n">
        <v>-1.15666666666667</v>
      </c>
    </row>
    <row r="426" customFormat="false" ht="15" hidden="false" customHeight="false" outlineLevel="0" collapsed="false">
      <c r="A426" s="2" t="s">
        <v>105</v>
      </c>
      <c r="B426" s="0" t="s">
        <v>106</v>
      </c>
      <c r="C426" s="0" t="n">
        <v>5</v>
      </c>
      <c r="D426" s="0" t="n">
        <v>3</v>
      </c>
      <c r="E426" s="0" t="n">
        <v>15</v>
      </c>
      <c r="F426" s="0" t="n">
        <v>7000</v>
      </c>
      <c r="G426" s="0" t="n">
        <v>18550</v>
      </c>
      <c r="H426" s="0" t="n">
        <v>2912.7</v>
      </c>
      <c r="I426" s="0" t="n">
        <v>2.9127</v>
      </c>
      <c r="J426" s="0" t="n">
        <v>0.0029127</v>
      </c>
      <c r="K426" s="0" t="n">
        <v>6.4195908</v>
      </c>
      <c r="L426" s="3" t="n">
        <v>0.0127</v>
      </c>
      <c r="M426" s="3" t="n">
        <v>3.1</v>
      </c>
      <c r="N426" s="0" t="n">
        <v>53.6032323421297</v>
      </c>
      <c r="O426" s="2" t="n">
        <v>99.8283385124334</v>
      </c>
      <c r="P426" s="2" t="n">
        <v>20021.224447422</v>
      </c>
      <c r="Q426" s="2" t="n">
        <v>48116.37694646</v>
      </c>
      <c r="R426" s="2" t="n">
        <v>127508.398908119</v>
      </c>
      <c r="S426" s="0" t="n">
        <v>109.975</v>
      </c>
      <c r="T426" s="0" t="n">
        <v>0.1475</v>
      </c>
      <c r="U426" s="0" t="n">
        <v>-1.15666666666667</v>
      </c>
    </row>
    <row r="427" customFormat="false" ht="15" hidden="false" customHeight="false" outlineLevel="0" collapsed="false">
      <c r="A427" s="2" t="s">
        <v>105</v>
      </c>
      <c r="B427" s="0" t="s">
        <v>106</v>
      </c>
      <c r="C427" s="0" t="n">
        <v>6</v>
      </c>
      <c r="D427" s="0" t="n">
        <v>3</v>
      </c>
      <c r="E427" s="0" t="n">
        <v>18</v>
      </c>
      <c r="F427" s="0" t="n">
        <v>9000</v>
      </c>
      <c r="G427" s="0" t="n">
        <v>23850</v>
      </c>
      <c r="H427" s="0" t="n">
        <v>3744.9</v>
      </c>
      <c r="I427" s="0" t="n">
        <v>3.7449</v>
      </c>
      <c r="J427" s="0" t="n">
        <v>0.0037449</v>
      </c>
      <c r="K427" s="0" t="n">
        <v>8.2537596</v>
      </c>
      <c r="L427" s="3" t="n">
        <v>0.0127</v>
      </c>
      <c r="M427" s="3" t="n">
        <v>3.1</v>
      </c>
      <c r="N427" s="0" t="n">
        <v>58.1298058373411</v>
      </c>
      <c r="O427" s="2" t="n">
        <v>103.456497094178</v>
      </c>
      <c r="P427" s="2" t="n">
        <v>22364.1711350551</v>
      </c>
      <c r="Q427" s="2" t="n">
        <v>53747.1067893659</v>
      </c>
      <c r="R427" s="2" t="n">
        <v>142429.83299182</v>
      </c>
      <c r="S427" s="0" t="n">
        <v>109.975</v>
      </c>
      <c r="T427" s="0" t="n">
        <v>0.1475</v>
      </c>
      <c r="U427" s="0" t="n">
        <v>-1.15666666666667</v>
      </c>
    </row>
    <row r="428" customFormat="false" ht="15" hidden="false" customHeight="false" outlineLevel="0" collapsed="false">
      <c r="A428" s="2" t="s">
        <v>105</v>
      </c>
      <c r="B428" s="0" t="s">
        <v>106</v>
      </c>
      <c r="C428" s="0" t="n">
        <v>7</v>
      </c>
      <c r="D428" s="0" t="n">
        <v>3</v>
      </c>
      <c r="E428" s="0" t="n">
        <v>21</v>
      </c>
      <c r="F428" s="0" t="n">
        <v>13000</v>
      </c>
      <c r="G428" s="0" t="n">
        <v>34450</v>
      </c>
      <c r="H428" s="0" t="n">
        <v>5409.3</v>
      </c>
      <c r="I428" s="0" t="n">
        <v>5.4093</v>
      </c>
      <c r="J428" s="0" t="n">
        <v>0.0054093</v>
      </c>
      <c r="K428" s="0" t="n">
        <v>11.9220972</v>
      </c>
      <c r="L428" s="3" t="n">
        <v>0.0127</v>
      </c>
      <c r="M428" s="3" t="n">
        <v>3.1</v>
      </c>
      <c r="N428" s="0" t="n">
        <v>65.4508473225509</v>
      </c>
      <c r="O428" s="2" t="n">
        <v>105.787328992617</v>
      </c>
      <c r="P428" s="2" t="n">
        <v>23963.3781795907</v>
      </c>
      <c r="Q428" s="2" t="n">
        <v>57590.4306166564</v>
      </c>
      <c r="R428" s="2" t="n">
        <v>152614.641134139</v>
      </c>
      <c r="S428" s="0" t="n">
        <v>109.975</v>
      </c>
      <c r="T428" s="0" t="n">
        <v>0.1475</v>
      </c>
      <c r="U428" s="0" t="n">
        <v>-1.15666666666667</v>
      </c>
    </row>
    <row r="429" customFormat="false" ht="15" hidden="false" customHeight="false" outlineLevel="0" collapsed="false">
      <c r="A429" s="2" t="s">
        <v>105</v>
      </c>
      <c r="B429" s="0" t="s">
        <v>106</v>
      </c>
      <c r="C429" s="0" t="n">
        <v>8</v>
      </c>
      <c r="D429" s="0" t="n">
        <v>3</v>
      </c>
      <c r="E429" s="0" t="n">
        <v>24</v>
      </c>
      <c r="F429" s="0" t="n">
        <v>18000</v>
      </c>
      <c r="G429" s="0" t="n">
        <v>40770</v>
      </c>
      <c r="H429" s="0" t="n">
        <v>7489.8</v>
      </c>
      <c r="I429" s="0" t="n">
        <v>7.4898</v>
      </c>
      <c r="J429" s="0" t="n">
        <v>0.0074898</v>
      </c>
      <c r="K429" s="0" t="n">
        <v>16.5075192</v>
      </c>
      <c r="L429" s="3" t="n">
        <v>0.0127</v>
      </c>
      <c r="M429" s="3" t="n">
        <v>3.1</v>
      </c>
      <c r="N429" s="0" t="n">
        <v>72.6951308420694</v>
      </c>
      <c r="O429" s="2" t="n">
        <v>107.284721462206</v>
      </c>
      <c r="P429" s="2" t="n">
        <v>25030.5932399972</v>
      </c>
      <c r="Q429" s="2" t="n">
        <v>60155.234895451</v>
      </c>
      <c r="R429" s="2" t="n">
        <v>159411.372472945</v>
      </c>
      <c r="S429" s="0" t="n">
        <v>109.975</v>
      </c>
      <c r="T429" s="0" t="n">
        <v>0.1475</v>
      </c>
      <c r="U429" s="0" t="n">
        <v>-1.15666666666667</v>
      </c>
    </row>
    <row r="430" customFormat="false" ht="15" hidden="false" customHeight="false" outlineLevel="0" collapsed="false">
      <c r="A430" s="2" t="s">
        <v>105</v>
      </c>
      <c r="B430" s="0" t="s">
        <v>106</v>
      </c>
      <c r="C430" s="0" t="n">
        <v>9</v>
      </c>
      <c r="D430" s="0" t="n">
        <v>3</v>
      </c>
      <c r="E430" s="0" t="n">
        <v>27</v>
      </c>
      <c r="F430" s="0" t="n">
        <v>30000</v>
      </c>
      <c r="G430" s="0" t="n">
        <v>79500</v>
      </c>
      <c r="H430" s="0" t="n">
        <v>12483</v>
      </c>
      <c r="I430" s="0" t="n">
        <v>12.483</v>
      </c>
      <c r="J430" s="0" t="n">
        <v>0.012483</v>
      </c>
      <c r="K430" s="0" t="n">
        <v>27.512532</v>
      </c>
      <c r="L430" s="3" t="n">
        <v>0.0127</v>
      </c>
      <c r="M430" s="3" t="n">
        <v>3.1</v>
      </c>
      <c r="N430" s="0" t="n">
        <v>85.7174880064551</v>
      </c>
      <c r="O430" s="2" t="n">
        <v>108.246688822223</v>
      </c>
      <c r="P430" s="2" t="n">
        <v>25732.9185013606</v>
      </c>
      <c r="Q430" s="2" t="n">
        <v>61843.1110342719</v>
      </c>
      <c r="R430" s="2" t="n">
        <v>163884.244240821</v>
      </c>
      <c r="S430" s="0" t="n">
        <v>109.975</v>
      </c>
      <c r="T430" s="0" t="n">
        <v>0.1475</v>
      </c>
      <c r="U430" s="0" t="n">
        <v>-1.15666666666667</v>
      </c>
    </row>
    <row r="431" customFormat="false" ht="15" hidden="false" customHeight="false" outlineLevel="0" collapsed="false">
      <c r="A431" s="2" t="s">
        <v>105</v>
      </c>
      <c r="B431" s="0" t="s">
        <v>106</v>
      </c>
      <c r="C431" s="0" t="n">
        <v>10</v>
      </c>
      <c r="D431" s="0" t="n">
        <v>3</v>
      </c>
      <c r="E431" s="0" t="n">
        <v>30</v>
      </c>
      <c r="F431" s="0" t="n">
        <v>32000</v>
      </c>
      <c r="G431" s="0" t="n">
        <v>85500</v>
      </c>
      <c r="H431" s="0" t="n">
        <v>13315.2</v>
      </c>
      <c r="I431" s="0" t="n">
        <v>13.3152</v>
      </c>
      <c r="J431" s="0" t="n">
        <v>0.0133152</v>
      </c>
      <c r="K431" s="0" t="n">
        <v>29.3467008</v>
      </c>
      <c r="L431" s="3" t="n">
        <v>0.0127</v>
      </c>
      <c r="M431" s="3" t="n">
        <v>3.1</v>
      </c>
      <c r="N431" s="0" t="n">
        <v>87.5207355781391</v>
      </c>
      <c r="O431" s="2" t="n">
        <v>108.864683917384</v>
      </c>
      <c r="P431" s="2" t="n">
        <v>26191.0838190395</v>
      </c>
      <c r="Q431" s="2" t="n">
        <v>62944.2052848822</v>
      </c>
      <c r="R431" s="2" t="n">
        <v>166802.144004938</v>
      </c>
      <c r="S431" s="0" t="n">
        <v>109.975</v>
      </c>
      <c r="T431" s="0" t="n">
        <v>0.1475</v>
      </c>
      <c r="U431" s="0" t="n">
        <v>-1.15666666666667</v>
      </c>
    </row>
    <row r="432" customFormat="false" ht="15" hidden="false" customHeight="false" outlineLevel="0" collapsed="false">
      <c r="A432" s="0" t="s">
        <v>107</v>
      </c>
      <c r="B432" s="0" t="s">
        <v>108</v>
      </c>
      <c r="C432" s="0" t="n">
        <v>1</v>
      </c>
      <c r="D432" s="0" t="n">
        <v>5</v>
      </c>
      <c r="E432" s="0" t="n">
        <v>5</v>
      </c>
      <c r="F432" s="0" t="n">
        <v>819.6659786</v>
      </c>
      <c r="G432" s="0" t="n">
        <v>2172.114843</v>
      </c>
      <c r="H432" s="0" t="n">
        <v>341.0630137</v>
      </c>
      <c r="I432" s="0" t="n">
        <v>0.341063014</v>
      </c>
      <c r="J432" s="0" t="n">
        <v>0.000341063</v>
      </c>
      <c r="K432" s="0" t="n">
        <v>0.751914341</v>
      </c>
      <c r="L432" s="0" t="n">
        <v>0.0036</v>
      </c>
      <c r="M432" s="0" t="n">
        <v>3</v>
      </c>
      <c r="N432" s="0" t="n">
        <v>45.5873179</v>
      </c>
      <c r="O432" s="0" t="n">
        <v>52.0717278260747</v>
      </c>
      <c r="P432" s="0" t="n">
        <v>508.286372744125</v>
      </c>
      <c r="Q432" s="0" t="n">
        <v>1221.54860068283</v>
      </c>
      <c r="R432" s="0" t="n">
        <v>3237.10379180949</v>
      </c>
      <c r="S432" s="0" t="n">
        <v>150</v>
      </c>
      <c r="T432" s="0" t="n">
        <v>0.041</v>
      </c>
      <c r="U432" s="0" t="n">
        <v>-5.4</v>
      </c>
    </row>
    <row r="433" customFormat="false" ht="15" hidden="false" customHeight="false" outlineLevel="0" collapsed="false">
      <c r="A433" s="0" t="s">
        <v>107</v>
      </c>
      <c r="B433" s="0" t="s">
        <v>108</v>
      </c>
      <c r="C433" s="0" t="n">
        <v>2</v>
      </c>
      <c r="D433" s="0" t="n">
        <v>5</v>
      </c>
      <c r="E433" s="0" t="n">
        <v>10</v>
      </c>
      <c r="F433" s="0" t="n">
        <v>3110.527303</v>
      </c>
      <c r="G433" s="0" t="n">
        <v>8242.897354</v>
      </c>
      <c r="H433" s="0" t="n">
        <v>1294.290411</v>
      </c>
      <c r="I433" s="0" t="n">
        <v>1.294290411</v>
      </c>
      <c r="J433" s="0" t="n">
        <v>0.00129429</v>
      </c>
      <c r="K433" s="0" t="n">
        <v>2.853418525</v>
      </c>
      <c r="L433" s="0" t="n">
        <v>0.0036</v>
      </c>
      <c r="M433" s="0" t="n">
        <v>3</v>
      </c>
      <c r="N433" s="0" t="n">
        <v>71.10657235</v>
      </c>
      <c r="O433" s="0" t="n">
        <v>70.2229958727051</v>
      </c>
      <c r="P433" s="0" t="n">
        <v>1246.63857523617</v>
      </c>
      <c r="Q433" s="0" t="n">
        <v>2996.0071502912</v>
      </c>
      <c r="R433" s="0" t="n">
        <v>7939.41894827168</v>
      </c>
      <c r="S433" s="0" t="n">
        <v>150</v>
      </c>
      <c r="T433" s="0" t="n">
        <v>0.041</v>
      </c>
      <c r="U433" s="0" t="n">
        <v>-5.4</v>
      </c>
    </row>
    <row r="434" customFormat="false" ht="15" hidden="false" customHeight="false" outlineLevel="0" collapsed="false">
      <c r="A434" s="0" t="s">
        <v>107</v>
      </c>
      <c r="B434" s="0" t="s">
        <v>108</v>
      </c>
      <c r="C434" s="0" t="n">
        <v>3</v>
      </c>
      <c r="D434" s="0" t="n">
        <v>5</v>
      </c>
      <c r="E434" s="0" t="n">
        <v>15</v>
      </c>
      <c r="F434" s="0" t="n">
        <v>5086.883093</v>
      </c>
      <c r="G434" s="0" t="n">
        <v>13480.2402</v>
      </c>
      <c r="H434" s="0" t="n">
        <v>2116.652055</v>
      </c>
      <c r="I434" s="0" t="n">
        <v>2.116652055</v>
      </c>
      <c r="J434" s="0" t="n">
        <v>0.002116652</v>
      </c>
      <c r="K434" s="0" t="n">
        <v>4.666413453</v>
      </c>
      <c r="L434" s="0" t="n">
        <v>0.0036</v>
      </c>
      <c r="M434" s="0" t="n">
        <v>3</v>
      </c>
      <c r="N434" s="0" t="n">
        <v>83.77523548</v>
      </c>
      <c r="O434" s="0" t="n">
        <v>85.0098776763569</v>
      </c>
      <c r="P434" s="0" t="n">
        <v>2211.62084465747</v>
      </c>
      <c r="Q434" s="0" t="n">
        <v>5315.11858845824</v>
      </c>
      <c r="R434" s="0" t="n">
        <v>14085.0642594143</v>
      </c>
      <c r="S434" s="0" t="n">
        <v>150</v>
      </c>
      <c r="T434" s="0" t="n">
        <v>0.041</v>
      </c>
      <c r="U434" s="0" t="n">
        <v>-5.4</v>
      </c>
    </row>
    <row r="435" customFormat="false" ht="15" hidden="false" customHeight="false" outlineLevel="0" collapsed="false">
      <c r="A435" s="0" t="s">
        <v>107</v>
      </c>
      <c r="B435" s="0" t="s">
        <v>108</v>
      </c>
      <c r="C435" s="0" t="n">
        <v>4</v>
      </c>
      <c r="D435" s="0" t="n">
        <v>5</v>
      </c>
      <c r="E435" s="0" t="n">
        <v>20</v>
      </c>
      <c r="F435" s="0" t="n">
        <v>6322.386939</v>
      </c>
      <c r="G435" s="0" t="n">
        <v>16754.32539</v>
      </c>
      <c r="H435" s="0" t="n">
        <v>2630.745205</v>
      </c>
      <c r="I435" s="0" t="n">
        <v>2.630745205</v>
      </c>
      <c r="J435" s="0" t="n">
        <v>0.002630745</v>
      </c>
      <c r="K435" s="0" t="n">
        <v>5.799793495</v>
      </c>
      <c r="L435" s="0" t="n">
        <v>0.0036</v>
      </c>
      <c r="M435" s="0" t="n">
        <v>3</v>
      </c>
      <c r="N435" s="0" t="n">
        <v>90.07247483</v>
      </c>
      <c r="O435" s="0" t="n">
        <v>97.0559712557946</v>
      </c>
      <c r="P435" s="0" t="n">
        <v>3291.31372482745</v>
      </c>
      <c r="Q435" s="0" t="n">
        <v>7909.91041775402</v>
      </c>
      <c r="R435" s="0" t="n">
        <v>20961.2626070481</v>
      </c>
      <c r="S435" s="0" t="n">
        <v>150</v>
      </c>
      <c r="T435" s="0" t="n">
        <v>0.041</v>
      </c>
      <c r="U435" s="0" t="n">
        <v>-5.4</v>
      </c>
    </row>
    <row r="436" customFormat="false" ht="15" hidden="false" customHeight="false" outlineLevel="0" collapsed="false">
      <c r="A436" s="0" t="s">
        <v>107</v>
      </c>
      <c r="B436" s="0" t="s">
        <v>108</v>
      </c>
      <c r="C436" s="0" t="n">
        <v>5</v>
      </c>
      <c r="D436" s="0" t="n">
        <v>5</v>
      </c>
      <c r="E436" s="0" t="n">
        <v>25</v>
      </c>
      <c r="F436" s="0" t="n">
        <v>7003.190092</v>
      </c>
      <c r="G436" s="0" t="n">
        <v>18558.45374</v>
      </c>
      <c r="H436" s="0" t="n">
        <v>2914.027397</v>
      </c>
      <c r="I436" s="0" t="n">
        <v>2.914027397</v>
      </c>
      <c r="J436" s="0" t="n">
        <v>0.002914027</v>
      </c>
      <c r="K436" s="0" t="n">
        <v>6.424323081</v>
      </c>
      <c r="L436" s="0" t="n">
        <v>0.0036</v>
      </c>
      <c r="M436" s="0" t="n">
        <v>3</v>
      </c>
      <c r="N436" s="0" t="n">
        <v>93.19595077</v>
      </c>
      <c r="O436" s="0" t="n">
        <v>106.869289063524</v>
      </c>
      <c r="P436" s="0" t="n">
        <v>4394.01223306306</v>
      </c>
      <c r="Q436" s="0" t="n">
        <v>10559.9909470393</v>
      </c>
      <c r="R436" s="0" t="n">
        <v>27983.9760096542</v>
      </c>
      <c r="S436" s="0" t="n">
        <v>150</v>
      </c>
      <c r="T436" s="0" t="n">
        <v>0.041</v>
      </c>
      <c r="U436" s="0" t="n">
        <v>-5.4</v>
      </c>
    </row>
    <row r="437" customFormat="false" ht="15" hidden="false" customHeight="false" outlineLevel="0" collapsed="false">
      <c r="A437" s="0" t="s">
        <v>107</v>
      </c>
      <c r="B437" s="0" t="s">
        <v>108</v>
      </c>
      <c r="C437" s="0" t="n">
        <v>6</v>
      </c>
      <c r="D437" s="0" t="n">
        <v>5</v>
      </c>
      <c r="E437" s="0" t="n">
        <v>30</v>
      </c>
      <c r="F437" s="0" t="n">
        <v>7359.72978</v>
      </c>
      <c r="G437" s="0" t="n">
        <v>19503.28392</v>
      </c>
      <c r="H437" s="0" t="n">
        <v>3062.383561</v>
      </c>
      <c r="I437" s="0" t="n">
        <v>3.062383561</v>
      </c>
      <c r="J437" s="0" t="n">
        <v>0.003062384</v>
      </c>
      <c r="K437" s="0" t="n">
        <v>6.751392047</v>
      </c>
      <c r="L437" s="0" t="n">
        <v>0.0036</v>
      </c>
      <c r="M437" s="0" t="n">
        <v>3</v>
      </c>
      <c r="N437" s="0" t="n">
        <v>94.75141289</v>
      </c>
      <c r="O437" s="0" t="n">
        <v>114.863682080684</v>
      </c>
      <c r="P437" s="0" t="n">
        <v>5455.70278202305</v>
      </c>
      <c r="Q437" s="0" t="n">
        <v>13111.5183418002</v>
      </c>
      <c r="R437" s="0" t="n">
        <v>34745.5236057704</v>
      </c>
      <c r="S437" s="0" t="n">
        <v>150</v>
      </c>
      <c r="T437" s="0" t="n">
        <v>0.041</v>
      </c>
      <c r="U437" s="0" t="n">
        <v>-5.4</v>
      </c>
    </row>
    <row r="438" customFormat="false" ht="15" hidden="false" customHeight="false" outlineLevel="0" collapsed="false">
      <c r="A438" s="0" t="s">
        <v>107</v>
      </c>
      <c r="B438" s="0" t="s">
        <v>108</v>
      </c>
      <c r="C438" s="0" t="n">
        <v>7</v>
      </c>
      <c r="D438" s="0" t="n">
        <v>5</v>
      </c>
      <c r="E438" s="0" t="n">
        <v>35</v>
      </c>
      <c r="F438" s="0" t="n">
        <v>7506.098705</v>
      </c>
      <c r="G438" s="0" t="n">
        <v>19891.16157</v>
      </c>
      <c r="H438" s="0" t="n">
        <v>3123.287671</v>
      </c>
      <c r="I438" s="0" t="n">
        <v>3.123287671</v>
      </c>
      <c r="J438" s="0" t="n">
        <v>0.003123288</v>
      </c>
      <c r="K438" s="0" t="n">
        <v>6.885662466</v>
      </c>
      <c r="L438" s="0" t="n">
        <v>0.0036</v>
      </c>
      <c r="M438" s="0" t="n">
        <v>3</v>
      </c>
      <c r="N438" s="0" t="n">
        <v>95.37542701</v>
      </c>
      <c r="O438" s="0" t="n">
        <v>121.376292898451</v>
      </c>
      <c r="P438" s="0" t="n">
        <v>6437.30531664144</v>
      </c>
      <c r="Q438" s="0" t="n">
        <v>15470.5727388643</v>
      </c>
      <c r="R438" s="0" t="n">
        <v>40997.0177579904</v>
      </c>
      <c r="S438" s="0" t="n">
        <v>150</v>
      </c>
      <c r="T438" s="0" t="n">
        <v>0.041</v>
      </c>
      <c r="U438" s="0" t="n">
        <v>-5.4</v>
      </c>
    </row>
    <row r="439" customFormat="false" ht="15" hidden="false" customHeight="false" outlineLevel="0" collapsed="false">
      <c r="A439" s="0" t="s">
        <v>107</v>
      </c>
      <c r="B439" s="0" t="s">
        <v>108</v>
      </c>
      <c r="C439" s="0" t="n">
        <v>8</v>
      </c>
      <c r="D439" s="0" t="n">
        <v>5</v>
      </c>
      <c r="E439" s="0" t="n">
        <v>40</v>
      </c>
      <c r="F439" s="0" t="n">
        <v>7633.702383</v>
      </c>
      <c r="G439" s="0" t="n">
        <v>20229.31132</v>
      </c>
      <c r="H439" s="0" t="n">
        <v>3176.383562</v>
      </c>
      <c r="I439" s="0" t="n">
        <v>3.176383562</v>
      </c>
      <c r="J439" s="0" t="n">
        <v>0.003176384</v>
      </c>
      <c r="K439" s="0" t="n">
        <v>7.002718728</v>
      </c>
      <c r="L439" s="0" t="n">
        <v>0.0036</v>
      </c>
      <c r="M439" s="0" t="n">
        <v>3</v>
      </c>
      <c r="N439" s="0" t="n">
        <v>95.91285375</v>
      </c>
      <c r="O439" s="0" t="n">
        <v>126.681773823976</v>
      </c>
      <c r="P439" s="0" t="n">
        <v>7318.88474711116</v>
      </c>
      <c r="Q439" s="0" t="n">
        <v>17589.2447659485</v>
      </c>
      <c r="R439" s="0" t="n">
        <v>46611.4986297634</v>
      </c>
      <c r="S439" s="0" t="n">
        <v>150</v>
      </c>
      <c r="T439" s="0" t="n">
        <v>0.041</v>
      </c>
      <c r="U439" s="0" t="n">
        <v>-5.4</v>
      </c>
    </row>
    <row r="440" customFormat="false" ht="15" hidden="false" customHeight="false" outlineLevel="0" collapsed="false">
      <c r="A440" s="0" t="s">
        <v>107</v>
      </c>
      <c r="B440" s="0" t="s">
        <v>108</v>
      </c>
      <c r="C440" s="0" t="n">
        <v>9</v>
      </c>
      <c r="D440" s="0" t="n">
        <v>5</v>
      </c>
      <c r="E440" s="0" t="n">
        <v>45</v>
      </c>
      <c r="F440" s="0" t="n">
        <v>7678.738975</v>
      </c>
      <c r="G440" s="0" t="n">
        <v>20348.65828</v>
      </c>
      <c r="H440" s="0" t="n">
        <v>3195.123287</v>
      </c>
      <c r="I440" s="0" t="n">
        <v>3.195123287</v>
      </c>
      <c r="J440" s="0" t="n">
        <v>0.003195123</v>
      </c>
      <c r="K440" s="0" t="n">
        <v>7.044032702</v>
      </c>
      <c r="L440" s="0" t="n">
        <v>0.0036</v>
      </c>
      <c r="M440" s="0" t="n">
        <v>3</v>
      </c>
      <c r="N440" s="0" t="n">
        <v>96.10110321</v>
      </c>
      <c r="O440" s="0" t="n">
        <v>131.003869622228</v>
      </c>
      <c r="P440" s="0" t="n">
        <v>8093.84481232558</v>
      </c>
      <c r="Q440" s="0" t="n">
        <v>19451.6818368795</v>
      </c>
      <c r="R440" s="0" t="n">
        <v>51546.9568677308</v>
      </c>
      <c r="S440" s="0" t="n">
        <v>150</v>
      </c>
      <c r="T440" s="0" t="n">
        <v>0.041</v>
      </c>
      <c r="U440" s="0" t="n">
        <v>-5.4</v>
      </c>
    </row>
    <row r="441" customFormat="false" ht="15" hidden="false" customHeight="false" outlineLevel="0" collapsed="false">
      <c r="A441" s="0" t="s">
        <v>107</v>
      </c>
      <c r="B441" s="0" t="s">
        <v>108</v>
      </c>
      <c r="C441" s="0" t="n">
        <v>10</v>
      </c>
      <c r="D441" s="0" t="n">
        <v>5</v>
      </c>
      <c r="E441" s="0" t="n">
        <v>50</v>
      </c>
      <c r="F441" s="0" t="n">
        <v>7701.257272</v>
      </c>
      <c r="G441" s="0" t="n">
        <v>20408.33177</v>
      </c>
      <c r="H441" s="0" t="n">
        <v>3204.493151</v>
      </c>
      <c r="I441" s="0" t="n">
        <v>3.204493151</v>
      </c>
      <c r="J441" s="0" t="n">
        <v>0.003204493</v>
      </c>
      <c r="K441" s="0" t="n">
        <v>7.06468969</v>
      </c>
      <c r="L441" s="0" t="n">
        <v>0.0036</v>
      </c>
      <c r="M441" s="0" t="n">
        <v>3</v>
      </c>
      <c r="N441" s="0" t="n">
        <v>96.19495201</v>
      </c>
      <c r="O441" s="0" t="n">
        <v>134.524853365547</v>
      </c>
      <c r="P441" s="0" t="n">
        <v>8764.15566614911</v>
      </c>
      <c r="Q441" s="0" t="n">
        <v>21062.6187602718</v>
      </c>
      <c r="R441" s="0" t="n">
        <v>55815.9397147204</v>
      </c>
      <c r="S441" s="0" t="n">
        <v>150</v>
      </c>
      <c r="T441" s="0" t="n">
        <v>0.041</v>
      </c>
      <c r="U441" s="0" t="n">
        <v>-5.4</v>
      </c>
    </row>
    <row r="442" customFormat="false" ht="15" hidden="false" customHeight="false" outlineLevel="0" collapsed="false">
      <c r="A442" s="0" t="s">
        <v>109</v>
      </c>
      <c r="B442" s="0" t="s">
        <v>110</v>
      </c>
      <c r="C442" s="0" t="n">
        <v>1</v>
      </c>
      <c r="D442" s="0" t="n">
        <v>5</v>
      </c>
      <c r="E442" s="0" t="n">
        <v>5</v>
      </c>
      <c r="F442" s="0" t="n">
        <v>819.6659786</v>
      </c>
      <c r="G442" s="0" t="n">
        <v>2172.114843</v>
      </c>
      <c r="H442" s="0" t="n">
        <v>341.0630137</v>
      </c>
      <c r="I442" s="0" t="n">
        <v>0.341063014</v>
      </c>
      <c r="J442" s="0" t="n">
        <v>0.000341063</v>
      </c>
      <c r="K442" s="0" t="n">
        <v>0.751914341</v>
      </c>
      <c r="L442" s="0" t="n">
        <v>0.0043</v>
      </c>
      <c r="M442" s="0" t="n">
        <v>3.1</v>
      </c>
      <c r="N442" s="0" t="n">
        <v>38.05753889</v>
      </c>
      <c r="O442" s="0" t="n">
        <v>76.6114006663721</v>
      </c>
      <c r="P442" s="0" t="n">
        <v>2983.85698223814</v>
      </c>
      <c r="Q442" s="0" t="n">
        <v>7171.00933006041</v>
      </c>
      <c r="R442" s="0" t="n">
        <v>19003.1747246601</v>
      </c>
      <c r="S442" s="0" t="n">
        <v>186</v>
      </c>
      <c r="T442" s="0" t="n">
        <v>0.046</v>
      </c>
      <c r="U442" s="0" t="n">
        <v>-6.54</v>
      </c>
    </row>
    <row r="443" customFormat="false" ht="15" hidden="false" customHeight="false" outlineLevel="0" collapsed="false">
      <c r="A443" s="0" t="s">
        <v>109</v>
      </c>
      <c r="B443" s="0" t="s">
        <v>110</v>
      </c>
      <c r="C443" s="0" t="n">
        <v>2</v>
      </c>
      <c r="D443" s="0" t="n">
        <v>5</v>
      </c>
      <c r="E443" s="0" t="n">
        <v>10</v>
      </c>
      <c r="F443" s="0" t="n">
        <v>3110.527303</v>
      </c>
      <c r="G443" s="0" t="n">
        <v>8242.897354</v>
      </c>
      <c r="H443" s="0" t="n">
        <v>1294.290411</v>
      </c>
      <c r="I443" s="0" t="n">
        <v>1.294290411</v>
      </c>
      <c r="J443" s="0" t="n">
        <v>0.00129429</v>
      </c>
      <c r="K443" s="0" t="n">
        <v>2.853418525</v>
      </c>
      <c r="L443" s="0" t="n">
        <v>0.0043</v>
      </c>
      <c r="M443" s="0" t="n">
        <v>3.1</v>
      </c>
      <c r="N443" s="0" t="n">
        <v>58.51651814</v>
      </c>
      <c r="O443" s="0" t="n">
        <v>99.0870820986588</v>
      </c>
      <c r="P443" s="0" t="n">
        <v>6624.01455749344</v>
      </c>
      <c r="Q443" s="0" t="n">
        <v>15919.2851658098</v>
      </c>
      <c r="R443" s="0" t="n">
        <v>42186.1056893958</v>
      </c>
      <c r="S443" s="0" t="n">
        <v>186</v>
      </c>
      <c r="T443" s="0" t="n">
        <v>0.046</v>
      </c>
      <c r="U443" s="0" t="n">
        <v>-6.54</v>
      </c>
    </row>
    <row r="444" customFormat="false" ht="15" hidden="false" customHeight="false" outlineLevel="0" collapsed="false">
      <c r="A444" s="0" t="s">
        <v>109</v>
      </c>
      <c r="B444" s="0" t="s">
        <v>110</v>
      </c>
      <c r="C444" s="0" t="n">
        <v>3</v>
      </c>
      <c r="D444" s="0" t="n">
        <v>5</v>
      </c>
      <c r="E444" s="0" t="n">
        <v>15</v>
      </c>
      <c r="F444" s="0" t="n">
        <v>5086.883093</v>
      </c>
      <c r="G444" s="0" t="n">
        <v>13480.2402</v>
      </c>
      <c r="H444" s="0" t="n">
        <v>2116.652055</v>
      </c>
      <c r="I444" s="0" t="n">
        <v>2.116652055</v>
      </c>
      <c r="J444" s="0" t="n">
        <v>0.002116652</v>
      </c>
      <c r="K444" s="0" t="n">
        <v>4.666413453</v>
      </c>
      <c r="L444" s="0" t="n">
        <v>0.0043</v>
      </c>
      <c r="M444" s="0" t="n">
        <v>3.1</v>
      </c>
      <c r="N444" s="0" t="n">
        <v>68.57841207</v>
      </c>
      <c r="O444" s="0" t="n">
        <v>116.944766235771</v>
      </c>
      <c r="P444" s="0" t="n">
        <v>11071.5622159796</v>
      </c>
      <c r="Q444" s="0" t="n">
        <v>26607.9361114625</v>
      </c>
      <c r="R444" s="0" t="n">
        <v>70511.0306953757</v>
      </c>
      <c r="S444" s="0" t="n">
        <v>186</v>
      </c>
      <c r="T444" s="0" t="n">
        <v>0.046</v>
      </c>
      <c r="U444" s="0" t="n">
        <v>-6.54</v>
      </c>
    </row>
    <row r="445" customFormat="false" ht="15" hidden="false" customHeight="false" outlineLevel="0" collapsed="false">
      <c r="A445" s="0" t="s">
        <v>109</v>
      </c>
      <c r="B445" s="0" t="s">
        <v>110</v>
      </c>
      <c r="C445" s="0" t="n">
        <v>4</v>
      </c>
      <c r="D445" s="0" t="n">
        <v>5</v>
      </c>
      <c r="E445" s="0" t="n">
        <v>20</v>
      </c>
      <c r="F445" s="0" t="n">
        <v>6322.386939</v>
      </c>
      <c r="G445" s="0" t="n">
        <v>16754.32539</v>
      </c>
      <c r="H445" s="0" t="n">
        <v>2630.745205</v>
      </c>
      <c r="I445" s="0" t="n">
        <v>2.630745205</v>
      </c>
      <c r="J445" s="0" t="n">
        <v>0.002630745</v>
      </c>
      <c r="K445" s="0" t="n">
        <v>5.799793495</v>
      </c>
      <c r="L445" s="0" t="n">
        <v>0.0043</v>
      </c>
      <c r="M445" s="0" t="n">
        <v>3.1</v>
      </c>
      <c r="N445" s="0" t="n">
        <v>73.56114731</v>
      </c>
      <c r="O445" s="0" t="n">
        <v>131.133296345597</v>
      </c>
      <c r="P445" s="0" t="n">
        <v>15789.8748752376</v>
      </c>
      <c r="Q445" s="0" t="n">
        <v>37947.308039504</v>
      </c>
      <c r="R445" s="0" t="n">
        <v>100560.366304686</v>
      </c>
      <c r="S445" s="0" t="n">
        <v>186</v>
      </c>
      <c r="T445" s="0" t="n">
        <v>0.046</v>
      </c>
      <c r="U445" s="0" t="n">
        <v>-6.54</v>
      </c>
    </row>
    <row r="446" customFormat="false" ht="15" hidden="false" customHeight="false" outlineLevel="0" collapsed="false">
      <c r="A446" s="0" t="s">
        <v>109</v>
      </c>
      <c r="B446" s="0" t="s">
        <v>110</v>
      </c>
      <c r="C446" s="0" t="n">
        <v>5</v>
      </c>
      <c r="D446" s="0" t="n">
        <v>5</v>
      </c>
      <c r="E446" s="0" t="n">
        <v>25</v>
      </c>
      <c r="F446" s="0" t="n">
        <v>7003.190092</v>
      </c>
      <c r="G446" s="0" t="n">
        <v>18558.45374</v>
      </c>
      <c r="H446" s="0" t="n">
        <v>2914.027397</v>
      </c>
      <c r="I446" s="0" t="n">
        <v>2.914027397</v>
      </c>
      <c r="J446" s="0" t="n">
        <v>0.002914027</v>
      </c>
      <c r="K446" s="0" t="n">
        <v>6.424323081</v>
      </c>
      <c r="L446" s="0" t="n">
        <v>0.0043</v>
      </c>
      <c r="M446" s="0" t="n">
        <v>3.1</v>
      </c>
      <c r="N446" s="0" t="n">
        <v>76.02840209</v>
      </c>
      <c r="O446" s="0" t="n">
        <v>142.406560287984</v>
      </c>
      <c r="P446" s="0" t="n">
        <v>20389.7285894719</v>
      </c>
      <c r="Q446" s="0" t="n">
        <v>49001.9913229317</v>
      </c>
      <c r="R446" s="0" t="n">
        <v>129855.277005769</v>
      </c>
      <c r="S446" s="0" t="n">
        <v>186</v>
      </c>
      <c r="T446" s="0" t="n">
        <v>0.046</v>
      </c>
      <c r="U446" s="0" t="n">
        <v>-6.54</v>
      </c>
    </row>
    <row r="447" customFormat="false" ht="15" hidden="false" customHeight="false" outlineLevel="0" collapsed="false">
      <c r="A447" s="0" t="s">
        <v>109</v>
      </c>
      <c r="B447" s="0" t="s">
        <v>110</v>
      </c>
      <c r="C447" s="0" t="n">
        <v>6</v>
      </c>
      <c r="D447" s="0" t="n">
        <v>5</v>
      </c>
      <c r="E447" s="0" t="n">
        <v>30</v>
      </c>
      <c r="F447" s="0" t="n">
        <v>7359.72978</v>
      </c>
      <c r="G447" s="0" t="n">
        <v>19503.28392</v>
      </c>
      <c r="H447" s="0" t="n">
        <v>3062.383561</v>
      </c>
      <c r="I447" s="0" t="n">
        <v>3.062383561</v>
      </c>
      <c r="J447" s="0" t="n">
        <v>0.003062384</v>
      </c>
      <c r="K447" s="0" t="n">
        <v>6.751392047</v>
      </c>
      <c r="L447" s="0" t="n">
        <v>0.0043</v>
      </c>
      <c r="M447" s="0" t="n">
        <v>3.1</v>
      </c>
      <c r="N447" s="0" t="n">
        <v>77.25607186</v>
      </c>
      <c r="O447" s="0" t="n">
        <v>151.3635473001</v>
      </c>
      <c r="P447" s="0" t="n">
        <v>24633.9738870265</v>
      </c>
      <c r="Q447" s="0" t="n">
        <v>59202.0521197465</v>
      </c>
      <c r="R447" s="0" t="n">
        <v>156885.438117328</v>
      </c>
      <c r="S447" s="0" t="n">
        <v>186</v>
      </c>
      <c r="T447" s="0" t="n">
        <v>0.046</v>
      </c>
      <c r="U447" s="0" t="n">
        <v>-6.54</v>
      </c>
    </row>
    <row r="448" customFormat="false" ht="15" hidden="false" customHeight="false" outlineLevel="0" collapsed="false">
      <c r="A448" s="0" t="s">
        <v>109</v>
      </c>
      <c r="B448" s="0" t="s">
        <v>110</v>
      </c>
      <c r="C448" s="0" t="n">
        <v>7</v>
      </c>
      <c r="D448" s="0" t="n">
        <v>5</v>
      </c>
      <c r="E448" s="0" t="n">
        <v>35</v>
      </c>
      <c r="F448" s="0" t="n">
        <v>7506.098705</v>
      </c>
      <c r="G448" s="0" t="n">
        <v>19891.16157</v>
      </c>
      <c r="H448" s="0" t="n">
        <v>3123.287671</v>
      </c>
      <c r="I448" s="0" t="n">
        <v>3.123287671</v>
      </c>
      <c r="J448" s="0" t="n">
        <v>0.003123288</v>
      </c>
      <c r="K448" s="0" t="n">
        <v>6.885662466</v>
      </c>
      <c r="L448" s="0" t="n">
        <v>0.0043</v>
      </c>
      <c r="M448" s="0" t="n">
        <v>3.1</v>
      </c>
      <c r="N448" s="0" t="n">
        <v>77.74840024</v>
      </c>
      <c r="O448" s="0" t="n">
        <v>158.480174458412</v>
      </c>
      <c r="P448" s="0" t="n">
        <v>28404.7369335703</v>
      </c>
      <c r="Q448" s="0" t="n">
        <v>68264.207963399</v>
      </c>
      <c r="R448" s="0" t="n">
        <v>180900.151103007</v>
      </c>
      <c r="S448" s="0" t="n">
        <v>186</v>
      </c>
      <c r="T448" s="0" t="n">
        <v>0.046</v>
      </c>
      <c r="U448" s="0" t="n">
        <v>-6.54</v>
      </c>
    </row>
    <row r="449" customFormat="false" ht="15" hidden="false" customHeight="false" outlineLevel="0" collapsed="false">
      <c r="A449" s="0" t="s">
        <v>109</v>
      </c>
      <c r="B449" s="0" t="s">
        <v>110</v>
      </c>
      <c r="C449" s="0" t="n">
        <v>8</v>
      </c>
      <c r="D449" s="0" t="n">
        <v>5</v>
      </c>
      <c r="E449" s="0" t="n">
        <v>40</v>
      </c>
      <c r="F449" s="0" t="n">
        <v>7633.702383</v>
      </c>
      <c r="G449" s="0" t="n">
        <v>20229.31132</v>
      </c>
      <c r="H449" s="0" t="n">
        <v>3176.383562</v>
      </c>
      <c r="I449" s="0" t="n">
        <v>3.176383562</v>
      </c>
      <c r="J449" s="0" t="n">
        <v>0.003176384</v>
      </c>
      <c r="K449" s="0" t="n">
        <v>7.002718728</v>
      </c>
      <c r="L449" s="0" t="n">
        <v>0.0043</v>
      </c>
      <c r="M449" s="0" t="n">
        <v>3.1</v>
      </c>
      <c r="N449" s="0" t="n">
        <v>78.17233049</v>
      </c>
      <c r="O449" s="0" t="n">
        <v>164.134573872179</v>
      </c>
      <c r="P449" s="0" t="n">
        <v>31665.6697956155</v>
      </c>
      <c r="Q449" s="0" t="n">
        <v>76101.105012294</v>
      </c>
      <c r="R449" s="0" t="n">
        <v>201667.928282579</v>
      </c>
      <c r="S449" s="0" t="n">
        <v>186</v>
      </c>
      <c r="T449" s="0" t="n">
        <v>0.046</v>
      </c>
      <c r="U449" s="0" t="n">
        <v>-6.54</v>
      </c>
    </row>
    <row r="450" customFormat="false" ht="15" hidden="false" customHeight="false" outlineLevel="0" collapsed="false">
      <c r="A450" s="0" t="s">
        <v>109</v>
      </c>
      <c r="B450" s="0" t="s">
        <v>110</v>
      </c>
      <c r="C450" s="0" t="n">
        <v>9</v>
      </c>
      <c r="D450" s="0" t="n">
        <v>5</v>
      </c>
      <c r="E450" s="0" t="n">
        <v>45</v>
      </c>
      <c r="F450" s="0" t="n">
        <v>7678.738975</v>
      </c>
      <c r="G450" s="0" t="n">
        <v>20348.65828</v>
      </c>
      <c r="H450" s="0" t="n">
        <v>3195.123287</v>
      </c>
      <c r="I450" s="0" t="n">
        <v>3.195123287</v>
      </c>
      <c r="J450" s="0" t="n">
        <v>0.003195123</v>
      </c>
      <c r="K450" s="0" t="n">
        <v>7.044032702</v>
      </c>
      <c r="L450" s="0" t="n">
        <v>0.0043</v>
      </c>
      <c r="M450" s="0" t="n">
        <v>3.1</v>
      </c>
      <c r="N450" s="0" t="n">
        <v>78.32080633</v>
      </c>
      <c r="O450" s="0" t="n">
        <v>168.627184208392</v>
      </c>
      <c r="P450" s="0" t="n">
        <v>34430.5514567281</v>
      </c>
      <c r="Q450" s="0" t="n">
        <v>82745.8578628409</v>
      </c>
      <c r="R450" s="0" t="n">
        <v>219276.523336528</v>
      </c>
      <c r="S450" s="0" t="n">
        <v>186</v>
      </c>
      <c r="T450" s="0" t="n">
        <v>0.046</v>
      </c>
      <c r="U450" s="0" t="n">
        <v>-6.54</v>
      </c>
    </row>
    <row r="451" customFormat="false" ht="15" hidden="false" customHeight="false" outlineLevel="0" collapsed="false">
      <c r="A451" s="0" t="s">
        <v>109</v>
      </c>
      <c r="B451" s="0" t="s">
        <v>110</v>
      </c>
      <c r="C451" s="0" t="n">
        <v>10</v>
      </c>
      <c r="D451" s="0" t="n">
        <v>5</v>
      </c>
      <c r="E451" s="0" t="n">
        <v>50</v>
      </c>
      <c r="F451" s="0" t="n">
        <v>7701.257272</v>
      </c>
      <c r="G451" s="0" t="n">
        <v>20408.33177</v>
      </c>
      <c r="H451" s="0" t="n">
        <v>3204.493151</v>
      </c>
      <c r="I451" s="0" t="n">
        <v>3.204493151</v>
      </c>
      <c r="J451" s="0" t="n">
        <v>0.003204493</v>
      </c>
      <c r="K451" s="0" t="n">
        <v>7.06468969</v>
      </c>
      <c r="L451" s="0" t="n">
        <v>0.0043</v>
      </c>
      <c r="M451" s="0" t="n">
        <v>3.1</v>
      </c>
      <c r="N451" s="0" t="n">
        <v>78.39482312</v>
      </c>
      <c r="O451" s="0" t="n">
        <v>172.196714083467</v>
      </c>
      <c r="P451" s="0" t="n">
        <v>36740.5388119864</v>
      </c>
      <c r="Q451" s="0" t="n">
        <v>88297.3775822792</v>
      </c>
      <c r="R451" s="0" t="n">
        <v>233988.05059304</v>
      </c>
      <c r="S451" s="0" t="n">
        <v>186</v>
      </c>
      <c r="T451" s="0" t="n">
        <v>0.046</v>
      </c>
      <c r="U451" s="0" t="n">
        <v>-6.54</v>
      </c>
    </row>
    <row r="452" customFormat="false" ht="15" hidden="false" customHeight="false" outlineLevel="0" collapsed="false">
      <c r="A452" s="0" t="s">
        <v>111</v>
      </c>
      <c r="B452" s="0" t="s">
        <v>112</v>
      </c>
      <c r="C452" s="0" t="n">
        <v>1</v>
      </c>
      <c r="D452" s="0" t="n">
        <v>2</v>
      </c>
      <c r="E452" s="0" t="n">
        <v>2</v>
      </c>
      <c r="F452" s="0" t="n">
        <v>127.5414564</v>
      </c>
      <c r="G452" s="0" t="n">
        <v>337.9848595</v>
      </c>
      <c r="H452" s="0" t="n">
        <v>53.07000001</v>
      </c>
      <c r="I452" s="0" t="n">
        <v>0.05307</v>
      </c>
      <c r="J452" s="0" t="n">
        <v>5.31E-005</v>
      </c>
      <c r="K452" s="0" t="n">
        <v>0.116999183</v>
      </c>
      <c r="L452" s="0" t="n">
        <v>0.0122</v>
      </c>
      <c r="M452" s="0" t="n">
        <v>2.9</v>
      </c>
      <c r="N452" s="0" t="n">
        <v>17.97427856</v>
      </c>
      <c r="O452" s="0" t="n">
        <v>53.6215210967017</v>
      </c>
      <c r="P452" s="0" t="n">
        <v>1263.11620365417</v>
      </c>
      <c r="Q452" s="0" t="n">
        <v>3035.60731471804</v>
      </c>
      <c r="R452" s="0" t="n">
        <v>8044.35938400279</v>
      </c>
      <c r="S452" s="0" t="n">
        <v>98.7</v>
      </c>
      <c r="T452" s="0" t="n">
        <v>0.158</v>
      </c>
      <c r="U452" s="0" t="n">
        <v>-2.96</v>
      </c>
    </row>
    <row r="453" customFormat="false" ht="15" hidden="false" customHeight="false" outlineLevel="0" collapsed="false">
      <c r="A453" s="0" t="s">
        <v>111</v>
      </c>
      <c r="B453" s="0" t="s">
        <v>112</v>
      </c>
      <c r="C453" s="0" t="n">
        <v>2</v>
      </c>
      <c r="D453" s="0" t="n">
        <v>2</v>
      </c>
      <c r="E453" s="0" t="n">
        <v>4</v>
      </c>
      <c r="F453" s="0" t="n">
        <v>347.4885845</v>
      </c>
      <c r="G453" s="0" t="n">
        <v>920.8447489</v>
      </c>
      <c r="H453" s="0" t="n">
        <v>144.59</v>
      </c>
      <c r="I453" s="0" t="n">
        <v>0.14459</v>
      </c>
      <c r="J453" s="0" t="n">
        <v>0.00014459</v>
      </c>
      <c r="K453" s="0" t="n">
        <v>0.318766006</v>
      </c>
      <c r="L453" s="0" t="n">
        <v>0.0122</v>
      </c>
      <c r="M453" s="0" t="n">
        <v>2.9</v>
      </c>
      <c r="N453" s="0" t="n">
        <v>25.39517335</v>
      </c>
      <c r="O453" s="0" t="n">
        <v>65.8351089563685</v>
      </c>
      <c r="P453" s="0" t="n">
        <v>2290.27035028396</v>
      </c>
      <c r="Q453" s="0" t="n">
        <v>5504.13446355195</v>
      </c>
      <c r="R453" s="0" t="n">
        <v>14585.9563284127</v>
      </c>
      <c r="S453" s="0" t="n">
        <v>98.7</v>
      </c>
      <c r="T453" s="0" t="n">
        <v>0.158</v>
      </c>
      <c r="U453" s="0" t="n">
        <v>-2.96</v>
      </c>
    </row>
    <row r="454" customFormat="false" ht="15" hidden="false" customHeight="false" outlineLevel="0" collapsed="false">
      <c r="A454" s="0" t="s">
        <v>111</v>
      </c>
      <c r="B454" s="0" t="s">
        <v>112</v>
      </c>
      <c r="C454" s="0" t="n">
        <v>3</v>
      </c>
      <c r="D454" s="0" t="n">
        <v>2</v>
      </c>
      <c r="E454" s="0" t="n">
        <v>6</v>
      </c>
      <c r="F454" s="0" t="n">
        <v>732.4200913</v>
      </c>
      <c r="G454" s="0" t="n">
        <v>1940.913242</v>
      </c>
      <c r="H454" s="0" t="n">
        <v>304.76</v>
      </c>
      <c r="I454" s="0" t="n">
        <v>0.30476</v>
      </c>
      <c r="J454" s="0" t="n">
        <v>0.00030476</v>
      </c>
      <c r="K454" s="0" t="n">
        <v>0.671879991</v>
      </c>
      <c r="L454" s="0" t="n">
        <v>0.0122</v>
      </c>
      <c r="M454" s="0" t="n">
        <v>2.9</v>
      </c>
      <c r="N454" s="0" t="n">
        <v>32.84075627</v>
      </c>
      <c r="O454" s="0" t="n">
        <v>74.7395406059112</v>
      </c>
      <c r="P454" s="0" t="n">
        <v>3308.68986036151</v>
      </c>
      <c r="Q454" s="0" t="n">
        <v>7951.66993598055</v>
      </c>
      <c r="R454" s="0" t="n">
        <v>21071.9253303485</v>
      </c>
      <c r="S454" s="0" t="n">
        <v>98.7</v>
      </c>
      <c r="T454" s="0" t="n">
        <v>0.158</v>
      </c>
      <c r="U454" s="0" t="n">
        <v>-2.96</v>
      </c>
    </row>
    <row r="455" customFormat="false" ht="15" hidden="false" customHeight="false" outlineLevel="0" collapsed="false">
      <c r="A455" s="0" t="s">
        <v>111</v>
      </c>
      <c r="B455" s="0" t="s">
        <v>112</v>
      </c>
      <c r="C455" s="0" t="n">
        <v>4</v>
      </c>
      <c r="D455" s="0" t="n">
        <v>2</v>
      </c>
      <c r="E455" s="0" t="n">
        <v>8</v>
      </c>
      <c r="F455" s="0" t="n">
        <v>1115.200673</v>
      </c>
      <c r="G455" s="0" t="n">
        <v>2955.281782</v>
      </c>
      <c r="H455" s="0" t="n">
        <v>464.035</v>
      </c>
      <c r="I455" s="0" t="n">
        <v>0.464035</v>
      </c>
      <c r="J455" s="0" t="n">
        <v>0.000464035</v>
      </c>
      <c r="K455" s="0" t="n">
        <v>1.023020842</v>
      </c>
      <c r="L455" s="0" t="n">
        <v>0.0122</v>
      </c>
      <c r="M455" s="0" t="n">
        <v>2.9</v>
      </c>
      <c r="N455" s="0" t="n">
        <v>37.96436806</v>
      </c>
      <c r="O455" s="0" t="n">
        <v>81.2314006483819</v>
      </c>
      <c r="P455" s="0" t="n">
        <v>4212.68767033712</v>
      </c>
      <c r="Q455" s="0" t="n">
        <v>10124.2193471212</v>
      </c>
      <c r="R455" s="0" t="n">
        <v>26829.1812698711</v>
      </c>
      <c r="S455" s="0" t="n">
        <v>98.7</v>
      </c>
      <c r="T455" s="0" t="n">
        <v>0.158</v>
      </c>
      <c r="U455" s="0" t="n">
        <v>-2.96</v>
      </c>
    </row>
    <row r="456" customFormat="false" ht="15" hidden="false" customHeight="false" outlineLevel="0" collapsed="false">
      <c r="A456" s="0" t="s">
        <v>111</v>
      </c>
      <c r="B456" s="0" t="s">
        <v>112</v>
      </c>
      <c r="C456" s="0" t="n">
        <v>5</v>
      </c>
      <c r="D456" s="0" t="n">
        <v>2</v>
      </c>
      <c r="E456" s="0" t="n">
        <v>10</v>
      </c>
      <c r="F456" s="0" t="n">
        <v>1550.432588</v>
      </c>
      <c r="G456" s="0" t="n">
        <v>4108.646359</v>
      </c>
      <c r="H456" s="0" t="n">
        <v>645.1349999</v>
      </c>
      <c r="I456" s="0" t="n">
        <v>0.645135</v>
      </c>
      <c r="J456" s="0" t="n">
        <v>0.000645135</v>
      </c>
      <c r="K456" s="0" t="n">
        <v>1.422277523</v>
      </c>
      <c r="L456" s="0" t="n">
        <v>0.0122</v>
      </c>
      <c r="M456" s="0" t="n">
        <v>2.9</v>
      </c>
      <c r="N456" s="0" t="n">
        <v>42.53250447</v>
      </c>
      <c r="O456" s="0" t="n">
        <v>85.9643525615108</v>
      </c>
      <c r="P456" s="0" t="n">
        <v>4964.58763130994</v>
      </c>
      <c r="Q456" s="0" t="n">
        <v>11931.236797188</v>
      </c>
      <c r="R456" s="0" t="n">
        <v>31617.7775125483</v>
      </c>
      <c r="S456" s="0" t="n">
        <v>98.7</v>
      </c>
      <c r="T456" s="0" t="n">
        <v>0.158</v>
      </c>
      <c r="U456" s="0" t="n">
        <v>-2.96</v>
      </c>
    </row>
    <row r="457" customFormat="false" ht="15" hidden="false" customHeight="false" outlineLevel="0" collapsed="false">
      <c r="A457" s="0" t="s">
        <v>111</v>
      </c>
      <c r="B457" s="0" t="s">
        <v>112</v>
      </c>
      <c r="C457" s="0" t="n">
        <v>6</v>
      </c>
      <c r="D457" s="0" t="n">
        <v>2</v>
      </c>
      <c r="E457" s="0" t="n">
        <v>12</v>
      </c>
      <c r="F457" s="0" t="n">
        <v>1976.435953</v>
      </c>
      <c r="G457" s="0" t="n">
        <v>5237.555275</v>
      </c>
      <c r="H457" s="0" t="n">
        <v>822.395</v>
      </c>
      <c r="I457" s="0" t="n">
        <v>0.822395</v>
      </c>
      <c r="J457" s="0" t="n">
        <v>0.000822395</v>
      </c>
      <c r="K457" s="0" t="n">
        <v>1.813068465</v>
      </c>
      <c r="L457" s="0" t="n">
        <v>0.0122</v>
      </c>
      <c r="M457" s="0" t="n">
        <v>2.9</v>
      </c>
      <c r="N457" s="0" t="n">
        <v>46.24620282</v>
      </c>
      <c r="O457" s="0" t="n">
        <v>89.4149558809664</v>
      </c>
      <c r="P457" s="0" t="n">
        <v>5564.79684124517</v>
      </c>
      <c r="Q457" s="0" t="n">
        <v>13373.700651875</v>
      </c>
      <c r="R457" s="0" t="n">
        <v>35440.3067274686</v>
      </c>
      <c r="S457" s="0" t="n">
        <v>98.7</v>
      </c>
      <c r="T457" s="0" t="n">
        <v>0.158</v>
      </c>
      <c r="U457" s="0" t="n">
        <v>-2.96</v>
      </c>
    </row>
    <row r="458" customFormat="false" ht="15" hidden="false" customHeight="false" outlineLevel="0" collapsed="false">
      <c r="A458" s="0" t="s">
        <v>111</v>
      </c>
      <c r="B458" s="0" t="s">
        <v>112</v>
      </c>
      <c r="C458" s="0" t="n">
        <v>7</v>
      </c>
      <c r="D458" s="0" t="n">
        <v>2</v>
      </c>
      <c r="E458" s="0" t="n">
        <v>14</v>
      </c>
      <c r="F458" s="0" t="n">
        <v>2275.666907</v>
      </c>
      <c r="G458" s="0" t="n">
        <v>6030.517304</v>
      </c>
      <c r="H458" s="0" t="n">
        <v>946.905</v>
      </c>
      <c r="I458" s="0" t="n">
        <v>0.946905</v>
      </c>
      <c r="J458" s="0" t="n">
        <v>0.000946905</v>
      </c>
      <c r="K458" s="0" t="n">
        <v>2.087565701</v>
      </c>
      <c r="L458" s="0" t="n">
        <v>0.0122</v>
      </c>
      <c r="M458" s="0" t="n">
        <v>2.9</v>
      </c>
      <c r="N458" s="0" t="n">
        <v>48.54991519</v>
      </c>
      <c r="O458" s="0" t="n">
        <v>91.9306508397952</v>
      </c>
      <c r="P458" s="0" t="n">
        <v>6031.07600493006</v>
      </c>
      <c r="Q458" s="0" t="n">
        <v>14494.2946525596</v>
      </c>
      <c r="R458" s="0" t="n">
        <v>38409.880829283</v>
      </c>
      <c r="S458" s="0" t="n">
        <v>98.7</v>
      </c>
      <c r="T458" s="0" t="n">
        <v>0.158</v>
      </c>
      <c r="U458" s="0" t="n">
        <v>-2.96</v>
      </c>
    </row>
    <row r="459" customFormat="false" ht="15" hidden="false" customHeight="false" outlineLevel="0" collapsed="false">
      <c r="A459" s="0" t="s">
        <v>111</v>
      </c>
      <c r="B459" s="0" t="s">
        <v>112</v>
      </c>
      <c r="C459" s="0" t="n">
        <v>8</v>
      </c>
      <c r="D459" s="0" t="n">
        <v>2</v>
      </c>
      <c r="E459" s="0" t="n">
        <v>16</v>
      </c>
      <c r="F459" s="0" t="n">
        <v>2451.333814</v>
      </c>
      <c r="G459" s="0" t="n">
        <v>6496.034608</v>
      </c>
      <c r="H459" s="0" t="n">
        <v>1020</v>
      </c>
      <c r="I459" s="0" t="n">
        <v>1.02</v>
      </c>
      <c r="J459" s="0" t="n">
        <v>0.00102</v>
      </c>
      <c r="K459" s="0" t="n">
        <v>2.2487124</v>
      </c>
      <c r="L459" s="0" t="n">
        <v>0.0122</v>
      </c>
      <c r="M459" s="0" t="n">
        <v>2.9</v>
      </c>
      <c r="N459" s="0" t="n">
        <v>49.81088472</v>
      </c>
      <c r="O459" s="0" t="n">
        <v>93.7647420232684</v>
      </c>
      <c r="P459" s="0" t="n">
        <v>6386.67127807287</v>
      </c>
      <c r="Q459" s="0" t="n">
        <v>15348.8855517252</v>
      </c>
      <c r="R459" s="0" t="n">
        <v>40674.5467120719</v>
      </c>
      <c r="S459" s="0" t="n">
        <v>98.7</v>
      </c>
      <c r="T459" s="0" t="n">
        <v>0.158</v>
      </c>
      <c r="U459" s="0" t="n">
        <v>-2.96</v>
      </c>
    </row>
    <row r="460" customFormat="false" ht="15" hidden="false" customHeight="false" outlineLevel="0" collapsed="false">
      <c r="A460" s="0" t="s">
        <v>111</v>
      </c>
      <c r="B460" s="0" t="s">
        <v>112</v>
      </c>
      <c r="C460" s="0" t="n">
        <v>9</v>
      </c>
      <c r="D460" s="0" t="n">
        <v>2</v>
      </c>
      <c r="E460" s="0" t="n">
        <v>18</v>
      </c>
      <c r="F460" s="0" t="n">
        <v>2643.59529</v>
      </c>
      <c r="G460" s="0" t="n">
        <v>7005.527518</v>
      </c>
      <c r="H460" s="0" t="n">
        <v>1100</v>
      </c>
      <c r="I460" s="0" t="n">
        <v>1.1</v>
      </c>
      <c r="J460" s="0" t="n">
        <v>0.0011</v>
      </c>
      <c r="K460" s="0" t="n">
        <v>2.425082</v>
      </c>
      <c r="L460" s="0" t="n">
        <v>0.0122</v>
      </c>
      <c r="M460" s="0" t="n">
        <v>2.9</v>
      </c>
      <c r="N460" s="0" t="n">
        <v>51.12484671</v>
      </c>
      <c r="O460" s="0" t="n">
        <v>95.1019035330487</v>
      </c>
      <c r="P460" s="0" t="n">
        <v>6654.39442118972</v>
      </c>
      <c r="Q460" s="0" t="n">
        <v>15992.296133597</v>
      </c>
      <c r="R460" s="0" t="n">
        <v>42379.5847540321</v>
      </c>
      <c r="S460" s="0" t="n">
        <v>98.7</v>
      </c>
      <c r="T460" s="0" t="n">
        <v>0.158</v>
      </c>
      <c r="U460" s="0" t="n">
        <v>-2.96</v>
      </c>
    </row>
    <row r="461" customFormat="false" ht="15" hidden="false" customHeight="false" outlineLevel="0" collapsed="false">
      <c r="A461" s="0" t="s">
        <v>111</v>
      </c>
      <c r="B461" s="0" t="s">
        <v>112</v>
      </c>
      <c r="C461" s="0" t="n">
        <v>10</v>
      </c>
      <c r="D461" s="0" t="n">
        <v>2</v>
      </c>
      <c r="E461" s="0" t="n">
        <v>20</v>
      </c>
      <c r="F461" s="0" t="n">
        <v>3076.18361</v>
      </c>
      <c r="G461" s="0" t="n">
        <v>8151.886566</v>
      </c>
      <c r="H461" s="0" t="n">
        <v>1280</v>
      </c>
      <c r="I461" s="0" t="n">
        <v>1.28</v>
      </c>
      <c r="J461" s="0" t="n">
        <v>0.00128</v>
      </c>
      <c r="K461" s="0" t="n">
        <v>2.8219136</v>
      </c>
      <c r="L461" s="0" t="n">
        <v>0.0122</v>
      </c>
      <c r="M461" s="0" t="n">
        <v>2.9</v>
      </c>
      <c r="N461" s="0" t="n">
        <v>53.86760094</v>
      </c>
      <c r="O461" s="0" t="n">
        <v>96.0767737681544</v>
      </c>
      <c r="P461" s="0" t="n">
        <v>6854.14397860242</v>
      </c>
      <c r="Q461" s="0" t="n">
        <v>16472.3479418467</v>
      </c>
      <c r="R461" s="0" t="n">
        <v>43651.7220458938</v>
      </c>
      <c r="S461" s="0" t="n">
        <v>98.7</v>
      </c>
      <c r="T461" s="0" t="n">
        <v>0.158</v>
      </c>
      <c r="U461" s="0" t="n">
        <v>-2.96</v>
      </c>
    </row>
    <row r="462" customFormat="false" ht="15" hidden="false" customHeight="false" outlineLevel="0" collapsed="false">
      <c r="A462" s="0" t="s">
        <v>113</v>
      </c>
      <c r="B462" s="0" t="s">
        <v>114</v>
      </c>
      <c r="C462" s="0" t="n">
        <v>1</v>
      </c>
      <c r="D462" s="0" t="n">
        <v>2</v>
      </c>
      <c r="E462" s="0" t="n">
        <v>2</v>
      </c>
      <c r="F462" s="0" t="n">
        <v>476.0273973</v>
      </c>
      <c r="G462" s="0" t="n">
        <v>1261.472603</v>
      </c>
      <c r="H462" s="0" t="n">
        <v>198.075</v>
      </c>
      <c r="I462" s="0" t="n">
        <v>0.198075</v>
      </c>
      <c r="J462" s="0" t="n">
        <v>0.000198075</v>
      </c>
      <c r="K462" s="0" t="n">
        <v>0.436680107</v>
      </c>
      <c r="L462" s="0" t="n">
        <v>0.012</v>
      </c>
      <c r="M462" s="0" t="n">
        <v>3.05</v>
      </c>
      <c r="N462" s="0" t="n">
        <v>24.14546353</v>
      </c>
      <c r="O462" s="0" t="n">
        <v>30.0212687632671</v>
      </c>
      <c r="P462" s="0" t="n">
        <v>384.892834273294</v>
      </c>
      <c r="Q462" s="0" t="n">
        <v>925.00080334846</v>
      </c>
      <c r="R462" s="0" t="n">
        <v>2451.25212887342</v>
      </c>
      <c r="S462" s="0" t="n">
        <v>85.9</v>
      </c>
      <c r="T462" s="0" t="n">
        <v>0.215</v>
      </c>
      <c r="U462" s="0" t="n">
        <v>0</v>
      </c>
    </row>
    <row r="463" customFormat="false" ht="15" hidden="false" customHeight="false" outlineLevel="0" collapsed="false">
      <c r="A463" s="0" t="s">
        <v>113</v>
      </c>
      <c r="B463" s="0" t="s">
        <v>114</v>
      </c>
      <c r="C463" s="0" t="n">
        <v>2</v>
      </c>
      <c r="D463" s="0" t="n">
        <v>2</v>
      </c>
      <c r="E463" s="0" t="n">
        <v>4</v>
      </c>
      <c r="F463" s="0" t="n">
        <v>1129.488104</v>
      </c>
      <c r="G463" s="0" t="n">
        <v>2993.143474</v>
      </c>
      <c r="H463" s="0" t="n">
        <v>469.9800001</v>
      </c>
      <c r="I463" s="0" t="n">
        <v>0.46998</v>
      </c>
      <c r="J463" s="0" t="n">
        <v>0.00046998</v>
      </c>
      <c r="K463" s="0" t="n">
        <v>1.036127308</v>
      </c>
      <c r="L463" s="0" t="n">
        <v>0.012</v>
      </c>
      <c r="M463" s="0" t="n">
        <v>3.05</v>
      </c>
      <c r="N463" s="0" t="n">
        <v>32.05296724</v>
      </c>
      <c r="O463" s="0" t="n">
        <v>49.5503771289054</v>
      </c>
      <c r="P463" s="0" t="n">
        <v>1774.49380307544</v>
      </c>
      <c r="Q463" s="0" t="n">
        <v>4264.58496293063</v>
      </c>
      <c r="R463" s="0" t="n">
        <v>11301.1501517662</v>
      </c>
      <c r="S463" s="0" t="n">
        <v>85.9</v>
      </c>
      <c r="T463" s="0" t="n">
        <v>0.215</v>
      </c>
      <c r="U463" s="0" t="n">
        <v>0</v>
      </c>
    </row>
    <row r="464" customFormat="false" ht="15" hidden="false" customHeight="false" outlineLevel="0" collapsed="false">
      <c r="A464" s="0" t="s">
        <v>113</v>
      </c>
      <c r="B464" s="0" t="s">
        <v>114</v>
      </c>
      <c r="C464" s="0" t="n">
        <v>3</v>
      </c>
      <c r="D464" s="0" t="n">
        <v>2</v>
      </c>
      <c r="E464" s="0" t="n">
        <v>6</v>
      </c>
      <c r="F464" s="0" t="n">
        <v>1548.906513</v>
      </c>
      <c r="G464" s="0" t="n">
        <v>4104.60226</v>
      </c>
      <c r="H464" s="0" t="n">
        <v>644.5000001</v>
      </c>
      <c r="I464" s="0" t="n">
        <v>0.6445</v>
      </c>
      <c r="J464" s="0" t="n">
        <v>0.0006445</v>
      </c>
      <c r="K464" s="0" t="n">
        <v>1.42087759</v>
      </c>
      <c r="L464" s="0" t="n">
        <v>0.012</v>
      </c>
      <c r="M464" s="0" t="n">
        <v>3.05</v>
      </c>
      <c r="N464" s="0" t="n">
        <v>35.54948686</v>
      </c>
      <c r="O464" s="0" t="n">
        <v>62.2542397325903</v>
      </c>
      <c r="P464" s="0" t="n">
        <v>3559.56144412022</v>
      </c>
      <c r="Q464" s="0" t="n">
        <v>8554.58169699645</v>
      </c>
      <c r="R464" s="0" t="n">
        <v>22669.6414970406</v>
      </c>
      <c r="S464" s="0" t="n">
        <v>85.9</v>
      </c>
      <c r="T464" s="0" t="n">
        <v>0.215</v>
      </c>
      <c r="U464" s="0" t="n">
        <v>0</v>
      </c>
    </row>
    <row r="465" customFormat="false" ht="15" hidden="false" customHeight="false" outlineLevel="0" collapsed="false">
      <c r="A465" s="0" t="s">
        <v>113</v>
      </c>
      <c r="B465" s="0" t="s">
        <v>114</v>
      </c>
      <c r="C465" s="0" t="n">
        <v>4</v>
      </c>
      <c r="D465" s="0" t="n">
        <v>2</v>
      </c>
      <c r="E465" s="0" t="n">
        <v>8</v>
      </c>
      <c r="F465" s="0" t="n">
        <v>2095.457822</v>
      </c>
      <c r="G465" s="0" t="n">
        <v>5552.96323</v>
      </c>
      <c r="H465" s="0" t="n">
        <v>871.9199997</v>
      </c>
      <c r="I465" s="0" t="n">
        <v>0.87192</v>
      </c>
      <c r="J465" s="0" t="n">
        <v>0.00087192</v>
      </c>
      <c r="K465" s="0" t="n">
        <v>1.92225227</v>
      </c>
      <c r="L465" s="0" t="n">
        <v>0.012</v>
      </c>
      <c r="M465" s="0" t="n">
        <v>3.05</v>
      </c>
      <c r="N465" s="0" t="n">
        <v>39.25250179</v>
      </c>
      <c r="O465" s="0" t="n">
        <v>70.5182178944027</v>
      </c>
      <c r="P465" s="0" t="n">
        <v>5205.95365859713</v>
      </c>
      <c r="Q465" s="0" t="n">
        <v>12511.3041542829</v>
      </c>
      <c r="R465" s="0" t="n">
        <v>33154.9560088498</v>
      </c>
      <c r="S465" s="0" t="n">
        <v>85.9</v>
      </c>
      <c r="T465" s="0" t="n">
        <v>0.215</v>
      </c>
      <c r="U465" s="0" t="n">
        <v>0</v>
      </c>
    </row>
    <row r="466" customFormat="false" ht="15" hidden="false" customHeight="false" outlineLevel="0" collapsed="false">
      <c r="A466" s="0" t="s">
        <v>113</v>
      </c>
      <c r="B466" s="0" t="s">
        <v>114</v>
      </c>
      <c r="C466" s="0" t="n">
        <v>5</v>
      </c>
      <c r="D466" s="0" t="n">
        <v>2</v>
      </c>
      <c r="E466" s="0" t="n">
        <v>10</v>
      </c>
      <c r="F466" s="0" t="n">
        <v>2636.890171</v>
      </c>
      <c r="G466" s="0" t="n">
        <v>6987.758953</v>
      </c>
      <c r="H466" s="0" t="n">
        <v>1097.21</v>
      </c>
      <c r="I466" s="0" t="n">
        <v>1.09721</v>
      </c>
      <c r="J466" s="0" t="n">
        <v>0.00109721</v>
      </c>
      <c r="K466" s="0" t="n">
        <v>2.418931111</v>
      </c>
      <c r="L466" s="0" t="n">
        <v>0.012</v>
      </c>
      <c r="M466" s="0" t="n">
        <v>3.05</v>
      </c>
      <c r="N466" s="0" t="n">
        <v>42.32460897</v>
      </c>
      <c r="O466" s="0" t="n">
        <v>75.8940108472566</v>
      </c>
      <c r="P466" s="0" t="n">
        <v>6513.49578426096</v>
      </c>
      <c r="Q466" s="0" t="n">
        <v>15653.6788855106</v>
      </c>
      <c r="R466" s="0" t="n">
        <v>41482.2490466031</v>
      </c>
      <c r="S466" s="0" t="n">
        <v>85.9</v>
      </c>
      <c r="T466" s="0" t="n">
        <v>0.215</v>
      </c>
      <c r="U466" s="0" t="n">
        <v>0</v>
      </c>
    </row>
    <row r="467" customFormat="false" ht="15" hidden="false" customHeight="false" outlineLevel="0" collapsed="false">
      <c r="A467" s="0" t="s">
        <v>113</v>
      </c>
      <c r="B467" s="0" t="s">
        <v>114</v>
      </c>
      <c r="C467" s="0" t="n">
        <v>6</v>
      </c>
      <c r="D467" s="0" t="n">
        <v>2</v>
      </c>
      <c r="E467" s="0" t="n">
        <v>12</v>
      </c>
      <c r="F467" s="0" t="n">
        <v>2919.850997</v>
      </c>
      <c r="G467" s="0" t="n">
        <v>7737.605143</v>
      </c>
      <c r="H467" s="0" t="n">
        <v>1214.95</v>
      </c>
      <c r="I467" s="0" t="n">
        <v>1.21495</v>
      </c>
      <c r="J467" s="0" t="n">
        <v>0.00121495</v>
      </c>
      <c r="K467" s="0" t="n">
        <v>2.678503069</v>
      </c>
      <c r="L467" s="0" t="n">
        <v>0.012</v>
      </c>
      <c r="M467" s="0" t="n">
        <v>3.05</v>
      </c>
      <c r="N467" s="0" t="n">
        <v>43.7630181</v>
      </c>
      <c r="O467" s="0" t="n">
        <v>79.3910130544376</v>
      </c>
      <c r="P467" s="0" t="n">
        <v>7472.80835054595</v>
      </c>
      <c r="Q467" s="0" t="n">
        <v>17959.1645050371</v>
      </c>
      <c r="R467" s="0" t="n">
        <v>47591.7859383484</v>
      </c>
      <c r="S467" s="0" t="n">
        <v>85.9</v>
      </c>
      <c r="T467" s="0" t="n">
        <v>0.215</v>
      </c>
      <c r="U467" s="0" t="n">
        <v>0</v>
      </c>
    </row>
    <row r="468" customFormat="false" ht="15" hidden="false" customHeight="false" outlineLevel="0" collapsed="false">
      <c r="A468" s="0" t="s">
        <v>113</v>
      </c>
      <c r="B468" s="0" t="s">
        <v>114</v>
      </c>
      <c r="C468" s="0" t="n">
        <v>7</v>
      </c>
      <c r="D468" s="0" t="n">
        <v>2</v>
      </c>
      <c r="E468" s="0" t="n">
        <v>14</v>
      </c>
      <c r="F468" s="0" t="n">
        <v>3445.56597</v>
      </c>
      <c r="G468" s="0" t="n">
        <v>9130.749819</v>
      </c>
      <c r="H468" s="0" t="n">
        <v>1433.7</v>
      </c>
      <c r="I468" s="0" t="n">
        <v>1.4337</v>
      </c>
      <c r="J468" s="0" t="n">
        <v>0.0014337</v>
      </c>
      <c r="K468" s="0" t="n">
        <v>3.160763694</v>
      </c>
      <c r="L468" s="0" t="n">
        <v>0.012</v>
      </c>
      <c r="M468" s="0" t="n">
        <v>3.05</v>
      </c>
      <c r="N468" s="0" t="n">
        <v>46.20415121</v>
      </c>
      <c r="O468" s="0" t="n">
        <v>81.6658447944763</v>
      </c>
      <c r="P468" s="0" t="n">
        <v>8145.2542658519</v>
      </c>
      <c r="Q468" s="0" t="n">
        <v>19575.2325543184</v>
      </c>
      <c r="R468" s="0" t="n">
        <v>51874.3662689439</v>
      </c>
      <c r="S468" s="0" t="n">
        <v>85.9</v>
      </c>
      <c r="T468" s="0" t="n">
        <v>0.215</v>
      </c>
      <c r="U468" s="0" t="n">
        <v>0</v>
      </c>
    </row>
    <row r="469" customFormat="false" ht="15" hidden="false" customHeight="false" outlineLevel="0" collapsed="false">
      <c r="A469" s="0" t="s">
        <v>113</v>
      </c>
      <c r="B469" s="0" t="s">
        <v>114</v>
      </c>
      <c r="C469" s="0" t="n">
        <v>8</v>
      </c>
      <c r="D469" s="0" t="n">
        <v>2</v>
      </c>
      <c r="E469" s="0" t="n">
        <v>16</v>
      </c>
      <c r="F469" s="0" t="n">
        <v>3970.920452</v>
      </c>
      <c r="G469" s="0" t="n">
        <v>10522.9392</v>
      </c>
      <c r="H469" s="0" t="n">
        <v>1652.3</v>
      </c>
      <c r="I469" s="0" t="n">
        <v>1.6523</v>
      </c>
      <c r="J469" s="0" t="n">
        <v>0.0016523</v>
      </c>
      <c r="K469" s="0" t="n">
        <v>3.642693626</v>
      </c>
      <c r="L469" s="0" t="n">
        <v>0.012</v>
      </c>
      <c r="M469" s="0" t="n">
        <v>3.05</v>
      </c>
      <c r="N469" s="0" t="n">
        <v>48.40472491</v>
      </c>
      <c r="O469" s="0" t="n">
        <v>83.1456435303368</v>
      </c>
      <c r="P469" s="0" t="n">
        <v>8603.82796546839</v>
      </c>
      <c r="Q469" s="0" t="n">
        <v>20677.3082563528</v>
      </c>
      <c r="R469" s="0" t="n">
        <v>54794.8668793349</v>
      </c>
      <c r="S469" s="0" t="n">
        <v>85.9</v>
      </c>
      <c r="T469" s="0" t="n">
        <v>0.215</v>
      </c>
      <c r="U469" s="0" t="n">
        <v>0</v>
      </c>
    </row>
    <row r="470" customFormat="false" ht="15" hidden="false" customHeight="false" outlineLevel="0" collapsed="false">
      <c r="A470" s="0" t="s">
        <v>113</v>
      </c>
      <c r="B470" s="0" t="s">
        <v>114</v>
      </c>
      <c r="C470" s="0" t="n">
        <v>9</v>
      </c>
      <c r="D470" s="0" t="n">
        <v>2</v>
      </c>
      <c r="E470" s="0" t="n">
        <v>18</v>
      </c>
      <c r="F470" s="0" t="n">
        <v>4109.589041</v>
      </c>
      <c r="G470" s="0" t="n">
        <v>10890.41096</v>
      </c>
      <c r="H470" s="0" t="n">
        <v>1710</v>
      </c>
      <c r="I470" s="0" t="n">
        <v>1.71</v>
      </c>
      <c r="J470" s="0" t="n">
        <v>0.00171</v>
      </c>
      <c r="K470" s="0" t="n">
        <v>3.7699002</v>
      </c>
      <c r="L470" s="0" t="n">
        <v>0.012</v>
      </c>
      <c r="M470" s="0" t="n">
        <v>3.05</v>
      </c>
      <c r="N470" s="0" t="n">
        <v>48.95255515</v>
      </c>
      <c r="O470" s="0" t="n">
        <v>84.1082660663741</v>
      </c>
      <c r="P470" s="0" t="n">
        <v>8911.26214587251</v>
      </c>
      <c r="Q470" s="0" t="n">
        <v>21416.1551210587</v>
      </c>
      <c r="R470" s="0" t="n">
        <v>56752.8110708054</v>
      </c>
      <c r="S470" s="0" t="n">
        <v>85.9</v>
      </c>
      <c r="T470" s="0" t="n">
        <v>0.215</v>
      </c>
      <c r="U470" s="0" t="n">
        <v>0</v>
      </c>
    </row>
    <row r="471" customFormat="false" ht="15" hidden="false" customHeight="false" outlineLevel="0" collapsed="false">
      <c r="A471" s="0" t="s">
        <v>113</v>
      </c>
      <c r="B471" s="0" t="s">
        <v>114</v>
      </c>
      <c r="C471" s="0" t="n">
        <v>10</v>
      </c>
      <c r="D471" s="0" t="n">
        <v>2</v>
      </c>
      <c r="E471" s="0" t="n">
        <v>20</v>
      </c>
      <c r="F471" s="0" t="n">
        <v>4373.94857</v>
      </c>
      <c r="G471" s="0" t="n">
        <v>11590.96371</v>
      </c>
      <c r="H471" s="0" t="n">
        <v>1820</v>
      </c>
      <c r="I471" s="0" t="n">
        <v>1.82</v>
      </c>
      <c r="J471" s="0" t="n">
        <v>0.00182</v>
      </c>
      <c r="K471" s="0" t="n">
        <v>4.0124084</v>
      </c>
      <c r="L471" s="0" t="n">
        <v>0.012</v>
      </c>
      <c r="M471" s="0" t="n">
        <v>3.05</v>
      </c>
      <c r="N471" s="0" t="n">
        <v>49.96345996</v>
      </c>
      <c r="O471" s="0" t="n">
        <v>84.7344607808519</v>
      </c>
      <c r="P471" s="0" t="n">
        <v>9115.16343321044</v>
      </c>
      <c r="Q471" s="0" t="n">
        <v>21906.1846508302</v>
      </c>
      <c r="R471" s="0" t="n">
        <v>58051.3893247</v>
      </c>
      <c r="S471" s="0" t="n">
        <v>85.9</v>
      </c>
      <c r="T471" s="0" t="n">
        <v>0.215</v>
      </c>
      <c r="U471" s="0" t="n">
        <v>0</v>
      </c>
    </row>
    <row r="472" customFormat="false" ht="15" hidden="false" customHeight="false" outlineLevel="0" collapsed="false">
      <c r="A472" s="0" t="s">
        <v>115</v>
      </c>
      <c r="B472" s="0" t="s">
        <v>116</v>
      </c>
      <c r="C472" s="0" t="n">
        <v>1</v>
      </c>
      <c r="D472" s="0" t="n">
        <v>7</v>
      </c>
      <c r="E472" s="0" t="n">
        <v>7</v>
      </c>
      <c r="F472" s="0" t="n">
        <v>8511146.557</v>
      </c>
      <c r="G472" s="0" t="n">
        <v>22554538.37</v>
      </c>
      <c r="H472" s="0" t="n">
        <v>3541488.082</v>
      </c>
      <c r="I472" s="0" t="n">
        <v>3541.488082</v>
      </c>
      <c r="J472" s="0" t="n">
        <v>3.541488082</v>
      </c>
      <c r="K472" s="0" t="n">
        <v>7807.635456</v>
      </c>
      <c r="L472" s="2" t="n">
        <v>0.015</v>
      </c>
      <c r="M472" s="0" t="n">
        <v>3</v>
      </c>
      <c r="N472" s="0" t="n">
        <v>707.5035037</v>
      </c>
      <c r="O472" s="2" t="n">
        <v>224.551717649038</v>
      </c>
      <c r="P472" s="2" t="n">
        <v>169840.165108227</v>
      </c>
      <c r="Q472" s="2" t="n">
        <v>408171.509512683</v>
      </c>
      <c r="R472" s="2" t="n">
        <v>1081654.50020861</v>
      </c>
      <c r="S472" s="0" t="n">
        <v>271.78</v>
      </c>
      <c r="T472" s="0" t="n">
        <v>0.25</v>
      </c>
      <c r="U472" s="0" t="n">
        <v>0</v>
      </c>
    </row>
    <row r="473" customFormat="false" ht="15" hidden="false" customHeight="false" outlineLevel="0" collapsed="false">
      <c r="A473" s="0" t="s">
        <v>115</v>
      </c>
      <c r="B473" s="0" t="s">
        <v>116</v>
      </c>
      <c r="C473" s="0" t="n">
        <v>2</v>
      </c>
      <c r="D473" s="0" t="n">
        <v>7</v>
      </c>
      <c r="E473" s="0" t="n">
        <v>14</v>
      </c>
      <c r="F473" s="0" t="n">
        <v>9222421.467</v>
      </c>
      <c r="G473" s="0" t="n">
        <v>24439416.89</v>
      </c>
      <c r="H473" s="0" t="n">
        <v>3837449.572</v>
      </c>
      <c r="I473" s="0" t="n">
        <v>3837.449572</v>
      </c>
      <c r="J473" s="0" t="n">
        <v>3.837449572</v>
      </c>
      <c r="K473" s="0" t="n">
        <v>8460.118076</v>
      </c>
      <c r="L473" s="2" t="n">
        <v>0.015</v>
      </c>
      <c r="M473" s="0" t="n">
        <v>3</v>
      </c>
      <c r="N473" s="0" t="n">
        <v>726.6872836</v>
      </c>
      <c r="O473" s="2" t="n">
        <v>263.572955133482</v>
      </c>
      <c r="P473" s="2" t="n">
        <v>274658.975999796</v>
      </c>
      <c r="Q473" s="2" t="n">
        <v>660079.250179755</v>
      </c>
      <c r="R473" s="2" t="n">
        <v>1749210.01297635</v>
      </c>
      <c r="S473" s="0" t="n">
        <v>271.78</v>
      </c>
      <c r="T473" s="0" t="n">
        <v>0.25</v>
      </c>
      <c r="U473" s="0" t="n">
        <v>0</v>
      </c>
    </row>
    <row r="474" customFormat="false" ht="15" hidden="false" customHeight="false" outlineLevel="0" collapsed="false">
      <c r="A474" s="0" t="s">
        <v>115</v>
      </c>
      <c r="B474" s="0" t="s">
        <v>116</v>
      </c>
      <c r="C474" s="0" t="n">
        <v>3</v>
      </c>
      <c r="D474" s="0" t="n">
        <v>7</v>
      </c>
      <c r="E474" s="0" t="n">
        <v>21</v>
      </c>
      <c r="F474" s="0" t="n">
        <v>9235805.592</v>
      </c>
      <c r="G474" s="0" t="n">
        <v>24474884.82</v>
      </c>
      <c r="H474" s="0" t="n">
        <v>3843018.707</v>
      </c>
      <c r="I474" s="0" t="n">
        <v>3843.018707</v>
      </c>
      <c r="J474" s="0" t="n">
        <v>3.843018707</v>
      </c>
      <c r="K474" s="0" t="n">
        <v>8472.395901</v>
      </c>
      <c r="L474" s="2" t="n">
        <v>0.015</v>
      </c>
      <c r="M474" s="0" t="n">
        <v>3</v>
      </c>
      <c r="N474" s="0" t="n">
        <v>727.0386509</v>
      </c>
      <c r="O474" s="2" t="n">
        <v>270.353829449471</v>
      </c>
      <c r="P474" s="2" t="n">
        <v>296407.259296098</v>
      </c>
      <c r="Q474" s="2" t="n">
        <v>712346.213160534</v>
      </c>
      <c r="R474" s="2" t="n">
        <v>1887717.46487542</v>
      </c>
      <c r="S474" s="0" t="n">
        <v>271.78</v>
      </c>
      <c r="T474" s="0" t="n">
        <v>0.25</v>
      </c>
      <c r="U474" s="0" t="n">
        <v>0</v>
      </c>
    </row>
    <row r="475" customFormat="false" ht="15" hidden="false" customHeight="false" outlineLevel="0" collapsed="false">
      <c r="A475" s="0" t="s">
        <v>115</v>
      </c>
      <c r="B475" s="0" t="s">
        <v>116</v>
      </c>
      <c r="C475" s="0" t="n">
        <v>4</v>
      </c>
      <c r="D475" s="0" t="n">
        <v>7</v>
      </c>
      <c r="E475" s="0" t="n">
        <v>28</v>
      </c>
      <c r="F475" s="0" t="n">
        <v>9236050.291</v>
      </c>
      <c r="G475" s="0" t="n">
        <v>24475533.27</v>
      </c>
      <c r="H475" s="0" t="n">
        <v>3843120.526</v>
      </c>
      <c r="I475" s="0" t="n">
        <v>3843.120526</v>
      </c>
      <c r="J475" s="0" t="n">
        <v>3.843120526</v>
      </c>
      <c r="K475" s="0" t="n">
        <v>8472.620374</v>
      </c>
      <c r="L475" s="2" t="n">
        <v>0.015</v>
      </c>
      <c r="M475" s="0" t="n">
        <v>3</v>
      </c>
      <c r="N475" s="0" t="n">
        <v>727.0450717</v>
      </c>
      <c r="O475" s="2" t="n">
        <v>271.532168719402</v>
      </c>
      <c r="P475" s="2" t="n">
        <v>300299.856059394</v>
      </c>
      <c r="Q475" s="2" t="n">
        <v>721701.168131205</v>
      </c>
      <c r="R475" s="2" t="n">
        <v>1912508.09554769</v>
      </c>
      <c r="S475" s="0" t="n">
        <v>271.78</v>
      </c>
      <c r="T475" s="0" t="n">
        <v>0.25</v>
      </c>
      <c r="U475" s="0" t="n">
        <v>0</v>
      </c>
    </row>
    <row r="476" customFormat="false" ht="15" hidden="false" customHeight="false" outlineLevel="0" collapsed="false">
      <c r="A476" s="0" t="s">
        <v>115</v>
      </c>
      <c r="B476" s="0" t="s">
        <v>116</v>
      </c>
      <c r="C476" s="0" t="n">
        <v>5</v>
      </c>
      <c r="D476" s="0" t="n">
        <v>7</v>
      </c>
      <c r="E476" s="0" t="n">
        <v>35</v>
      </c>
      <c r="F476" s="0" t="n">
        <v>9236054.795</v>
      </c>
      <c r="G476" s="0" t="n">
        <v>24475545.21</v>
      </c>
      <c r="H476" s="0" t="n">
        <v>3843122.4</v>
      </c>
      <c r="I476" s="0" t="n">
        <v>3843.1224</v>
      </c>
      <c r="J476" s="0" t="n">
        <v>3.8431224</v>
      </c>
      <c r="K476" s="0" t="n">
        <v>8472.624506</v>
      </c>
      <c r="L476" s="2" t="n">
        <v>0.015</v>
      </c>
      <c r="M476" s="0" t="n">
        <v>3</v>
      </c>
      <c r="N476" s="0" t="n">
        <v>727.0451899</v>
      </c>
      <c r="O476" s="2" t="n">
        <v>271.73693338106</v>
      </c>
      <c r="P476" s="2" t="n">
        <v>300979.74435134</v>
      </c>
      <c r="Q476" s="2" t="n">
        <v>723335.12220942</v>
      </c>
      <c r="R476" s="2" t="n">
        <v>1916838.07385496</v>
      </c>
      <c r="S476" s="0" t="n">
        <v>271.78</v>
      </c>
      <c r="T476" s="0" t="n">
        <v>0.25</v>
      </c>
      <c r="U476" s="0" t="n">
        <v>0</v>
      </c>
    </row>
    <row r="477" customFormat="false" ht="15" hidden="false" customHeight="false" outlineLevel="0" collapsed="false">
      <c r="A477" s="0" t="s">
        <v>115</v>
      </c>
      <c r="B477" s="0" t="s">
        <v>116</v>
      </c>
      <c r="C477" s="0" t="n">
        <v>6</v>
      </c>
      <c r="D477" s="0" t="n">
        <v>7</v>
      </c>
      <c r="E477" s="0" t="n">
        <v>42</v>
      </c>
      <c r="F477" s="0" t="n">
        <v>9236055.545</v>
      </c>
      <c r="G477" s="0" t="n">
        <v>24475547.19</v>
      </c>
      <c r="H477" s="0" t="n">
        <v>3843122.712</v>
      </c>
      <c r="I477" s="0" t="n">
        <v>3843.122712</v>
      </c>
      <c r="J477" s="0" t="n">
        <v>3.843122712</v>
      </c>
      <c r="K477" s="0" t="n">
        <v>8472.625194</v>
      </c>
      <c r="L477" s="2" t="n">
        <v>0.015</v>
      </c>
      <c r="M477" s="0" t="n">
        <v>3</v>
      </c>
      <c r="N477" s="0" t="n">
        <v>727.0452096</v>
      </c>
      <c r="O477" s="2" t="n">
        <v>271.772516143796</v>
      </c>
      <c r="P477" s="2" t="n">
        <v>301097.995777231</v>
      </c>
      <c r="Q477" s="2" t="n">
        <v>723619.312129851</v>
      </c>
      <c r="R477" s="2" t="n">
        <v>1917591.1771441</v>
      </c>
      <c r="S477" s="0" t="n">
        <v>271.78</v>
      </c>
      <c r="T477" s="0" t="n">
        <v>0.25</v>
      </c>
      <c r="U477" s="0" t="n">
        <v>0</v>
      </c>
    </row>
    <row r="478" customFormat="false" ht="15" hidden="false" customHeight="false" outlineLevel="0" collapsed="false">
      <c r="A478" s="0" t="s">
        <v>115</v>
      </c>
      <c r="B478" s="0" t="s">
        <v>116</v>
      </c>
      <c r="C478" s="0" t="n">
        <v>7</v>
      </c>
      <c r="D478" s="0" t="n">
        <v>7</v>
      </c>
      <c r="E478" s="0" t="n">
        <v>49</v>
      </c>
      <c r="F478" s="0" t="n">
        <v>9236056.296</v>
      </c>
      <c r="G478" s="0" t="n">
        <v>24475549.18</v>
      </c>
      <c r="H478" s="0" t="n">
        <v>3843123.025</v>
      </c>
      <c r="I478" s="0" t="n">
        <v>3843.123025</v>
      </c>
      <c r="J478" s="0" t="n">
        <v>3.843123025</v>
      </c>
      <c r="K478" s="0" t="n">
        <v>8472.625883</v>
      </c>
      <c r="L478" s="2" t="n">
        <v>0.015</v>
      </c>
      <c r="M478" s="0" t="n">
        <v>3</v>
      </c>
      <c r="N478" s="0" t="n">
        <v>727.0452293</v>
      </c>
      <c r="O478" s="2" t="n">
        <v>271.778699500795</v>
      </c>
      <c r="P478" s="2" t="n">
        <v>301118.547952108</v>
      </c>
      <c r="Q478" s="2" t="n">
        <v>723668.704523211</v>
      </c>
      <c r="R478" s="2" t="n">
        <v>1917722.06698651</v>
      </c>
      <c r="S478" s="0" t="n">
        <v>271.78</v>
      </c>
      <c r="T478" s="0" t="n">
        <v>0.25</v>
      </c>
      <c r="U478" s="0" t="n">
        <v>0</v>
      </c>
    </row>
    <row r="479" customFormat="false" ht="15" hidden="false" customHeight="false" outlineLevel="0" collapsed="false">
      <c r="A479" s="0" t="s">
        <v>115</v>
      </c>
      <c r="B479" s="0" t="s">
        <v>116</v>
      </c>
      <c r="C479" s="0" t="n">
        <v>8</v>
      </c>
      <c r="D479" s="0" t="n">
        <v>7</v>
      </c>
      <c r="E479" s="0" t="n">
        <v>56</v>
      </c>
      <c r="F479" s="0" t="n">
        <v>9236057.046</v>
      </c>
      <c r="G479" s="0" t="n">
        <v>24475551.17</v>
      </c>
      <c r="H479" s="0" t="n">
        <v>3843123.337</v>
      </c>
      <c r="I479" s="0" t="n">
        <v>3843.123337</v>
      </c>
      <c r="J479" s="0" t="n">
        <v>3.843123337</v>
      </c>
      <c r="K479" s="0" t="n">
        <v>8472.626571</v>
      </c>
      <c r="L479" s="2" t="n">
        <v>0.015</v>
      </c>
      <c r="M479" s="0" t="n">
        <v>3</v>
      </c>
      <c r="N479" s="0" t="n">
        <v>727.045249</v>
      </c>
      <c r="O479" s="2" t="n">
        <v>271.779774007125</v>
      </c>
      <c r="P479" s="2" t="n">
        <v>301122.11947996</v>
      </c>
      <c r="Q479" s="2" t="n">
        <v>723677.287863398</v>
      </c>
      <c r="R479" s="2" t="n">
        <v>1917744.812838</v>
      </c>
      <c r="S479" s="0" t="n">
        <v>271.78</v>
      </c>
      <c r="T479" s="0" t="n">
        <v>0.25</v>
      </c>
      <c r="U479" s="0" t="n">
        <v>0</v>
      </c>
    </row>
    <row r="480" customFormat="false" ht="15" hidden="false" customHeight="false" outlineLevel="0" collapsed="false">
      <c r="A480" s="0" t="s">
        <v>115</v>
      </c>
      <c r="B480" s="0" t="s">
        <v>116</v>
      </c>
      <c r="C480" s="0" t="n">
        <v>9</v>
      </c>
      <c r="D480" s="0" t="n">
        <v>7</v>
      </c>
      <c r="E480" s="0" t="n">
        <v>63</v>
      </c>
      <c r="F480" s="0" t="n">
        <v>9236057.797</v>
      </c>
      <c r="G480" s="0" t="n">
        <v>24475553.16</v>
      </c>
      <c r="H480" s="0" t="n">
        <v>3843123.649</v>
      </c>
      <c r="I480" s="0" t="n">
        <v>3843.123649</v>
      </c>
      <c r="J480" s="0" t="n">
        <v>3.843123649</v>
      </c>
      <c r="K480" s="0" t="n">
        <v>8472.62726</v>
      </c>
      <c r="L480" s="2" t="n">
        <v>0.015</v>
      </c>
      <c r="M480" s="0" t="n">
        <v>3</v>
      </c>
      <c r="N480" s="0" t="n">
        <v>727.0452687</v>
      </c>
      <c r="O480" s="2" t="n">
        <v>271.779960728327</v>
      </c>
      <c r="P480" s="2" t="n">
        <v>301122.740121319</v>
      </c>
      <c r="Q480" s="2" t="n">
        <v>723678.779431192</v>
      </c>
      <c r="R480" s="2" t="n">
        <v>1917748.76549266</v>
      </c>
      <c r="S480" s="0" t="n">
        <v>271.78</v>
      </c>
      <c r="T480" s="0" t="n">
        <v>0.25</v>
      </c>
      <c r="U480" s="0" t="n">
        <v>0</v>
      </c>
    </row>
    <row r="481" customFormat="false" ht="15" hidden="false" customHeight="false" outlineLevel="0" collapsed="false">
      <c r="A481" s="0" t="s">
        <v>115</v>
      </c>
      <c r="B481" s="0" t="s">
        <v>116</v>
      </c>
      <c r="C481" s="0" t="n">
        <v>10</v>
      </c>
      <c r="D481" s="0" t="n">
        <v>7</v>
      </c>
      <c r="E481" s="0" t="n">
        <v>70</v>
      </c>
      <c r="F481" s="0" t="n">
        <v>9236059.298</v>
      </c>
      <c r="G481" s="0" t="n">
        <v>24475557.14</v>
      </c>
      <c r="H481" s="0" t="n">
        <v>3843124.274</v>
      </c>
      <c r="I481" s="0" t="n">
        <v>3843.124274</v>
      </c>
      <c r="J481" s="0" t="n">
        <v>3.843124274</v>
      </c>
      <c r="K481" s="0" t="n">
        <v>8472.628637</v>
      </c>
      <c r="L481" s="2" t="n">
        <v>0.015</v>
      </c>
      <c r="M481" s="0" t="n">
        <v>3</v>
      </c>
      <c r="N481" s="0" t="n">
        <v>727.0453081</v>
      </c>
      <c r="O481" s="2" t="n">
        <v>271.779993175607</v>
      </c>
      <c r="P481" s="2" t="n">
        <v>301122.847972702</v>
      </c>
      <c r="Q481" s="2" t="n">
        <v>723679.038627019</v>
      </c>
      <c r="R481" s="2" t="n">
        <v>1917749.4523616</v>
      </c>
      <c r="S481" s="0" t="n">
        <v>271.78</v>
      </c>
      <c r="T481" s="0" t="n">
        <v>0.25</v>
      </c>
      <c r="U481" s="0" t="n">
        <v>0</v>
      </c>
    </row>
    <row r="482" customFormat="false" ht="15" hidden="false" customHeight="false" outlineLevel="0" collapsed="false">
      <c r="A482" s="0" t="s">
        <v>117</v>
      </c>
      <c r="B482" s="0" t="s">
        <v>118</v>
      </c>
      <c r="C482" s="0" t="n">
        <v>1</v>
      </c>
      <c r="D482" s="0" t="n">
        <v>2</v>
      </c>
      <c r="E482" s="0" t="n">
        <v>2</v>
      </c>
      <c r="F482" s="0" t="n">
        <v>127.5414564</v>
      </c>
      <c r="G482" s="0" t="n">
        <v>337.9848595</v>
      </c>
      <c r="H482" s="0" t="n">
        <v>53.07000001</v>
      </c>
      <c r="I482" s="0" t="n">
        <v>0.05307</v>
      </c>
      <c r="J482" s="0" t="n">
        <v>5.31E-005</v>
      </c>
      <c r="K482" s="0" t="n">
        <v>0.116999183</v>
      </c>
      <c r="L482" s="0" t="n">
        <v>0.015</v>
      </c>
      <c r="M482" s="0" t="n">
        <v>3</v>
      </c>
      <c r="N482" s="0" t="n">
        <v>15.23769499</v>
      </c>
      <c r="O482" s="0" t="n">
        <v>13.2689088746917</v>
      </c>
      <c r="P482" s="0" t="n">
        <v>35.0426461820293</v>
      </c>
      <c r="Q482" s="0" t="n">
        <v>84.2168858015604</v>
      </c>
      <c r="R482" s="0" t="n">
        <v>223.174747374135</v>
      </c>
      <c r="S482" s="0" t="n">
        <v>73.2</v>
      </c>
      <c r="T482" s="0" t="n">
        <v>0.1</v>
      </c>
      <c r="U482" s="0" t="n">
        <v>0</v>
      </c>
    </row>
    <row r="483" customFormat="false" ht="15" hidden="false" customHeight="false" outlineLevel="0" collapsed="false">
      <c r="A483" s="0" t="s">
        <v>117</v>
      </c>
      <c r="B483" s="0" t="s">
        <v>118</v>
      </c>
      <c r="C483" s="0" t="n">
        <v>2</v>
      </c>
      <c r="D483" s="0" t="n">
        <v>2</v>
      </c>
      <c r="E483" s="0" t="n">
        <v>4</v>
      </c>
      <c r="F483" s="0" t="n">
        <v>347.4885845</v>
      </c>
      <c r="G483" s="0" t="n">
        <v>920.8447489</v>
      </c>
      <c r="H483" s="0" t="n">
        <v>144.59</v>
      </c>
      <c r="I483" s="0" t="n">
        <v>0.14459</v>
      </c>
      <c r="J483" s="0" t="n">
        <v>0.00014459</v>
      </c>
      <c r="K483" s="0" t="n">
        <v>0.318766006</v>
      </c>
      <c r="L483" s="0" t="n">
        <v>0.015</v>
      </c>
      <c r="M483" s="0" t="n">
        <v>3</v>
      </c>
      <c r="N483" s="0" t="n">
        <v>21.28215815</v>
      </c>
      <c r="O483" s="0" t="n">
        <v>24.1325726301912</v>
      </c>
      <c r="P483" s="0" t="n">
        <v>210.815299067472</v>
      </c>
      <c r="Q483" s="0" t="n">
        <v>506.64575599008</v>
      </c>
      <c r="R483" s="0" t="n">
        <v>1342.61125337371</v>
      </c>
      <c r="S483" s="0" t="n">
        <v>73.2</v>
      </c>
      <c r="T483" s="0" t="n">
        <v>0.1</v>
      </c>
      <c r="U483" s="0" t="n">
        <v>0</v>
      </c>
    </row>
    <row r="484" customFormat="false" ht="15" hidden="false" customHeight="false" outlineLevel="0" collapsed="false">
      <c r="A484" s="0" t="s">
        <v>117</v>
      </c>
      <c r="B484" s="0" t="s">
        <v>118</v>
      </c>
      <c r="C484" s="0" t="n">
        <v>3</v>
      </c>
      <c r="D484" s="0" t="n">
        <v>2</v>
      </c>
      <c r="E484" s="0" t="n">
        <v>6</v>
      </c>
      <c r="F484" s="0" t="n">
        <v>732.4200913</v>
      </c>
      <c r="G484" s="0" t="n">
        <v>1940.913242</v>
      </c>
      <c r="H484" s="0" t="n">
        <v>304.76</v>
      </c>
      <c r="I484" s="0" t="n">
        <v>0.30476</v>
      </c>
      <c r="J484" s="0" t="n">
        <v>0.00030476</v>
      </c>
      <c r="K484" s="0" t="n">
        <v>0.671879991</v>
      </c>
      <c r="L484" s="0" t="n">
        <v>0.015</v>
      </c>
      <c r="M484" s="0" t="n">
        <v>3</v>
      </c>
      <c r="N484" s="0" t="n">
        <v>27.28698603</v>
      </c>
      <c r="O484" s="0" t="n">
        <v>33.0269882379173</v>
      </c>
      <c r="P484" s="0" t="n">
        <v>540.378640515999</v>
      </c>
      <c r="Q484" s="0" t="n">
        <v>1298.6749351502</v>
      </c>
      <c r="R484" s="0" t="n">
        <v>3441.48857814804</v>
      </c>
      <c r="S484" s="0" t="n">
        <v>73.2</v>
      </c>
      <c r="T484" s="0" t="n">
        <v>0.1</v>
      </c>
      <c r="U484" s="0" t="n">
        <v>0</v>
      </c>
    </row>
    <row r="485" customFormat="false" ht="15" hidden="false" customHeight="false" outlineLevel="0" collapsed="false">
      <c r="A485" s="0" t="s">
        <v>117</v>
      </c>
      <c r="B485" s="0" t="s">
        <v>118</v>
      </c>
      <c r="C485" s="0" t="n">
        <v>4</v>
      </c>
      <c r="D485" s="0" t="n">
        <v>2</v>
      </c>
      <c r="E485" s="0" t="n">
        <v>8</v>
      </c>
      <c r="F485" s="0" t="n">
        <v>1115.200673</v>
      </c>
      <c r="G485" s="0" t="n">
        <v>2955.281782</v>
      </c>
      <c r="H485" s="0" t="n">
        <v>464.035</v>
      </c>
      <c r="I485" s="0" t="n">
        <v>0.464035</v>
      </c>
      <c r="J485" s="0" t="n">
        <v>0.000464035</v>
      </c>
      <c r="K485" s="0" t="n">
        <v>1.023020842</v>
      </c>
      <c r="L485" s="0" t="n">
        <v>0.015</v>
      </c>
      <c r="M485" s="0" t="n">
        <v>3</v>
      </c>
      <c r="N485" s="0" t="n">
        <v>31.39206078</v>
      </c>
      <c r="O485" s="0" t="n">
        <v>40.3091198266194</v>
      </c>
      <c r="P485" s="0" t="n">
        <v>982.429069707059</v>
      </c>
      <c r="Q485" s="0" t="n">
        <v>2361.0407827615</v>
      </c>
      <c r="R485" s="0" t="n">
        <v>6256.75807431797</v>
      </c>
      <c r="S485" s="0" t="n">
        <v>73.2</v>
      </c>
      <c r="T485" s="0" t="n">
        <v>0.1</v>
      </c>
      <c r="U485" s="0" t="n">
        <v>0</v>
      </c>
    </row>
    <row r="486" customFormat="false" ht="15" hidden="false" customHeight="false" outlineLevel="0" collapsed="false">
      <c r="A486" s="0" t="s">
        <v>117</v>
      </c>
      <c r="B486" s="0" t="s">
        <v>118</v>
      </c>
      <c r="C486" s="0" t="n">
        <v>5</v>
      </c>
      <c r="D486" s="0" t="n">
        <v>2</v>
      </c>
      <c r="E486" s="0" t="n">
        <v>10</v>
      </c>
      <c r="F486" s="0" t="n">
        <v>1550.432588</v>
      </c>
      <c r="G486" s="0" t="n">
        <v>4108.646359</v>
      </c>
      <c r="H486" s="0" t="n">
        <v>645.1349999</v>
      </c>
      <c r="I486" s="0" t="n">
        <v>0.645135</v>
      </c>
      <c r="J486" s="0" t="n">
        <v>0.000645135</v>
      </c>
      <c r="K486" s="0" t="n">
        <v>1.422277523</v>
      </c>
      <c r="L486" s="0" t="n">
        <v>0.015</v>
      </c>
      <c r="M486" s="0" t="n">
        <v>3</v>
      </c>
      <c r="N486" s="0" t="n">
        <v>35.03642466</v>
      </c>
      <c r="O486" s="0" t="n">
        <v>46.2712249062504</v>
      </c>
      <c r="P486" s="0" t="n">
        <v>1486.01861016075</v>
      </c>
      <c r="Q486" s="0" t="n">
        <v>3571.30163460887</v>
      </c>
      <c r="R486" s="0" t="n">
        <v>9463.94933171352</v>
      </c>
      <c r="S486" s="0" t="n">
        <v>73.2</v>
      </c>
      <c r="T486" s="0" t="n">
        <v>0.1</v>
      </c>
      <c r="U486" s="0" t="n">
        <v>0</v>
      </c>
    </row>
    <row r="487" customFormat="false" ht="15" hidden="false" customHeight="false" outlineLevel="0" collapsed="false">
      <c r="A487" s="0" t="s">
        <v>117</v>
      </c>
      <c r="B487" s="0" t="s">
        <v>118</v>
      </c>
      <c r="C487" s="0" t="n">
        <v>6</v>
      </c>
      <c r="D487" s="0" t="n">
        <v>2</v>
      </c>
      <c r="E487" s="0" t="n">
        <v>12</v>
      </c>
      <c r="F487" s="0" t="n">
        <v>1976.435953</v>
      </c>
      <c r="G487" s="0" t="n">
        <v>5237.555275</v>
      </c>
      <c r="H487" s="0" t="n">
        <v>822.395</v>
      </c>
      <c r="I487" s="0" t="n">
        <v>0.822395</v>
      </c>
      <c r="J487" s="0" t="n">
        <v>0.000822395</v>
      </c>
      <c r="K487" s="0" t="n">
        <v>1.813068465</v>
      </c>
      <c r="L487" s="0" t="n">
        <v>0.015</v>
      </c>
      <c r="M487" s="0" t="n">
        <v>3</v>
      </c>
      <c r="N487" s="0" t="n">
        <v>37.98945537</v>
      </c>
      <c r="O487" s="0" t="n">
        <v>51.1525836880268</v>
      </c>
      <c r="P487" s="0" t="n">
        <v>2007.67764274075</v>
      </c>
      <c r="Q487" s="0" t="n">
        <v>4824.98832670212</v>
      </c>
      <c r="R487" s="0" t="n">
        <v>12786.2190657606</v>
      </c>
      <c r="S487" s="0" t="n">
        <v>73.2</v>
      </c>
      <c r="T487" s="0" t="n">
        <v>0.1</v>
      </c>
      <c r="U487" s="0" t="n">
        <v>0</v>
      </c>
    </row>
    <row r="488" customFormat="false" ht="15" hidden="false" customHeight="false" outlineLevel="0" collapsed="false">
      <c r="A488" s="0" t="s">
        <v>117</v>
      </c>
      <c r="B488" s="0" t="s">
        <v>118</v>
      </c>
      <c r="C488" s="0" t="n">
        <v>7</v>
      </c>
      <c r="D488" s="0" t="n">
        <v>2</v>
      </c>
      <c r="E488" s="0" t="n">
        <v>14</v>
      </c>
      <c r="F488" s="0" t="n">
        <v>2275.666907</v>
      </c>
      <c r="G488" s="0" t="n">
        <v>6030.517304</v>
      </c>
      <c r="H488" s="0" t="n">
        <v>946.905</v>
      </c>
      <c r="I488" s="0" t="n">
        <v>0.946905</v>
      </c>
      <c r="J488" s="0" t="n">
        <v>0.000946905</v>
      </c>
      <c r="K488" s="0" t="n">
        <v>2.087565701</v>
      </c>
      <c r="L488" s="0" t="n">
        <v>0.015</v>
      </c>
      <c r="M488" s="0" t="n">
        <v>3</v>
      </c>
      <c r="N488" s="0" t="n">
        <v>39.81729171</v>
      </c>
      <c r="O488" s="0" t="n">
        <v>55.1491022394744</v>
      </c>
      <c r="P488" s="0" t="n">
        <v>2515.9766149775</v>
      </c>
      <c r="Q488" s="0" t="n">
        <v>6046.56720734798</v>
      </c>
      <c r="R488" s="0" t="n">
        <v>16023.4030994722</v>
      </c>
      <c r="S488" s="0" t="n">
        <v>73.2</v>
      </c>
      <c r="T488" s="0" t="n">
        <v>0.1</v>
      </c>
      <c r="U488" s="0" t="n">
        <v>0</v>
      </c>
    </row>
    <row r="489" customFormat="false" ht="15" hidden="false" customHeight="false" outlineLevel="0" collapsed="false">
      <c r="A489" s="0" t="s">
        <v>117</v>
      </c>
      <c r="B489" s="0" t="s">
        <v>118</v>
      </c>
      <c r="C489" s="0" t="n">
        <v>8</v>
      </c>
      <c r="D489" s="0" t="n">
        <v>2</v>
      </c>
      <c r="E489" s="0" t="n">
        <v>16</v>
      </c>
      <c r="F489" s="0" t="n">
        <v>2451.333814</v>
      </c>
      <c r="G489" s="0" t="n">
        <v>6496.034608</v>
      </c>
      <c r="H489" s="0" t="n">
        <v>1020</v>
      </c>
      <c r="I489" s="0" t="n">
        <v>1.02</v>
      </c>
      <c r="J489" s="0" t="n">
        <v>0.00102</v>
      </c>
      <c r="K489" s="0" t="n">
        <v>2.2487124</v>
      </c>
      <c r="L489" s="0" t="n">
        <v>0.015</v>
      </c>
      <c r="M489" s="0" t="n">
        <v>3</v>
      </c>
      <c r="N489" s="0" t="n">
        <v>40.81655102</v>
      </c>
      <c r="O489" s="0" t="n">
        <v>58.4211748827912</v>
      </c>
      <c r="P489" s="0" t="n">
        <v>2990.90155784501</v>
      </c>
      <c r="Q489" s="0" t="n">
        <v>7187.93933632543</v>
      </c>
      <c r="R489" s="0" t="n">
        <v>19048.0392412624</v>
      </c>
      <c r="S489" s="0" t="n">
        <v>73.2</v>
      </c>
      <c r="T489" s="0" t="n">
        <v>0.1</v>
      </c>
      <c r="U489" s="0" t="n">
        <v>0</v>
      </c>
    </row>
    <row r="490" customFormat="false" ht="15" hidden="false" customHeight="false" outlineLevel="0" collapsed="false">
      <c r="A490" s="0" t="s">
        <v>117</v>
      </c>
      <c r="B490" s="0" t="s">
        <v>118</v>
      </c>
      <c r="C490" s="0" t="n">
        <v>9</v>
      </c>
      <c r="D490" s="0" t="n">
        <v>2</v>
      </c>
      <c r="E490" s="0" t="n">
        <v>18</v>
      </c>
      <c r="F490" s="0" t="n">
        <v>2643.59529</v>
      </c>
      <c r="G490" s="0" t="n">
        <v>7005.527518</v>
      </c>
      <c r="H490" s="0" t="n">
        <v>1100</v>
      </c>
      <c r="I490" s="0" t="n">
        <v>1.1</v>
      </c>
      <c r="J490" s="0" t="n">
        <v>0.0011</v>
      </c>
      <c r="K490" s="0" t="n">
        <v>2.425082</v>
      </c>
      <c r="L490" s="0" t="n">
        <v>0.015</v>
      </c>
      <c r="M490" s="0" t="n">
        <v>3</v>
      </c>
      <c r="N490" s="0" t="n">
        <v>41.85690786</v>
      </c>
      <c r="O490" s="0" t="n">
        <v>61.1001213821799</v>
      </c>
      <c r="P490" s="0" t="n">
        <v>3421.50735657306</v>
      </c>
      <c r="Q490" s="0" t="n">
        <v>8222.8006646793</v>
      </c>
      <c r="R490" s="0" t="n">
        <v>21790.4217614001</v>
      </c>
      <c r="S490" s="0" t="n">
        <v>73.2</v>
      </c>
      <c r="T490" s="0" t="n">
        <v>0.1</v>
      </c>
      <c r="U490" s="0" t="n">
        <v>0</v>
      </c>
    </row>
    <row r="491" customFormat="false" ht="15" hidden="false" customHeight="false" outlineLevel="0" collapsed="false">
      <c r="A491" s="0" t="s">
        <v>117</v>
      </c>
      <c r="B491" s="0" t="s">
        <v>118</v>
      </c>
      <c r="C491" s="0" t="n">
        <v>10</v>
      </c>
      <c r="D491" s="0" t="n">
        <v>2</v>
      </c>
      <c r="E491" s="0" t="n">
        <v>20</v>
      </c>
      <c r="F491" s="0" t="n">
        <v>3076.18361</v>
      </c>
      <c r="G491" s="0" t="n">
        <v>8151.886566</v>
      </c>
      <c r="H491" s="0" t="n">
        <v>1280</v>
      </c>
      <c r="I491" s="0" t="n">
        <v>1.28</v>
      </c>
      <c r="J491" s="0" t="n">
        <v>0.00128</v>
      </c>
      <c r="K491" s="0" t="n">
        <v>2.8219136</v>
      </c>
      <c r="L491" s="0" t="n">
        <v>0.015</v>
      </c>
      <c r="M491" s="0" t="n">
        <v>3</v>
      </c>
      <c r="N491" s="0" t="n">
        <v>44.02569665</v>
      </c>
      <c r="O491" s="0" t="n">
        <v>63.29345726708</v>
      </c>
      <c r="P491" s="0" t="n">
        <v>3803.3624564326</v>
      </c>
      <c r="Q491" s="0" t="n">
        <v>9140.50097676663</v>
      </c>
      <c r="R491" s="0" t="n">
        <v>24222.3275884316</v>
      </c>
      <c r="S491" s="0" t="n">
        <v>73.2</v>
      </c>
      <c r="T491" s="0" t="n">
        <v>0.1</v>
      </c>
      <c r="U491" s="0" t="n">
        <v>0</v>
      </c>
    </row>
    <row r="492" customFormat="false" ht="15" hidden="false" customHeight="false" outlineLevel="0" collapsed="false">
      <c r="A492" s="0" t="s">
        <v>119</v>
      </c>
      <c r="B492" s="0" t="s">
        <v>120</v>
      </c>
      <c r="C492" s="0" t="n">
        <v>1</v>
      </c>
      <c r="D492" s="0" t="n">
        <v>3</v>
      </c>
      <c r="E492" s="0" t="n">
        <v>3</v>
      </c>
      <c r="F492" s="0" t="n">
        <v>829.488459</v>
      </c>
      <c r="G492" s="0" t="n">
        <v>2197.74442</v>
      </c>
      <c r="H492" s="0" t="n">
        <v>345.1501478</v>
      </c>
      <c r="I492" s="0" t="n">
        <v>0.345150148</v>
      </c>
      <c r="J492" s="0" t="n">
        <v>0.00034515</v>
      </c>
      <c r="K492" s="0" t="n">
        <v>0.760924919</v>
      </c>
      <c r="L492" s="0" t="n">
        <v>0.0214</v>
      </c>
      <c r="M492" s="0" t="n">
        <v>2.96</v>
      </c>
      <c r="N492" s="0" t="n">
        <v>26.39274475</v>
      </c>
      <c r="O492" s="2" t="n">
        <v>79.3811985153659</v>
      </c>
      <c r="P492" s="2" t="n">
        <v>8986.24018709103</v>
      </c>
      <c r="Q492" s="2" t="n">
        <v>21596.3474815934</v>
      </c>
      <c r="R492" s="2" t="n">
        <v>57230.3208262226</v>
      </c>
      <c r="S492" s="0" t="n">
        <v>133.766666666667</v>
      </c>
      <c r="T492" s="0" t="n">
        <v>0.3</v>
      </c>
      <c r="U492" s="0" t="n">
        <v>0</v>
      </c>
    </row>
    <row r="493" customFormat="false" ht="15" hidden="false" customHeight="false" outlineLevel="0" collapsed="false">
      <c r="A493" s="0" t="s">
        <v>119</v>
      </c>
      <c r="B493" s="0" t="s">
        <v>120</v>
      </c>
      <c r="C493" s="0" t="n">
        <v>2</v>
      </c>
      <c r="D493" s="0" t="n">
        <v>3</v>
      </c>
      <c r="E493" s="0" t="n">
        <v>6</v>
      </c>
      <c r="F493" s="0" t="n">
        <v>67705.01032</v>
      </c>
      <c r="G493" s="0" t="n">
        <v>179418.2774</v>
      </c>
      <c r="H493" s="0" t="n">
        <v>28172.05479</v>
      </c>
      <c r="I493" s="0" t="n">
        <v>28.17205479</v>
      </c>
      <c r="J493" s="0" t="n">
        <v>0.028172055</v>
      </c>
      <c r="K493" s="0" t="n">
        <v>62.10867544</v>
      </c>
      <c r="L493" s="0" t="n">
        <v>0.0214</v>
      </c>
      <c r="M493" s="0" t="n">
        <v>2.96</v>
      </c>
      <c r="N493" s="0" t="n">
        <v>116.779462</v>
      </c>
      <c r="O493" s="2" t="n">
        <v>103.919288910812</v>
      </c>
      <c r="P493" s="2" t="n">
        <v>19945.0176823855</v>
      </c>
      <c r="Q493" s="2" t="n">
        <v>47933.2316327456</v>
      </c>
      <c r="R493" s="2" t="n">
        <v>127023.063826776</v>
      </c>
      <c r="S493" s="0" t="n">
        <v>133.766666666667</v>
      </c>
      <c r="T493" s="0" t="n">
        <v>0.3</v>
      </c>
      <c r="U493" s="0" t="n">
        <v>1</v>
      </c>
    </row>
    <row r="494" customFormat="false" ht="15" hidden="false" customHeight="false" outlineLevel="0" collapsed="false">
      <c r="A494" s="0" t="s">
        <v>119</v>
      </c>
      <c r="B494" s="0" t="s">
        <v>120</v>
      </c>
      <c r="C494" s="0" t="n">
        <v>3</v>
      </c>
      <c r="D494" s="0" t="n">
        <v>3</v>
      </c>
      <c r="E494" s="0" t="n">
        <v>9</v>
      </c>
      <c r="F494" s="0" t="n">
        <v>124433.1019</v>
      </c>
      <c r="G494" s="0" t="n">
        <v>329747.72</v>
      </c>
      <c r="H494" s="0" t="n">
        <v>51776.6137</v>
      </c>
      <c r="I494" s="0" t="n">
        <v>51.7766137</v>
      </c>
      <c r="J494" s="0" t="n">
        <v>0.051776614</v>
      </c>
      <c r="K494" s="0" t="n">
        <v>114.1477581</v>
      </c>
      <c r="L494" s="0" t="n">
        <v>0.0214</v>
      </c>
      <c r="M494" s="0" t="n">
        <v>2.96</v>
      </c>
      <c r="N494" s="0" t="n">
        <v>143.4373055</v>
      </c>
      <c r="O494" s="2" t="n">
        <v>117.386078447359</v>
      </c>
      <c r="P494" s="2" t="n">
        <v>28607.4331888491</v>
      </c>
      <c r="Q494" s="2" t="n">
        <v>68751.3414776474</v>
      </c>
      <c r="R494" s="2" t="n">
        <v>182191.054915766</v>
      </c>
      <c r="S494" s="0" t="n">
        <v>133.766666666667</v>
      </c>
      <c r="T494" s="0" t="n">
        <v>0.3</v>
      </c>
      <c r="U494" s="0" t="n">
        <v>2</v>
      </c>
    </row>
    <row r="495" customFormat="false" ht="15" hidden="false" customHeight="false" outlineLevel="0" collapsed="false">
      <c r="A495" s="0" t="s">
        <v>119</v>
      </c>
      <c r="B495" s="0" t="s">
        <v>120</v>
      </c>
      <c r="C495" s="0" t="n">
        <v>4</v>
      </c>
      <c r="D495" s="0" t="n">
        <v>3</v>
      </c>
      <c r="E495" s="0" t="n">
        <v>12</v>
      </c>
      <c r="F495" s="0" t="n">
        <v>157775.1923</v>
      </c>
      <c r="G495" s="0" t="n">
        <v>418104.2597</v>
      </c>
      <c r="H495" s="0" t="n">
        <v>65650.25752</v>
      </c>
      <c r="I495" s="0" t="n">
        <v>65.65025752</v>
      </c>
      <c r="J495" s="0" t="n">
        <v>0.065650258</v>
      </c>
      <c r="K495" s="0" t="n">
        <v>144.7338707</v>
      </c>
      <c r="L495" s="0" t="n">
        <v>0.0214</v>
      </c>
      <c r="M495" s="0" t="n">
        <v>2.96</v>
      </c>
      <c r="N495" s="0" t="n">
        <v>155.4154328</v>
      </c>
      <c r="O495" s="2" t="n">
        <v>124.776809245846</v>
      </c>
      <c r="P495" s="2" t="n">
        <v>34274.4145864491</v>
      </c>
      <c r="Q495" s="2" t="n">
        <v>82370.6190493851</v>
      </c>
      <c r="R495" s="2" t="n">
        <v>218282.140480871</v>
      </c>
      <c r="S495" s="0" t="n">
        <v>133.766666666667</v>
      </c>
      <c r="T495" s="0" t="n">
        <v>0.3</v>
      </c>
      <c r="U495" s="0" t="n">
        <v>3</v>
      </c>
    </row>
    <row r="496" customFormat="false" ht="15" hidden="false" customHeight="false" outlineLevel="0" collapsed="false">
      <c r="A496" s="0" t="s">
        <v>119</v>
      </c>
      <c r="B496" s="0" t="s">
        <v>120</v>
      </c>
      <c r="C496" s="0" t="n">
        <v>5</v>
      </c>
      <c r="D496" s="0" t="n">
        <v>3</v>
      </c>
      <c r="E496" s="0" t="n">
        <v>15</v>
      </c>
      <c r="F496" s="0" t="n">
        <v>174502.5333</v>
      </c>
      <c r="G496" s="0" t="n">
        <v>462431.7133</v>
      </c>
      <c r="H496" s="0" t="n">
        <v>72610.50411</v>
      </c>
      <c r="I496" s="0" t="n">
        <v>72.61050411</v>
      </c>
      <c r="J496" s="0" t="n">
        <v>0.072610504</v>
      </c>
      <c r="K496" s="0" t="n">
        <v>160.0785696</v>
      </c>
      <c r="L496" s="0" t="n">
        <v>0.0214</v>
      </c>
      <c r="M496" s="0" t="n">
        <v>2.96</v>
      </c>
      <c r="N496" s="0" t="n">
        <v>160.7973716</v>
      </c>
      <c r="O496" s="2" t="n">
        <v>128.832928307294</v>
      </c>
      <c r="P496" s="2" t="n">
        <v>37678.4763872879</v>
      </c>
      <c r="Q496" s="2" t="n">
        <v>90551.4933604612</v>
      </c>
      <c r="R496" s="2" t="n">
        <v>239961.457405222</v>
      </c>
      <c r="S496" s="0" t="n">
        <v>133.766666666667</v>
      </c>
      <c r="T496" s="0" t="n">
        <v>0.3</v>
      </c>
      <c r="U496" s="0" t="n">
        <v>4</v>
      </c>
    </row>
    <row r="497" customFormat="false" ht="15" hidden="false" customHeight="false" outlineLevel="0" collapsed="false">
      <c r="A497" s="0" t="s">
        <v>119</v>
      </c>
      <c r="B497" s="0" t="s">
        <v>120</v>
      </c>
      <c r="C497" s="0" t="n">
        <v>6</v>
      </c>
      <c r="D497" s="0" t="n">
        <v>3</v>
      </c>
      <c r="E497" s="0" t="n">
        <v>18</v>
      </c>
      <c r="F497" s="0" t="n">
        <v>182386.1888</v>
      </c>
      <c r="G497" s="0" t="n">
        <v>483323.4003</v>
      </c>
      <c r="H497" s="0" t="n">
        <v>75890.89316</v>
      </c>
      <c r="I497" s="0" t="n">
        <v>75.89089316</v>
      </c>
      <c r="J497" s="0" t="n">
        <v>0.075890893</v>
      </c>
      <c r="K497" s="0" t="n">
        <v>167.3105809</v>
      </c>
      <c r="L497" s="0" t="n">
        <v>0.0214</v>
      </c>
      <c r="M497" s="0" t="n">
        <v>2.96</v>
      </c>
      <c r="N497" s="0" t="n">
        <v>163.2157726</v>
      </c>
      <c r="O497" s="2" t="n">
        <v>131.0589736456</v>
      </c>
      <c r="P497" s="2" t="n">
        <v>39638.3337957205</v>
      </c>
      <c r="Q497" s="2" t="n">
        <v>95261.556827014</v>
      </c>
      <c r="R497" s="2" t="n">
        <v>252443.125591587</v>
      </c>
      <c r="S497" s="0" t="n">
        <v>133.766666666667</v>
      </c>
      <c r="T497" s="0" t="n">
        <v>0.3</v>
      </c>
      <c r="U497" s="0" t="n">
        <v>5</v>
      </c>
    </row>
    <row r="498" customFormat="false" ht="15" hidden="false" customHeight="false" outlineLevel="0" collapsed="false">
      <c r="A498" s="0" t="s">
        <v>119</v>
      </c>
      <c r="B498" s="0" t="s">
        <v>120</v>
      </c>
      <c r="C498" s="0" t="n">
        <v>7</v>
      </c>
      <c r="D498" s="0" t="n">
        <v>3</v>
      </c>
      <c r="E498" s="0" t="n">
        <v>21</v>
      </c>
      <c r="F498" s="0" t="n">
        <v>186004.1284</v>
      </c>
      <c r="G498" s="0" t="n">
        <v>492910.9401</v>
      </c>
      <c r="H498" s="0" t="n">
        <v>77396.31783</v>
      </c>
      <c r="I498" s="0" t="n">
        <v>77.39631783</v>
      </c>
      <c r="J498" s="0" t="n">
        <v>0.077396318</v>
      </c>
      <c r="K498" s="0" t="n">
        <v>170.6294702</v>
      </c>
      <c r="L498" s="0" t="n">
        <v>0.0214</v>
      </c>
      <c r="M498" s="0" t="n">
        <v>2.96</v>
      </c>
      <c r="N498" s="0" t="n">
        <v>164.3024716</v>
      </c>
      <c r="O498" s="2" t="n">
        <v>132.280653229734</v>
      </c>
      <c r="P498" s="2" t="n">
        <v>40742.0533159979</v>
      </c>
      <c r="Q498" s="2" t="n">
        <v>97914.0911223214</v>
      </c>
      <c r="R498" s="2" t="n">
        <v>259472.341474152</v>
      </c>
      <c r="S498" s="0" t="n">
        <v>133.766666666667</v>
      </c>
      <c r="T498" s="0" t="n">
        <v>0.3</v>
      </c>
      <c r="U498" s="0" t="n">
        <v>6</v>
      </c>
    </row>
    <row r="499" customFormat="false" ht="15" hidden="false" customHeight="false" outlineLevel="0" collapsed="false">
      <c r="A499" s="0" t="s">
        <v>119</v>
      </c>
      <c r="B499" s="0" t="s">
        <v>120</v>
      </c>
      <c r="C499" s="0" t="n">
        <v>8</v>
      </c>
      <c r="D499" s="0" t="n">
        <v>3</v>
      </c>
      <c r="E499" s="0" t="n">
        <v>24</v>
      </c>
      <c r="F499" s="0" t="n">
        <v>187644.9615</v>
      </c>
      <c r="G499" s="0" t="n">
        <v>497259.1481</v>
      </c>
      <c r="H499" s="0" t="n">
        <v>78079.06848</v>
      </c>
      <c r="I499" s="0" t="n">
        <v>78.07906848</v>
      </c>
      <c r="J499" s="0" t="n">
        <v>0.078079068</v>
      </c>
      <c r="K499" s="0" t="n">
        <v>172.134676</v>
      </c>
      <c r="L499" s="0" t="n">
        <v>0.0214</v>
      </c>
      <c r="M499" s="0" t="n">
        <v>2.96</v>
      </c>
      <c r="N499" s="0" t="n">
        <v>164.790708</v>
      </c>
      <c r="O499" s="2" t="n">
        <v>132.951125201086</v>
      </c>
      <c r="P499" s="2" t="n">
        <v>41356.3445002126</v>
      </c>
      <c r="Q499" s="2" t="n">
        <v>99390.3977414386</v>
      </c>
      <c r="R499" s="2" t="n">
        <v>263384.554014812</v>
      </c>
      <c r="S499" s="0" t="n">
        <v>133.766666666667</v>
      </c>
      <c r="T499" s="0" t="n">
        <v>0.3</v>
      </c>
      <c r="U499" s="0" t="n">
        <v>7</v>
      </c>
    </row>
    <row r="500" customFormat="false" ht="15" hidden="false" customHeight="false" outlineLevel="0" collapsed="false">
      <c r="A500" s="0" t="s">
        <v>119</v>
      </c>
      <c r="B500" s="0" t="s">
        <v>120</v>
      </c>
      <c r="C500" s="0" t="n">
        <v>9</v>
      </c>
      <c r="D500" s="0" t="n">
        <v>3</v>
      </c>
      <c r="E500" s="0" t="n">
        <v>27</v>
      </c>
      <c r="F500" s="0" t="n">
        <v>188385.8135</v>
      </c>
      <c r="G500" s="0" t="n">
        <v>499222.4057</v>
      </c>
      <c r="H500" s="0" t="n">
        <v>78387.337</v>
      </c>
      <c r="I500" s="0" t="n">
        <v>78.387337</v>
      </c>
      <c r="J500" s="0" t="n">
        <v>0.078387337</v>
      </c>
      <c r="K500" s="0" t="n">
        <v>172.8142909</v>
      </c>
      <c r="L500" s="0" t="n">
        <v>0.0214</v>
      </c>
      <c r="M500" s="0" t="n">
        <v>2.96</v>
      </c>
      <c r="N500" s="0" t="n">
        <v>165.0102253</v>
      </c>
      <c r="O500" s="2" t="n">
        <v>133.319088020639</v>
      </c>
      <c r="P500" s="2" t="n">
        <v>41696.0660993147</v>
      </c>
      <c r="Q500" s="2" t="n">
        <v>100206.839940675</v>
      </c>
      <c r="R500" s="2" t="n">
        <v>265548.125842788</v>
      </c>
      <c r="S500" s="0" t="n">
        <v>133.766666666667</v>
      </c>
      <c r="T500" s="0" t="n">
        <v>0.3</v>
      </c>
      <c r="U500" s="0" t="n">
        <v>8</v>
      </c>
    </row>
    <row r="501" customFormat="false" ht="15" hidden="false" customHeight="false" outlineLevel="0" collapsed="false">
      <c r="A501" s="0" t="s">
        <v>119</v>
      </c>
      <c r="B501" s="0" t="s">
        <v>120</v>
      </c>
      <c r="C501" s="0" t="n">
        <v>10</v>
      </c>
      <c r="D501" s="0" t="n">
        <v>3</v>
      </c>
      <c r="E501" s="0" t="n">
        <v>30</v>
      </c>
      <c r="F501" s="0" t="n">
        <v>188718.3336</v>
      </c>
      <c r="G501" s="0" t="n">
        <v>500103.5842</v>
      </c>
      <c r="H501" s="0" t="n">
        <v>78525.69861</v>
      </c>
      <c r="I501" s="0" t="n">
        <v>78.52569861</v>
      </c>
      <c r="J501" s="0" t="n">
        <v>0.078525699</v>
      </c>
      <c r="K501" s="0" t="n">
        <v>173.1193257</v>
      </c>
      <c r="L501" s="0" t="n">
        <v>0.0214</v>
      </c>
      <c r="M501" s="0" t="n">
        <v>2.96</v>
      </c>
      <c r="N501" s="0" t="n">
        <v>165.1085664</v>
      </c>
      <c r="O501" s="2" t="n">
        <v>133.521030297659</v>
      </c>
      <c r="P501" s="2" t="n">
        <v>41883.2921273437</v>
      </c>
      <c r="Q501" s="2" t="n">
        <v>100656.794345935</v>
      </c>
      <c r="R501" s="2" t="n">
        <v>266740.505016729</v>
      </c>
      <c r="S501" s="0" t="n">
        <v>133.766666666667</v>
      </c>
      <c r="T501" s="0" t="n">
        <v>0.3</v>
      </c>
      <c r="U501" s="0" t="n">
        <v>9</v>
      </c>
    </row>
    <row r="502" customFormat="false" ht="15" hidden="false" customHeight="false" outlineLevel="0" collapsed="false">
      <c r="A502" s="0" t="s">
        <v>121</v>
      </c>
      <c r="B502" s="0" t="s">
        <v>122</v>
      </c>
      <c r="C502" s="0" t="n">
        <v>1</v>
      </c>
      <c r="D502" s="0" t="n">
        <v>7</v>
      </c>
      <c r="E502" s="0" t="n">
        <v>7</v>
      </c>
      <c r="F502" s="0" t="n">
        <v>8511146.557</v>
      </c>
      <c r="G502" s="0" t="n">
        <v>22554538.37</v>
      </c>
      <c r="H502" s="0" t="n">
        <v>3541488.082</v>
      </c>
      <c r="I502" s="0" t="n">
        <v>3541.488082</v>
      </c>
      <c r="J502" s="0" t="n">
        <v>3.541488082</v>
      </c>
      <c r="K502" s="0" t="n">
        <v>7807.635456</v>
      </c>
      <c r="L502" s="2" t="n">
        <v>0.001</v>
      </c>
      <c r="M502" s="0" t="n">
        <v>3</v>
      </c>
      <c r="N502" s="0" t="n">
        <v>707.5035037</v>
      </c>
      <c r="O502" s="2" t="n">
        <v>2161.20906968006</v>
      </c>
      <c r="P502" s="2" t="n">
        <v>10094628.5810501</v>
      </c>
      <c r="Q502" s="2" t="n">
        <v>24260102.3336941</v>
      </c>
      <c r="R502" s="2" t="n">
        <v>64289271.1842893</v>
      </c>
      <c r="S502" s="0" t="n">
        <v>2615.76</v>
      </c>
      <c r="T502" s="0" t="n">
        <v>0.25</v>
      </c>
      <c r="U502" s="0" t="n">
        <v>0</v>
      </c>
    </row>
    <row r="503" customFormat="false" ht="15" hidden="false" customHeight="false" outlineLevel="0" collapsed="false">
      <c r="A503" s="0" t="s">
        <v>121</v>
      </c>
      <c r="B503" s="0" t="s">
        <v>122</v>
      </c>
      <c r="C503" s="0" t="n">
        <v>2</v>
      </c>
      <c r="D503" s="0" t="n">
        <v>7</v>
      </c>
      <c r="E503" s="0" t="n">
        <v>14</v>
      </c>
      <c r="F503" s="0" t="n">
        <v>9222421.467</v>
      </c>
      <c r="G503" s="0" t="n">
        <v>24439416.89</v>
      </c>
      <c r="H503" s="0" t="n">
        <v>3837449.572</v>
      </c>
      <c r="I503" s="0" t="n">
        <v>3837.449572</v>
      </c>
      <c r="J503" s="0" t="n">
        <v>3.837449572</v>
      </c>
      <c r="K503" s="0" t="n">
        <v>8460.118076</v>
      </c>
      <c r="L503" s="2" t="n">
        <v>0.001</v>
      </c>
      <c r="M503" s="0" t="n">
        <v>3</v>
      </c>
      <c r="N503" s="0" t="n">
        <v>726.6872836</v>
      </c>
      <c r="O503" s="2" t="n">
        <v>2536.77089233924</v>
      </c>
      <c r="P503" s="2" t="n">
        <v>16324644.6881556</v>
      </c>
      <c r="Q503" s="2" t="n">
        <v>39232503.456274</v>
      </c>
      <c r="R503" s="2" t="n">
        <v>103966134.159126</v>
      </c>
      <c r="S503" s="0" t="n">
        <v>2615.76</v>
      </c>
      <c r="T503" s="0" t="n">
        <v>0.25</v>
      </c>
      <c r="U503" s="0" t="n">
        <v>0</v>
      </c>
    </row>
    <row r="504" customFormat="false" ht="15" hidden="false" customHeight="false" outlineLevel="0" collapsed="false">
      <c r="A504" s="0" t="s">
        <v>121</v>
      </c>
      <c r="B504" s="0" t="s">
        <v>122</v>
      </c>
      <c r="C504" s="0" t="n">
        <v>3</v>
      </c>
      <c r="D504" s="0" t="n">
        <v>7</v>
      </c>
      <c r="E504" s="0" t="n">
        <v>21</v>
      </c>
      <c r="F504" s="0" t="n">
        <v>9235805.592</v>
      </c>
      <c r="G504" s="0" t="n">
        <v>24474884.82</v>
      </c>
      <c r="H504" s="0" t="n">
        <v>3843018.707</v>
      </c>
      <c r="I504" s="0" t="n">
        <v>3843.018707</v>
      </c>
      <c r="J504" s="0" t="n">
        <v>3.843018707</v>
      </c>
      <c r="K504" s="0" t="n">
        <v>8472.395901</v>
      </c>
      <c r="L504" s="2" t="n">
        <v>0.001</v>
      </c>
      <c r="M504" s="0" t="n">
        <v>3</v>
      </c>
      <c r="N504" s="0" t="n">
        <v>727.0386509</v>
      </c>
      <c r="O504" s="2" t="n">
        <v>2602.03375127216</v>
      </c>
      <c r="P504" s="2" t="n">
        <v>17617276.7461363</v>
      </c>
      <c r="Q504" s="2" t="n">
        <v>42339045.2923247</v>
      </c>
      <c r="R504" s="2" t="n">
        <v>112198470.02466</v>
      </c>
      <c r="S504" s="0" t="n">
        <v>2615.76</v>
      </c>
      <c r="T504" s="0" t="n">
        <v>0.25</v>
      </c>
      <c r="U504" s="0" t="n">
        <v>0</v>
      </c>
    </row>
    <row r="505" customFormat="false" ht="15" hidden="false" customHeight="false" outlineLevel="0" collapsed="false">
      <c r="A505" s="0" t="s">
        <v>121</v>
      </c>
      <c r="B505" s="0" t="s">
        <v>122</v>
      </c>
      <c r="C505" s="0" t="n">
        <v>4</v>
      </c>
      <c r="D505" s="0" t="n">
        <v>7</v>
      </c>
      <c r="E505" s="0" t="n">
        <v>28</v>
      </c>
      <c r="F505" s="0" t="n">
        <v>9236050.291</v>
      </c>
      <c r="G505" s="0" t="n">
        <v>24475533.27</v>
      </c>
      <c r="H505" s="0" t="n">
        <v>3843120.526</v>
      </c>
      <c r="I505" s="0" t="n">
        <v>3843.120526</v>
      </c>
      <c r="J505" s="0" t="n">
        <v>3.843120526</v>
      </c>
      <c r="K505" s="0" t="n">
        <v>8472.620374</v>
      </c>
      <c r="L505" s="2" t="n">
        <v>0.001</v>
      </c>
      <c r="M505" s="0" t="n">
        <v>3</v>
      </c>
      <c r="N505" s="0" t="n">
        <v>727.0450717</v>
      </c>
      <c r="O505" s="2" t="n">
        <v>2613.37473562978</v>
      </c>
      <c r="P505" s="2" t="n">
        <v>17848637.3228069</v>
      </c>
      <c r="Q505" s="2" t="n">
        <v>42895066.8656739</v>
      </c>
      <c r="R505" s="2" t="n">
        <v>113671927.194036</v>
      </c>
      <c r="S505" s="0" t="n">
        <v>2615.76</v>
      </c>
      <c r="T505" s="0" t="n">
        <v>0.25</v>
      </c>
      <c r="U505" s="0" t="n">
        <v>0</v>
      </c>
    </row>
    <row r="506" customFormat="false" ht="15" hidden="false" customHeight="false" outlineLevel="0" collapsed="false">
      <c r="A506" s="0" t="s">
        <v>121</v>
      </c>
      <c r="B506" s="0" t="s">
        <v>122</v>
      </c>
      <c r="C506" s="0" t="n">
        <v>5</v>
      </c>
      <c r="D506" s="0" t="n">
        <v>7</v>
      </c>
      <c r="E506" s="0" t="n">
        <v>35</v>
      </c>
      <c r="F506" s="0" t="n">
        <v>9236054.795</v>
      </c>
      <c r="G506" s="0" t="n">
        <v>24475545.21</v>
      </c>
      <c r="H506" s="0" t="n">
        <v>3843122.4</v>
      </c>
      <c r="I506" s="0" t="n">
        <v>3843.1224</v>
      </c>
      <c r="J506" s="0" t="n">
        <v>3.8431224</v>
      </c>
      <c r="K506" s="0" t="n">
        <v>8472.624506</v>
      </c>
      <c r="L506" s="2" t="n">
        <v>0.001</v>
      </c>
      <c r="M506" s="0" t="n">
        <v>3</v>
      </c>
      <c r="N506" s="0" t="n">
        <v>727.0451899</v>
      </c>
      <c r="O506" s="2" t="n">
        <v>2615.34550320422</v>
      </c>
      <c r="P506" s="2" t="n">
        <v>17889047.1974642</v>
      </c>
      <c r="Q506" s="2" t="n">
        <v>42992182.6423075</v>
      </c>
      <c r="R506" s="2" t="n">
        <v>113929284.002115</v>
      </c>
      <c r="S506" s="0" t="n">
        <v>2615.76</v>
      </c>
      <c r="T506" s="0" t="n">
        <v>0.25</v>
      </c>
      <c r="U506" s="0" t="n">
        <v>0</v>
      </c>
    </row>
    <row r="507" customFormat="false" ht="15" hidden="false" customHeight="false" outlineLevel="0" collapsed="false">
      <c r="A507" s="0" t="s">
        <v>121</v>
      </c>
      <c r="B507" s="0" t="s">
        <v>122</v>
      </c>
      <c r="C507" s="0" t="n">
        <v>6</v>
      </c>
      <c r="D507" s="0" t="n">
        <v>7</v>
      </c>
      <c r="E507" s="0" t="n">
        <v>42</v>
      </c>
      <c r="F507" s="0" t="n">
        <v>9236055.545</v>
      </c>
      <c r="G507" s="0" t="n">
        <v>24475547.19</v>
      </c>
      <c r="H507" s="0" t="n">
        <v>3843122.712</v>
      </c>
      <c r="I507" s="0" t="n">
        <v>3843.122712</v>
      </c>
      <c r="J507" s="0" t="n">
        <v>3.843122712</v>
      </c>
      <c r="K507" s="0" t="n">
        <v>8472.625194</v>
      </c>
      <c r="L507" s="2" t="n">
        <v>0.001</v>
      </c>
      <c r="M507" s="0" t="n">
        <v>3</v>
      </c>
      <c r="N507" s="0" t="n">
        <v>727.0452096</v>
      </c>
      <c r="O507" s="2" t="n">
        <v>2615.68797125725</v>
      </c>
      <c r="P507" s="2" t="n">
        <v>17896075.5951508</v>
      </c>
      <c r="Q507" s="2" t="n">
        <v>43009073.7686874</v>
      </c>
      <c r="R507" s="2" t="n">
        <v>113974045.487022</v>
      </c>
      <c r="S507" s="0" t="n">
        <v>2615.76</v>
      </c>
      <c r="T507" s="0" t="n">
        <v>0.25</v>
      </c>
      <c r="U507" s="0" t="n">
        <v>0</v>
      </c>
    </row>
    <row r="508" customFormat="false" ht="15" hidden="false" customHeight="false" outlineLevel="0" collapsed="false">
      <c r="A508" s="0" t="s">
        <v>121</v>
      </c>
      <c r="B508" s="0" t="s">
        <v>122</v>
      </c>
      <c r="C508" s="0" t="n">
        <v>7</v>
      </c>
      <c r="D508" s="0" t="n">
        <v>7</v>
      </c>
      <c r="E508" s="0" t="n">
        <v>49</v>
      </c>
      <c r="F508" s="0" t="n">
        <v>9236056.296</v>
      </c>
      <c r="G508" s="0" t="n">
        <v>24475549.18</v>
      </c>
      <c r="H508" s="0" t="n">
        <v>3843123.025</v>
      </c>
      <c r="I508" s="0" t="n">
        <v>3843.123025</v>
      </c>
      <c r="J508" s="0" t="n">
        <v>3.843123025</v>
      </c>
      <c r="K508" s="0" t="n">
        <v>8472.625883</v>
      </c>
      <c r="L508" s="2" t="n">
        <v>0.001</v>
      </c>
      <c r="M508" s="0" t="n">
        <v>3</v>
      </c>
      <c r="N508" s="0" t="n">
        <v>727.0452293</v>
      </c>
      <c r="O508" s="2" t="n">
        <v>2615.74748328133</v>
      </c>
      <c r="P508" s="2" t="n">
        <v>17897297.1352488</v>
      </c>
      <c r="Q508" s="2" t="n">
        <v>43012009.4574592</v>
      </c>
      <c r="R508" s="2" t="n">
        <v>113981825.062267</v>
      </c>
      <c r="S508" s="0" t="n">
        <v>2615.76</v>
      </c>
      <c r="T508" s="0" t="n">
        <v>0.25</v>
      </c>
      <c r="U508" s="0" t="n">
        <v>0</v>
      </c>
    </row>
    <row r="509" customFormat="false" ht="15" hidden="false" customHeight="false" outlineLevel="0" collapsed="false">
      <c r="A509" s="0" t="s">
        <v>121</v>
      </c>
      <c r="B509" s="0" t="s">
        <v>122</v>
      </c>
      <c r="C509" s="0" t="n">
        <v>8</v>
      </c>
      <c r="D509" s="0" t="n">
        <v>7</v>
      </c>
      <c r="E509" s="0" t="n">
        <v>56</v>
      </c>
      <c r="F509" s="0" t="n">
        <v>9236057.046</v>
      </c>
      <c r="G509" s="0" t="n">
        <v>24475551.17</v>
      </c>
      <c r="H509" s="0" t="n">
        <v>3843123.337</v>
      </c>
      <c r="I509" s="0" t="n">
        <v>3843.123337</v>
      </c>
      <c r="J509" s="0" t="n">
        <v>3.843123337</v>
      </c>
      <c r="K509" s="0" t="n">
        <v>8472.626571</v>
      </c>
      <c r="L509" s="2" t="n">
        <v>0.001</v>
      </c>
      <c r="M509" s="0" t="n">
        <v>3</v>
      </c>
      <c r="N509" s="0" t="n">
        <v>727.045249</v>
      </c>
      <c r="O509" s="2" t="n">
        <v>2615.75782492044</v>
      </c>
      <c r="P509" s="2" t="n">
        <v>17897509.4127575</v>
      </c>
      <c r="Q509" s="2" t="n">
        <v>43012519.6172975</v>
      </c>
      <c r="R509" s="2" t="n">
        <v>113983176.985838</v>
      </c>
      <c r="S509" s="0" t="n">
        <v>2615.76</v>
      </c>
      <c r="T509" s="0" t="n">
        <v>0.25</v>
      </c>
      <c r="U509" s="0" t="n">
        <v>0</v>
      </c>
    </row>
    <row r="510" customFormat="false" ht="15" hidden="false" customHeight="false" outlineLevel="0" collapsed="false">
      <c r="A510" s="0" t="s">
        <v>121</v>
      </c>
      <c r="B510" s="0" t="s">
        <v>122</v>
      </c>
      <c r="C510" s="0" t="n">
        <v>9</v>
      </c>
      <c r="D510" s="0" t="n">
        <v>7</v>
      </c>
      <c r="E510" s="0" t="n">
        <v>63</v>
      </c>
      <c r="F510" s="0" t="n">
        <v>9236057.797</v>
      </c>
      <c r="G510" s="0" t="n">
        <v>24475553.16</v>
      </c>
      <c r="H510" s="0" t="n">
        <v>3843123.649</v>
      </c>
      <c r="I510" s="0" t="n">
        <v>3843.123649</v>
      </c>
      <c r="J510" s="0" t="n">
        <v>3.843123649</v>
      </c>
      <c r="K510" s="0" t="n">
        <v>8472.62726</v>
      </c>
      <c r="L510" s="2" t="n">
        <v>0.001</v>
      </c>
      <c r="M510" s="0" t="n">
        <v>3</v>
      </c>
      <c r="N510" s="0" t="n">
        <v>727.0452687</v>
      </c>
      <c r="O510" s="2" t="n">
        <v>2615.75962202785</v>
      </c>
      <c r="P510" s="2" t="n">
        <v>17897546.3012285</v>
      </c>
      <c r="Q510" s="2" t="n">
        <v>43012608.2701958</v>
      </c>
      <c r="R510" s="2" t="n">
        <v>113983411.916019</v>
      </c>
      <c r="S510" s="0" t="n">
        <v>2615.76</v>
      </c>
      <c r="T510" s="0" t="n">
        <v>0.25</v>
      </c>
      <c r="U510" s="0" t="n">
        <v>0</v>
      </c>
    </row>
    <row r="511" customFormat="false" ht="15" hidden="false" customHeight="false" outlineLevel="0" collapsed="false">
      <c r="A511" s="0" t="s">
        <v>121</v>
      </c>
      <c r="B511" s="0" t="s">
        <v>122</v>
      </c>
      <c r="C511" s="0" t="n">
        <v>10</v>
      </c>
      <c r="D511" s="0" t="n">
        <v>7</v>
      </c>
      <c r="E511" s="0" t="n">
        <v>70</v>
      </c>
      <c r="F511" s="0" t="n">
        <v>9236059.298</v>
      </c>
      <c r="G511" s="0" t="n">
        <v>24475557.14</v>
      </c>
      <c r="H511" s="0" t="n">
        <v>3843124.274</v>
      </c>
      <c r="I511" s="0" t="n">
        <v>3843.124274</v>
      </c>
      <c r="J511" s="0" t="n">
        <v>3.843124274</v>
      </c>
      <c r="K511" s="0" t="n">
        <v>8472.628637</v>
      </c>
      <c r="L511" s="2" t="n">
        <v>0.001</v>
      </c>
      <c r="M511" s="0" t="n">
        <v>3</v>
      </c>
      <c r="N511" s="0" t="n">
        <v>727.0453081</v>
      </c>
      <c r="O511" s="2" t="n">
        <v>2615.75993431829</v>
      </c>
      <c r="P511" s="2" t="n">
        <v>17897552.7114887</v>
      </c>
      <c r="Q511" s="2" t="n">
        <v>43012623.675772</v>
      </c>
      <c r="R511" s="2" t="n">
        <v>113983452.740796</v>
      </c>
      <c r="S511" s="0" t="n">
        <v>2615.76</v>
      </c>
      <c r="T511" s="0" t="n">
        <v>0.25</v>
      </c>
      <c r="U511" s="0" t="n">
        <v>0</v>
      </c>
    </row>
    <row r="512" customFormat="false" ht="15" hidden="false" customHeight="false" outlineLevel="0" collapsed="false">
      <c r="A512" s="0" t="s">
        <v>123</v>
      </c>
      <c r="B512" s="0" t="s">
        <v>124</v>
      </c>
      <c r="C512" s="0" t="n">
        <v>1</v>
      </c>
      <c r="D512" s="0" t="n">
        <v>2</v>
      </c>
      <c r="E512" s="0" t="n">
        <v>2</v>
      </c>
      <c r="F512" s="0" t="n">
        <v>127.5414564</v>
      </c>
      <c r="G512" s="0" t="n">
        <v>337.9848595</v>
      </c>
      <c r="H512" s="0" t="n">
        <v>53.07000001</v>
      </c>
      <c r="I512" s="0" t="n">
        <v>0.05307</v>
      </c>
      <c r="J512" s="0" t="n">
        <v>5.31E-005</v>
      </c>
      <c r="K512" s="0" t="n">
        <v>0.116999183</v>
      </c>
      <c r="L512" s="0" t="n">
        <v>0.0095</v>
      </c>
      <c r="M512" s="0" t="n">
        <v>3.1</v>
      </c>
      <c r="N512" s="0" t="n">
        <v>16.17149443</v>
      </c>
      <c r="O512" s="0" t="n">
        <v>22.9301542549133</v>
      </c>
      <c r="P512" s="0" t="n">
        <v>156.669779376617</v>
      </c>
      <c r="Q512" s="0" t="n">
        <v>376.519537074301</v>
      </c>
      <c r="R512" s="0" t="n">
        <v>997.776773246899</v>
      </c>
      <c r="S512" s="0" t="n">
        <v>111</v>
      </c>
      <c r="T512" s="0" t="n">
        <v>0.13</v>
      </c>
      <c r="U512" s="0" t="n">
        <v>0.22</v>
      </c>
    </row>
    <row r="513" customFormat="false" ht="15" hidden="false" customHeight="false" outlineLevel="0" collapsed="false">
      <c r="A513" s="0" t="s">
        <v>123</v>
      </c>
      <c r="B513" s="0" t="s">
        <v>124</v>
      </c>
      <c r="C513" s="0" t="n">
        <v>2</v>
      </c>
      <c r="D513" s="0" t="n">
        <v>2</v>
      </c>
      <c r="E513" s="0" t="n">
        <v>4</v>
      </c>
      <c r="F513" s="0" t="n">
        <v>347.4885845</v>
      </c>
      <c r="G513" s="0" t="n">
        <v>920.8447489</v>
      </c>
      <c r="H513" s="0" t="n">
        <v>144.59</v>
      </c>
      <c r="I513" s="0" t="n">
        <v>0.14459</v>
      </c>
      <c r="J513" s="0" t="n">
        <v>0.00014459</v>
      </c>
      <c r="K513" s="0" t="n">
        <v>0.318766006</v>
      </c>
      <c r="L513" s="0" t="n">
        <v>0.0095</v>
      </c>
      <c r="M513" s="0" t="n">
        <v>3.1</v>
      </c>
      <c r="N513" s="0" t="n">
        <v>22.34426209</v>
      </c>
      <c r="O513" s="0" t="n">
        <v>43.0936057767754</v>
      </c>
      <c r="P513" s="0" t="n">
        <v>1107.6521425181</v>
      </c>
      <c r="Q513" s="0" t="n">
        <v>2661.98544224489</v>
      </c>
      <c r="R513" s="0" t="n">
        <v>7054.26142194897</v>
      </c>
      <c r="S513" s="0" t="n">
        <v>111</v>
      </c>
      <c r="T513" s="0" t="n">
        <v>0.13</v>
      </c>
      <c r="U513" s="0" t="n">
        <v>0.22</v>
      </c>
    </row>
    <row r="514" customFormat="false" ht="15" hidden="false" customHeight="false" outlineLevel="0" collapsed="false">
      <c r="A514" s="0" t="s">
        <v>123</v>
      </c>
      <c r="B514" s="0" t="s">
        <v>124</v>
      </c>
      <c r="C514" s="0" t="n">
        <v>3</v>
      </c>
      <c r="D514" s="0" t="n">
        <v>2</v>
      </c>
      <c r="E514" s="0" t="n">
        <v>6</v>
      </c>
      <c r="F514" s="0" t="n">
        <v>732.4200913</v>
      </c>
      <c r="G514" s="0" t="n">
        <v>1940.913242</v>
      </c>
      <c r="H514" s="0" t="n">
        <v>304.76</v>
      </c>
      <c r="I514" s="0" t="n">
        <v>0.30476</v>
      </c>
      <c r="J514" s="0" t="n">
        <v>0.00030476</v>
      </c>
      <c r="K514" s="0" t="n">
        <v>0.671879991</v>
      </c>
      <c r="L514" s="0" t="n">
        <v>0.0095</v>
      </c>
      <c r="M514" s="0" t="n">
        <v>3.1</v>
      </c>
      <c r="N514" s="0" t="n">
        <v>28.41999433</v>
      </c>
      <c r="O514" s="0" t="n">
        <v>58.6406670479805</v>
      </c>
      <c r="P514" s="0" t="n">
        <v>2878.32745996975</v>
      </c>
      <c r="Q514" s="0" t="n">
        <v>6917.39355916786</v>
      </c>
      <c r="R514" s="0" t="n">
        <v>18331.0929317948</v>
      </c>
      <c r="S514" s="0" t="n">
        <v>111</v>
      </c>
      <c r="T514" s="0" t="n">
        <v>0.13</v>
      </c>
      <c r="U514" s="0" t="n">
        <v>0.22</v>
      </c>
    </row>
    <row r="515" customFormat="false" ht="15" hidden="false" customHeight="false" outlineLevel="0" collapsed="false">
      <c r="A515" s="0" t="s">
        <v>123</v>
      </c>
      <c r="B515" s="0" t="s">
        <v>124</v>
      </c>
      <c r="C515" s="0" t="n">
        <v>4</v>
      </c>
      <c r="D515" s="0" t="n">
        <v>2</v>
      </c>
      <c r="E515" s="0" t="n">
        <v>8</v>
      </c>
      <c r="F515" s="0" t="n">
        <v>1115.200673</v>
      </c>
      <c r="G515" s="0" t="n">
        <v>2955.281782</v>
      </c>
      <c r="H515" s="0" t="n">
        <v>464.035</v>
      </c>
      <c r="I515" s="0" t="n">
        <v>0.464035</v>
      </c>
      <c r="J515" s="0" t="n">
        <v>0.000464035</v>
      </c>
      <c r="K515" s="0" t="n">
        <v>1.023020842</v>
      </c>
      <c r="L515" s="0" t="n">
        <v>0.0095</v>
      </c>
      <c r="M515" s="0" t="n">
        <v>3.1</v>
      </c>
      <c r="N515" s="0" t="n">
        <v>32.54804305</v>
      </c>
      <c r="O515" s="0" t="n">
        <v>70.6282532957285</v>
      </c>
      <c r="P515" s="0" t="n">
        <v>5123.38331347024</v>
      </c>
      <c r="Q515" s="0" t="n">
        <v>12312.8654493397</v>
      </c>
      <c r="R515" s="0" t="n">
        <v>32629.0934407501</v>
      </c>
      <c r="S515" s="0" t="n">
        <v>111</v>
      </c>
      <c r="T515" s="0" t="n">
        <v>0.13</v>
      </c>
      <c r="U515" s="0" t="n">
        <v>0.22</v>
      </c>
    </row>
    <row r="516" customFormat="false" ht="15" hidden="false" customHeight="false" outlineLevel="0" collapsed="false">
      <c r="A516" s="0" t="s">
        <v>123</v>
      </c>
      <c r="B516" s="0" t="s">
        <v>124</v>
      </c>
      <c r="C516" s="0" t="n">
        <v>5</v>
      </c>
      <c r="D516" s="0" t="n">
        <v>2</v>
      </c>
      <c r="E516" s="0" t="n">
        <v>10</v>
      </c>
      <c r="F516" s="0" t="n">
        <v>1550.432588</v>
      </c>
      <c r="G516" s="0" t="n">
        <v>4108.646359</v>
      </c>
      <c r="H516" s="0" t="n">
        <v>645.1349999</v>
      </c>
      <c r="I516" s="0" t="n">
        <v>0.645135</v>
      </c>
      <c r="J516" s="0" t="n">
        <v>0.000645135</v>
      </c>
      <c r="K516" s="0" t="n">
        <v>1.422277523</v>
      </c>
      <c r="L516" s="0" t="n">
        <v>0.0095</v>
      </c>
      <c r="M516" s="0" t="n">
        <v>3.1</v>
      </c>
      <c r="N516" s="0" t="n">
        <v>36.19812943</v>
      </c>
      <c r="O516" s="0" t="n">
        <v>79.8713006820115</v>
      </c>
      <c r="P516" s="0" t="n">
        <v>7501.27265721462</v>
      </c>
      <c r="Q516" s="0" t="n">
        <v>18027.5718750652</v>
      </c>
      <c r="R516" s="0" t="n">
        <v>47773.0654689227</v>
      </c>
      <c r="S516" s="0" t="n">
        <v>111</v>
      </c>
      <c r="T516" s="0" t="n">
        <v>0.13</v>
      </c>
      <c r="U516" s="0" t="n">
        <v>0.22</v>
      </c>
    </row>
    <row r="517" customFormat="false" ht="15" hidden="false" customHeight="false" outlineLevel="0" collapsed="false">
      <c r="A517" s="0" t="s">
        <v>123</v>
      </c>
      <c r="B517" s="0" t="s">
        <v>124</v>
      </c>
      <c r="C517" s="0" t="n">
        <v>6</v>
      </c>
      <c r="D517" s="0" t="n">
        <v>2</v>
      </c>
      <c r="E517" s="0" t="n">
        <v>12</v>
      </c>
      <c r="F517" s="0" t="n">
        <v>1976.435953</v>
      </c>
      <c r="G517" s="0" t="n">
        <v>5237.555275</v>
      </c>
      <c r="H517" s="0" t="n">
        <v>822.395</v>
      </c>
      <c r="I517" s="0" t="n">
        <v>0.822395</v>
      </c>
      <c r="J517" s="0" t="n">
        <v>0.000822395</v>
      </c>
      <c r="K517" s="0" t="n">
        <v>1.813068465</v>
      </c>
      <c r="L517" s="0" t="n">
        <v>0.0095</v>
      </c>
      <c r="M517" s="0" t="n">
        <v>3.1</v>
      </c>
      <c r="N517" s="0" t="n">
        <v>39.14675429</v>
      </c>
      <c r="O517" s="0" t="n">
        <v>86.9981670268626</v>
      </c>
      <c r="P517" s="0" t="n">
        <v>9776.98441961919</v>
      </c>
      <c r="Q517" s="0" t="n">
        <v>23496.7181437616</v>
      </c>
      <c r="R517" s="0" t="n">
        <v>62266.3030809682</v>
      </c>
      <c r="S517" s="0" t="n">
        <v>111</v>
      </c>
      <c r="T517" s="0" t="n">
        <v>0.13</v>
      </c>
      <c r="U517" s="0" t="n">
        <v>0.22</v>
      </c>
    </row>
    <row r="518" customFormat="false" ht="15" hidden="false" customHeight="false" outlineLevel="0" collapsed="false">
      <c r="A518" s="0" t="s">
        <v>123</v>
      </c>
      <c r="B518" s="0" t="s">
        <v>124</v>
      </c>
      <c r="C518" s="0" t="n">
        <v>7</v>
      </c>
      <c r="D518" s="0" t="n">
        <v>2</v>
      </c>
      <c r="E518" s="0" t="n">
        <v>14</v>
      </c>
      <c r="F518" s="0" t="n">
        <v>2275.666907</v>
      </c>
      <c r="G518" s="0" t="n">
        <v>6030.517304</v>
      </c>
      <c r="H518" s="0" t="n">
        <v>946.905</v>
      </c>
      <c r="I518" s="0" t="n">
        <v>0.946905</v>
      </c>
      <c r="J518" s="0" t="n">
        <v>0.000946905</v>
      </c>
      <c r="K518" s="0" t="n">
        <v>2.087565701</v>
      </c>
      <c r="L518" s="0" t="n">
        <v>0.0095</v>
      </c>
      <c r="M518" s="0" t="n">
        <v>3.1</v>
      </c>
      <c r="N518" s="0" t="n">
        <v>40.96812293</v>
      </c>
      <c r="O518" s="0" t="n">
        <v>92.4933486238701</v>
      </c>
      <c r="P518" s="0" t="n">
        <v>11821.3251869711</v>
      </c>
      <c r="Q518" s="0" t="n">
        <v>28409.8178009399</v>
      </c>
      <c r="R518" s="0" t="n">
        <v>75286.0171724906</v>
      </c>
      <c r="S518" s="0" t="n">
        <v>111</v>
      </c>
      <c r="T518" s="0" t="n">
        <v>0.13</v>
      </c>
      <c r="U518" s="0" t="n">
        <v>0.22</v>
      </c>
    </row>
    <row r="519" customFormat="false" ht="15" hidden="false" customHeight="false" outlineLevel="0" collapsed="false">
      <c r="A519" s="0" t="s">
        <v>123</v>
      </c>
      <c r="B519" s="0" t="s">
        <v>124</v>
      </c>
      <c r="C519" s="0" t="n">
        <v>8</v>
      </c>
      <c r="D519" s="0" t="n">
        <v>2</v>
      </c>
      <c r="E519" s="0" t="n">
        <v>16</v>
      </c>
      <c r="F519" s="0" t="n">
        <v>2451.333814</v>
      </c>
      <c r="G519" s="0" t="n">
        <v>6496.034608</v>
      </c>
      <c r="H519" s="0" t="n">
        <v>1020</v>
      </c>
      <c r="I519" s="0" t="n">
        <v>1.02</v>
      </c>
      <c r="J519" s="0" t="n">
        <v>0.00102</v>
      </c>
      <c r="K519" s="0" t="n">
        <v>2.2487124</v>
      </c>
      <c r="L519" s="0" t="n">
        <v>0.0095</v>
      </c>
      <c r="M519" s="0" t="n">
        <v>3.1</v>
      </c>
      <c r="N519" s="0" t="n">
        <v>41.96269849</v>
      </c>
      <c r="O519" s="0" t="n">
        <v>96.7304171085213</v>
      </c>
      <c r="P519" s="0" t="n">
        <v>13582.1678366007</v>
      </c>
      <c r="Q519" s="0" t="n">
        <v>32641.5953775551</v>
      </c>
      <c r="R519" s="0" t="n">
        <v>86500.2277505209</v>
      </c>
      <c r="S519" s="0" t="n">
        <v>111</v>
      </c>
      <c r="T519" s="0" t="n">
        <v>0.13</v>
      </c>
      <c r="U519" s="0" t="n">
        <v>0.22</v>
      </c>
    </row>
    <row r="520" customFormat="false" ht="15" hidden="false" customHeight="false" outlineLevel="0" collapsed="false">
      <c r="A520" s="0" t="s">
        <v>123</v>
      </c>
      <c r="B520" s="0" t="s">
        <v>124</v>
      </c>
      <c r="C520" s="0" t="n">
        <v>9</v>
      </c>
      <c r="D520" s="0" t="n">
        <v>2</v>
      </c>
      <c r="E520" s="0" t="n">
        <v>18</v>
      </c>
      <c r="F520" s="0" t="n">
        <v>2643.59529</v>
      </c>
      <c r="G520" s="0" t="n">
        <v>7005.527518</v>
      </c>
      <c r="H520" s="0" t="n">
        <v>1100</v>
      </c>
      <c r="I520" s="0" t="n">
        <v>1.1</v>
      </c>
      <c r="J520" s="0" t="n">
        <v>0.0011</v>
      </c>
      <c r="K520" s="0" t="n">
        <v>2.425082</v>
      </c>
      <c r="L520" s="0" t="n">
        <v>0.0095</v>
      </c>
      <c r="M520" s="0" t="n">
        <v>3.1</v>
      </c>
      <c r="N520" s="0" t="n">
        <v>42.99734491</v>
      </c>
      <c r="O520" s="0" t="n">
        <v>99.9974154827699</v>
      </c>
      <c r="P520" s="0" t="n">
        <v>15055.2790349984</v>
      </c>
      <c r="Q520" s="0" t="n">
        <v>36181.8770367663</v>
      </c>
      <c r="R520" s="0" t="n">
        <v>95881.9741474306</v>
      </c>
      <c r="S520" s="0" t="n">
        <v>111</v>
      </c>
      <c r="T520" s="0" t="n">
        <v>0.13</v>
      </c>
      <c r="U520" s="0" t="n">
        <v>0.22</v>
      </c>
    </row>
    <row r="521" customFormat="false" ht="15" hidden="false" customHeight="false" outlineLevel="0" collapsed="false">
      <c r="A521" s="0" t="s">
        <v>123</v>
      </c>
      <c r="B521" s="0" t="s">
        <v>124</v>
      </c>
      <c r="C521" s="0" t="n">
        <v>10</v>
      </c>
      <c r="D521" s="0" t="n">
        <v>2</v>
      </c>
      <c r="E521" s="0" t="n">
        <v>20</v>
      </c>
      <c r="F521" s="0" t="n">
        <v>3076.18361</v>
      </c>
      <c r="G521" s="0" t="n">
        <v>8151.886566</v>
      </c>
      <c r="H521" s="0" t="n">
        <v>1280</v>
      </c>
      <c r="I521" s="0" t="n">
        <v>1.28</v>
      </c>
      <c r="J521" s="0" t="n">
        <v>0.00128</v>
      </c>
      <c r="K521" s="0" t="n">
        <v>2.8219136</v>
      </c>
      <c r="L521" s="0" t="n">
        <v>0.0095</v>
      </c>
      <c r="M521" s="0" t="n">
        <v>3.1</v>
      </c>
      <c r="N521" s="0" t="n">
        <v>45.15158712</v>
      </c>
      <c r="O521" s="0" t="n">
        <v>102.516439760052</v>
      </c>
      <c r="P521" s="0" t="n">
        <v>16262.357460261</v>
      </c>
      <c r="Q521" s="0" t="n">
        <v>39082.8105269429</v>
      </c>
      <c r="R521" s="0" t="n">
        <v>103569.447896399</v>
      </c>
      <c r="S521" s="0" t="n">
        <v>111</v>
      </c>
      <c r="T521" s="0" t="n">
        <v>0.13</v>
      </c>
      <c r="U521" s="0" t="n">
        <v>0.22</v>
      </c>
    </row>
    <row r="522" customFormat="false" ht="15" hidden="false" customHeight="false" outlineLevel="0" collapsed="false">
      <c r="A522" s="0" t="s">
        <v>125</v>
      </c>
      <c r="B522" s="0" t="s">
        <v>126</v>
      </c>
      <c r="C522" s="0" t="n">
        <v>1</v>
      </c>
      <c r="D522" s="0" t="n">
        <v>1</v>
      </c>
      <c r="E522" s="0" t="n">
        <v>1</v>
      </c>
      <c r="F522" s="0" t="n">
        <v>43.97981254</v>
      </c>
      <c r="G522" s="0" t="n">
        <v>116.5465032</v>
      </c>
      <c r="H522" s="0" t="n">
        <v>18.3</v>
      </c>
      <c r="I522" s="0" t="n">
        <v>0.0183</v>
      </c>
      <c r="J522" s="0" t="n">
        <v>1.83E-005</v>
      </c>
      <c r="K522" s="0" t="n">
        <v>0.040344546</v>
      </c>
      <c r="L522" s="0" t="n">
        <v>0.015</v>
      </c>
      <c r="M522" s="0" t="n">
        <v>2.9</v>
      </c>
      <c r="N522" s="0" t="n">
        <v>11.59476659</v>
      </c>
      <c r="O522" s="0" t="n">
        <v>12.9421111471095</v>
      </c>
      <c r="P522" s="0" t="n">
        <v>25.1713276160789</v>
      </c>
      <c r="Q522" s="0" t="n">
        <v>60.493457380627</v>
      </c>
      <c r="R522" s="0" t="n">
        <v>160.307662058662</v>
      </c>
      <c r="S522" s="0" t="n">
        <v>136</v>
      </c>
      <c r="T522" s="0" t="n">
        <v>0.1</v>
      </c>
      <c r="U522" s="0" t="n">
        <v>0</v>
      </c>
    </row>
    <row r="523" customFormat="false" ht="15" hidden="false" customHeight="false" outlineLevel="0" collapsed="false">
      <c r="A523" s="0" t="s">
        <v>125</v>
      </c>
      <c r="B523" s="0" t="s">
        <v>126</v>
      </c>
      <c r="C523" s="0" t="n">
        <v>2</v>
      </c>
      <c r="D523" s="0" t="n">
        <v>1</v>
      </c>
      <c r="E523" s="0" t="n">
        <v>2</v>
      </c>
      <c r="F523" s="0" t="n">
        <v>253.3044941</v>
      </c>
      <c r="G523" s="0" t="n">
        <v>671.2569094</v>
      </c>
      <c r="H523" s="0" t="n">
        <v>105.4</v>
      </c>
      <c r="I523" s="0" t="n">
        <v>0.1054</v>
      </c>
      <c r="J523" s="0" t="n">
        <v>0.0001054</v>
      </c>
      <c r="K523" s="0" t="n">
        <v>0.232366948</v>
      </c>
      <c r="L523" s="0" t="n">
        <v>0.015</v>
      </c>
      <c r="M523" s="0" t="n">
        <v>2.9</v>
      </c>
      <c r="N523" s="0" t="n">
        <v>21.20631918</v>
      </c>
      <c r="O523" s="0" t="n">
        <v>24.6526175813945</v>
      </c>
      <c r="P523" s="0" t="n">
        <v>163.115064336522</v>
      </c>
      <c r="Q523" s="0" t="n">
        <v>392.009287038025</v>
      </c>
      <c r="R523" s="0" t="n">
        <v>1038.82461065077</v>
      </c>
      <c r="S523" s="0" t="n">
        <v>136</v>
      </c>
      <c r="T523" s="0" t="n">
        <v>0.1</v>
      </c>
      <c r="U523" s="0" t="n">
        <v>0</v>
      </c>
    </row>
    <row r="524" customFormat="false" ht="15" hidden="false" customHeight="false" outlineLevel="0" collapsed="false">
      <c r="A524" s="0" t="s">
        <v>125</v>
      </c>
      <c r="B524" s="0" t="s">
        <v>126</v>
      </c>
      <c r="C524" s="0" t="n">
        <v>3</v>
      </c>
      <c r="D524" s="0" t="n">
        <v>1</v>
      </c>
      <c r="E524" s="0" t="n">
        <v>3</v>
      </c>
      <c r="F524" s="0" t="n">
        <v>789.9543381</v>
      </c>
      <c r="G524" s="0" t="n">
        <v>2093.378996</v>
      </c>
      <c r="H524" s="0" t="n">
        <v>328.7000001</v>
      </c>
      <c r="I524" s="0" t="n">
        <v>0.3287</v>
      </c>
      <c r="J524" s="0" t="n">
        <v>0.0003287</v>
      </c>
      <c r="K524" s="0" t="n">
        <v>0.724658594</v>
      </c>
      <c r="L524" s="0" t="n">
        <v>0.015</v>
      </c>
      <c r="M524" s="0" t="n">
        <v>2.9</v>
      </c>
      <c r="N524" s="0" t="n">
        <v>31.3903397</v>
      </c>
      <c r="O524" s="0" t="n">
        <v>35.2487219872864</v>
      </c>
      <c r="P524" s="0" t="n">
        <v>460.052132043729</v>
      </c>
      <c r="Q524" s="0" t="n">
        <v>1105.62877203492</v>
      </c>
      <c r="R524" s="0" t="n">
        <v>2929.91624589253</v>
      </c>
      <c r="S524" s="0" t="n">
        <v>136</v>
      </c>
      <c r="T524" s="0" t="n">
        <v>0.1</v>
      </c>
      <c r="U524" s="0" t="n">
        <v>0</v>
      </c>
    </row>
    <row r="525" customFormat="false" ht="15" hidden="false" customHeight="false" outlineLevel="0" collapsed="false">
      <c r="A525" s="0" t="s">
        <v>125</v>
      </c>
      <c r="B525" s="0" t="s">
        <v>126</v>
      </c>
      <c r="C525" s="0" t="n">
        <v>4</v>
      </c>
      <c r="D525" s="0" t="n">
        <v>1</v>
      </c>
      <c r="E525" s="0" t="n">
        <v>4</v>
      </c>
      <c r="F525" s="0" t="n">
        <v>1839.701994</v>
      </c>
      <c r="G525" s="0" t="n">
        <v>4875.210285</v>
      </c>
      <c r="H525" s="0" t="n">
        <v>765.4999997</v>
      </c>
      <c r="I525" s="0" t="n">
        <v>0.7655</v>
      </c>
      <c r="J525" s="0" t="n">
        <v>0.0007655</v>
      </c>
      <c r="K525" s="0" t="n">
        <v>1.687636609</v>
      </c>
      <c r="L525" s="0" t="n">
        <v>0.015</v>
      </c>
      <c r="M525" s="0" t="n">
        <v>2.9</v>
      </c>
      <c r="N525" s="0" t="n">
        <v>42.01437514</v>
      </c>
      <c r="O525" s="0" t="n">
        <v>44.8364737391531</v>
      </c>
      <c r="P525" s="0" t="n">
        <v>924.320237655437</v>
      </c>
      <c r="Q525" s="0" t="n">
        <v>2221.38966031107</v>
      </c>
      <c r="R525" s="0" t="n">
        <v>5886.68259982434</v>
      </c>
      <c r="S525" s="0" t="n">
        <v>136</v>
      </c>
      <c r="T525" s="0" t="n">
        <v>0.1</v>
      </c>
      <c r="U525" s="0" t="n">
        <v>0</v>
      </c>
    </row>
    <row r="526" customFormat="false" ht="15" hidden="false" customHeight="false" outlineLevel="0" collapsed="false">
      <c r="A526" s="0" t="s">
        <v>125</v>
      </c>
      <c r="B526" s="0" t="s">
        <v>126</v>
      </c>
      <c r="C526" s="0" t="n">
        <v>5</v>
      </c>
      <c r="D526" s="0" t="n">
        <v>1</v>
      </c>
      <c r="E526" s="0" t="n">
        <v>5</v>
      </c>
      <c r="F526" s="0" t="n">
        <v>3889.449651</v>
      </c>
      <c r="G526" s="0" t="n">
        <v>10307.04158</v>
      </c>
      <c r="H526" s="0" t="n">
        <v>1618.4</v>
      </c>
      <c r="I526" s="0" t="n">
        <v>1.6184</v>
      </c>
      <c r="J526" s="0" t="n">
        <v>0.0016184</v>
      </c>
      <c r="K526" s="0" t="n">
        <v>3.567957008</v>
      </c>
      <c r="L526" s="0" t="n">
        <v>0.015</v>
      </c>
      <c r="M526" s="0" t="n">
        <v>2.9</v>
      </c>
      <c r="N526" s="0" t="n">
        <v>54.38953965</v>
      </c>
      <c r="O526" s="0" t="n">
        <v>53.5118302790819</v>
      </c>
      <c r="P526" s="0" t="n">
        <v>1543.81655965029</v>
      </c>
      <c r="Q526" s="0" t="n">
        <v>3710.20562280771</v>
      </c>
      <c r="R526" s="0" t="n">
        <v>9832.04490044043</v>
      </c>
      <c r="S526" s="0" t="n">
        <v>136</v>
      </c>
      <c r="T526" s="0" t="n">
        <v>0.1</v>
      </c>
      <c r="U526" s="0" t="n">
        <v>0</v>
      </c>
    </row>
    <row r="527" customFormat="false" ht="15" hidden="false" customHeight="false" outlineLevel="0" collapsed="false">
      <c r="A527" s="0" t="s">
        <v>125</v>
      </c>
      <c r="B527" s="0" t="s">
        <v>126</v>
      </c>
      <c r="C527" s="0" t="n">
        <v>6</v>
      </c>
      <c r="D527" s="0" t="n">
        <v>1</v>
      </c>
      <c r="E527" s="0" t="n">
        <v>6</v>
      </c>
      <c r="F527" s="0" t="n">
        <v>6412.881519</v>
      </c>
      <c r="G527" s="0" t="n">
        <v>16994.13603</v>
      </c>
      <c r="H527" s="0" t="n">
        <v>2668.4</v>
      </c>
      <c r="I527" s="0" t="n">
        <v>2.6684</v>
      </c>
      <c r="J527" s="0" t="n">
        <v>0.0026684</v>
      </c>
      <c r="K527" s="0" t="n">
        <v>5.882808008</v>
      </c>
      <c r="L527" s="0" t="n">
        <v>0.015</v>
      </c>
      <c r="M527" s="0" t="n">
        <v>2.9</v>
      </c>
      <c r="N527" s="0" t="n">
        <v>64.62490047</v>
      </c>
      <c r="O527" s="0" t="n">
        <v>61.3616174912124</v>
      </c>
      <c r="P527" s="0" t="n">
        <v>2296.10622715178</v>
      </c>
      <c r="Q527" s="0" t="n">
        <v>5518.15964227776</v>
      </c>
      <c r="R527" s="0" t="n">
        <v>14623.1230520361</v>
      </c>
      <c r="S527" s="0" t="n">
        <v>136</v>
      </c>
      <c r="T527" s="0" t="n">
        <v>0.1</v>
      </c>
      <c r="U527" s="0" t="n">
        <v>0</v>
      </c>
    </row>
    <row r="528" customFormat="false" ht="15" hidden="false" customHeight="false" outlineLevel="0" collapsed="false">
      <c r="A528" s="0" t="s">
        <v>125</v>
      </c>
      <c r="B528" s="0" t="s">
        <v>126</v>
      </c>
      <c r="C528" s="0" t="n">
        <v>7</v>
      </c>
      <c r="D528" s="0" t="n">
        <v>1</v>
      </c>
      <c r="E528" s="0" t="n">
        <v>7</v>
      </c>
      <c r="F528" s="0" t="n">
        <v>9491.949049</v>
      </c>
      <c r="G528" s="0" t="n">
        <v>25153.66498</v>
      </c>
      <c r="H528" s="0" t="n">
        <v>3949.599999</v>
      </c>
      <c r="I528" s="0" t="n">
        <v>3.949599999</v>
      </c>
      <c r="J528" s="0" t="n">
        <v>0.0039496</v>
      </c>
      <c r="K528" s="0" t="n">
        <v>8.70736715</v>
      </c>
      <c r="L528" s="0" t="n">
        <v>0.015</v>
      </c>
      <c r="M528" s="0" t="n">
        <v>2.9</v>
      </c>
      <c r="N528" s="0" t="n">
        <v>73.98178024</v>
      </c>
      <c r="O528" s="0" t="n">
        <v>68.4643986843683</v>
      </c>
      <c r="P528" s="0" t="n">
        <v>3154.56277138738</v>
      </c>
      <c r="Q528" s="0" t="n">
        <v>7581.26116651618</v>
      </c>
      <c r="R528" s="0" t="n">
        <v>20090.3420912679</v>
      </c>
      <c r="S528" s="0" t="n">
        <v>136</v>
      </c>
      <c r="T528" s="0" t="n">
        <v>0.1</v>
      </c>
      <c r="U528" s="0" t="n">
        <v>0</v>
      </c>
    </row>
    <row r="529" customFormat="false" ht="15" hidden="false" customHeight="false" outlineLevel="0" collapsed="false">
      <c r="A529" s="0" t="s">
        <v>125</v>
      </c>
      <c r="B529" s="0" t="s">
        <v>126</v>
      </c>
      <c r="C529" s="0" t="n">
        <v>8</v>
      </c>
      <c r="D529" s="0" t="n">
        <v>1</v>
      </c>
      <c r="E529" s="0" t="n">
        <v>8</v>
      </c>
      <c r="F529" s="0" t="n">
        <v>14744.53257</v>
      </c>
      <c r="G529" s="0" t="n">
        <v>39073.0113</v>
      </c>
      <c r="H529" s="0" t="n">
        <v>6135.200002</v>
      </c>
      <c r="I529" s="0" t="n">
        <v>6.135200002</v>
      </c>
      <c r="J529" s="0" t="n">
        <v>0.0061352</v>
      </c>
      <c r="K529" s="0" t="n">
        <v>13.52578463</v>
      </c>
      <c r="L529" s="0" t="n">
        <v>0.015</v>
      </c>
      <c r="M529" s="0" t="n">
        <v>2.9</v>
      </c>
      <c r="N529" s="0" t="n">
        <v>86.1156105</v>
      </c>
      <c r="O529" s="0" t="n">
        <v>74.8912608800579</v>
      </c>
      <c r="P529" s="0" t="n">
        <v>4092.05603637523</v>
      </c>
      <c r="Q529" s="0" t="n">
        <v>9834.30914774147</v>
      </c>
      <c r="R529" s="0" t="n">
        <v>26060.9192415149</v>
      </c>
      <c r="S529" s="0" t="n">
        <v>136</v>
      </c>
      <c r="T529" s="0" t="n">
        <v>0.1</v>
      </c>
      <c r="U529" s="0" t="n">
        <v>0</v>
      </c>
    </row>
    <row r="530" customFormat="false" ht="15" hidden="false" customHeight="false" outlineLevel="0" collapsed="false">
      <c r="A530" s="0" t="s">
        <v>125</v>
      </c>
      <c r="B530" s="0" t="s">
        <v>126</v>
      </c>
      <c r="C530" s="0" t="n">
        <v>9</v>
      </c>
      <c r="D530" s="0" t="n">
        <v>1</v>
      </c>
      <c r="E530" s="0" t="n">
        <v>9</v>
      </c>
      <c r="F530" s="0" t="n">
        <v>21457.66242</v>
      </c>
      <c r="G530" s="0" t="n">
        <v>56862.80541</v>
      </c>
      <c r="H530" s="0" t="n">
        <v>8928.533333</v>
      </c>
      <c r="I530" s="0" t="n">
        <v>8.928533333</v>
      </c>
      <c r="J530" s="0" t="n">
        <v>0.008928533</v>
      </c>
      <c r="K530" s="0" t="n">
        <v>19.68402316</v>
      </c>
      <c r="L530" s="0" t="n">
        <v>0.015</v>
      </c>
      <c r="M530" s="0" t="n">
        <v>2.9</v>
      </c>
      <c r="N530" s="0" t="n">
        <v>98.0103686</v>
      </c>
      <c r="O530" s="0" t="n">
        <v>80.7065262752785</v>
      </c>
      <c r="P530" s="0" t="n">
        <v>5083.07313916474</v>
      </c>
      <c r="Q530" s="0" t="n">
        <v>12215.9892794154</v>
      </c>
      <c r="R530" s="0" t="n">
        <v>32372.3715904508</v>
      </c>
      <c r="S530" s="0" t="n">
        <v>136</v>
      </c>
      <c r="T530" s="0" t="n">
        <v>0.1</v>
      </c>
      <c r="U530" s="0" t="n">
        <v>0</v>
      </c>
    </row>
    <row r="531" customFormat="false" ht="15" hidden="false" customHeight="false" outlineLevel="0" collapsed="false">
      <c r="A531" s="0" t="s">
        <v>125</v>
      </c>
      <c r="B531" s="0" t="s">
        <v>126</v>
      </c>
      <c r="C531" s="0" t="n">
        <v>10</v>
      </c>
      <c r="D531" s="0" t="n">
        <v>1</v>
      </c>
      <c r="E531" s="0" t="n">
        <v>10</v>
      </c>
      <c r="F531" s="0" t="n">
        <v>34739.24537</v>
      </c>
      <c r="G531" s="0" t="n">
        <v>92059.00024</v>
      </c>
      <c r="H531" s="0" t="n">
        <v>14455</v>
      </c>
      <c r="I531" s="0" t="n">
        <v>14.455</v>
      </c>
      <c r="J531" s="0" t="n">
        <v>0.014455</v>
      </c>
      <c r="K531" s="0" t="n">
        <v>31.8677821</v>
      </c>
      <c r="L531" s="0" t="n">
        <v>0.015</v>
      </c>
      <c r="M531" s="0" t="n">
        <v>2.9</v>
      </c>
      <c r="N531" s="0" t="n">
        <v>115.7238962</v>
      </c>
      <c r="O531" s="0" t="n">
        <v>85.9683960006838</v>
      </c>
      <c r="P531" s="0" t="n">
        <v>6104.83383995658</v>
      </c>
      <c r="Q531" s="0" t="n">
        <v>14671.5545300567</v>
      </c>
      <c r="R531" s="0" t="n">
        <v>38879.6195046502</v>
      </c>
      <c r="S531" s="0" t="n">
        <v>136</v>
      </c>
      <c r="T531" s="0" t="n">
        <v>0.1</v>
      </c>
      <c r="U531" s="0" t="n">
        <v>0</v>
      </c>
    </row>
    <row r="532" customFormat="false" ht="15" hidden="false" customHeight="false" outlineLevel="0" collapsed="false">
      <c r="A532" s="0" t="s">
        <v>127</v>
      </c>
      <c r="B532" s="0" t="s">
        <v>128</v>
      </c>
      <c r="C532" s="0" t="n">
        <v>1</v>
      </c>
      <c r="D532" s="0" t="n">
        <v>2</v>
      </c>
      <c r="E532" s="0" t="n">
        <v>2</v>
      </c>
      <c r="F532" s="0" t="n">
        <v>476.0273973</v>
      </c>
      <c r="G532" s="0" t="n">
        <v>1261.472603</v>
      </c>
      <c r="H532" s="0" t="n">
        <v>198.075</v>
      </c>
      <c r="I532" s="0" t="n">
        <v>0.198075</v>
      </c>
      <c r="J532" s="0" t="n">
        <v>0.000198075</v>
      </c>
      <c r="K532" s="0" t="n">
        <v>0.436680107</v>
      </c>
      <c r="L532" s="0" t="n">
        <v>0.014</v>
      </c>
      <c r="M532" s="0" t="n">
        <v>3</v>
      </c>
      <c r="N532" s="0" t="n">
        <v>24.18617604</v>
      </c>
      <c r="O532" s="0" t="n">
        <v>29.2544895007721</v>
      </c>
      <c r="P532" s="0" t="n">
        <v>350.514192549625</v>
      </c>
      <c r="Q532" s="0" t="n">
        <v>842.379698509073</v>
      </c>
      <c r="R532" s="0" t="n">
        <v>2232.30620104904</v>
      </c>
      <c r="S532" s="0" t="n">
        <v>62.2</v>
      </c>
      <c r="T532" s="0" t="n">
        <v>0.31</v>
      </c>
      <c r="U532" s="0" t="n">
        <v>-0.05</v>
      </c>
    </row>
    <row r="533" customFormat="false" ht="15" hidden="false" customHeight="false" outlineLevel="0" collapsed="false">
      <c r="A533" s="0" t="s">
        <v>127</v>
      </c>
      <c r="B533" s="0" t="s">
        <v>128</v>
      </c>
      <c r="C533" s="0" t="n">
        <v>2</v>
      </c>
      <c r="D533" s="0" t="n">
        <v>2</v>
      </c>
      <c r="E533" s="0" t="n">
        <v>4</v>
      </c>
      <c r="F533" s="0" t="n">
        <v>1129.488104</v>
      </c>
      <c r="G533" s="0" t="n">
        <v>2993.143474</v>
      </c>
      <c r="H533" s="0" t="n">
        <v>469.9800001</v>
      </c>
      <c r="I533" s="0" t="n">
        <v>0.46998</v>
      </c>
      <c r="J533" s="0" t="n">
        <v>0.00046998</v>
      </c>
      <c r="K533" s="0" t="n">
        <v>1.036127308</v>
      </c>
      <c r="L533" s="0" t="n">
        <v>0.014</v>
      </c>
      <c r="M533" s="0" t="n">
        <v>3</v>
      </c>
      <c r="N533" s="0" t="n">
        <v>32.25896632</v>
      </c>
      <c r="O533" s="0" t="n">
        <v>44.4771458832234</v>
      </c>
      <c r="P533" s="0" t="n">
        <v>1231.79593771213</v>
      </c>
      <c r="Q533" s="0" t="n">
        <v>2960.33630788783</v>
      </c>
      <c r="R533" s="0" t="n">
        <v>7844.89121590276</v>
      </c>
      <c r="S533" s="0" t="n">
        <v>62.2</v>
      </c>
      <c r="T533" s="0" t="n">
        <v>0.31</v>
      </c>
      <c r="U533" s="0" t="n">
        <v>-0.05</v>
      </c>
    </row>
    <row r="534" customFormat="false" ht="15" hidden="false" customHeight="false" outlineLevel="0" collapsed="false">
      <c r="A534" s="0" t="s">
        <v>127</v>
      </c>
      <c r="B534" s="0" t="s">
        <v>128</v>
      </c>
      <c r="C534" s="0" t="n">
        <v>3</v>
      </c>
      <c r="D534" s="0" t="n">
        <v>2</v>
      </c>
      <c r="E534" s="0" t="n">
        <v>6</v>
      </c>
      <c r="F534" s="0" t="n">
        <v>1548.906513</v>
      </c>
      <c r="G534" s="0" t="n">
        <v>4104.60226</v>
      </c>
      <c r="H534" s="0" t="n">
        <v>644.5000001</v>
      </c>
      <c r="I534" s="0" t="n">
        <v>0.6445</v>
      </c>
      <c r="J534" s="0" t="n">
        <v>0.0006445</v>
      </c>
      <c r="K534" s="0" t="n">
        <v>1.42087759</v>
      </c>
      <c r="L534" s="0" t="n">
        <v>0.014</v>
      </c>
      <c r="M534" s="0" t="n">
        <v>3</v>
      </c>
      <c r="N534" s="0" t="n">
        <v>35.83974921</v>
      </c>
      <c r="O534" s="0" t="n">
        <v>52.6660892095782</v>
      </c>
      <c r="P534" s="0" t="n">
        <v>2045.13154257155</v>
      </c>
      <c r="Q534" s="0" t="n">
        <v>4915.00010231086</v>
      </c>
      <c r="R534" s="0" t="n">
        <v>13024.7502711238</v>
      </c>
      <c r="S534" s="0" t="n">
        <v>62.2</v>
      </c>
      <c r="T534" s="0" t="n">
        <v>0.31</v>
      </c>
      <c r="U534" s="0" t="n">
        <v>-0.05</v>
      </c>
    </row>
    <row r="535" customFormat="false" ht="15" hidden="false" customHeight="false" outlineLevel="0" collapsed="false">
      <c r="A535" s="0" t="s">
        <v>127</v>
      </c>
      <c r="B535" s="0" t="s">
        <v>128</v>
      </c>
      <c r="C535" s="0" t="n">
        <v>4</v>
      </c>
      <c r="D535" s="0" t="n">
        <v>2</v>
      </c>
      <c r="E535" s="0" t="n">
        <v>8</v>
      </c>
      <c r="F535" s="0" t="n">
        <v>2095.457822</v>
      </c>
      <c r="G535" s="0" t="n">
        <v>5552.96323</v>
      </c>
      <c r="H535" s="0" t="n">
        <v>871.9199997</v>
      </c>
      <c r="I535" s="0" t="n">
        <v>0.87192</v>
      </c>
      <c r="J535" s="0" t="n">
        <v>0.00087192</v>
      </c>
      <c r="K535" s="0" t="n">
        <v>1.92225227</v>
      </c>
      <c r="L535" s="0" t="n">
        <v>0.014</v>
      </c>
      <c r="M535" s="0" t="n">
        <v>3</v>
      </c>
      <c r="N535" s="0" t="n">
        <v>39.63840779</v>
      </c>
      <c r="O535" s="0" t="n">
        <v>57.0712857217687</v>
      </c>
      <c r="P535" s="0" t="n">
        <v>2602.44167757259</v>
      </c>
      <c r="Q535" s="0" t="n">
        <v>6254.3659638851</v>
      </c>
      <c r="R535" s="0" t="n">
        <v>16574.0698042955</v>
      </c>
      <c r="S535" s="0" t="n">
        <v>62.2</v>
      </c>
      <c r="T535" s="0" t="n">
        <v>0.31</v>
      </c>
      <c r="U535" s="0" t="n">
        <v>-0.05</v>
      </c>
    </row>
    <row r="536" customFormat="false" ht="15" hidden="false" customHeight="false" outlineLevel="0" collapsed="false">
      <c r="A536" s="0" t="s">
        <v>127</v>
      </c>
      <c r="B536" s="0" t="s">
        <v>128</v>
      </c>
      <c r="C536" s="0" t="n">
        <v>5</v>
      </c>
      <c r="D536" s="0" t="n">
        <v>2</v>
      </c>
      <c r="E536" s="0" t="n">
        <v>10</v>
      </c>
      <c r="F536" s="0" t="n">
        <v>2636.890171</v>
      </c>
      <c r="G536" s="0" t="n">
        <v>6987.758953</v>
      </c>
      <c r="H536" s="0" t="n">
        <v>1097.21</v>
      </c>
      <c r="I536" s="0" t="n">
        <v>1.09721</v>
      </c>
      <c r="J536" s="0" t="n">
        <v>0.00109721</v>
      </c>
      <c r="K536" s="0" t="n">
        <v>2.418931111</v>
      </c>
      <c r="L536" s="0" t="n">
        <v>0.014</v>
      </c>
      <c r="M536" s="0" t="n">
        <v>3</v>
      </c>
      <c r="N536" s="0" t="n">
        <v>42.79442944</v>
      </c>
      <c r="O536" s="0" t="n">
        <v>59.4410366820131</v>
      </c>
      <c r="P536" s="0" t="n">
        <v>2940.26965010242</v>
      </c>
      <c r="Q536" s="0" t="n">
        <v>7066.25727013319</v>
      </c>
      <c r="R536" s="0" t="n">
        <v>18725.581765853</v>
      </c>
      <c r="S536" s="0" t="n">
        <v>62.2</v>
      </c>
      <c r="T536" s="0" t="n">
        <v>0.31</v>
      </c>
      <c r="U536" s="0" t="n">
        <v>-0.05</v>
      </c>
    </row>
    <row r="537" customFormat="false" ht="15" hidden="false" customHeight="false" outlineLevel="0" collapsed="false">
      <c r="A537" s="0" t="s">
        <v>127</v>
      </c>
      <c r="B537" s="0" t="s">
        <v>128</v>
      </c>
      <c r="C537" s="0" t="n">
        <v>6</v>
      </c>
      <c r="D537" s="0" t="n">
        <v>2</v>
      </c>
      <c r="E537" s="0" t="n">
        <v>12</v>
      </c>
      <c r="F537" s="0" t="n">
        <v>2919.850997</v>
      </c>
      <c r="G537" s="0" t="n">
        <v>7737.605143</v>
      </c>
      <c r="H537" s="0" t="n">
        <v>1214.95</v>
      </c>
      <c r="I537" s="0" t="n">
        <v>1.21495</v>
      </c>
      <c r="J537" s="0" t="n">
        <v>0.00121495</v>
      </c>
      <c r="K537" s="0" t="n">
        <v>2.678503069</v>
      </c>
      <c r="L537" s="0" t="n">
        <v>0.014</v>
      </c>
      <c r="M537" s="0" t="n">
        <v>3</v>
      </c>
      <c r="N537" s="0" t="n">
        <v>44.27345927</v>
      </c>
      <c r="O537" s="0" t="n">
        <v>60.7158310295612</v>
      </c>
      <c r="P537" s="0" t="n">
        <v>3133.53007033452</v>
      </c>
      <c r="Q537" s="0" t="n">
        <v>7530.71393976093</v>
      </c>
      <c r="R537" s="0" t="n">
        <v>19956.3919403665</v>
      </c>
      <c r="S537" s="0" t="n">
        <v>62.2</v>
      </c>
      <c r="T537" s="0" t="n">
        <v>0.31</v>
      </c>
      <c r="U537" s="0" t="n">
        <v>-0.05</v>
      </c>
    </row>
    <row r="538" customFormat="false" ht="15" hidden="false" customHeight="false" outlineLevel="0" collapsed="false">
      <c r="A538" s="0" t="s">
        <v>127</v>
      </c>
      <c r="B538" s="0" t="s">
        <v>128</v>
      </c>
      <c r="C538" s="0" t="n">
        <v>7</v>
      </c>
      <c r="D538" s="0" t="n">
        <v>2</v>
      </c>
      <c r="E538" s="0" t="n">
        <v>14</v>
      </c>
      <c r="F538" s="0" t="n">
        <v>3445.56597</v>
      </c>
      <c r="G538" s="0" t="n">
        <v>9130.749819</v>
      </c>
      <c r="H538" s="0" t="n">
        <v>1433.7</v>
      </c>
      <c r="I538" s="0" t="n">
        <v>1.4337</v>
      </c>
      <c r="J538" s="0" t="n">
        <v>0.0014337</v>
      </c>
      <c r="K538" s="0" t="n">
        <v>3.160763694</v>
      </c>
      <c r="L538" s="0" t="n">
        <v>0.014</v>
      </c>
      <c r="M538" s="0" t="n">
        <v>3</v>
      </c>
      <c r="N538" s="0" t="n">
        <v>46.78537159</v>
      </c>
      <c r="O538" s="0" t="n">
        <v>61.4015995579018</v>
      </c>
      <c r="P538" s="0" t="n">
        <v>3240.91089390906</v>
      </c>
      <c r="Q538" s="0" t="n">
        <v>7788.77888466488</v>
      </c>
      <c r="R538" s="0" t="n">
        <v>20640.2640443619</v>
      </c>
      <c r="S538" s="0" t="n">
        <v>62.2</v>
      </c>
      <c r="T538" s="0" t="n">
        <v>0.31</v>
      </c>
      <c r="U538" s="0" t="n">
        <v>-0.05</v>
      </c>
    </row>
    <row r="539" customFormat="false" ht="15" hidden="false" customHeight="false" outlineLevel="0" collapsed="false">
      <c r="A539" s="0" t="s">
        <v>127</v>
      </c>
      <c r="B539" s="0" t="s">
        <v>128</v>
      </c>
      <c r="C539" s="0" t="n">
        <v>8</v>
      </c>
      <c r="D539" s="0" t="n">
        <v>2</v>
      </c>
      <c r="E539" s="0" t="n">
        <v>16</v>
      </c>
      <c r="F539" s="0" t="n">
        <v>3970.920452</v>
      </c>
      <c r="G539" s="0" t="n">
        <v>10522.9392</v>
      </c>
      <c r="H539" s="0" t="n">
        <v>1652.3</v>
      </c>
      <c r="I539" s="0" t="n">
        <v>1.6523</v>
      </c>
      <c r="J539" s="0" t="n">
        <v>0.0016523</v>
      </c>
      <c r="K539" s="0" t="n">
        <v>3.642693626</v>
      </c>
      <c r="L539" s="0" t="n">
        <v>0.014</v>
      </c>
      <c r="M539" s="0" t="n">
        <v>3</v>
      </c>
      <c r="N539" s="0" t="n">
        <v>49.05165018</v>
      </c>
      <c r="O539" s="0" t="n">
        <v>61.7705049232002</v>
      </c>
      <c r="P539" s="0" t="n">
        <v>3299.67745706887</v>
      </c>
      <c r="Q539" s="0" t="n">
        <v>7930.01071153299</v>
      </c>
      <c r="R539" s="0" t="n">
        <v>21014.5283855624</v>
      </c>
      <c r="S539" s="0" t="n">
        <v>62.2</v>
      </c>
      <c r="T539" s="0" t="n">
        <v>0.31</v>
      </c>
      <c r="U539" s="0" t="n">
        <v>-0.05</v>
      </c>
    </row>
    <row r="540" customFormat="false" ht="15" hidden="false" customHeight="false" outlineLevel="0" collapsed="false">
      <c r="A540" s="0" t="s">
        <v>127</v>
      </c>
      <c r="B540" s="0" t="s">
        <v>128</v>
      </c>
      <c r="C540" s="0" t="n">
        <v>9</v>
      </c>
      <c r="D540" s="0" t="n">
        <v>2</v>
      </c>
      <c r="E540" s="0" t="n">
        <v>18</v>
      </c>
      <c r="F540" s="0" t="n">
        <v>4109.589041</v>
      </c>
      <c r="G540" s="0" t="n">
        <v>10890.41096</v>
      </c>
      <c r="H540" s="0" t="n">
        <v>1710</v>
      </c>
      <c r="I540" s="0" t="n">
        <v>1.71</v>
      </c>
      <c r="J540" s="0" t="n">
        <v>0.00171</v>
      </c>
      <c r="K540" s="0" t="n">
        <v>3.7699002</v>
      </c>
      <c r="L540" s="0" t="n">
        <v>0.014</v>
      </c>
      <c r="M540" s="0" t="n">
        <v>3</v>
      </c>
      <c r="N540" s="0" t="n">
        <v>49.6161077</v>
      </c>
      <c r="O540" s="0" t="n">
        <v>61.9689555124612</v>
      </c>
      <c r="P540" s="0" t="n">
        <v>3331.58243878855</v>
      </c>
      <c r="Q540" s="0" t="n">
        <v>8006.6869473409</v>
      </c>
      <c r="R540" s="0" t="n">
        <v>21217.7204104534</v>
      </c>
      <c r="S540" s="0" t="n">
        <v>62.2</v>
      </c>
      <c r="T540" s="0" t="n">
        <v>0.31</v>
      </c>
      <c r="U540" s="0" t="n">
        <v>-0.05</v>
      </c>
    </row>
    <row r="541" customFormat="false" ht="15" hidden="false" customHeight="false" outlineLevel="0" collapsed="false">
      <c r="A541" s="0" t="s">
        <v>127</v>
      </c>
      <c r="B541" s="0" t="s">
        <v>128</v>
      </c>
      <c r="C541" s="0" t="n">
        <v>10</v>
      </c>
      <c r="D541" s="0" t="n">
        <v>2</v>
      </c>
      <c r="E541" s="0" t="n">
        <v>20</v>
      </c>
      <c r="F541" s="0" t="n">
        <v>4373.94857</v>
      </c>
      <c r="G541" s="0" t="n">
        <v>11590.96371</v>
      </c>
      <c r="H541" s="0" t="n">
        <v>1820</v>
      </c>
      <c r="I541" s="0" t="n">
        <v>1.82</v>
      </c>
      <c r="J541" s="0" t="n">
        <v>0.00182</v>
      </c>
      <c r="K541" s="0" t="n">
        <v>4.0124084</v>
      </c>
      <c r="L541" s="0" t="n">
        <v>0.014</v>
      </c>
      <c r="M541" s="0" t="n">
        <v>3</v>
      </c>
      <c r="N541" s="0" t="n">
        <v>50.65797019</v>
      </c>
      <c r="O541" s="0" t="n">
        <v>62.0757109030916</v>
      </c>
      <c r="P541" s="0" t="n">
        <v>3348.8303064529</v>
      </c>
      <c r="Q541" s="0" t="n">
        <v>8048.13820344364</v>
      </c>
      <c r="R541" s="0" t="n">
        <v>21327.5662391256</v>
      </c>
      <c r="S541" s="0" t="n">
        <v>62.2</v>
      </c>
      <c r="T541" s="0" t="n">
        <v>0.31</v>
      </c>
      <c r="U541" s="0" t="n">
        <v>-0.05</v>
      </c>
    </row>
    <row r="542" customFormat="false" ht="15" hidden="false" customHeight="false" outlineLevel="0" collapsed="false">
      <c r="A542" s="0" t="s">
        <v>129</v>
      </c>
      <c r="B542" s="0" t="s">
        <v>130</v>
      </c>
      <c r="C542" s="0" t="n">
        <v>1</v>
      </c>
      <c r="D542" s="0" t="n">
        <v>2</v>
      </c>
      <c r="E542" s="0" t="n">
        <v>2</v>
      </c>
      <c r="F542" s="0" t="n">
        <v>127.5414564</v>
      </c>
      <c r="G542" s="0" t="n">
        <v>337.9848595</v>
      </c>
      <c r="H542" s="0" t="n">
        <v>53.07000001</v>
      </c>
      <c r="I542" s="0" t="n">
        <v>0.05307</v>
      </c>
      <c r="J542" s="0" t="n">
        <v>5.31E-005</v>
      </c>
      <c r="K542" s="0" t="n">
        <v>0.116999183</v>
      </c>
      <c r="L542" s="0" t="n">
        <v>0.0125</v>
      </c>
      <c r="M542" s="0" t="n">
        <v>2.88</v>
      </c>
      <c r="N542" s="0" t="n">
        <v>18.18448758</v>
      </c>
      <c r="O542" s="0" t="n">
        <v>13.0201114672162</v>
      </c>
      <c r="P542" s="0" t="n">
        <v>20.276843800881</v>
      </c>
      <c r="Q542" s="0" t="n">
        <v>48.7306988725811</v>
      </c>
      <c r="R542" s="0" t="n">
        <v>129.13635201234</v>
      </c>
      <c r="S542" s="0" t="n">
        <v>158</v>
      </c>
      <c r="T542" s="0" t="n">
        <v>0.043</v>
      </c>
      <c r="U542" s="0" t="n">
        <v>0</v>
      </c>
    </row>
    <row r="543" customFormat="false" ht="15" hidden="false" customHeight="false" outlineLevel="0" collapsed="false">
      <c r="A543" s="0" t="s">
        <v>129</v>
      </c>
      <c r="B543" s="0" t="s">
        <v>130</v>
      </c>
      <c r="C543" s="0" t="n">
        <v>2</v>
      </c>
      <c r="D543" s="0" t="n">
        <v>2</v>
      </c>
      <c r="E543" s="0" t="n">
        <v>4</v>
      </c>
      <c r="F543" s="0" t="n">
        <v>347.4885845</v>
      </c>
      <c r="G543" s="0" t="n">
        <v>920.8447489</v>
      </c>
      <c r="H543" s="0" t="n">
        <v>144.59</v>
      </c>
      <c r="I543" s="0" t="n">
        <v>0.14459</v>
      </c>
      <c r="J543" s="0" t="n">
        <v>0.00014459</v>
      </c>
      <c r="K543" s="0" t="n">
        <v>0.318766006</v>
      </c>
      <c r="L543" s="0" t="n">
        <v>0.0125</v>
      </c>
      <c r="M543" s="0" t="n">
        <v>2.88</v>
      </c>
      <c r="N543" s="0" t="n">
        <v>25.75390804</v>
      </c>
      <c r="O543" s="0" t="n">
        <v>24.967290639377</v>
      </c>
      <c r="P543" s="0" t="n">
        <v>132.232952044819</v>
      </c>
      <c r="Q543" s="0" t="n">
        <v>317.791281049793</v>
      </c>
      <c r="R543" s="0" t="n">
        <v>842.146894781953</v>
      </c>
      <c r="S543" s="0" t="n">
        <v>158</v>
      </c>
      <c r="T543" s="0" t="n">
        <v>0.043</v>
      </c>
      <c r="U543" s="0" t="n">
        <v>0</v>
      </c>
    </row>
    <row r="544" customFormat="false" ht="15" hidden="false" customHeight="false" outlineLevel="0" collapsed="false">
      <c r="A544" s="0" t="s">
        <v>129</v>
      </c>
      <c r="B544" s="0" t="s">
        <v>130</v>
      </c>
      <c r="C544" s="0" t="n">
        <v>3</v>
      </c>
      <c r="D544" s="0" t="n">
        <v>2</v>
      </c>
      <c r="E544" s="0" t="n">
        <v>6</v>
      </c>
      <c r="F544" s="0" t="n">
        <v>732.4200913</v>
      </c>
      <c r="G544" s="0" t="n">
        <v>1940.913242</v>
      </c>
      <c r="H544" s="0" t="n">
        <v>304.76</v>
      </c>
      <c r="I544" s="0" t="n">
        <v>0.30476</v>
      </c>
      <c r="J544" s="0" t="n">
        <v>0.00030476</v>
      </c>
      <c r="K544" s="0" t="n">
        <v>0.671879991</v>
      </c>
      <c r="L544" s="0" t="n">
        <v>0.0125</v>
      </c>
      <c r="M544" s="0" t="n">
        <v>2.88</v>
      </c>
      <c r="N544" s="0" t="n">
        <v>33.3641864</v>
      </c>
      <c r="O544" s="0" t="n">
        <v>35.9299533271054</v>
      </c>
      <c r="P544" s="0" t="n">
        <v>377.24646058581</v>
      </c>
      <c r="Q544" s="0" t="n">
        <v>906.624514745998</v>
      </c>
      <c r="R544" s="0" t="n">
        <v>2402.55496407689</v>
      </c>
      <c r="S544" s="0" t="n">
        <v>158</v>
      </c>
      <c r="T544" s="0" t="n">
        <v>0.043</v>
      </c>
      <c r="U544" s="0" t="n">
        <v>0</v>
      </c>
    </row>
    <row r="545" customFormat="false" ht="15" hidden="false" customHeight="false" outlineLevel="0" collapsed="false">
      <c r="A545" s="0" t="s">
        <v>129</v>
      </c>
      <c r="B545" s="0" t="s">
        <v>130</v>
      </c>
      <c r="C545" s="0" t="n">
        <v>4</v>
      </c>
      <c r="D545" s="0" t="n">
        <v>2</v>
      </c>
      <c r="E545" s="0" t="n">
        <v>8</v>
      </c>
      <c r="F545" s="0" t="n">
        <v>1115.200673</v>
      </c>
      <c r="G545" s="0" t="n">
        <v>2955.281782</v>
      </c>
      <c r="H545" s="0" t="n">
        <v>464.035</v>
      </c>
      <c r="I545" s="0" t="n">
        <v>0.464035</v>
      </c>
      <c r="J545" s="0" t="n">
        <v>0.000464035</v>
      </c>
      <c r="K545" s="0" t="n">
        <v>1.023020842</v>
      </c>
      <c r="L545" s="0" t="n">
        <v>0.0125</v>
      </c>
      <c r="M545" s="0" t="n">
        <v>2.88</v>
      </c>
      <c r="N545" s="0" t="n">
        <v>38.60831141</v>
      </c>
      <c r="O545" s="0" t="n">
        <v>45.9892293681773</v>
      </c>
      <c r="P545" s="0" t="n">
        <v>767.997265847388</v>
      </c>
      <c r="Q545" s="0" t="n">
        <v>1845.70359492283</v>
      </c>
      <c r="R545" s="0" t="n">
        <v>4891.11452654549</v>
      </c>
      <c r="S545" s="0" t="n">
        <v>158</v>
      </c>
      <c r="T545" s="0" t="n">
        <v>0.043</v>
      </c>
      <c r="U545" s="0" t="n">
        <v>0</v>
      </c>
    </row>
    <row r="546" customFormat="false" ht="15" hidden="false" customHeight="false" outlineLevel="0" collapsed="false">
      <c r="A546" s="0" t="s">
        <v>129</v>
      </c>
      <c r="B546" s="0" t="s">
        <v>130</v>
      </c>
      <c r="C546" s="0" t="n">
        <v>5</v>
      </c>
      <c r="D546" s="0" t="n">
        <v>2</v>
      </c>
      <c r="E546" s="0" t="n">
        <v>10</v>
      </c>
      <c r="F546" s="0" t="n">
        <v>1550.432588</v>
      </c>
      <c r="G546" s="0" t="n">
        <v>4108.646359</v>
      </c>
      <c r="H546" s="0" t="n">
        <v>645.1349999</v>
      </c>
      <c r="I546" s="0" t="n">
        <v>0.645135</v>
      </c>
      <c r="J546" s="0" t="n">
        <v>0.000645135</v>
      </c>
      <c r="K546" s="0" t="n">
        <v>1.422277523</v>
      </c>
      <c r="L546" s="0" t="n">
        <v>0.0125</v>
      </c>
      <c r="M546" s="0" t="n">
        <v>2.88</v>
      </c>
      <c r="N546" s="0" t="n">
        <v>43.28807374</v>
      </c>
      <c r="O546" s="0" t="n">
        <v>55.219563033716</v>
      </c>
      <c r="P546" s="0" t="n">
        <v>1300.58204474658</v>
      </c>
      <c r="Q546" s="0" t="n">
        <v>3125.647788384</v>
      </c>
      <c r="R546" s="0" t="n">
        <v>8282.96663921761</v>
      </c>
      <c r="S546" s="0" t="n">
        <v>158</v>
      </c>
      <c r="T546" s="0" t="n">
        <v>0.043</v>
      </c>
      <c r="U546" s="0" t="n">
        <v>0</v>
      </c>
    </row>
    <row r="547" customFormat="false" ht="15" hidden="false" customHeight="false" outlineLevel="0" collapsed="false">
      <c r="A547" s="0" t="s">
        <v>129</v>
      </c>
      <c r="B547" s="0" t="s">
        <v>130</v>
      </c>
      <c r="C547" s="0" t="n">
        <v>6</v>
      </c>
      <c r="D547" s="0" t="n">
        <v>2</v>
      </c>
      <c r="E547" s="0" t="n">
        <v>12</v>
      </c>
      <c r="F547" s="0" t="n">
        <v>1976.435953</v>
      </c>
      <c r="G547" s="0" t="n">
        <v>5237.555275</v>
      </c>
      <c r="H547" s="0" t="n">
        <v>822.395</v>
      </c>
      <c r="I547" s="0" t="n">
        <v>0.822395</v>
      </c>
      <c r="J547" s="0" t="n">
        <v>0.000822395</v>
      </c>
      <c r="K547" s="0" t="n">
        <v>1.813068465</v>
      </c>
      <c r="L547" s="0" t="n">
        <v>0.0125</v>
      </c>
      <c r="M547" s="0" t="n">
        <v>2.88</v>
      </c>
      <c r="N547" s="0" t="n">
        <v>47.09511374</v>
      </c>
      <c r="O547" s="0" t="n">
        <v>63.6892639574514</v>
      </c>
      <c r="P547" s="0" t="n">
        <v>1961.64653301096</v>
      </c>
      <c r="Q547" s="0" t="n">
        <v>4714.36321319625</v>
      </c>
      <c r="R547" s="0" t="n">
        <v>12493.06251497</v>
      </c>
      <c r="S547" s="0" t="n">
        <v>158</v>
      </c>
      <c r="T547" s="0" t="n">
        <v>0.043</v>
      </c>
      <c r="U547" s="0" t="n">
        <v>0</v>
      </c>
    </row>
    <row r="548" customFormat="false" ht="15" hidden="false" customHeight="false" outlineLevel="0" collapsed="false">
      <c r="A548" s="0" t="s">
        <v>129</v>
      </c>
      <c r="B548" s="0" t="s">
        <v>130</v>
      </c>
      <c r="C548" s="0" t="n">
        <v>7</v>
      </c>
      <c r="D548" s="0" t="n">
        <v>2</v>
      </c>
      <c r="E548" s="0" t="n">
        <v>14</v>
      </c>
      <c r="F548" s="0" t="n">
        <v>2275.666907</v>
      </c>
      <c r="G548" s="0" t="n">
        <v>6030.517304</v>
      </c>
      <c r="H548" s="0" t="n">
        <v>946.905</v>
      </c>
      <c r="I548" s="0" t="n">
        <v>0.946905</v>
      </c>
      <c r="J548" s="0" t="n">
        <v>0.000946905</v>
      </c>
      <c r="K548" s="0" t="n">
        <v>2.087565701</v>
      </c>
      <c r="L548" s="0" t="n">
        <v>0.0125</v>
      </c>
      <c r="M548" s="0" t="n">
        <v>2.88</v>
      </c>
      <c r="N548" s="0" t="n">
        <v>49.45780751</v>
      </c>
      <c r="O548" s="0" t="n">
        <v>71.4610126652311</v>
      </c>
      <c r="P548" s="0" t="n">
        <v>2732.93442870406</v>
      </c>
      <c r="Q548" s="0" t="n">
        <v>6567.97507499174</v>
      </c>
      <c r="R548" s="0" t="n">
        <v>17405.1339487281</v>
      </c>
      <c r="S548" s="0" t="n">
        <v>158</v>
      </c>
      <c r="T548" s="0" t="n">
        <v>0.043</v>
      </c>
      <c r="U548" s="0" t="n">
        <v>0</v>
      </c>
    </row>
    <row r="549" customFormat="false" ht="15" hidden="false" customHeight="false" outlineLevel="0" collapsed="false">
      <c r="A549" s="0" t="s">
        <v>129</v>
      </c>
      <c r="B549" s="0" t="s">
        <v>130</v>
      </c>
      <c r="C549" s="0" t="n">
        <v>8</v>
      </c>
      <c r="D549" s="0" t="n">
        <v>2</v>
      </c>
      <c r="E549" s="0" t="n">
        <v>16</v>
      </c>
      <c r="F549" s="0" t="n">
        <v>2451.333814</v>
      </c>
      <c r="G549" s="0" t="n">
        <v>6496.034608</v>
      </c>
      <c r="H549" s="0" t="n">
        <v>1020</v>
      </c>
      <c r="I549" s="0" t="n">
        <v>1.02</v>
      </c>
      <c r="J549" s="0" t="n">
        <v>0.00102</v>
      </c>
      <c r="K549" s="0" t="n">
        <v>2.2487124</v>
      </c>
      <c r="L549" s="0" t="n">
        <v>0.0125</v>
      </c>
      <c r="M549" s="0" t="n">
        <v>2.88</v>
      </c>
      <c r="N549" s="0" t="n">
        <v>50.75139355</v>
      </c>
      <c r="O549" s="0" t="n">
        <v>78.5923244459823</v>
      </c>
      <c r="P549" s="0" t="n">
        <v>3594.22117059956</v>
      </c>
      <c r="Q549" s="0" t="n">
        <v>8637.87832395952</v>
      </c>
      <c r="R549" s="0" t="n">
        <v>22890.3775584927</v>
      </c>
      <c r="S549" s="0" t="n">
        <v>158</v>
      </c>
      <c r="T549" s="0" t="n">
        <v>0.043</v>
      </c>
      <c r="U549" s="0" t="n">
        <v>0</v>
      </c>
    </row>
    <row r="550" customFormat="false" ht="15" hidden="false" customHeight="false" outlineLevel="0" collapsed="false">
      <c r="A550" s="0" t="s">
        <v>129</v>
      </c>
      <c r="B550" s="0" t="s">
        <v>130</v>
      </c>
      <c r="C550" s="0" t="n">
        <v>9</v>
      </c>
      <c r="D550" s="0" t="n">
        <v>2</v>
      </c>
      <c r="E550" s="0" t="n">
        <v>18</v>
      </c>
      <c r="F550" s="0" t="n">
        <v>2643.59529</v>
      </c>
      <c r="G550" s="0" t="n">
        <v>7005.527518</v>
      </c>
      <c r="H550" s="0" t="n">
        <v>1100</v>
      </c>
      <c r="I550" s="0" t="n">
        <v>1.1</v>
      </c>
      <c r="J550" s="0" t="n">
        <v>0.0011</v>
      </c>
      <c r="K550" s="0" t="n">
        <v>2.425082</v>
      </c>
      <c r="L550" s="0" t="n">
        <v>0.0125</v>
      </c>
      <c r="M550" s="0" t="n">
        <v>2.88</v>
      </c>
      <c r="N550" s="0" t="n">
        <v>52.09958467</v>
      </c>
      <c r="O550" s="0" t="n">
        <v>85.135974997032</v>
      </c>
      <c r="P550" s="0" t="n">
        <v>4525.1791917625</v>
      </c>
      <c r="Q550" s="0" t="n">
        <v>10875.2203599195</v>
      </c>
      <c r="R550" s="0" t="n">
        <v>28819.3339537867</v>
      </c>
      <c r="S550" s="0" t="n">
        <v>158</v>
      </c>
      <c r="T550" s="0" t="n">
        <v>0.043</v>
      </c>
      <c r="U550" s="0" t="n">
        <v>0</v>
      </c>
    </row>
    <row r="551" customFormat="false" ht="15" hidden="false" customHeight="false" outlineLevel="0" collapsed="false">
      <c r="A551" s="0" t="s">
        <v>129</v>
      </c>
      <c r="B551" s="0" t="s">
        <v>130</v>
      </c>
      <c r="C551" s="0" t="n">
        <v>10</v>
      </c>
      <c r="D551" s="0" t="n">
        <v>2</v>
      </c>
      <c r="E551" s="0" t="n">
        <v>20</v>
      </c>
      <c r="F551" s="0" t="n">
        <v>3076.18361</v>
      </c>
      <c r="G551" s="0" t="n">
        <v>8151.886566</v>
      </c>
      <c r="H551" s="0" t="n">
        <v>1280</v>
      </c>
      <c r="I551" s="0" t="n">
        <v>1.28</v>
      </c>
      <c r="J551" s="0" t="n">
        <v>0.00128</v>
      </c>
      <c r="K551" s="0" t="n">
        <v>2.8219136</v>
      </c>
      <c r="L551" s="0" t="n">
        <v>0.0125</v>
      </c>
      <c r="M551" s="0" t="n">
        <v>2.88</v>
      </c>
      <c r="N551" s="0" t="n">
        <v>54.91455706</v>
      </c>
      <c r="O551" s="0" t="n">
        <v>91.1403909937957</v>
      </c>
      <c r="P551" s="0" t="n">
        <v>5506.52187297662</v>
      </c>
      <c r="Q551" s="0" t="n">
        <v>13233.6502594968</v>
      </c>
      <c r="R551" s="0" t="n">
        <v>35069.1731876665</v>
      </c>
      <c r="S551" s="0" t="n">
        <v>158</v>
      </c>
      <c r="T551" s="0" t="n">
        <v>0.043</v>
      </c>
      <c r="U551" s="0" t="n">
        <v>0</v>
      </c>
    </row>
    <row r="552" customFormat="false" ht="15" hidden="false" customHeight="false" outlineLevel="0" collapsed="false">
      <c r="A552" s="0" t="s">
        <v>131</v>
      </c>
      <c r="B552" s="0" t="s">
        <v>132</v>
      </c>
      <c r="C552" s="0" t="n">
        <v>1</v>
      </c>
      <c r="D552" s="0" t="n">
        <v>2</v>
      </c>
      <c r="E552" s="0" t="n">
        <v>2</v>
      </c>
      <c r="F552" s="0" t="n">
        <v>476.0273973</v>
      </c>
      <c r="G552" s="0" t="n">
        <v>1261.472603</v>
      </c>
      <c r="H552" s="0" t="n">
        <v>198.075</v>
      </c>
      <c r="I552" s="0" t="n">
        <v>0.198075</v>
      </c>
      <c r="J552" s="0" t="n">
        <v>0.000198075</v>
      </c>
      <c r="K552" s="0" t="n">
        <v>0.436680107</v>
      </c>
      <c r="L552" s="0" t="n">
        <v>0.014</v>
      </c>
      <c r="M552" s="0" t="n">
        <v>2.9</v>
      </c>
      <c r="N552" s="0" t="n">
        <v>26.99457061</v>
      </c>
      <c r="O552" s="0" t="n">
        <v>15.0663738961713</v>
      </c>
      <c r="P552" s="0" t="n">
        <v>36.5050867150891</v>
      </c>
      <c r="Q552" s="0" t="n">
        <v>87.7315229874768</v>
      </c>
      <c r="R552" s="0" t="n">
        <v>232.488535916813</v>
      </c>
      <c r="S552" s="0" t="n">
        <v>45.7</v>
      </c>
      <c r="T552" s="0" t="n">
        <v>0.2</v>
      </c>
      <c r="U552" s="0" t="n">
        <v>0</v>
      </c>
    </row>
    <row r="553" customFormat="false" ht="15" hidden="false" customHeight="false" outlineLevel="0" collapsed="false">
      <c r="A553" s="0" t="s">
        <v>131</v>
      </c>
      <c r="B553" s="0" t="s">
        <v>132</v>
      </c>
      <c r="C553" s="0" t="n">
        <v>2</v>
      </c>
      <c r="D553" s="0" t="n">
        <v>2</v>
      </c>
      <c r="E553" s="0" t="n">
        <v>4</v>
      </c>
      <c r="F553" s="0" t="n">
        <v>1129.488104</v>
      </c>
      <c r="G553" s="0" t="n">
        <v>2993.143474</v>
      </c>
      <c r="H553" s="0" t="n">
        <v>469.9800001</v>
      </c>
      <c r="I553" s="0" t="n">
        <v>0.46998</v>
      </c>
      <c r="J553" s="0" t="n">
        <v>0.00046998</v>
      </c>
      <c r="K553" s="0" t="n">
        <v>1.036127308</v>
      </c>
      <c r="L553" s="0" t="n">
        <v>0.014</v>
      </c>
      <c r="M553" s="0" t="n">
        <v>2.9</v>
      </c>
      <c r="N553" s="0" t="n">
        <v>36.36410276</v>
      </c>
      <c r="O553" s="0" t="n">
        <v>25.165666339843</v>
      </c>
      <c r="P553" s="0" t="n">
        <v>161.611586942843</v>
      </c>
      <c r="Q553" s="0" t="n">
        <v>388.396027259897</v>
      </c>
      <c r="R553" s="0" t="n">
        <v>1029.24947223873</v>
      </c>
      <c r="S553" s="0" t="n">
        <v>45.7</v>
      </c>
      <c r="T553" s="0" t="n">
        <v>0.2</v>
      </c>
      <c r="U553" s="0" t="n">
        <v>0</v>
      </c>
    </row>
    <row r="554" customFormat="false" ht="15" hidden="false" customHeight="false" outlineLevel="0" collapsed="false">
      <c r="A554" s="0" t="s">
        <v>131</v>
      </c>
      <c r="B554" s="0" t="s">
        <v>132</v>
      </c>
      <c r="C554" s="0" t="n">
        <v>3</v>
      </c>
      <c r="D554" s="0" t="n">
        <v>2</v>
      </c>
      <c r="E554" s="0" t="n">
        <v>6</v>
      </c>
      <c r="F554" s="0" t="n">
        <v>1548.906513</v>
      </c>
      <c r="G554" s="0" t="n">
        <v>4104.60226</v>
      </c>
      <c r="H554" s="0" t="n">
        <v>644.5000001</v>
      </c>
      <c r="I554" s="0" t="n">
        <v>0.6445</v>
      </c>
      <c r="J554" s="0" t="n">
        <v>0.0006445</v>
      </c>
      <c r="K554" s="0" t="n">
        <v>1.42087759</v>
      </c>
      <c r="L554" s="0" t="n">
        <v>0.014</v>
      </c>
      <c r="M554" s="0" t="n">
        <v>2.9</v>
      </c>
      <c r="N554" s="0" t="n">
        <v>40.54746931</v>
      </c>
      <c r="O554" s="0" t="n">
        <v>31.9354245156124</v>
      </c>
      <c r="P554" s="0" t="n">
        <v>322.491926801331</v>
      </c>
      <c r="Q554" s="0" t="n">
        <v>775.034671476403</v>
      </c>
      <c r="R554" s="0" t="n">
        <v>2053.84187941247</v>
      </c>
      <c r="S554" s="0" t="n">
        <v>45.7</v>
      </c>
      <c r="T554" s="0" t="n">
        <v>0.2</v>
      </c>
      <c r="U554" s="0" t="n">
        <v>0</v>
      </c>
    </row>
    <row r="555" customFormat="false" ht="15" hidden="false" customHeight="false" outlineLevel="0" collapsed="false">
      <c r="A555" s="0" t="s">
        <v>131</v>
      </c>
      <c r="B555" s="0" t="s">
        <v>132</v>
      </c>
      <c r="C555" s="0" t="n">
        <v>4</v>
      </c>
      <c r="D555" s="0" t="n">
        <v>2</v>
      </c>
      <c r="E555" s="0" t="n">
        <v>8</v>
      </c>
      <c r="F555" s="0" t="n">
        <v>2095.457822</v>
      </c>
      <c r="G555" s="0" t="n">
        <v>5552.96323</v>
      </c>
      <c r="H555" s="0" t="n">
        <v>871.9199997</v>
      </c>
      <c r="I555" s="0" t="n">
        <v>0.87192</v>
      </c>
      <c r="J555" s="0" t="n">
        <v>0.00087192</v>
      </c>
      <c r="K555" s="0" t="n">
        <v>1.92225227</v>
      </c>
      <c r="L555" s="0" t="n">
        <v>0.014</v>
      </c>
      <c r="M555" s="0" t="n">
        <v>2.9</v>
      </c>
      <c r="N555" s="0" t="n">
        <v>45.00115458</v>
      </c>
      <c r="O555" s="0" t="n">
        <v>36.4733291276443</v>
      </c>
      <c r="P555" s="0" t="n">
        <v>474.085543126929</v>
      </c>
      <c r="Q555" s="0" t="n">
        <v>1139.35482606808</v>
      </c>
      <c r="R555" s="0" t="n">
        <v>3019.29028908041</v>
      </c>
      <c r="S555" s="0" t="n">
        <v>45.7</v>
      </c>
      <c r="T555" s="0" t="n">
        <v>0.2</v>
      </c>
      <c r="U555" s="0" t="n">
        <v>0</v>
      </c>
    </row>
    <row r="556" customFormat="false" ht="15" hidden="false" customHeight="false" outlineLevel="0" collapsed="false">
      <c r="A556" s="0" t="s">
        <v>131</v>
      </c>
      <c r="B556" s="0" t="s">
        <v>132</v>
      </c>
      <c r="C556" s="0" t="n">
        <v>5</v>
      </c>
      <c r="D556" s="0" t="n">
        <v>2</v>
      </c>
      <c r="E556" s="0" t="n">
        <v>10</v>
      </c>
      <c r="F556" s="0" t="n">
        <v>2636.890171</v>
      </c>
      <c r="G556" s="0" t="n">
        <v>6987.758953</v>
      </c>
      <c r="H556" s="0" t="n">
        <v>1097.21</v>
      </c>
      <c r="I556" s="0" t="n">
        <v>1.09721</v>
      </c>
      <c r="J556" s="0" t="n">
        <v>0.00109721</v>
      </c>
      <c r="K556" s="0" t="n">
        <v>2.418931111</v>
      </c>
      <c r="L556" s="0" t="n">
        <v>0.014</v>
      </c>
      <c r="M556" s="0" t="n">
        <v>2.9</v>
      </c>
      <c r="N556" s="0" t="n">
        <v>48.71267432</v>
      </c>
      <c r="O556" s="0" t="n">
        <v>39.5151775560868</v>
      </c>
      <c r="P556" s="0" t="n">
        <v>598.058207831128</v>
      </c>
      <c r="Q556" s="0" t="n">
        <v>1437.29441920483</v>
      </c>
      <c r="R556" s="0" t="n">
        <v>3808.83021089279</v>
      </c>
      <c r="S556" s="0" t="n">
        <v>45.7</v>
      </c>
      <c r="T556" s="0" t="n">
        <v>0.2</v>
      </c>
      <c r="U556" s="0" t="n">
        <v>0</v>
      </c>
    </row>
    <row r="557" customFormat="false" ht="15" hidden="false" customHeight="false" outlineLevel="0" collapsed="false">
      <c r="A557" s="0" t="s">
        <v>131</v>
      </c>
      <c r="B557" s="0" t="s">
        <v>132</v>
      </c>
      <c r="C557" s="0" t="n">
        <v>6</v>
      </c>
      <c r="D557" s="0" t="n">
        <v>2</v>
      </c>
      <c r="E557" s="0" t="n">
        <v>12</v>
      </c>
      <c r="F557" s="0" t="n">
        <v>2919.850997</v>
      </c>
      <c r="G557" s="0" t="n">
        <v>7737.605143</v>
      </c>
      <c r="H557" s="0" t="n">
        <v>1214.95</v>
      </c>
      <c r="I557" s="0" t="n">
        <v>1.21495</v>
      </c>
      <c r="J557" s="0" t="n">
        <v>0.00121495</v>
      </c>
      <c r="K557" s="0" t="n">
        <v>2.678503069</v>
      </c>
      <c r="L557" s="0" t="n">
        <v>0.014</v>
      </c>
      <c r="M557" s="0" t="n">
        <v>2.9</v>
      </c>
      <c r="N557" s="0" t="n">
        <v>50.45532687</v>
      </c>
      <c r="O557" s="0" t="n">
        <v>41.5541895346739</v>
      </c>
      <c r="P557" s="0" t="n">
        <v>692.007821312574</v>
      </c>
      <c r="Q557" s="0" t="n">
        <v>1663.08056071275</v>
      </c>
      <c r="R557" s="0" t="n">
        <v>4407.16348588878</v>
      </c>
      <c r="S557" s="0" t="n">
        <v>45.7</v>
      </c>
      <c r="T557" s="0" t="n">
        <v>0.2</v>
      </c>
      <c r="U557" s="0" t="n">
        <v>0</v>
      </c>
    </row>
    <row r="558" customFormat="false" ht="15" hidden="false" customHeight="false" outlineLevel="0" collapsed="false">
      <c r="A558" s="0" t="s">
        <v>131</v>
      </c>
      <c r="B558" s="0" t="s">
        <v>132</v>
      </c>
      <c r="C558" s="0" t="n">
        <v>7</v>
      </c>
      <c r="D558" s="0" t="n">
        <v>2</v>
      </c>
      <c r="E558" s="0" t="n">
        <v>14</v>
      </c>
      <c r="F558" s="0" t="n">
        <v>3445.56597</v>
      </c>
      <c r="G558" s="0" t="n">
        <v>9130.749819</v>
      </c>
      <c r="H558" s="0" t="n">
        <v>1433.7</v>
      </c>
      <c r="I558" s="0" t="n">
        <v>1.4337</v>
      </c>
      <c r="J558" s="0" t="n">
        <v>0.0014337</v>
      </c>
      <c r="K558" s="0" t="n">
        <v>3.160763694</v>
      </c>
      <c r="L558" s="0" t="n">
        <v>0.014</v>
      </c>
      <c r="M558" s="0" t="n">
        <v>2.9</v>
      </c>
      <c r="N558" s="0" t="n">
        <v>53.41953288</v>
      </c>
      <c r="O558" s="0" t="n">
        <v>42.9209801380276</v>
      </c>
      <c r="P558" s="0" t="n">
        <v>760.098657177064</v>
      </c>
      <c r="Q558" s="0" t="n">
        <v>1826.72111794536</v>
      </c>
      <c r="R558" s="0" t="n">
        <v>4840.8109625552</v>
      </c>
      <c r="S558" s="0" t="n">
        <v>45.7</v>
      </c>
      <c r="T558" s="0" t="n">
        <v>0.2</v>
      </c>
      <c r="U558" s="0" t="n">
        <v>0</v>
      </c>
    </row>
    <row r="559" customFormat="false" ht="15" hidden="false" customHeight="false" outlineLevel="0" collapsed="false">
      <c r="A559" s="0" t="s">
        <v>131</v>
      </c>
      <c r="B559" s="0" t="s">
        <v>132</v>
      </c>
      <c r="C559" s="0" t="n">
        <v>8</v>
      </c>
      <c r="D559" s="0" t="n">
        <v>2</v>
      </c>
      <c r="E559" s="0" t="n">
        <v>16</v>
      </c>
      <c r="F559" s="0" t="n">
        <v>3970.920452</v>
      </c>
      <c r="G559" s="0" t="n">
        <v>10522.9392</v>
      </c>
      <c r="H559" s="0" t="n">
        <v>1652.3</v>
      </c>
      <c r="I559" s="0" t="n">
        <v>1.6523</v>
      </c>
      <c r="J559" s="0" t="n">
        <v>0.0016523</v>
      </c>
      <c r="K559" s="0" t="n">
        <v>3.642693626</v>
      </c>
      <c r="L559" s="0" t="n">
        <v>0.014</v>
      </c>
      <c r="M559" s="0" t="n">
        <v>2.9</v>
      </c>
      <c r="N559" s="0" t="n">
        <v>56.09860001</v>
      </c>
      <c r="O559" s="0" t="n">
        <v>43.8371672781887</v>
      </c>
      <c r="P559" s="0" t="n">
        <v>808.111403568167</v>
      </c>
      <c r="Q559" s="0" t="n">
        <v>1942.10863630898</v>
      </c>
      <c r="R559" s="0" t="n">
        <v>5146.5878862188</v>
      </c>
      <c r="S559" s="0" t="n">
        <v>45.7</v>
      </c>
      <c r="T559" s="0" t="n">
        <v>0.2</v>
      </c>
      <c r="U559" s="0" t="n">
        <v>0</v>
      </c>
    </row>
    <row r="560" customFormat="false" ht="15" hidden="false" customHeight="false" outlineLevel="0" collapsed="false">
      <c r="A560" s="0" t="s">
        <v>131</v>
      </c>
      <c r="B560" s="0" t="s">
        <v>132</v>
      </c>
      <c r="C560" s="0" t="n">
        <v>9</v>
      </c>
      <c r="D560" s="0" t="n">
        <v>2</v>
      </c>
      <c r="E560" s="0" t="n">
        <v>18</v>
      </c>
      <c r="F560" s="0" t="n">
        <v>4109.589041</v>
      </c>
      <c r="G560" s="0" t="n">
        <v>10890.41096</v>
      </c>
      <c r="H560" s="0" t="n">
        <v>1710</v>
      </c>
      <c r="I560" s="0" t="n">
        <v>1.71</v>
      </c>
      <c r="J560" s="0" t="n">
        <v>0.00171</v>
      </c>
      <c r="K560" s="0" t="n">
        <v>3.7699002</v>
      </c>
      <c r="L560" s="0" t="n">
        <v>0.014</v>
      </c>
      <c r="M560" s="0" t="n">
        <v>2.9</v>
      </c>
      <c r="N560" s="0" t="n">
        <v>56.76654201</v>
      </c>
      <c r="O560" s="0" t="n">
        <v>44.4513058841587</v>
      </c>
      <c r="P560" s="0" t="n">
        <v>841.381881656211</v>
      </c>
      <c r="Q560" s="0" t="n">
        <v>2022.06652645088</v>
      </c>
      <c r="R560" s="0" t="n">
        <v>5358.47629509483</v>
      </c>
      <c r="S560" s="0" t="n">
        <v>45.7</v>
      </c>
      <c r="T560" s="0" t="n">
        <v>0.2</v>
      </c>
      <c r="U560" s="0" t="n">
        <v>0</v>
      </c>
    </row>
    <row r="561" customFormat="false" ht="15" hidden="false" customHeight="false" outlineLevel="0" collapsed="false">
      <c r="A561" s="0" t="s">
        <v>131</v>
      </c>
      <c r="B561" s="0" t="s">
        <v>132</v>
      </c>
      <c r="C561" s="0" t="n">
        <v>10</v>
      </c>
      <c r="D561" s="0" t="n">
        <v>2</v>
      </c>
      <c r="E561" s="0" t="n">
        <v>20</v>
      </c>
      <c r="F561" s="0" t="n">
        <v>4373.94857</v>
      </c>
      <c r="G561" s="0" t="n">
        <v>11590.96371</v>
      </c>
      <c r="H561" s="0" t="n">
        <v>1820</v>
      </c>
      <c r="I561" s="0" t="n">
        <v>1.82</v>
      </c>
      <c r="J561" s="0" t="n">
        <v>0.00182</v>
      </c>
      <c r="K561" s="0" t="n">
        <v>4.0124084</v>
      </c>
      <c r="L561" s="0" t="n">
        <v>0.014</v>
      </c>
      <c r="M561" s="0" t="n">
        <v>2.9</v>
      </c>
      <c r="N561" s="0" t="n">
        <v>58.00009998</v>
      </c>
      <c r="O561" s="0" t="n">
        <v>44.8629753027848</v>
      </c>
      <c r="P561" s="0" t="n">
        <v>864.178477583643</v>
      </c>
      <c r="Q561" s="0" t="n">
        <v>2076.85286609864</v>
      </c>
      <c r="R561" s="0" t="n">
        <v>5503.66009516139</v>
      </c>
      <c r="S561" s="0" t="n">
        <v>45.7</v>
      </c>
      <c r="T561" s="0" t="n">
        <v>0.2</v>
      </c>
      <c r="U561" s="0" t="n">
        <v>0</v>
      </c>
    </row>
    <row r="562" customFormat="false" ht="15" hidden="false" customHeight="false" outlineLevel="0" collapsed="false">
      <c r="A562" s="0" t="s">
        <v>133</v>
      </c>
      <c r="B562" s="0" t="s">
        <v>134</v>
      </c>
      <c r="C562" s="0" t="n">
        <v>1</v>
      </c>
      <c r="D562" s="0" t="n">
        <v>3</v>
      </c>
      <c r="E562" s="0" t="n">
        <v>3</v>
      </c>
      <c r="F562" s="0" t="n">
        <v>350</v>
      </c>
      <c r="G562" s="0" t="n">
        <v>927.5</v>
      </c>
      <c r="H562" s="0" t="n">
        <v>145.635</v>
      </c>
      <c r="I562" s="0" t="n">
        <v>0.145635</v>
      </c>
      <c r="J562" s="0" t="n">
        <v>0.000145635</v>
      </c>
      <c r="K562" s="0" t="n">
        <v>0.321069834</v>
      </c>
      <c r="L562" s="0" t="n">
        <v>0.0127</v>
      </c>
      <c r="M562" s="0" t="n">
        <v>3.1</v>
      </c>
      <c r="N562" s="0" t="n">
        <v>20.39406897</v>
      </c>
      <c r="O562" s="0" t="n">
        <v>29.5467228422842</v>
      </c>
      <c r="P562" s="0" t="n">
        <v>459.602738674808</v>
      </c>
      <c r="Q562" s="0" t="n">
        <v>1104.54875913196</v>
      </c>
      <c r="R562" s="0" t="n">
        <v>2927.05421169969</v>
      </c>
      <c r="S562" s="0" t="n">
        <v>114</v>
      </c>
      <c r="T562" s="0" t="n">
        <v>0.1</v>
      </c>
      <c r="U562" s="0" t="n">
        <v>0</v>
      </c>
    </row>
    <row r="563" customFormat="false" ht="15" hidden="false" customHeight="false" outlineLevel="0" collapsed="false">
      <c r="A563" s="0" t="s">
        <v>133</v>
      </c>
      <c r="B563" s="0" t="s">
        <v>134</v>
      </c>
      <c r="C563" s="0" t="n">
        <v>2</v>
      </c>
      <c r="D563" s="0" t="n">
        <v>3</v>
      </c>
      <c r="E563" s="0" t="n">
        <v>6</v>
      </c>
      <c r="F563" s="0" t="n">
        <v>1200</v>
      </c>
      <c r="G563" s="0" t="n">
        <v>3180</v>
      </c>
      <c r="H563" s="0" t="n">
        <v>499.32</v>
      </c>
      <c r="I563" s="0" t="n">
        <v>0.49932</v>
      </c>
      <c r="J563" s="0" t="n">
        <v>0.00049932</v>
      </c>
      <c r="K563" s="0" t="n">
        <v>1.100810858</v>
      </c>
      <c r="L563" s="0" t="n">
        <v>0.0127</v>
      </c>
      <c r="M563" s="0" t="n">
        <v>3.1</v>
      </c>
      <c r="N563" s="0" t="n">
        <v>30.347369</v>
      </c>
      <c r="O563" s="0" t="n">
        <v>51.435473485281</v>
      </c>
      <c r="P563" s="0" t="n">
        <v>2562.82068922677</v>
      </c>
      <c r="Q563" s="0" t="n">
        <v>6159.14609283051</v>
      </c>
      <c r="R563" s="0" t="n">
        <v>16321.7371460008</v>
      </c>
      <c r="S563" s="0" t="n">
        <v>114</v>
      </c>
      <c r="T563" s="0" t="n">
        <v>0.1</v>
      </c>
      <c r="U563" s="0" t="n">
        <v>0</v>
      </c>
    </row>
    <row r="564" customFormat="false" ht="15" hidden="false" customHeight="false" outlineLevel="0" collapsed="false">
      <c r="A564" s="0" t="s">
        <v>133</v>
      </c>
      <c r="B564" s="0" t="s">
        <v>134</v>
      </c>
      <c r="C564" s="0" t="n">
        <v>3</v>
      </c>
      <c r="D564" s="0" t="n">
        <v>3</v>
      </c>
      <c r="E564" s="0" t="n">
        <v>9</v>
      </c>
      <c r="F564" s="0" t="n">
        <v>1800</v>
      </c>
      <c r="G564" s="0" t="n">
        <v>4770</v>
      </c>
      <c r="H564" s="0" t="n">
        <v>748.98</v>
      </c>
      <c r="I564" s="0" t="n">
        <v>0.74898</v>
      </c>
      <c r="J564" s="0" t="n">
        <v>0.00074898</v>
      </c>
      <c r="K564" s="0" t="n">
        <v>1.651216288</v>
      </c>
      <c r="L564" s="0" t="n">
        <v>0.0127</v>
      </c>
      <c r="M564" s="0" t="n">
        <v>3.1</v>
      </c>
      <c r="N564" s="0" t="n">
        <v>34.58793844</v>
      </c>
      <c r="O564" s="0" t="n">
        <v>67.6510587895717</v>
      </c>
      <c r="P564" s="0" t="n">
        <v>5993.14761558146</v>
      </c>
      <c r="Q564" s="0" t="n">
        <v>14403.1425512652</v>
      </c>
      <c r="R564" s="0" t="n">
        <v>38168.3277608529</v>
      </c>
      <c r="S564" s="0" t="n">
        <v>114</v>
      </c>
      <c r="T564" s="0" t="n">
        <v>0.1</v>
      </c>
      <c r="U564" s="0" t="n">
        <v>0</v>
      </c>
    </row>
    <row r="565" customFormat="false" ht="15" hidden="false" customHeight="false" outlineLevel="0" collapsed="false">
      <c r="A565" s="0" t="s">
        <v>133</v>
      </c>
      <c r="B565" s="0" t="s">
        <v>134</v>
      </c>
      <c r="C565" s="0" t="n">
        <v>4</v>
      </c>
      <c r="D565" s="0" t="n">
        <v>3</v>
      </c>
      <c r="E565" s="0" t="n">
        <v>12</v>
      </c>
      <c r="F565" s="0" t="n">
        <v>3129.99</v>
      </c>
      <c r="G565" s="0" t="n">
        <v>8294.48</v>
      </c>
      <c r="H565" s="0" t="n">
        <v>1302.388839</v>
      </c>
      <c r="I565" s="0" t="n">
        <v>1.302388839</v>
      </c>
      <c r="J565" s="0" t="n">
        <v>0.001302389</v>
      </c>
      <c r="K565" s="0" t="n">
        <v>2.871272482</v>
      </c>
      <c r="L565" s="0" t="n">
        <v>0.0127</v>
      </c>
      <c r="M565" s="0" t="n">
        <v>3.1</v>
      </c>
      <c r="N565" s="0" t="n">
        <v>41.34578791</v>
      </c>
      <c r="O565" s="0" t="n">
        <v>79.663859842009</v>
      </c>
      <c r="P565" s="0" t="n">
        <v>9947.49867536032</v>
      </c>
      <c r="Q565" s="0" t="n">
        <v>23906.5096740214</v>
      </c>
      <c r="R565" s="0" t="n">
        <v>63352.2506361568</v>
      </c>
      <c r="S565" s="0" t="n">
        <v>114</v>
      </c>
      <c r="T565" s="0" t="n">
        <v>0.1</v>
      </c>
      <c r="U565" s="0" t="n">
        <v>0</v>
      </c>
    </row>
    <row r="566" customFormat="false" ht="15" hidden="false" customHeight="false" outlineLevel="0" collapsed="false">
      <c r="A566" s="0" t="s">
        <v>133</v>
      </c>
      <c r="B566" s="0" t="s">
        <v>134</v>
      </c>
      <c r="C566" s="0" t="n">
        <v>5</v>
      </c>
      <c r="D566" s="0" t="n">
        <v>3</v>
      </c>
      <c r="E566" s="0" t="n">
        <v>15</v>
      </c>
      <c r="F566" s="0" t="n">
        <v>7000</v>
      </c>
      <c r="G566" s="0" t="n">
        <v>18550</v>
      </c>
      <c r="H566" s="0" t="n">
        <v>2912.7</v>
      </c>
      <c r="I566" s="0" t="n">
        <v>2.9127</v>
      </c>
      <c r="J566" s="0" t="n">
        <v>0.0029127</v>
      </c>
      <c r="K566" s="0" t="n">
        <v>6.421396674</v>
      </c>
      <c r="L566" s="0" t="n">
        <v>0.0127</v>
      </c>
      <c r="M566" s="0" t="n">
        <v>3.1</v>
      </c>
      <c r="N566" s="0" t="n">
        <v>53.60323234</v>
      </c>
      <c r="O566" s="0" t="n">
        <v>88.563161743079</v>
      </c>
      <c r="P566" s="0" t="n">
        <v>13813.0113976149</v>
      </c>
      <c r="Q566" s="0" t="n">
        <v>33196.3744234917</v>
      </c>
      <c r="R566" s="0" t="n">
        <v>87970.3922222529</v>
      </c>
      <c r="S566" s="0" t="n">
        <v>114</v>
      </c>
      <c r="T566" s="0" t="n">
        <v>0.1</v>
      </c>
      <c r="U566" s="0" t="n">
        <v>0</v>
      </c>
    </row>
    <row r="567" customFormat="false" ht="15" hidden="false" customHeight="false" outlineLevel="0" collapsed="false">
      <c r="A567" s="0" t="s">
        <v>133</v>
      </c>
      <c r="B567" s="0" t="s">
        <v>134</v>
      </c>
      <c r="C567" s="0" t="n">
        <v>6</v>
      </c>
      <c r="D567" s="0" t="n">
        <v>3</v>
      </c>
      <c r="E567" s="0" t="n">
        <v>18</v>
      </c>
      <c r="F567" s="0" t="n">
        <v>9000</v>
      </c>
      <c r="G567" s="0" t="n">
        <v>23850</v>
      </c>
      <c r="H567" s="0" t="n">
        <v>3744.9</v>
      </c>
      <c r="I567" s="0" t="n">
        <v>3.7449</v>
      </c>
      <c r="J567" s="0" t="n">
        <v>0.0037449</v>
      </c>
      <c r="K567" s="0" t="n">
        <v>8.256081438</v>
      </c>
      <c r="L567" s="0" t="n">
        <v>0.0127</v>
      </c>
      <c r="M567" s="0" t="n">
        <v>3.1</v>
      </c>
      <c r="N567" s="0" t="n">
        <v>58.12980584</v>
      </c>
      <c r="O567" s="0" t="n">
        <v>95.1559267427391</v>
      </c>
      <c r="P567" s="0" t="n">
        <v>17256.5842133013</v>
      </c>
      <c r="Q567" s="0" t="n">
        <v>41472.2043097845</v>
      </c>
      <c r="R567" s="0" t="n">
        <v>109901.341420929</v>
      </c>
      <c r="S567" s="0" t="n">
        <v>114</v>
      </c>
      <c r="T567" s="0" t="n">
        <v>0.1</v>
      </c>
      <c r="U567" s="0" t="n">
        <v>0</v>
      </c>
    </row>
    <row r="568" customFormat="false" ht="15" hidden="false" customHeight="false" outlineLevel="0" collapsed="false">
      <c r="A568" s="0" t="s">
        <v>133</v>
      </c>
      <c r="B568" s="0" t="s">
        <v>134</v>
      </c>
      <c r="C568" s="0" t="n">
        <v>7</v>
      </c>
      <c r="D568" s="0" t="n">
        <v>3</v>
      </c>
      <c r="E568" s="0" t="n">
        <v>21</v>
      </c>
      <c r="F568" s="0" t="n">
        <v>13000</v>
      </c>
      <c r="G568" s="0" t="n">
        <v>34450</v>
      </c>
      <c r="H568" s="0" t="n">
        <v>5409.3</v>
      </c>
      <c r="I568" s="0" t="n">
        <v>5.4093</v>
      </c>
      <c r="J568" s="0" t="n">
        <v>0.0054093</v>
      </c>
      <c r="K568" s="0" t="n">
        <v>11.92545097</v>
      </c>
      <c r="L568" s="0" t="n">
        <v>0.0127</v>
      </c>
      <c r="M568" s="0" t="n">
        <v>3.1</v>
      </c>
      <c r="N568" s="0" t="n">
        <v>65.45084732</v>
      </c>
      <c r="O568" s="0" t="n">
        <v>100.03996717916</v>
      </c>
      <c r="P568" s="0" t="n">
        <v>20153.0924300264</v>
      </c>
      <c r="Q568" s="0" t="n">
        <v>48433.2911079702</v>
      </c>
      <c r="R568" s="0" t="n">
        <v>128348.221436121</v>
      </c>
      <c r="S568" s="0" t="n">
        <v>114</v>
      </c>
      <c r="T568" s="0" t="n">
        <v>0.1</v>
      </c>
      <c r="U568" s="0" t="n">
        <v>0</v>
      </c>
    </row>
    <row r="569" customFormat="false" ht="15" hidden="false" customHeight="false" outlineLevel="0" collapsed="false">
      <c r="A569" s="0" t="s">
        <v>133</v>
      </c>
      <c r="B569" s="0" t="s">
        <v>134</v>
      </c>
      <c r="C569" s="0" t="n">
        <v>8</v>
      </c>
      <c r="D569" s="0" t="n">
        <v>3</v>
      </c>
      <c r="E569" s="0" t="n">
        <v>24</v>
      </c>
      <c r="F569" s="0" t="n">
        <v>18000</v>
      </c>
      <c r="G569" s="0" t="n">
        <v>40770</v>
      </c>
      <c r="H569" s="0" t="n">
        <v>7489.8</v>
      </c>
      <c r="I569" s="0" t="n">
        <v>7.4898</v>
      </c>
      <c r="J569" s="0" t="n">
        <v>0.0074898</v>
      </c>
      <c r="K569" s="0" t="n">
        <v>16.51216288</v>
      </c>
      <c r="L569" s="0" t="n">
        <v>0.0127</v>
      </c>
      <c r="M569" s="0" t="n">
        <v>3.1</v>
      </c>
      <c r="N569" s="0" t="n">
        <v>72.69513084</v>
      </c>
      <c r="O569" s="0" t="n">
        <v>103.658153325007</v>
      </c>
      <c r="P569" s="0" t="n">
        <v>22499.583071964</v>
      </c>
      <c r="Q569" s="0" t="n">
        <v>54072.5380244269</v>
      </c>
      <c r="R569" s="0" t="n">
        <v>143292.225764731</v>
      </c>
      <c r="S569" s="0" t="n">
        <v>114</v>
      </c>
      <c r="T569" s="0" t="n">
        <v>0.1</v>
      </c>
      <c r="U569" s="0" t="n">
        <v>0</v>
      </c>
    </row>
    <row r="570" customFormat="false" ht="15" hidden="false" customHeight="false" outlineLevel="0" collapsed="false">
      <c r="A570" s="0" t="s">
        <v>133</v>
      </c>
      <c r="B570" s="0" t="s">
        <v>134</v>
      </c>
      <c r="C570" s="0" t="n">
        <v>9</v>
      </c>
      <c r="D570" s="0" t="n">
        <v>3</v>
      </c>
      <c r="E570" s="0" t="n">
        <v>27</v>
      </c>
      <c r="F570" s="0" t="n">
        <v>30000</v>
      </c>
      <c r="G570" s="0" t="n">
        <v>79500</v>
      </c>
      <c r="H570" s="0" t="n">
        <v>12483</v>
      </c>
      <c r="I570" s="0" t="n">
        <v>12.483</v>
      </c>
      <c r="J570" s="0" t="n">
        <v>0.012483</v>
      </c>
      <c r="K570" s="0" t="n">
        <v>27.52027146</v>
      </c>
      <c r="L570" s="0" t="n">
        <v>0.0127</v>
      </c>
      <c r="M570" s="0" t="n">
        <v>3.1</v>
      </c>
      <c r="N570" s="0" t="n">
        <v>85.71748801</v>
      </c>
      <c r="O570" s="0" t="n">
        <v>106.338571547669</v>
      </c>
      <c r="P570" s="0" t="n">
        <v>24352.5963062801</v>
      </c>
      <c r="Q570" s="0" t="n">
        <v>58525.8262587843</v>
      </c>
      <c r="R570" s="0" t="n">
        <v>155093.439585778</v>
      </c>
      <c r="S570" s="0" t="n">
        <v>114</v>
      </c>
      <c r="T570" s="0" t="n">
        <v>0.1</v>
      </c>
      <c r="U570" s="0" t="n">
        <v>0</v>
      </c>
    </row>
    <row r="571" customFormat="false" ht="15" hidden="false" customHeight="false" outlineLevel="0" collapsed="false">
      <c r="A571" s="0" t="s">
        <v>133</v>
      </c>
      <c r="B571" s="0" t="s">
        <v>134</v>
      </c>
      <c r="C571" s="0" t="n">
        <v>10</v>
      </c>
      <c r="D571" s="0" t="n">
        <v>3</v>
      </c>
      <c r="E571" s="0" t="n">
        <v>30</v>
      </c>
      <c r="F571" s="0" t="n">
        <v>32000</v>
      </c>
      <c r="G571" s="0" t="n">
        <v>85500</v>
      </c>
      <c r="H571" s="0" t="n">
        <v>13315.2</v>
      </c>
      <c r="I571" s="0" t="n">
        <v>13.3152</v>
      </c>
      <c r="J571" s="0" t="n">
        <v>0.0133152</v>
      </c>
      <c r="K571" s="0" t="n">
        <v>29.35495622</v>
      </c>
      <c r="L571" s="0" t="n">
        <v>0.0127</v>
      </c>
      <c r="M571" s="0" t="n">
        <v>3.1</v>
      </c>
      <c r="N571" s="0" t="n">
        <v>87.52073558</v>
      </c>
      <c r="O571" s="0" t="n">
        <v>108.324274206064</v>
      </c>
      <c r="P571" s="0" t="n">
        <v>25790.1378403769</v>
      </c>
      <c r="Q571" s="0" t="n">
        <v>61980.6244661785</v>
      </c>
      <c r="R571" s="0" t="n">
        <v>164248.654835373</v>
      </c>
      <c r="S571" s="0" t="n">
        <v>114</v>
      </c>
      <c r="T571" s="0" t="n">
        <v>0.1</v>
      </c>
      <c r="U571" s="0" t="n">
        <v>0</v>
      </c>
    </row>
    <row r="572" customFormat="false" ht="15" hidden="false" customHeight="false" outlineLevel="0" collapsed="false">
      <c r="A572" s="0" t="s">
        <v>135</v>
      </c>
      <c r="B572" s="0" t="s">
        <v>136</v>
      </c>
      <c r="C572" s="0" t="n">
        <v>1</v>
      </c>
      <c r="D572" s="0" t="n">
        <v>2</v>
      </c>
      <c r="E572" s="0" t="n">
        <v>2</v>
      </c>
      <c r="F572" s="0" t="n">
        <v>476.0273973</v>
      </c>
      <c r="G572" s="0" t="n">
        <v>1261.472603</v>
      </c>
      <c r="H572" s="0" t="n">
        <v>198.075</v>
      </c>
      <c r="I572" s="0" t="n">
        <v>0.198075</v>
      </c>
      <c r="J572" s="0" t="n">
        <v>0.000198075</v>
      </c>
      <c r="K572" s="0" t="n">
        <v>0.436680107</v>
      </c>
      <c r="L572" s="0" t="n">
        <v>0.012</v>
      </c>
      <c r="M572" s="0" t="n">
        <v>3</v>
      </c>
      <c r="N572" s="0" t="n">
        <v>25.46143086</v>
      </c>
      <c r="O572" s="0" t="n">
        <v>10.8676238851612</v>
      </c>
      <c r="P572" s="0" t="n">
        <v>15.4022810881189</v>
      </c>
      <c r="Q572" s="0" t="n">
        <v>37.0158161214105</v>
      </c>
      <c r="R572" s="0" t="n">
        <v>98.0919127217379</v>
      </c>
      <c r="S572" s="0" t="n">
        <v>60.5</v>
      </c>
      <c r="T572" s="0" t="n">
        <v>0.099</v>
      </c>
      <c r="U572" s="0" t="n">
        <v>0</v>
      </c>
    </row>
    <row r="573" customFormat="false" ht="15" hidden="false" customHeight="false" outlineLevel="0" collapsed="false">
      <c r="A573" s="0" t="s">
        <v>135</v>
      </c>
      <c r="B573" s="0" t="s">
        <v>136</v>
      </c>
      <c r="C573" s="0" t="n">
        <v>2</v>
      </c>
      <c r="D573" s="0" t="n">
        <v>2</v>
      </c>
      <c r="E573" s="0" t="n">
        <v>4</v>
      </c>
      <c r="F573" s="0" t="n">
        <v>1129.488104</v>
      </c>
      <c r="G573" s="0" t="n">
        <v>2993.143474</v>
      </c>
      <c r="H573" s="0" t="n">
        <v>469.9800001</v>
      </c>
      <c r="I573" s="0" t="n">
        <v>0.46998</v>
      </c>
      <c r="J573" s="0" t="n">
        <v>0.00046998</v>
      </c>
      <c r="K573" s="0" t="n">
        <v>1.036127308</v>
      </c>
      <c r="L573" s="0" t="n">
        <v>0.012</v>
      </c>
      <c r="M573" s="0" t="n">
        <v>3</v>
      </c>
      <c r="N573" s="0" t="n">
        <v>33.95987192</v>
      </c>
      <c r="O573" s="0" t="n">
        <v>19.7830948957881</v>
      </c>
      <c r="P573" s="0" t="n">
        <v>92.9103184738383</v>
      </c>
      <c r="Q573" s="0" t="n">
        <v>223.288436611003</v>
      </c>
      <c r="R573" s="0" t="n">
        <v>591.714357019157</v>
      </c>
      <c r="S573" s="0" t="n">
        <v>60.5</v>
      </c>
      <c r="T573" s="0" t="n">
        <v>0.099</v>
      </c>
      <c r="U573" s="0" t="n">
        <v>0</v>
      </c>
    </row>
    <row r="574" customFormat="false" ht="15" hidden="false" customHeight="false" outlineLevel="0" collapsed="false">
      <c r="A574" s="0" t="s">
        <v>135</v>
      </c>
      <c r="B574" s="0" t="s">
        <v>136</v>
      </c>
      <c r="C574" s="0" t="n">
        <v>3</v>
      </c>
      <c r="D574" s="0" t="n">
        <v>2</v>
      </c>
      <c r="E574" s="0" t="n">
        <v>6</v>
      </c>
      <c r="F574" s="0" t="n">
        <v>1548.906513</v>
      </c>
      <c r="G574" s="0" t="n">
        <v>4104.60226</v>
      </c>
      <c r="H574" s="0" t="n">
        <v>644.5000001</v>
      </c>
      <c r="I574" s="0" t="n">
        <v>0.6445</v>
      </c>
      <c r="J574" s="0" t="n">
        <v>0.0006445</v>
      </c>
      <c r="K574" s="0" t="n">
        <v>1.42087759</v>
      </c>
      <c r="L574" s="0" t="n">
        <v>0.012</v>
      </c>
      <c r="M574" s="0" t="n">
        <v>3</v>
      </c>
      <c r="N574" s="0" t="n">
        <v>37.72945732</v>
      </c>
      <c r="O574" s="0" t="n">
        <v>27.0970785394307</v>
      </c>
      <c r="P574" s="0" t="n">
        <v>238.752900531539</v>
      </c>
      <c r="Q574" s="0" t="n">
        <v>573.787312020041</v>
      </c>
      <c r="R574" s="0" t="n">
        <v>1520.53637685311</v>
      </c>
      <c r="S574" s="0" t="n">
        <v>60.5</v>
      </c>
      <c r="T574" s="0" t="n">
        <v>0.099</v>
      </c>
      <c r="U574" s="0" t="n">
        <v>0</v>
      </c>
    </row>
    <row r="575" customFormat="false" ht="15" hidden="false" customHeight="false" outlineLevel="0" collapsed="false">
      <c r="A575" s="0" t="s">
        <v>135</v>
      </c>
      <c r="B575" s="0" t="s">
        <v>136</v>
      </c>
      <c r="C575" s="0" t="n">
        <v>4</v>
      </c>
      <c r="D575" s="0" t="n">
        <v>2</v>
      </c>
      <c r="E575" s="0" t="n">
        <v>8</v>
      </c>
      <c r="F575" s="0" t="n">
        <v>2095.457822</v>
      </c>
      <c r="G575" s="0" t="n">
        <v>5552.96323</v>
      </c>
      <c r="H575" s="0" t="n">
        <v>871.9199997</v>
      </c>
      <c r="I575" s="0" t="n">
        <v>0.87192</v>
      </c>
      <c r="J575" s="0" t="n">
        <v>0.00087192</v>
      </c>
      <c r="K575" s="0" t="n">
        <v>1.92225227</v>
      </c>
      <c r="L575" s="0" t="n">
        <v>0.012</v>
      </c>
      <c r="M575" s="0" t="n">
        <v>3</v>
      </c>
      <c r="N575" s="0" t="n">
        <v>41.72840625</v>
      </c>
      <c r="O575" s="0" t="n">
        <v>33.0972502270183</v>
      </c>
      <c r="P575" s="0" t="n">
        <v>435.067844573783</v>
      </c>
      <c r="Q575" s="0" t="n">
        <v>1045.58482233546</v>
      </c>
      <c r="R575" s="0" t="n">
        <v>2770.79977918896</v>
      </c>
      <c r="S575" s="0" t="n">
        <v>60.5</v>
      </c>
      <c r="T575" s="0" t="n">
        <v>0.099</v>
      </c>
      <c r="U575" s="0" t="n">
        <v>0</v>
      </c>
    </row>
    <row r="576" customFormat="false" ht="15" hidden="false" customHeight="false" outlineLevel="0" collapsed="false">
      <c r="A576" s="0" t="s">
        <v>135</v>
      </c>
      <c r="B576" s="0" t="s">
        <v>136</v>
      </c>
      <c r="C576" s="0" t="n">
        <v>5</v>
      </c>
      <c r="D576" s="0" t="n">
        <v>2</v>
      </c>
      <c r="E576" s="0" t="n">
        <v>10</v>
      </c>
      <c r="F576" s="0" t="n">
        <v>2636.890171</v>
      </c>
      <c r="G576" s="0" t="n">
        <v>6987.758953</v>
      </c>
      <c r="H576" s="0" t="n">
        <v>1097.21</v>
      </c>
      <c r="I576" s="0" t="n">
        <v>1.09721</v>
      </c>
      <c r="J576" s="0" t="n">
        <v>0.00109721</v>
      </c>
      <c r="K576" s="0" t="n">
        <v>2.418931111</v>
      </c>
      <c r="L576" s="0" t="n">
        <v>0.012</v>
      </c>
      <c r="M576" s="0" t="n">
        <v>3</v>
      </c>
      <c r="N576" s="0" t="n">
        <v>45.05083419</v>
      </c>
      <c r="O576" s="0" t="n">
        <v>38.0196101931662</v>
      </c>
      <c r="P576" s="0" t="n">
        <v>659.483942449686</v>
      </c>
      <c r="Q576" s="0" t="n">
        <v>1584.91694892979</v>
      </c>
      <c r="R576" s="0" t="n">
        <v>4200.02991466395</v>
      </c>
      <c r="S576" s="0" t="n">
        <v>60.5</v>
      </c>
      <c r="T576" s="0" t="n">
        <v>0.099</v>
      </c>
      <c r="U576" s="0" t="n">
        <v>0</v>
      </c>
    </row>
    <row r="577" customFormat="false" ht="15" hidden="false" customHeight="false" outlineLevel="0" collapsed="false">
      <c r="A577" s="0" t="s">
        <v>135</v>
      </c>
      <c r="B577" s="0" t="s">
        <v>136</v>
      </c>
      <c r="C577" s="0" t="n">
        <v>6</v>
      </c>
      <c r="D577" s="0" t="n">
        <v>2</v>
      </c>
      <c r="E577" s="0" t="n">
        <v>12</v>
      </c>
      <c r="F577" s="0" t="n">
        <v>2919.850997</v>
      </c>
      <c r="G577" s="0" t="n">
        <v>7737.605143</v>
      </c>
      <c r="H577" s="0" t="n">
        <v>1214.95</v>
      </c>
      <c r="I577" s="0" t="n">
        <v>1.21495</v>
      </c>
      <c r="J577" s="0" t="n">
        <v>0.00121495</v>
      </c>
      <c r="K577" s="0" t="n">
        <v>2.678503069</v>
      </c>
      <c r="L577" s="0" t="n">
        <v>0.012</v>
      </c>
      <c r="M577" s="0" t="n">
        <v>3</v>
      </c>
      <c r="N577" s="0" t="n">
        <v>46.60784823</v>
      </c>
      <c r="O577" s="0" t="n">
        <v>42.0577659156866</v>
      </c>
      <c r="P577" s="0" t="n">
        <v>892.729414417206</v>
      </c>
      <c r="Q577" s="0" t="n">
        <v>2145.46843166836</v>
      </c>
      <c r="R577" s="0" t="n">
        <v>5685.49134392116</v>
      </c>
      <c r="S577" s="0" t="n">
        <v>60.5</v>
      </c>
      <c r="T577" s="0" t="n">
        <v>0.099</v>
      </c>
      <c r="U577" s="0" t="n">
        <v>0</v>
      </c>
    </row>
    <row r="578" customFormat="false" ht="15" hidden="false" customHeight="false" outlineLevel="0" collapsed="false">
      <c r="A578" s="0" t="s">
        <v>135</v>
      </c>
      <c r="B578" s="0" t="s">
        <v>136</v>
      </c>
      <c r="C578" s="0" t="n">
        <v>7</v>
      </c>
      <c r="D578" s="0" t="n">
        <v>2</v>
      </c>
      <c r="E578" s="0" t="n">
        <v>14</v>
      </c>
      <c r="F578" s="0" t="n">
        <v>3445.56597</v>
      </c>
      <c r="G578" s="0" t="n">
        <v>9130.749819</v>
      </c>
      <c r="H578" s="0" t="n">
        <v>1433.7</v>
      </c>
      <c r="I578" s="0" t="n">
        <v>1.4337</v>
      </c>
      <c r="J578" s="0" t="n">
        <v>0.0014337</v>
      </c>
      <c r="K578" s="0" t="n">
        <v>3.160763694</v>
      </c>
      <c r="L578" s="0" t="n">
        <v>0.012</v>
      </c>
      <c r="M578" s="0" t="n">
        <v>3</v>
      </c>
      <c r="N578" s="0" t="n">
        <v>49.25220515</v>
      </c>
      <c r="O578" s="0" t="n">
        <v>45.3705471327183</v>
      </c>
      <c r="P578" s="0" t="n">
        <v>1120.7359308993</v>
      </c>
      <c r="Q578" s="0" t="n">
        <v>2693.4292980036</v>
      </c>
      <c r="R578" s="0" t="n">
        <v>7137.58763970955</v>
      </c>
      <c r="S578" s="0" t="n">
        <v>60.5</v>
      </c>
      <c r="T578" s="0" t="n">
        <v>0.099</v>
      </c>
      <c r="U578" s="0" t="n">
        <v>0</v>
      </c>
    </row>
    <row r="579" customFormat="false" ht="15" hidden="false" customHeight="false" outlineLevel="0" collapsed="false">
      <c r="A579" s="0" t="s">
        <v>135</v>
      </c>
      <c r="B579" s="0" t="s">
        <v>136</v>
      </c>
      <c r="C579" s="0" t="n">
        <v>8</v>
      </c>
      <c r="D579" s="0" t="n">
        <v>2</v>
      </c>
      <c r="E579" s="0" t="n">
        <v>16</v>
      </c>
      <c r="F579" s="0" t="n">
        <v>3970.920452</v>
      </c>
      <c r="G579" s="0" t="n">
        <v>10522.9392</v>
      </c>
      <c r="H579" s="0" t="n">
        <v>1652.3</v>
      </c>
      <c r="I579" s="0" t="n">
        <v>1.6523</v>
      </c>
      <c r="J579" s="0" t="n">
        <v>0.0016523</v>
      </c>
      <c r="K579" s="0" t="n">
        <v>3.642693626</v>
      </c>
      <c r="L579" s="0" t="n">
        <v>0.012</v>
      </c>
      <c r="M579" s="0" t="n">
        <v>3</v>
      </c>
      <c r="N579" s="0" t="n">
        <v>51.6379769</v>
      </c>
      <c r="O579" s="0" t="n">
        <v>48.0882529732124</v>
      </c>
      <c r="P579" s="0" t="n">
        <v>1334.43752153734</v>
      </c>
      <c r="Q579" s="0" t="n">
        <v>3207.01158744855</v>
      </c>
      <c r="R579" s="0" t="n">
        <v>8498.58070673865</v>
      </c>
      <c r="S579" s="0" t="n">
        <v>60.5</v>
      </c>
      <c r="T579" s="0" t="n">
        <v>0.099</v>
      </c>
      <c r="U579" s="0" t="n">
        <v>0</v>
      </c>
    </row>
    <row r="580" customFormat="false" ht="15" hidden="false" customHeight="false" outlineLevel="0" collapsed="false">
      <c r="A580" s="0" t="s">
        <v>135</v>
      </c>
      <c r="B580" s="0" t="s">
        <v>136</v>
      </c>
      <c r="C580" s="0" t="n">
        <v>9</v>
      </c>
      <c r="D580" s="0" t="n">
        <v>2</v>
      </c>
      <c r="E580" s="0" t="n">
        <v>18</v>
      </c>
      <c r="F580" s="0" t="n">
        <v>4109.589041</v>
      </c>
      <c r="G580" s="0" t="n">
        <v>10890.41096</v>
      </c>
      <c r="H580" s="0" t="n">
        <v>1710</v>
      </c>
      <c r="I580" s="0" t="n">
        <v>1.71</v>
      </c>
      <c r="J580" s="0" t="n">
        <v>0.00171</v>
      </c>
      <c r="K580" s="0" t="n">
        <v>3.7699002</v>
      </c>
      <c r="L580" s="0" t="n">
        <v>0.012</v>
      </c>
      <c r="M580" s="0" t="n">
        <v>3</v>
      </c>
      <c r="N580" s="0" t="n">
        <v>52.23219634</v>
      </c>
      <c r="O580" s="0" t="n">
        <v>50.3177769144503</v>
      </c>
      <c r="P580" s="0" t="n">
        <v>1528.78207527939</v>
      </c>
      <c r="Q580" s="0" t="n">
        <v>3674.07372093101</v>
      </c>
      <c r="R580" s="0" t="n">
        <v>9736.29536046717</v>
      </c>
      <c r="S580" s="0" t="n">
        <v>60.5</v>
      </c>
      <c r="T580" s="0" t="n">
        <v>0.099</v>
      </c>
      <c r="U580" s="0" t="n">
        <v>0</v>
      </c>
    </row>
    <row r="581" customFormat="false" ht="15" hidden="false" customHeight="false" outlineLevel="0" collapsed="false">
      <c r="A581" s="0" t="s">
        <v>135</v>
      </c>
      <c r="B581" s="0" t="s">
        <v>136</v>
      </c>
      <c r="C581" s="0" t="n">
        <v>10</v>
      </c>
      <c r="D581" s="0" t="n">
        <v>2</v>
      </c>
      <c r="E581" s="0" t="n">
        <v>20</v>
      </c>
      <c r="F581" s="0" t="n">
        <v>4373.94857</v>
      </c>
      <c r="G581" s="0" t="n">
        <v>11590.96371</v>
      </c>
      <c r="H581" s="0" t="n">
        <v>1820</v>
      </c>
      <c r="I581" s="0" t="n">
        <v>1.82</v>
      </c>
      <c r="J581" s="0" t="n">
        <v>0.00182</v>
      </c>
      <c r="K581" s="0" t="n">
        <v>4.0124084</v>
      </c>
      <c r="L581" s="0" t="n">
        <v>0.012</v>
      </c>
      <c r="M581" s="0" t="n">
        <v>3</v>
      </c>
      <c r="N581" s="0" t="n">
        <v>53.3289927</v>
      </c>
      <c r="O581" s="0" t="n">
        <v>52.146811142691</v>
      </c>
      <c r="P581" s="0" t="n">
        <v>1701.62757001941</v>
      </c>
      <c r="Q581" s="0" t="n">
        <v>4089.46784431485</v>
      </c>
      <c r="R581" s="0" t="n">
        <v>10837.0897874344</v>
      </c>
      <c r="S581" s="0" t="n">
        <v>60.5</v>
      </c>
      <c r="T581" s="0" t="n">
        <v>0.099</v>
      </c>
      <c r="U581" s="0" t="n">
        <v>0</v>
      </c>
    </row>
    <row r="582" customFormat="false" ht="15" hidden="false" customHeight="false" outlineLevel="0" collapsed="false">
      <c r="A582" s="0" t="s">
        <v>137</v>
      </c>
      <c r="B582" s="0" t="s">
        <v>138</v>
      </c>
      <c r="C582" s="0" t="n">
        <v>1</v>
      </c>
      <c r="D582" s="0" t="n">
        <v>1</v>
      </c>
      <c r="E582" s="0" t="n">
        <v>1</v>
      </c>
      <c r="F582" s="0" t="n">
        <v>37.01033405</v>
      </c>
      <c r="G582" s="0" t="n">
        <v>98.07738524</v>
      </c>
      <c r="H582" s="0" t="n">
        <v>15.4</v>
      </c>
      <c r="I582" s="0" t="n">
        <v>0.0154</v>
      </c>
      <c r="J582" s="0" t="n">
        <v>1.54E-005</v>
      </c>
      <c r="K582" s="0" t="n">
        <v>0.033951148</v>
      </c>
      <c r="L582" s="0" t="n">
        <v>0.0125</v>
      </c>
      <c r="M582" s="0" t="n">
        <v>2.82</v>
      </c>
      <c r="N582" s="0" t="n">
        <v>12.47272204</v>
      </c>
      <c r="O582" s="0" t="n">
        <v>14.233095682372</v>
      </c>
      <c r="P582" s="0" t="n">
        <v>22.3467429471478</v>
      </c>
      <c r="Q582" s="0" t="n">
        <v>53.7052221753132</v>
      </c>
      <c r="R582" s="0" t="n">
        <v>142.31883876458</v>
      </c>
      <c r="S582" s="0" t="n">
        <v>50</v>
      </c>
      <c r="T582" s="0" t="n">
        <v>0.335</v>
      </c>
      <c r="U582" s="0" t="n">
        <v>0</v>
      </c>
    </row>
    <row r="583" customFormat="false" ht="15" hidden="false" customHeight="false" outlineLevel="0" collapsed="false">
      <c r="A583" s="0" t="s">
        <v>137</v>
      </c>
      <c r="B583" s="0" t="s">
        <v>138</v>
      </c>
      <c r="C583" s="0" t="n">
        <v>2</v>
      </c>
      <c r="D583" s="0" t="n">
        <v>1</v>
      </c>
      <c r="E583" s="0" t="n">
        <v>2</v>
      </c>
      <c r="F583" s="0" t="n">
        <v>236.0009613</v>
      </c>
      <c r="G583" s="0" t="n">
        <v>625.4025475</v>
      </c>
      <c r="H583" s="0" t="n">
        <v>98.2</v>
      </c>
      <c r="I583" s="0" t="n">
        <v>0.0982</v>
      </c>
      <c r="J583" s="0" t="n">
        <v>9.82E-005</v>
      </c>
      <c r="K583" s="0" t="n">
        <v>0.216493684</v>
      </c>
      <c r="L583" s="0" t="n">
        <v>0.0125</v>
      </c>
      <c r="M583" s="0" t="n">
        <v>2.82</v>
      </c>
      <c r="N583" s="0" t="n">
        <v>24.05897488</v>
      </c>
      <c r="O583" s="0" t="n">
        <v>24.4145711106729</v>
      </c>
      <c r="P583" s="0" t="n">
        <v>102.348262303053</v>
      </c>
      <c r="Q583" s="0" t="n">
        <v>245.970349202243</v>
      </c>
      <c r="R583" s="0" t="n">
        <v>651.821425385944</v>
      </c>
      <c r="S583" s="0" t="n">
        <v>50</v>
      </c>
      <c r="T583" s="0" t="n">
        <v>0.335</v>
      </c>
      <c r="U583" s="0" t="n">
        <v>0</v>
      </c>
    </row>
    <row r="584" customFormat="false" ht="15" hidden="false" customHeight="false" outlineLevel="0" collapsed="false">
      <c r="A584" s="0" t="s">
        <v>137</v>
      </c>
      <c r="B584" s="0" t="s">
        <v>138</v>
      </c>
      <c r="C584" s="0" t="n">
        <v>3</v>
      </c>
      <c r="D584" s="0" t="n">
        <v>1</v>
      </c>
      <c r="E584" s="0" t="n">
        <v>3</v>
      </c>
      <c r="F584" s="0" t="n">
        <v>518.3850036</v>
      </c>
      <c r="G584" s="0" t="n">
        <v>1373.72026</v>
      </c>
      <c r="H584" s="0" t="n">
        <v>215.7</v>
      </c>
      <c r="I584" s="0" t="n">
        <v>0.2157</v>
      </c>
      <c r="J584" s="0" t="n">
        <v>0.0002157</v>
      </c>
      <c r="K584" s="0" t="n">
        <v>0.475536534</v>
      </c>
      <c r="L584" s="0" t="n">
        <v>0.0125</v>
      </c>
      <c r="M584" s="0" t="n">
        <v>2.82</v>
      </c>
      <c r="N584" s="0" t="n">
        <v>31.80248378</v>
      </c>
      <c r="O584" s="0" t="n">
        <v>31.6977682597992</v>
      </c>
      <c r="P584" s="0" t="n">
        <v>213.703142000228</v>
      </c>
      <c r="Q584" s="0" t="n">
        <v>513.586017784734</v>
      </c>
      <c r="R584" s="0" t="n">
        <v>1361.00294712954</v>
      </c>
      <c r="S584" s="0" t="n">
        <v>50</v>
      </c>
      <c r="T584" s="0" t="n">
        <v>0.335</v>
      </c>
      <c r="U584" s="0" t="n">
        <v>0</v>
      </c>
    </row>
    <row r="585" customFormat="false" ht="15" hidden="false" customHeight="false" outlineLevel="0" collapsed="false">
      <c r="A585" s="0" t="s">
        <v>137</v>
      </c>
      <c r="B585" s="0" t="s">
        <v>138</v>
      </c>
      <c r="C585" s="0" t="n">
        <v>4</v>
      </c>
      <c r="D585" s="0" t="n">
        <v>1</v>
      </c>
      <c r="E585" s="0" t="n">
        <v>4</v>
      </c>
      <c r="F585" s="0" t="n">
        <v>871.9057917</v>
      </c>
      <c r="G585" s="0" t="n">
        <v>2310.550348</v>
      </c>
      <c r="H585" s="0" t="n">
        <v>362.7999999</v>
      </c>
      <c r="I585" s="0" t="n">
        <v>0.3628</v>
      </c>
      <c r="J585" s="0" t="n">
        <v>0.0003628</v>
      </c>
      <c r="K585" s="0" t="n">
        <v>0.799836136</v>
      </c>
      <c r="L585" s="0" t="n">
        <v>0.0125</v>
      </c>
      <c r="M585" s="0" t="n">
        <v>2.82</v>
      </c>
      <c r="N585" s="0" t="n">
        <v>38.24177459</v>
      </c>
      <c r="O585" s="0" t="n">
        <v>36.9077165709837</v>
      </c>
      <c r="P585" s="0" t="n">
        <v>328.231646784022</v>
      </c>
      <c r="Q585" s="0" t="n">
        <v>788.828759394428</v>
      </c>
      <c r="R585" s="0" t="n">
        <v>2090.39621239524</v>
      </c>
      <c r="S585" s="0" t="n">
        <v>50</v>
      </c>
      <c r="T585" s="0" t="n">
        <v>0.335</v>
      </c>
      <c r="U585" s="0" t="n">
        <v>0</v>
      </c>
    </row>
    <row r="586" customFormat="false" ht="15" hidden="false" customHeight="false" outlineLevel="0" collapsed="false">
      <c r="A586" s="0" t="s">
        <v>137</v>
      </c>
      <c r="B586" s="0" t="s">
        <v>138</v>
      </c>
      <c r="C586" s="0" t="n">
        <v>5</v>
      </c>
      <c r="D586" s="0" t="n">
        <v>1</v>
      </c>
      <c r="E586" s="0" t="n">
        <v>5</v>
      </c>
      <c r="F586" s="0" t="n">
        <v>1241.768805</v>
      </c>
      <c r="G586" s="0" t="n">
        <v>3290.687334</v>
      </c>
      <c r="H586" s="0" t="n">
        <v>516.6999998</v>
      </c>
      <c r="I586" s="0" t="n">
        <v>0.5167</v>
      </c>
      <c r="J586" s="0" t="n">
        <v>0.0005167</v>
      </c>
      <c r="K586" s="0" t="n">
        <v>1.139127153</v>
      </c>
      <c r="L586" s="0" t="n">
        <v>0.0125</v>
      </c>
      <c r="M586" s="0" t="n">
        <v>2.82</v>
      </c>
      <c r="N586" s="0" t="n">
        <v>43.35067895</v>
      </c>
      <c r="O586" s="0" t="n">
        <v>40.6345910259022</v>
      </c>
      <c r="P586" s="0" t="n">
        <v>430.523072949858</v>
      </c>
      <c r="Q586" s="0" t="n">
        <v>1034.66251610156</v>
      </c>
      <c r="R586" s="0" t="n">
        <v>2741.85566766913</v>
      </c>
      <c r="S586" s="0" t="n">
        <v>50</v>
      </c>
      <c r="T586" s="0" t="n">
        <v>0.335</v>
      </c>
      <c r="U586" s="0" t="n">
        <v>0</v>
      </c>
    </row>
    <row r="587" customFormat="false" ht="15" hidden="false" customHeight="false" outlineLevel="0" collapsed="false">
      <c r="A587" s="0" t="s">
        <v>137</v>
      </c>
      <c r="B587" s="0" t="s">
        <v>138</v>
      </c>
      <c r="C587" s="0" t="n">
        <v>6</v>
      </c>
      <c r="D587" s="0" t="n">
        <v>1</v>
      </c>
      <c r="E587" s="0" t="n">
        <v>6</v>
      </c>
      <c r="F587" s="0" t="n">
        <v>1659.216534</v>
      </c>
      <c r="G587" s="0" t="n">
        <v>4396.923816</v>
      </c>
      <c r="H587" s="0" t="n">
        <v>690.3999998</v>
      </c>
      <c r="I587" s="0" t="n">
        <v>0.6904</v>
      </c>
      <c r="J587" s="0" t="n">
        <v>0.0006904</v>
      </c>
      <c r="K587" s="0" t="n">
        <v>1.522069648</v>
      </c>
      <c r="L587" s="0" t="n">
        <v>0.0125</v>
      </c>
      <c r="M587" s="0" t="n">
        <v>2.82</v>
      </c>
      <c r="N587" s="0" t="n">
        <v>48.04275815</v>
      </c>
      <c r="O587" s="0" t="n">
        <v>43.3005662665598</v>
      </c>
      <c r="P587" s="0" t="n">
        <v>515.017394109249</v>
      </c>
      <c r="Q587" s="0" t="n">
        <v>1237.72505193283</v>
      </c>
      <c r="R587" s="0" t="n">
        <v>3279.97138762199</v>
      </c>
      <c r="S587" s="0" t="n">
        <v>50</v>
      </c>
      <c r="T587" s="0" t="n">
        <v>0.335</v>
      </c>
      <c r="U587" s="0" t="n">
        <v>0</v>
      </c>
    </row>
    <row r="588" customFormat="false" ht="15" hidden="false" customHeight="false" outlineLevel="0" collapsed="false">
      <c r="A588" s="0" t="s">
        <v>137</v>
      </c>
      <c r="B588" s="0" t="s">
        <v>138</v>
      </c>
      <c r="C588" s="0" t="n">
        <v>7</v>
      </c>
      <c r="D588" s="0" t="n">
        <v>1</v>
      </c>
      <c r="E588" s="0" t="n">
        <v>7</v>
      </c>
      <c r="F588" s="0" t="n">
        <v>2118.481134</v>
      </c>
      <c r="G588" s="0" t="n">
        <v>5613.975006</v>
      </c>
      <c r="H588" s="0" t="n">
        <v>881.4999999</v>
      </c>
      <c r="I588" s="0" t="n">
        <v>0.8815</v>
      </c>
      <c r="J588" s="0" t="n">
        <v>0.0008815</v>
      </c>
      <c r="K588" s="0" t="n">
        <v>1.94337253</v>
      </c>
      <c r="L588" s="0" t="n">
        <v>0.0125</v>
      </c>
      <c r="M588" s="0" t="n">
        <v>2.82</v>
      </c>
      <c r="N588" s="0" t="n">
        <v>52.39136119</v>
      </c>
      <c r="O588" s="0" t="n">
        <v>45.2076398934751</v>
      </c>
      <c r="P588" s="0" t="n">
        <v>581.577220298774</v>
      </c>
      <c r="Q588" s="0" t="n">
        <v>1397.68618192448</v>
      </c>
      <c r="R588" s="0" t="n">
        <v>3703.86838209986</v>
      </c>
      <c r="S588" s="0" t="n">
        <v>50</v>
      </c>
      <c r="T588" s="0" t="n">
        <v>0.335</v>
      </c>
      <c r="U588" s="0" t="n">
        <v>0</v>
      </c>
    </row>
    <row r="589" customFormat="false" ht="15" hidden="false" customHeight="false" outlineLevel="0" collapsed="false">
      <c r="A589" s="0" t="s">
        <v>137</v>
      </c>
      <c r="B589" s="0" t="s">
        <v>138</v>
      </c>
      <c r="C589" s="0" t="n">
        <v>8</v>
      </c>
      <c r="D589" s="0" t="n">
        <v>1</v>
      </c>
      <c r="E589" s="0" t="n">
        <v>8</v>
      </c>
      <c r="F589" s="0" t="n">
        <v>2453.016102</v>
      </c>
      <c r="G589" s="0" t="n">
        <v>6500.492671</v>
      </c>
      <c r="H589" s="0" t="n">
        <v>1020.7</v>
      </c>
      <c r="I589" s="0" t="n">
        <v>1.0207</v>
      </c>
      <c r="J589" s="0" t="n">
        <v>0.0010207</v>
      </c>
      <c r="K589" s="0" t="n">
        <v>2.250255634</v>
      </c>
      <c r="L589" s="0" t="n">
        <v>0.0125</v>
      </c>
      <c r="M589" s="0" t="n">
        <v>2.82</v>
      </c>
      <c r="N589" s="0" t="n">
        <v>55.18737693</v>
      </c>
      <c r="O589" s="0" t="n">
        <v>46.5718422922861</v>
      </c>
      <c r="P589" s="0" t="n">
        <v>632.438139096933</v>
      </c>
      <c r="Q589" s="0" t="n">
        <v>1519.91862316014</v>
      </c>
      <c r="R589" s="0" t="n">
        <v>4027.78435137437</v>
      </c>
      <c r="S589" s="0" t="n">
        <v>50</v>
      </c>
      <c r="T589" s="0" t="n">
        <v>0.335</v>
      </c>
      <c r="U589" s="0" t="n">
        <v>0</v>
      </c>
    </row>
    <row r="590" customFormat="false" ht="15" hidden="false" customHeight="false" outlineLevel="0" collapsed="false">
      <c r="A590" s="0" t="s">
        <v>137</v>
      </c>
      <c r="B590" s="0" t="s">
        <v>138</v>
      </c>
      <c r="C590" s="0" t="n">
        <v>9</v>
      </c>
      <c r="D590" s="0" t="n">
        <v>1</v>
      </c>
      <c r="E590" s="0" t="n">
        <v>9</v>
      </c>
      <c r="F590" s="0" t="n">
        <v>2682.287911</v>
      </c>
      <c r="G590" s="0" t="n">
        <v>7108.062965</v>
      </c>
      <c r="H590" s="0" t="n">
        <v>1116.1</v>
      </c>
      <c r="I590" s="0" t="n">
        <v>1.1161</v>
      </c>
      <c r="J590" s="0" t="n">
        <v>0.0011161</v>
      </c>
      <c r="K590" s="0" t="n">
        <v>2.460576381</v>
      </c>
      <c r="L590" s="0" t="n">
        <v>0.0125</v>
      </c>
      <c r="M590" s="0" t="n">
        <v>2.82</v>
      </c>
      <c r="N590" s="0" t="n">
        <v>56.96398827</v>
      </c>
      <c r="O590" s="0" t="n">
        <v>47.5477082256492</v>
      </c>
      <c r="P590" s="0" t="n">
        <v>670.525739868951</v>
      </c>
      <c r="Q590" s="0" t="n">
        <v>1611.45335224453</v>
      </c>
      <c r="R590" s="0" t="n">
        <v>4270.35138344801</v>
      </c>
      <c r="S590" s="0" t="n">
        <v>50</v>
      </c>
      <c r="T590" s="0" t="n">
        <v>0.335</v>
      </c>
      <c r="U590" s="0" t="n">
        <v>0</v>
      </c>
    </row>
    <row r="591" customFormat="false" ht="15" hidden="false" customHeight="false" outlineLevel="0" collapsed="false">
      <c r="A591" s="0" t="s">
        <v>137</v>
      </c>
      <c r="B591" s="0" t="s">
        <v>138</v>
      </c>
      <c r="C591" s="0" t="n">
        <v>10</v>
      </c>
      <c r="D591" s="0" t="n">
        <v>1</v>
      </c>
      <c r="E591" s="0" t="n">
        <v>10</v>
      </c>
      <c r="F591" s="0" t="n">
        <v>2907.954819</v>
      </c>
      <c r="G591" s="0" t="n">
        <v>7706.080269</v>
      </c>
      <c r="H591" s="0" t="n">
        <v>1210</v>
      </c>
      <c r="I591" s="0" t="n">
        <v>1.21</v>
      </c>
      <c r="J591" s="0" t="n">
        <v>0.00121</v>
      </c>
      <c r="K591" s="0" t="n">
        <v>2.6675902</v>
      </c>
      <c r="L591" s="0" t="n">
        <v>0.0125</v>
      </c>
      <c r="M591" s="0" t="n">
        <v>2.82</v>
      </c>
      <c r="N591" s="0" t="n">
        <v>58.61933764</v>
      </c>
      <c r="O591" s="0" t="n">
        <v>48.2457822949578</v>
      </c>
      <c r="P591" s="0" t="n">
        <v>698.659209032285</v>
      </c>
      <c r="Q591" s="0" t="n">
        <v>1679.06563093556</v>
      </c>
      <c r="R591" s="0" t="n">
        <v>4449.52392197923</v>
      </c>
      <c r="S591" s="0" t="n">
        <v>50</v>
      </c>
      <c r="T591" s="0" t="n">
        <v>0.335</v>
      </c>
      <c r="U59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4"/>
  <sheetViews>
    <sheetView windowProtection="false" showFormulas="false" showGridLines="true" showRowColHeaders="true" showZeros="true" rightToLeft="false" tabSelected="true" showOutlineSymbols="true" defaultGridColor="true" view="normal" topLeftCell="S1" colorId="64" zoomScale="100" zoomScaleNormal="100" zoomScalePageLayoutView="100" workbookViewId="0">
      <selection pane="topLeft" activeCell="G1" activeCellId="0" sqref="G1"/>
    </sheetView>
  </sheetViews>
  <sheetFormatPr defaultRowHeight="13.8"/>
  <cols>
    <col collapsed="false" hidden="false" max="2" min="1" style="0" width="8.50510204081633"/>
    <col collapsed="false" hidden="false" max="3" min="3" style="0" width="11.3418367346939"/>
    <col collapsed="false" hidden="false" max="5" min="4" style="0" width="8.50510204081633"/>
    <col collapsed="false" hidden="false" max="6" min="6" style="0" width="11.2040816326531"/>
    <col collapsed="false" hidden="false" max="16" min="7" style="0" width="8.50510204081633"/>
    <col collapsed="false" hidden="false" max="17" min="17" style="0" width="16.8724489795918"/>
    <col collapsed="false" hidden="false" max="18" min="18" style="0" width="8.50510204081633"/>
    <col collapsed="false" hidden="false" max="19" min="19" style="0" width="12.5561224489796"/>
    <col collapsed="false" hidden="false" max="20" min="20" style="0" width="8.50510204081633"/>
    <col collapsed="false" hidden="false" max="21" min="21" style="0" width="16.8724489795918"/>
    <col collapsed="false" hidden="false" max="22" min="22" style="0" width="11.5204081632653"/>
    <col collapsed="false" hidden="false" max="26" min="23" style="0" width="16.7142857142857"/>
    <col collapsed="false" hidden="false" max="27" min="27" style="0" width="5.73469387755102"/>
    <col collapsed="false" hidden="false" max="28" min="28" style="0" width="6.8469387755102"/>
    <col collapsed="false" hidden="false" max="1025" min="29" style="0" width="8.50510204081633"/>
  </cols>
  <sheetData>
    <row r="1" customFormat="false" ht="13.8" hidden="false" customHeight="false" outlineLevel="0" collapsed="false">
      <c r="A1" s="0" t="s">
        <v>139</v>
      </c>
      <c r="B1" s="0" t="s">
        <v>140</v>
      </c>
      <c r="C1" s="0" t="s">
        <v>141</v>
      </c>
      <c r="D1" s="5" t="s">
        <v>142</v>
      </c>
      <c r="F1" s="0" t="s">
        <v>143</v>
      </c>
      <c r="G1" s="5" t="s">
        <v>142</v>
      </c>
      <c r="K1" s="0" t="s">
        <v>144</v>
      </c>
      <c r="L1" s="0" t="s">
        <v>145</v>
      </c>
      <c r="M1" s="0" t="s">
        <v>4</v>
      </c>
      <c r="N1" s="0" t="s">
        <v>146</v>
      </c>
      <c r="O1" s="0" t="s">
        <v>147</v>
      </c>
      <c r="Q1" s="0" t="s">
        <v>148</v>
      </c>
      <c r="R1" s="0" t="s">
        <v>149</v>
      </c>
      <c r="T1" s="0" t="s">
        <v>150</v>
      </c>
      <c r="U1" s="0" t="s">
        <v>148</v>
      </c>
      <c r="V1" s="5" t="s">
        <v>151</v>
      </c>
      <c r="W1" s="0" t="s">
        <v>141</v>
      </c>
      <c r="X1" s="5" t="s">
        <v>151</v>
      </c>
      <c r="Y1" s="0" t="s">
        <v>143</v>
      </c>
      <c r="AA1" s="0" t="s">
        <v>0</v>
      </c>
      <c r="AB1" s="0" t="s">
        <v>2</v>
      </c>
    </row>
    <row r="2" customFormat="false" ht="13.8" hidden="false" customHeight="false" outlineLevel="0" collapsed="false">
      <c r="A2" s="0" t="s">
        <v>21</v>
      </c>
      <c r="B2" s="0" t="n">
        <v>18</v>
      </c>
      <c r="C2" s="0" t="s">
        <v>152</v>
      </c>
      <c r="D2" s="0" t="n">
        <v>130.36</v>
      </c>
      <c r="F2" s="0" t="s">
        <v>153</v>
      </c>
      <c r="G2" s="0" t="n">
        <v>49.19</v>
      </c>
      <c r="I2" s="0" t="s">
        <v>21</v>
      </c>
      <c r="J2" s="0" t="s">
        <v>22</v>
      </c>
      <c r="K2" s="0" t="n">
        <v>1</v>
      </c>
      <c r="L2" s="0" t="n">
        <v>1</v>
      </c>
      <c r="M2" s="0" t="n">
        <v>1</v>
      </c>
      <c r="N2" s="0" t="n">
        <v>49.19490507</v>
      </c>
      <c r="O2" s="0" t="n">
        <v>130.3664984</v>
      </c>
      <c r="Q2" s="0" t="s">
        <v>154</v>
      </c>
      <c r="R2" s="6" t="n">
        <v>450000000</v>
      </c>
      <c r="S2" s="0" t="s">
        <v>155</v>
      </c>
      <c r="T2" s="6" t="n">
        <v>300000000000</v>
      </c>
      <c r="U2" s="0" t="s">
        <v>21</v>
      </c>
      <c r="V2" s="0" t="s">
        <v>152</v>
      </c>
      <c r="W2" s="0" t="n">
        <v>15.6702154201362</v>
      </c>
      <c r="X2" s="0" t="s">
        <v>153</v>
      </c>
      <c r="Y2" s="0" t="n">
        <v>5.91328883778725</v>
      </c>
      <c r="AA2" s="0" t="s">
        <v>21</v>
      </c>
      <c r="AB2" s="0" t="n">
        <v>1</v>
      </c>
    </row>
    <row r="3" customFormat="false" ht="13.8" hidden="false" customHeight="false" outlineLevel="0" collapsed="false">
      <c r="A3" s="0" t="s">
        <v>23</v>
      </c>
      <c r="B3" s="0" t="n">
        <v>13</v>
      </c>
      <c r="C3" s="0" t="s">
        <v>156</v>
      </c>
      <c r="D3" s="0" t="n">
        <v>2197.74</v>
      </c>
      <c r="F3" s="0" t="s">
        <v>157</v>
      </c>
      <c r="G3" s="0" t="n">
        <v>829.48</v>
      </c>
      <c r="I3" s="0" t="s">
        <v>23</v>
      </c>
      <c r="J3" s="0" t="s">
        <v>24</v>
      </c>
      <c r="K3" s="0" t="n">
        <v>1</v>
      </c>
      <c r="L3" s="0" t="n">
        <v>3</v>
      </c>
      <c r="M3" s="0" t="n">
        <v>3</v>
      </c>
      <c r="N3" s="0" t="n">
        <v>829.488459</v>
      </c>
      <c r="O3" s="0" t="n">
        <v>2197.74442</v>
      </c>
      <c r="Q3" s="0" t="s">
        <v>158</v>
      </c>
      <c r="R3" s="6" t="n">
        <v>28000000</v>
      </c>
      <c r="S3" s="0" t="s">
        <v>159</v>
      </c>
      <c r="T3" s="6" t="n">
        <v>600000000000</v>
      </c>
      <c r="U3" s="0" t="s">
        <v>23</v>
      </c>
      <c r="V3" s="0" t="s">
        <v>156</v>
      </c>
      <c r="W3" s="0" t="n">
        <v>30722.2293625085</v>
      </c>
      <c r="X3" s="0" t="s">
        <v>157</v>
      </c>
      <c r="Y3" s="0" t="n">
        <v>11593.2940990598</v>
      </c>
      <c r="AA3" s="0" t="s">
        <v>23</v>
      </c>
      <c r="AB3" s="0" t="n">
        <v>1</v>
      </c>
    </row>
    <row r="4" customFormat="false" ht="13.8" hidden="false" customHeight="false" outlineLevel="0" collapsed="false">
      <c r="A4" s="0" t="s">
        <v>25</v>
      </c>
      <c r="B4" s="0" t="n">
        <v>15</v>
      </c>
      <c r="C4" s="0" t="s">
        <v>160</v>
      </c>
      <c r="D4" s="0" t="n">
        <v>2197.74</v>
      </c>
      <c r="F4" s="0" t="s">
        <v>161</v>
      </c>
      <c r="G4" s="0" t="n">
        <v>829.48</v>
      </c>
      <c r="I4" s="0" t="s">
        <v>25</v>
      </c>
      <c r="J4" s="0" t="s">
        <v>26</v>
      </c>
      <c r="K4" s="0" t="n">
        <v>1</v>
      </c>
      <c r="L4" s="0" t="n">
        <v>3</v>
      </c>
      <c r="M4" s="0" t="n">
        <v>3</v>
      </c>
      <c r="N4" s="0" t="n">
        <v>829.488459</v>
      </c>
      <c r="O4" s="0" t="n">
        <v>2197.74442</v>
      </c>
      <c r="Q4" s="0" t="s">
        <v>162</v>
      </c>
      <c r="R4" s="6" t="n">
        <v>28000000</v>
      </c>
      <c r="S4" s="0" t="s">
        <v>163</v>
      </c>
      <c r="T4" s="6" t="n">
        <v>600000000000</v>
      </c>
      <c r="U4" s="0" t="s">
        <v>25</v>
      </c>
      <c r="V4" s="0" t="s">
        <v>160</v>
      </c>
      <c r="W4" s="0" t="n">
        <v>69414.9484063112</v>
      </c>
      <c r="X4" s="0" t="s">
        <v>161</v>
      </c>
      <c r="Y4" s="0" t="n">
        <v>26194.320153325</v>
      </c>
      <c r="AA4" s="0" t="s">
        <v>25</v>
      </c>
      <c r="AB4" s="0" t="n">
        <v>1</v>
      </c>
    </row>
    <row r="5" customFormat="false" ht="13.8" hidden="false" customHeight="false" outlineLevel="0" collapsed="false">
      <c r="A5" s="0" t="s">
        <v>27</v>
      </c>
      <c r="B5" s="0" t="n">
        <v>4</v>
      </c>
      <c r="C5" s="0" t="s">
        <v>164</v>
      </c>
      <c r="D5" s="0" t="n">
        <v>713.92</v>
      </c>
      <c r="F5" s="0" t="s">
        <v>165</v>
      </c>
      <c r="G5" s="0" t="n">
        <v>269.41</v>
      </c>
      <c r="I5" s="0" t="s">
        <v>27</v>
      </c>
      <c r="J5" s="0" t="s">
        <v>28</v>
      </c>
      <c r="K5" s="0" t="n">
        <v>1</v>
      </c>
      <c r="L5" s="0" t="n">
        <v>1</v>
      </c>
      <c r="M5" s="0" t="n">
        <v>1</v>
      </c>
      <c r="N5" s="0" t="n">
        <v>269.4063927</v>
      </c>
      <c r="O5" s="0" t="n">
        <v>713.9269407</v>
      </c>
      <c r="Q5" s="0" t="s">
        <v>166</v>
      </c>
      <c r="R5" s="6" t="n">
        <v>185000000</v>
      </c>
      <c r="S5" s="0" t="s">
        <v>167</v>
      </c>
      <c r="T5" s="6" t="n">
        <v>100000000000</v>
      </c>
      <c r="U5" s="0" t="s">
        <v>27</v>
      </c>
      <c r="V5" s="0" t="s">
        <v>164</v>
      </c>
      <c r="W5" s="0" t="n">
        <v>996.270685848999</v>
      </c>
      <c r="X5" s="0" t="s">
        <v>165</v>
      </c>
      <c r="Y5" s="0" t="n">
        <v>375.95120220717</v>
      </c>
      <c r="AA5" s="0" t="s">
        <v>27</v>
      </c>
      <c r="AB5" s="0" t="n">
        <v>1</v>
      </c>
    </row>
    <row r="6" customFormat="false" ht="13.8" hidden="false" customHeight="false" outlineLevel="0" collapsed="false">
      <c r="A6" s="0" t="s">
        <v>29</v>
      </c>
      <c r="B6" s="0" t="n">
        <v>46</v>
      </c>
      <c r="C6" s="0" t="s">
        <v>168</v>
      </c>
      <c r="D6" s="0" t="n">
        <v>3590.52</v>
      </c>
      <c r="F6" s="0" t="s">
        <v>169</v>
      </c>
      <c r="G6" s="0" t="n">
        <v>1355</v>
      </c>
      <c r="I6" s="0" t="s">
        <v>29</v>
      </c>
      <c r="J6" s="0" t="s">
        <v>30</v>
      </c>
      <c r="K6" s="0" t="n">
        <v>1</v>
      </c>
      <c r="L6" s="0" t="n">
        <v>7</v>
      </c>
      <c r="M6" s="2" t="n">
        <v>7</v>
      </c>
      <c r="N6" s="0" t="n">
        <v>1355.00938</v>
      </c>
      <c r="O6" s="0" t="n">
        <v>3590.52486</v>
      </c>
      <c r="Q6" s="0" t="s">
        <v>170</v>
      </c>
      <c r="R6" s="0" t="n">
        <v>20000</v>
      </c>
      <c r="S6" s="0" t="s">
        <v>171</v>
      </c>
      <c r="T6" s="6" t="n">
        <v>15600000000</v>
      </c>
      <c r="U6" s="0" t="s">
        <v>29</v>
      </c>
      <c r="V6" s="0" t="s">
        <v>168</v>
      </c>
      <c r="W6" s="0" t="n">
        <v>19047.5507586373</v>
      </c>
      <c r="X6" s="0" t="s">
        <v>169</v>
      </c>
      <c r="Y6" s="0" t="n">
        <v>7187.75500325936</v>
      </c>
      <c r="AA6" s="0" t="s">
        <v>29</v>
      </c>
      <c r="AB6" s="0" t="n">
        <v>1</v>
      </c>
    </row>
    <row r="7" customFormat="false" ht="13.8" hidden="false" customHeight="false" outlineLevel="0" collapsed="false">
      <c r="A7" s="0" t="s">
        <v>31</v>
      </c>
      <c r="B7" s="0" t="n">
        <v>19</v>
      </c>
      <c r="C7" s="0" t="s">
        <v>172</v>
      </c>
      <c r="D7" s="0" t="n">
        <v>130.36</v>
      </c>
      <c r="F7" s="0" t="s">
        <v>173</v>
      </c>
      <c r="G7" s="0" t="n">
        <v>49.19</v>
      </c>
      <c r="I7" s="2" t="s">
        <v>31</v>
      </c>
      <c r="J7" s="0" t="s">
        <v>32</v>
      </c>
      <c r="K7" s="0" t="n">
        <v>1</v>
      </c>
      <c r="L7" s="0" t="n">
        <v>1</v>
      </c>
      <c r="M7" s="0" t="n">
        <v>1</v>
      </c>
      <c r="N7" s="0" t="n">
        <v>49.19490507</v>
      </c>
      <c r="O7" s="0" t="n">
        <v>130.3664984</v>
      </c>
      <c r="Q7" s="0" t="s">
        <v>174</v>
      </c>
      <c r="R7" s="6" t="n">
        <v>450000000</v>
      </c>
      <c r="S7" s="0" t="s">
        <v>175</v>
      </c>
      <c r="T7" s="6" t="n">
        <v>300000000000</v>
      </c>
      <c r="U7" s="0" t="s">
        <v>31</v>
      </c>
      <c r="V7" s="0" t="s">
        <v>172</v>
      </c>
      <c r="W7" s="0" t="n">
        <v>404.252420368012</v>
      </c>
      <c r="X7" s="0" t="s">
        <v>173</v>
      </c>
      <c r="Y7" s="0" t="n">
        <v>152.548083157741</v>
      </c>
      <c r="AA7" s="0" t="s">
        <v>31</v>
      </c>
      <c r="AB7" s="0" t="n">
        <v>1</v>
      </c>
    </row>
    <row r="8" customFormat="false" ht="13.8" hidden="false" customHeight="false" outlineLevel="0" collapsed="false">
      <c r="A8" s="0" t="s">
        <v>33</v>
      </c>
      <c r="B8" s="0" t="n">
        <v>28</v>
      </c>
      <c r="C8" s="0" t="s">
        <v>176</v>
      </c>
      <c r="D8" s="0" t="n">
        <v>337.98</v>
      </c>
      <c r="F8" s="0" t="s">
        <v>177</v>
      </c>
      <c r="G8" s="0" t="n">
        <v>127.54</v>
      </c>
      <c r="I8" s="0" t="s">
        <v>33</v>
      </c>
      <c r="J8" s="0" t="s">
        <v>34</v>
      </c>
      <c r="K8" s="0" t="n">
        <v>1</v>
      </c>
      <c r="L8" s="0" t="n">
        <v>2</v>
      </c>
      <c r="M8" s="0" t="n">
        <v>2</v>
      </c>
      <c r="N8" s="0" t="n">
        <v>127.5414564</v>
      </c>
      <c r="O8" s="0" t="n">
        <v>337.9848595</v>
      </c>
      <c r="Q8" s="0" t="s">
        <v>178</v>
      </c>
      <c r="R8" s="6" t="n">
        <v>1450000000</v>
      </c>
      <c r="S8" s="0" t="s">
        <v>179</v>
      </c>
      <c r="T8" s="6" t="n">
        <v>100000000000</v>
      </c>
      <c r="U8" s="0" t="s">
        <v>33</v>
      </c>
      <c r="V8" s="0" t="s">
        <v>176</v>
      </c>
      <c r="W8" s="0" t="n">
        <v>80.089254907511</v>
      </c>
      <c r="X8" s="0" t="s">
        <v>177</v>
      </c>
      <c r="Y8" s="0" t="n">
        <v>30.222360342457</v>
      </c>
      <c r="AA8" s="0" t="s">
        <v>33</v>
      </c>
      <c r="AB8" s="0" t="n">
        <v>1</v>
      </c>
    </row>
    <row r="9" customFormat="false" ht="13.8" hidden="false" customHeight="false" outlineLevel="0" collapsed="false">
      <c r="A9" s="0" t="s">
        <v>35</v>
      </c>
      <c r="B9" s="0" t="n">
        <v>17</v>
      </c>
      <c r="C9" s="0" t="s">
        <v>180</v>
      </c>
      <c r="D9" s="0" t="n">
        <v>130.36</v>
      </c>
      <c r="F9" s="0" t="s">
        <v>181</v>
      </c>
      <c r="G9" s="0" t="n">
        <v>49.19</v>
      </c>
      <c r="I9" s="0" t="s">
        <v>35</v>
      </c>
      <c r="J9" s="0" t="s">
        <v>36</v>
      </c>
      <c r="K9" s="0" t="n">
        <v>1</v>
      </c>
      <c r="L9" s="0" t="n">
        <v>1</v>
      </c>
      <c r="M9" s="0" t="n">
        <v>1</v>
      </c>
      <c r="N9" s="0" t="n">
        <v>49.19490507</v>
      </c>
      <c r="O9" s="0" t="n">
        <v>130.3664984</v>
      </c>
      <c r="Q9" s="0" t="s">
        <v>182</v>
      </c>
      <c r="R9" s="6" t="n">
        <v>450000000</v>
      </c>
      <c r="S9" s="0" t="s">
        <v>183</v>
      </c>
      <c r="T9" s="6" t="n">
        <v>300000000000</v>
      </c>
      <c r="U9" s="0" t="s">
        <v>35</v>
      </c>
      <c r="V9" s="0" t="s">
        <v>180</v>
      </c>
      <c r="W9" s="0" t="n">
        <v>270.39361778801</v>
      </c>
      <c r="X9" s="0" t="s">
        <v>181</v>
      </c>
      <c r="Y9" s="0" t="n">
        <v>102.035327467174</v>
      </c>
      <c r="AA9" s="0" t="s">
        <v>35</v>
      </c>
      <c r="AB9" s="0" t="n">
        <v>1</v>
      </c>
    </row>
    <row r="10" customFormat="false" ht="13.8" hidden="false" customHeight="false" outlineLevel="0" collapsed="false">
      <c r="A10" s="0" t="s">
        <v>37</v>
      </c>
      <c r="B10" s="0" t="n">
        <v>56</v>
      </c>
      <c r="C10" s="0" t="s">
        <v>184</v>
      </c>
      <c r="D10" s="0" t="n">
        <v>4009729654</v>
      </c>
      <c r="F10" s="0" t="s">
        <v>185</v>
      </c>
      <c r="G10" s="0" t="n">
        <v>1513105530</v>
      </c>
      <c r="I10" s="0" t="s">
        <v>37</v>
      </c>
      <c r="J10" s="0" t="s">
        <v>38</v>
      </c>
      <c r="K10" s="0" t="n">
        <v>1</v>
      </c>
      <c r="L10" s="0" t="n">
        <v>9</v>
      </c>
      <c r="M10" s="0" t="n">
        <v>9</v>
      </c>
      <c r="N10" s="0" t="n">
        <v>1513105530</v>
      </c>
      <c r="O10" s="0" t="n">
        <v>4009729654</v>
      </c>
      <c r="Q10" s="0" t="s">
        <v>186</v>
      </c>
      <c r="R10" s="0" t="n">
        <v>7</v>
      </c>
      <c r="S10" s="0" t="s">
        <v>187</v>
      </c>
      <c r="T10" s="6" t="n">
        <v>300000000000</v>
      </c>
      <c r="U10" s="0" t="s">
        <v>37</v>
      </c>
      <c r="V10" s="0" t="s">
        <v>184</v>
      </c>
      <c r="W10" s="0" t="n">
        <v>21475883.6857261</v>
      </c>
      <c r="X10" s="0" t="s">
        <v>185</v>
      </c>
      <c r="Y10" s="0" t="n">
        <v>8104107.05121738</v>
      </c>
      <c r="AA10" s="0" t="s">
        <v>37</v>
      </c>
      <c r="AB10" s="0" t="n">
        <v>1</v>
      </c>
    </row>
    <row r="11" customFormat="false" ht="13.8" hidden="false" customHeight="false" outlineLevel="0" collapsed="false">
      <c r="A11" s="0" t="s">
        <v>39</v>
      </c>
      <c r="B11" s="0" t="n">
        <v>23</v>
      </c>
      <c r="C11" s="0" t="s">
        <v>188</v>
      </c>
      <c r="D11" s="0" t="n">
        <v>819.64</v>
      </c>
      <c r="F11" s="0" t="s">
        <v>189</v>
      </c>
      <c r="G11" s="0" t="n">
        <v>309.3</v>
      </c>
      <c r="I11" s="0" t="s">
        <v>39</v>
      </c>
      <c r="J11" s="0" t="s">
        <v>40</v>
      </c>
      <c r="K11" s="0" t="n">
        <v>1</v>
      </c>
      <c r="L11" s="0" t="n">
        <v>2</v>
      </c>
      <c r="M11" s="0" t="n">
        <v>2</v>
      </c>
      <c r="N11" s="0" t="n">
        <v>309.3006489</v>
      </c>
      <c r="O11" s="0" t="n">
        <v>819.6467196</v>
      </c>
      <c r="Q11" s="0" t="s">
        <v>190</v>
      </c>
      <c r="R11" s="6" t="n">
        <v>37000000</v>
      </c>
      <c r="S11" s="0" t="s">
        <v>191</v>
      </c>
      <c r="T11" s="6" t="n">
        <v>25000000000</v>
      </c>
      <c r="U11" s="0" t="s">
        <v>39</v>
      </c>
      <c r="V11" s="0" t="s">
        <v>188</v>
      </c>
      <c r="W11" s="0" t="n">
        <v>199.731290490523</v>
      </c>
      <c r="X11" s="0" t="s">
        <v>189</v>
      </c>
      <c r="Y11" s="0" t="n">
        <v>75.3702982983104</v>
      </c>
      <c r="AA11" s="0" t="s">
        <v>39</v>
      </c>
      <c r="AB11" s="0" t="n">
        <v>1</v>
      </c>
    </row>
    <row r="12" customFormat="false" ht="13.8" hidden="false" customHeight="false" outlineLevel="0" collapsed="false">
      <c r="A12" s="0" t="s">
        <v>41</v>
      </c>
      <c r="B12" s="0" t="n">
        <v>42</v>
      </c>
      <c r="C12" s="0" t="s">
        <v>192</v>
      </c>
      <c r="D12" s="0" t="n">
        <v>911.02</v>
      </c>
      <c r="F12" s="0" t="s">
        <v>193</v>
      </c>
      <c r="G12" s="0" t="n">
        <v>343.77</v>
      </c>
      <c r="I12" s="0" t="s">
        <v>41</v>
      </c>
      <c r="J12" s="0" t="s">
        <v>42</v>
      </c>
      <c r="K12" s="0" t="n">
        <v>1</v>
      </c>
      <c r="L12" s="0" t="n">
        <v>4</v>
      </c>
      <c r="M12" s="0" t="n">
        <v>4</v>
      </c>
      <c r="N12" s="0" t="n">
        <v>343.7793207</v>
      </c>
      <c r="O12" s="0" t="n">
        <v>911.0151998</v>
      </c>
      <c r="Q12" s="0" t="s">
        <v>194</v>
      </c>
      <c r="R12" s="6" t="n">
        <v>58000000</v>
      </c>
      <c r="S12" s="0" t="s">
        <v>195</v>
      </c>
      <c r="T12" s="6" t="n">
        <v>3500000000000</v>
      </c>
      <c r="U12" s="0" t="s">
        <v>41</v>
      </c>
      <c r="V12" s="0" t="s">
        <v>192</v>
      </c>
      <c r="W12" s="0" t="n">
        <v>140.53000327082</v>
      </c>
      <c r="X12" s="0" t="s">
        <v>193</v>
      </c>
      <c r="Y12" s="0" t="n">
        <v>53.0301899135169</v>
      </c>
      <c r="AA12" s="0" t="s">
        <v>41</v>
      </c>
      <c r="AB12" s="0" t="n">
        <v>1</v>
      </c>
    </row>
    <row r="13" customFormat="false" ht="13.8" hidden="false" customHeight="false" outlineLevel="0" collapsed="false">
      <c r="A13" s="0" t="s">
        <v>43</v>
      </c>
      <c r="B13" s="0" t="n">
        <v>34</v>
      </c>
      <c r="C13" s="0" t="s">
        <v>196</v>
      </c>
      <c r="D13" s="0" t="n">
        <v>337.98</v>
      </c>
      <c r="F13" s="0" t="s">
        <v>197</v>
      </c>
      <c r="G13" s="0" t="n">
        <v>127.54</v>
      </c>
      <c r="I13" s="0" t="s">
        <v>43</v>
      </c>
      <c r="J13" s="0" t="s">
        <v>44</v>
      </c>
      <c r="K13" s="0" t="n">
        <v>1</v>
      </c>
      <c r="L13" s="0" t="n">
        <v>2</v>
      </c>
      <c r="M13" s="0" t="n">
        <v>2</v>
      </c>
      <c r="N13" s="0" t="n">
        <v>127.5414564</v>
      </c>
      <c r="O13" s="0" t="n">
        <v>337.9848595</v>
      </c>
      <c r="Q13" s="0" t="s">
        <v>198</v>
      </c>
      <c r="R13" s="6" t="n">
        <v>1450000000</v>
      </c>
      <c r="S13" s="0" t="s">
        <v>199</v>
      </c>
      <c r="T13" s="6" t="n">
        <v>100000000000</v>
      </c>
      <c r="U13" s="0" t="s">
        <v>43</v>
      </c>
      <c r="V13" s="0" t="s">
        <v>196</v>
      </c>
      <c r="W13" s="0" t="n">
        <v>466.669198534905</v>
      </c>
      <c r="X13" s="0" t="s">
        <v>197</v>
      </c>
      <c r="Y13" s="0" t="n">
        <v>176.101584352794</v>
      </c>
      <c r="AA13" s="0" t="s">
        <v>43</v>
      </c>
      <c r="AB13" s="0" t="n">
        <v>1</v>
      </c>
    </row>
    <row r="14" customFormat="false" ht="13.8" hidden="false" customHeight="false" outlineLevel="0" collapsed="false">
      <c r="A14" s="0" t="s">
        <v>45</v>
      </c>
      <c r="B14" s="0" t="n">
        <v>45</v>
      </c>
      <c r="C14" s="0" t="s">
        <v>200</v>
      </c>
      <c r="D14" s="0" t="n">
        <v>2172.11</v>
      </c>
      <c r="F14" s="0" t="s">
        <v>201</v>
      </c>
      <c r="G14" s="0" t="n">
        <v>819.66</v>
      </c>
      <c r="I14" s="0" t="s">
        <v>45</v>
      </c>
      <c r="J14" s="0" t="s">
        <v>46</v>
      </c>
      <c r="K14" s="0" t="n">
        <v>1</v>
      </c>
      <c r="L14" s="0" t="n">
        <v>5</v>
      </c>
      <c r="M14" s="0" t="n">
        <v>5</v>
      </c>
      <c r="N14" s="0" t="n">
        <v>819.6659786</v>
      </c>
      <c r="O14" s="0" t="n">
        <v>2172.114843</v>
      </c>
      <c r="Q14" s="0" t="s">
        <v>202</v>
      </c>
      <c r="R14" s="0" t="n">
        <v>990000</v>
      </c>
      <c r="S14" s="0" t="s">
        <v>203</v>
      </c>
      <c r="T14" s="6" t="n">
        <v>2000000000000</v>
      </c>
      <c r="U14" s="0" t="s">
        <v>45</v>
      </c>
      <c r="V14" s="0" t="s">
        <v>200</v>
      </c>
      <c r="W14" s="0" t="n">
        <v>15351.073787568</v>
      </c>
      <c r="X14" s="0" t="s">
        <v>201</v>
      </c>
      <c r="Y14" s="0" t="n">
        <v>5792.85803304453</v>
      </c>
      <c r="AA14" s="0" t="s">
        <v>45</v>
      </c>
      <c r="AB14" s="0" t="n">
        <v>1</v>
      </c>
    </row>
    <row r="15" customFormat="false" ht="13.8" hidden="false" customHeight="false" outlineLevel="0" collapsed="false">
      <c r="A15" s="0" t="s">
        <v>47</v>
      </c>
      <c r="B15" s="0" t="n">
        <v>22</v>
      </c>
      <c r="C15" s="0" t="s">
        <v>204</v>
      </c>
      <c r="D15" s="0" t="n">
        <v>127.37</v>
      </c>
      <c r="F15" s="0" t="s">
        <v>205</v>
      </c>
      <c r="G15" s="0" t="n">
        <v>48.06</v>
      </c>
      <c r="I15" s="2" t="s">
        <v>47</v>
      </c>
      <c r="J15" s="0" t="s">
        <v>48</v>
      </c>
      <c r="K15" s="0" t="n">
        <v>1</v>
      </c>
      <c r="L15" s="0" t="n">
        <v>1</v>
      </c>
      <c r="M15" s="0" t="n">
        <v>1</v>
      </c>
      <c r="N15" s="0" t="n">
        <v>48.0653689</v>
      </c>
      <c r="O15" s="0" t="n">
        <v>127.3732276</v>
      </c>
      <c r="Q15" s="0" t="s">
        <v>206</v>
      </c>
      <c r="R15" s="6" t="n">
        <v>1910000000</v>
      </c>
      <c r="S15" s="0" t="s">
        <v>207</v>
      </c>
      <c r="T15" s="6" t="n">
        <v>20000000000</v>
      </c>
      <c r="U15" s="0" t="s">
        <v>47</v>
      </c>
      <c r="V15" s="0" t="s">
        <v>204</v>
      </c>
      <c r="W15" s="0" t="n">
        <v>727.572240841817</v>
      </c>
      <c r="X15" s="0" t="s">
        <v>205</v>
      </c>
      <c r="Y15" s="0" t="n">
        <v>274.555562581818</v>
      </c>
      <c r="AA15" s="0" t="s">
        <v>47</v>
      </c>
      <c r="AB15" s="0" t="n">
        <v>1</v>
      </c>
    </row>
    <row r="16" customFormat="false" ht="13.8" hidden="false" customHeight="false" outlineLevel="0" collapsed="false">
      <c r="A16" s="0" t="s">
        <v>49</v>
      </c>
      <c r="B16" s="0" t="n">
        <v>39</v>
      </c>
      <c r="C16" s="0" t="s">
        <v>208</v>
      </c>
      <c r="D16" s="0" t="n">
        <v>337.98</v>
      </c>
      <c r="F16" s="0" t="s">
        <v>209</v>
      </c>
      <c r="G16" s="0" t="n">
        <v>127.54</v>
      </c>
      <c r="I16" s="2" t="s">
        <v>49</v>
      </c>
      <c r="J16" s="0" t="s">
        <v>50</v>
      </c>
      <c r="K16" s="0" t="n">
        <v>1</v>
      </c>
      <c r="L16" s="0" t="n">
        <v>1</v>
      </c>
      <c r="M16" s="0" t="n">
        <v>1</v>
      </c>
      <c r="N16" s="0" t="n">
        <v>127.5414564</v>
      </c>
      <c r="O16" s="0" t="n">
        <v>337.9848595</v>
      </c>
      <c r="Q16" s="0" t="s">
        <v>210</v>
      </c>
      <c r="R16" s="6" t="n">
        <v>1450000000</v>
      </c>
      <c r="S16" s="0" t="s">
        <v>211</v>
      </c>
      <c r="T16" s="6" t="n">
        <v>100000000000</v>
      </c>
      <c r="U16" s="0" t="s">
        <v>49</v>
      </c>
      <c r="V16" s="0" t="s">
        <v>208</v>
      </c>
      <c r="W16" s="0" t="n">
        <v>127.131497649247</v>
      </c>
      <c r="X16" s="0" t="s">
        <v>209</v>
      </c>
      <c r="Y16" s="0" t="n">
        <v>47.9741500563195</v>
      </c>
      <c r="AA16" s="0" t="s">
        <v>49</v>
      </c>
      <c r="AB16" s="0" t="n">
        <v>1</v>
      </c>
    </row>
    <row r="17" customFormat="false" ht="13.8" hidden="false" customHeight="false" outlineLevel="0" collapsed="false">
      <c r="A17" s="0" t="s">
        <v>51</v>
      </c>
      <c r="B17" s="0" t="n">
        <v>12</v>
      </c>
      <c r="C17" s="0" t="s">
        <v>212</v>
      </c>
      <c r="D17" s="0" t="n">
        <v>1261.47</v>
      </c>
      <c r="F17" s="0" t="s">
        <v>213</v>
      </c>
      <c r="G17" s="0" t="n">
        <v>476.02</v>
      </c>
      <c r="I17" s="2" t="s">
        <v>51</v>
      </c>
      <c r="J17" s="0" t="s">
        <v>52</v>
      </c>
      <c r="K17" s="0" t="n">
        <v>1</v>
      </c>
      <c r="L17" s="0" t="n">
        <v>1</v>
      </c>
      <c r="M17" s="0" t="n">
        <v>1</v>
      </c>
      <c r="N17" s="0" t="n">
        <v>476.0273973</v>
      </c>
      <c r="O17" s="0" t="n">
        <v>1261.472603</v>
      </c>
      <c r="Q17" s="0" t="s">
        <v>214</v>
      </c>
      <c r="R17" s="6" t="n">
        <v>580000000</v>
      </c>
      <c r="S17" s="0" t="s">
        <v>215</v>
      </c>
      <c r="T17" s="6" t="n">
        <v>30000000000</v>
      </c>
      <c r="U17" s="0" t="s">
        <v>51</v>
      </c>
      <c r="V17" s="0" t="s">
        <v>212</v>
      </c>
      <c r="W17" s="0" t="n">
        <v>12.2518744364379</v>
      </c>
      <c r="X17" s="0" t="s">
        <v>213</v>
      </c>
      <c r="Y17" s="0" t="n">
        <v>4.62334884393882</v>
      </c>
      <c r="AA17" s="0" t="s">
        <v>51</v>
      </c>
      <c r="AB17" s="0" t="n">
        <v>1</v>
      </c>
    </row>
    <row r="18" customFormat="false" ht="13.8" hidden="false" customHeight="false" outlineLevel="0" collapsed="false">
      <c r="A18" s="0" t="s">
        <v>53</v>
      </c>
      <c r="B18" s="0" t="n">
        <v>11</v>
      </c>
      <c r="C18" s="0" t="s">
        <v>216</v>
      </c>
      <c r="D18" s="0" t="n">
        <v>1261.47</v>
      </c>
      <c r="F18" s="0" t="s">
        <v>217</v>
      </c>
      <c r="G18" s="0" t="n">
        <v>476.02</v>
      </c>
      <c r="I18" s="0" t="s">
        <v>53</v>
      </c>
      <c r="J18" s="0" t="s">
        <v>54</v>
      </c>
      <c r="K18" s="0" t="n">
        <v>1</v>
      </c>
      <c r="L18" s="0" t="n">
        <v>2</v>
      </c>
      <c r="M18" s="0" t="n">
        <v>2</v>
      </c>
      <c r="N18" s="0" t="n">
        <v>476.0273973</v>
      </c>
      <c r="O18" s="0" t="n">
        <v>1261.472603</v>
      </c>
      <c r="Q18" s="0" t="s">
        <v>218</v>
      </c>
      <c r="R18" s="6" t="n">
        <v>580000000</v>
      </c>
      <c r="S18" s="0" t="s">
        <v>219</v>
      </c>
      <c r="T18" s="6" t="n">
        <v>30000000000</v>
      </c>
      <c r="U18" s="0" t="s">
        <v>53</v>
      </c>
      <c r="V18" s="0" t="s">
        <v>216</v>
      </c>
      <c r="W18" s="0" t="n">
        <v>18.340413692641</v>
      </c>
      <c r="X18" s="0" t="s">
        <v>217</v>
      </c>
      <c r="Y18" s="0" t="n">
        <v>6.9209108274117</v>
      </c>
      <c r="AA18" s="0" t="s">
        <v>53</v>
      </c>
      <c r="AB18" s="0" t="n">
        <v>1</v>
      </c>
    </row>
    <row r="19" customFormat="false" ht="13.8" hidden="false" customHeight="false" outlineLevel="0" collapsed="false">
      <c r="A19" s="0" t="s">
        <v>55</v>
      </c>
      <c r="B19" s="0" t="n">
        <v>20</v>
      </c>
      <c r="C19" s="0" t="s">
        <v>220</v>
      </c>
      <c r="D19" s="0" t="n">
        <v>86.61</v>
      </c>
      <c r="F19" s="0" t="s">
        <v>221</v>
      </c>
      <c r="G19" s="0" t="n">
        <v>32.68</v>
      </c>
      <c r="I19" s="0" t="s">
        <v>55</v>
      </c>
      <c r="J19" s="0" t="s">
        <v>56</v>
      </c>
      <c r="K19" s="0" t="n">
        <v>1</v>
      </c>
      <c r="L19" s="0" t="n">
        <v>1</v>
      </c>
      <c r="M19" s="0" t="n">
        <v>1</v>
      </c>
      <c r="N19" s="0" t="n">
        <v>32.68445085</v>
      </c>
      <c r="O19" s="0" t="n">
        <v>86.61379476</v>
      </c>
      <c r="Q19" s="0" t="s">
        <v>222</v>
      </c>
      <c r="R19" s="6" t="n">
        <v>94000000</v>
      </c>
      <c r="S19" s="0" t="s">
        <v>223</v>
      </c>
      <c r="T19" s="6" t="n">
        <v>100000000000</v>
      </c>
      <c r="U19" s="0" t="s">
        <v>55</v>
      </c>
      <c r="V19" s="0" t="s">
        <v>220</v>
      </c>
      <c r="W19" s="0" t="n">
        <v>170.201929644982</v>
      </c>
      <c r="X19" s="0" t="s">
        <v>221</v>
      </c>
      <c r="Y19" s="0" t="n">
        <v>64.2271432622573</v>
      </c>
      <c r="AA19" s="0" t="s">
        <v>55</v>
      </c>
      <c r="AB19" s="0" t="n">
        <v>1</v>
      </c>
    </row>
    <row r="20" customFormat="false" ht="13.8" hidden="false" customHeight="false" outlineLevel="0" collapsed="false">
      <c r="A20" s="0" t="s">
        <v>57</v>
      </c>
      <c r="B20" s="0" t="n">
        <v>40</v>
      </c>
      <c r="C20" s="0" t="s">
        <v>224</v>
      </c>
      <c r="D20" s="0" t="n">
        <v>769.97</v>
      </c>
      <c r="F20" s="0" t="s">
        <v>225</v>
      </c>
      <c r="G20" s="0" t="n">
        <v>290.55</v>
      </c>
      <c r="I20" s="0" t="s">
        <v>57</v>
      </c>
      <c r="J20" s="0" t="s">
        <v>58</v>
      </c>
      <c r="K20" s="0" t="n">
        <v>1</v>
      </c>
      <c r="L20" s="0" t="n">
        <v>2</v>
      </c>
      <c r="M20" s="0" t="n">
        <v>2</v>
      </c>
      <c r="N20" s="0" t="n">
        <v>290.555155</v>
      </c>
      <c r="O20" s="0" t="n">
        <v>769.9711609</v>
      </c>
      <c r="Q20" s="0" t="s">
        <v>226</v>
      </c>
      <c r="R20" s="6" t="n">
        <v>218000000</v>
      </c>
      <c r="S20" s="0" t="s">
        <v>227</v>
      </c>
      <c r="T20" s="6" t="n">
        <v>700000000000</v>
      </c>
      <c r="U20" s="0" t="s">
        <v>57</v>
      </c>
      <c r="V20" s="0" t="s">
        <v>224</v>
      </c>
      <c r="W20" s="0" t="n">
        <v>486.015773020601</v>
      </c>
      <c r="X20" s="0" t="s">
        <v>225</v>
      </c>
      <c r="Y20" s="0" t="n">
        <v>183.40217849834</v>
      </c>
      <c r="AA20" s="0" t="s">
        <v>57</v>
      </c>
      <c r="AB20" s="0" t="n">
        <v>1</v>
      </c>
    </row>
    <row r="21" customFormat="false" ht="13.8" hidden="false" customHeight="false" outlineLevel="0" collapsed="false">
      <c r="A21" s="0" t="s">
        <v>59</v>
      </c>
      <c r="B21" s="0" t="n">
        <v>9</v>
      </c>
      <c r="C21" s="0" t="s">
        <v>228</v>
      </c>
      <c r="D21" s="0" t="n">
        <v>1261.47</v>
      </c>
      <c r="F21" s="0" t="s">
        <v>229</v>
      </c>
      <c r="G21" s="0" t="n">
        <v>476.02</v>
      </c>
      <c r="I21" s="0" t="s">
        <v>59</v>
      </c>
      <c r="J21" s="0" t="s">
        <v>60</v>
      </c>
      <c r="K21" s="0" t="n">
        <v>1</v>
      </c>
      <c r="L21" s="0" t="n">
        <v>2</v>
      </c>
      <c r="M21" s="0" t="n">
        <v>2</v>
      </c>
      <c r="N21" s="0" t="n">
        <v>476.0273973</v>
      </c>
      <c r="O21" s="0" t="n">
        <v>1261.472603</v>
      </c>
      <c r="Q21" s="0" t="s">
        <v>230</v>
      </c>
      <c r="R21" s="6" t="n">
        <v>580000000</v>
      </c>
      <c r="S21" s="0" t="s">
        <v>231</v>
      </c>
      <c r="T21" s="6" t="n">
        <v>30000000000</v>
      </c>
      <c r="U21" s="0" t="s">
        <v>59</v>
      </c>
      <c r="V21" s="0" t="s">
        <v>228</v>
      </c>
      <c r="W21" s="0" t="n">
        <v>311.958379282407</v>
      </c>
      <c r="X21" s="0" t="s">
        <v>229</v>
      </c>
      <c r="Y21" s="0" t="n">
        <v>117.720143125437</v>
      </c>
      <c r="AA21" s="0" t="s">
        <v>59</v>
      </c>
      <c r="AB21" s="0" t="n">
        <v>1</v>
      </c>
    </row>
    <row r="22" customFormat="false" ht="13.8" hidden="false" customHeight="false" outlineLevel="0" collapsed="false">
      <c r="A22" s="0" t="s">
        <v>61</v>
      </c>
      <c r="B22" s="0" t="n">
        <v>2</v>
      </c>
      <c r="C22" s="0" t="s">
        <v>232</v>
      </c>
      <c r="D22" s="0" t="n">
        <v>44.58</v>
      </c>
      <c r="F22" s="0" t="s">
        <v>233</v>
      </c>
      <c r="G22" s="0" t="n">
        <v>16.82</v>
      </c>
      <c r="I22" s="0" t="s">
        <v>61</v>
      </c>
      <c r="J22" s="0" t="s">
        <v>62</v>
      </c>
      <c r="K22" s="0" t="n">
        <v>1</v>
      </c>
      <c r="L22" s="0" t="n">
        <v>1</v>
      </c>
      <c r="M22" s="0" t="n">
        <v>1</v>
      </c>
      <c r="N22" s="0" t="n">
        <v>16.82287911</v>
      </c>
      <c r="O22" s="0" t="n">
        <v>44.58062965</v>
      </c>
      <c r="Q22" s="0" t="s">
        <v>234</v>
      </c>
      <c r="R22" s="6" t="n">
        <v>7550000000</v>
      </c>
      <c r="S22" s="0" t="s">
        <v>235</v>
      </c>
      <c r="T22" s="6" t="n">
        <v>300000000000</v>
      </c>
      <c r="U22" s="0" t="s">
        <v>61</v>
      </c>
      <c r="V22" s="0" t="s">
        <v>232</v>
      </c>
      <c r="W22" s="0" t="n">
        <v>7.34942290946954</v>
      </c>
      <c r="X22" s="0" t="s">
        <v>233</v>
      </c>
      <c r="Y22" s="0" t="n">
        <v>2.77336713564888</v>
      </c>
      <c r="AA22" s="0" t="s">
        <v>61</v>
      </c>
      <c r="AB22" s="0" t="n">
        <v>1</v>
      </c>
    </row>
    <row r="23" customFormat="false" ht="13.8" hidden="false" customHeight="false" outlineLevel="0" collapsed="false">
      <c r="A23" s="0" t="s">
        <v>63</v>
      </c>
      <c r="B23" s="0" t="n">
        <v>59</v>
      </c>
      <c r="C23" s="0" t="s">
        <v>236</v>
      </c>
      <c r="D23" s="0" t="n">
        <v>337.98</v>
      </c>
      <c r="F23" s="0" t="s">
        <v>237</v>
      </c>
      <c r="G23" s="0" t="n">
        <v>127.54</v>
      </c>
      <c r="I23" s="0" t="s">
        <v>63</v>
      </c>
      <c r="J23" s="0" t="s">
        <v>64</v>
      </c>
      <c r="K23" s="0" t="n">
        <v>1</v>
      </c>
      <c r="L23" s="0" t="n">
        <v>2</v>
      </c>
      <c r="M23" s="0" t="n">
        <v>2</v>
      </c>
      <c r="N23" s="0" t="n">
        <v>127.5414564</v>
      </c>
      <c r="O23" s="0" t="n">
        <v>337.9848595</v>
      </c>
      <c r="Q23" s="0" t="s">
        <v>238</v>
      </c>
      <c r="R23" s="6" t="n">
        <v>1450000000</v>
      </c>
      <c r="S23" s="0" t="s">
        <v>239</v>
      </c>
      <c r="T23" s="6" t="n">
        <v>100000000000</v>
      </c>
      <c r="U23" s="0" t="s">
        <v>63</v>
      </c>
      <c r="V23" s="0" t="s">
        <v>236</v>
      </c>
      <c r="W23" s="0" t="n">
        <v>359.983211658242</v>
      </c>
      <c r="X23" s="0" t="s">
        <v>237</v>
      </c>
      <c r="Y23" s="0" t="n">
        <v>135.842721380469</v>
      </c>
      <c r="AA23" s="0" t="s">
        <v>63</v>
      </c>
      <c r="AB23" s="0" t="n">
        <v>1</v>
      </c>
    </row>
    <row r="24" customFormat="false" ht="13.8" hidden="false" customHeight="false" outlineLevel="0" collapsed="false">
      <c r="A24" s="0" t="s">
        <v>65</v>
      </c>
      <c r="B24" s="0" t="n">
        <v>50</v>
      </c>
      <c r="C24" s="0" t="s">
        <v>240</v>
      </c>
      <c r="D24" s="0" t="n">
        <v>927.5</v>
      </c>
      <c r="F24" s="0" t="s">
        <v>241</v>
      </c>
      <c r="G24" s="0" t="n">
        <v>350</v>
      </c>
      <c r="I24" s="0" t="s">
        <v>65</v>
      </c>
      <c r="J24" s="0" t="s">
        <v>66</v>
      </c>
      <c r="K24" s="0" t="n">
        <v>1</v>
      </c>
      <c r="L24" s="0" t="n">
        <v>3</v>
      </c>
      <c r="M24" s="0" t="n">
        <v>3</v>
      </c>
      <c r="N24" s="0" t="n">
        <v>350</v>
      </c>
      <c r="O24" s="0" t="n">
        <v>927.5</v>
      </c>
      <c r="Q24" s="0" t="s">
        <v>242</v>
      </c>
      <c r="R24" s="6" t="n">
        <v>61000000</v>
      </c>
      <c r="S24" s="0" t="s">
        <v>243</v>
      </c>
      <c r="T24" s="6" t="n">
        <v>20000000000000</v>
      </c>
      <c r="U24" s="0" t="s">
        <v>65</v>
      </c>
      <c r="V24" s="0" t="s">
        <v>240</v>
      </c>
      <c r="W24" s="0" t="n">
        <v>1096.42188491909</v>
      </c>
      <c r="X24" s="0" t="s">
        <v>241</v>
      </c>
      <c r="Y24" s="0" t="n">
        <v>413.744107516638</v>
      </c>
      <c r="AA24" s="0" t="s">
        <v>65</v>
      </c>
      <c r="AB24" s="0" t="n">
        <v>1</v>
      </c>
    </row>
    <row r="25" customFormat="false" ht="13.8" hidden="false" customHeight="false" outlineLevel="0" collapsed="false">
      <c r="A25" s="0" t="s">
        <v>67</v>
      </c>
      <c r="B25" s="0" t="n">
        <v>1</v>
      </c>
      <c r="C25" s="0" t="s">
        <v>244</v>
      </c>
      <c r="D25" s="0" t="n">
        <v>64.84</v>
      </c>
      <c r="F25" s="0" t="s">
        <v>245</v>
      </c>
      <c r="G25" s="0" t="n">
        <v>24.26</v>
      </c>
      <c r="I25" s="0" t="s">
        <v>67</v>
      </c>
      <c r="J25" s="0" t="s">
        <v>68</v>
      </c>
      <c r="K25" s="0" t="n">
        <v>1</v>
      </c>
      <c r="L25" s="0" t="n">
        <v>1</v>
      </c>
      <c r="M25" s="0" t="n">
        <v>1</v>
      </c>
      <c r="N25" s="0" t="n">
        <v>24.46</v>
      </c>
      <c r="O25" s="0" t="n">
        <v>64.84</v>
      </c>
      <c r="Q25" s="0" t="s">
        <v>246</v>
      </c>
      <c r="R25" s="6" t="n">
        <v>3550000000</v>
      </c>
      <c r="S25" s="0" t="s">
        <v>247</v>
      </c>
      <c r="T25" s="6" t="n">
        <v>2000000000000</v>
      </c>
      <c r="U25" s="0" t="s">
        <v>67</v>
      </c>
      <c r="V25" s="0" t="s">
        <v>244</v>
      </c>
      <c r="W25" s="0" t="n">
        <v>854.007921070072</v>
      </c>
      <c r="X25" s="0" t="s">
        <v>245</v>
      </c>
      <c r="Y25" s="0" t="n">
        <v>322.267140026442</v>
      </c>
      <c r="AA25" s="0" t="s">
        <v>67</v>
      </c>
      <c r="AB25" s="0" t="n">
        <v>1</v>
      </c>
    </row>
    <row r="26" customFormat="false" ht="13.8" hidden="false" customHeight="false" outlineLevel="0" collapsed="false">
      <c r="A26" s="0" t="s">
        <v>69</v>
      </c>
      <c r="B26" s="0" t="n">
        <v>21</v>
      </c>
      <c r="C26" s="0" t="s">
        <v>248</v>
      </c>
      <c r="D26" s="0" t="n">
        <v>127.37</v>
      </c>
      <c r="F26" s="0" t="s">
        <v>249</v>
      </c>
      <c r="G26" s="0" t="n">
        <v>48.06</v>
      </c>
      <c r="I26" s="0" t="s">
        <v>69</v>
      </c>
      <c r="J26" s="0" t="s">
        <v>70</v>
      </c>
      <c r="K26" s="0" t="n">
        <v>1</v>
      </c>
      <c r="L26" s="0" t="n">
        <v>1</v>
      </c>
      <c r="M26" s="0" t="n">
        <v>1</v>
      </c>
      <c r="N26" s="0" t="n">
        <v>48.0653689</v>
      </c>
      <c r="O26" s="0" t="n">
        <v>127.3732276</v>
      </c>
      <c r="Q26" s="0" t="s">
        <v>250</v>
      </c>
      <c r="R26" s="6" t="n">
        <v>1910000000</v>
      </c>
      <c r="S26" s="0" t="s">
        <v>251</v>
      </c>
      <c r="T26" s="6" t="n">
        <v>20000000000</v>
      </c>
      <c r="U26" s="0" t="s">
        <v>69</v>
      </c>
      <c r="V26" s="0" t="s">
        <v>248</v>
      </c>
      <c r="W26" s="0" t="n">
        <v>27.4903633797712</v>
      </c>
      <c r="X26" s="0" t="s">
        <v>249</v>
      </c>
      <c r="Y26" s="0" t="n">
        <v>10.3737220301023</v>
      </c>
      <c r="AA26" s="0" t="s">
        <v>69</v>
      </c>
      <c r="AB26" s="0" t="n">
        <v>1</v>
      </c>
    </row>
    <row r="27" customFormat="false" ht="13.8" hidden="false" customHeight="false" outlineLevel="0" collapsed="false">
      <c r="A27" s="0" t="s">
        <v>71</v>
      </c>
      <c r="B27" s="0" t="n">
        <v>16</v>
      </c>
      <c r="C27" s="0" t="s">
        <v>252</v>
      </c>
      <c r="D27" s="0" t="n">
        <v>7.07</v>
      </c>
      <c r="F27" s="0" t="s">
        <v>253</v>
      </c>
      <c r="G27" s="0" t="n">
        <v>2.66</v>
      </c>
      <c r="I27" s="2" t="s">
        <v>71</v>
      </c>
      <c r="J27" s="0" t="s">
        <v>72</v>
      </c>
      <c r="K27" s="0" t="n">
        <v>1</v>
      </c>
      <c r="L27" s="0" t="n">
        <v>1</v>
      </c>
      <c r="M27" s="0" t="n">
        <v>1</v>
      </c>
      <c r="N27" s="0" t="n">
        <v>2.667627974</v>
      </c>
      <c r="O27" s="0" t="n">
        <v>7.06921413</v>
      </c>
      <c r="Q27" s="0" t="s">
        <v>254</v>
      </c>
      <c r="R27" s="0" t="n">
        <v>1250000</v>
      </c>
      <c r="S27" s="0" t="s">
        <v>255</v>
      </c>
      <c r="T27" s="6" t="n">
        <v>10000000</v>
      </c>
      <c r="U27" s="0" t="s">
        <v>71</v>
      </c>
      <c r="V27" s="0" t="s">
        <v>252</v>
      </c>
      <c r="W27" s="0" t="n">
        <v>4.95357323371239</v>
      </c>
      <c r="X27" s="0" t="s">
        <v>253</v>
      </c>
      <c r="Y27" s="0" t="n">
        <v>1.86927291838204</v>
      </c>
      <c r="AA27" s="0" t="s">
        <v>71</v>
      </c>
      <c r="AB27" s="0" t="n">
        <v>1</v>
      </c>
    </row>
    <row r="28" customFormat="false" ht="13.8" hidden="false" customHeight="false" outlineLevel="0" collapsed="false">
      <c r="A28" s="0" t="s">
        <v>73</v>
      </c>
      <c r="B28" s="0" t="n">
        <v>25</v>
      </c>
      <c r="C28" s="0" t="s">
        <v>256</v>
      </c>
      <c r="D28" s="0" t="n">
        <v>337.98</v>
      </c>
      <c r="F28" s="0" t="s">
        <v>257</v>
      </c>
      <c r="G28" s="0" t="n">
        <v>127.54</v>
      </c>
      <c r="I28" s="0" t="s">
        <v>73</v>
      </c>
      <c r="J28" s="0" t="s">
        <v>74</v>
      </c>
      <c r="K28" s="0" t="n">
        <v>1</v>
      </c>
      <c r="L28" s="0" t="n">
        <v>2</v>
      </c>
      <c r="M28" s="0" t="n">
        <v>2</v>
      </c>
      <c r="N28" s="0" t="n">
        <v>127.5414564</v>
      </c>
      <c r="O28" s="0" t="n">
        <v>337.9848595</v>
      </c>
      <c r="Q28" s="0" t="s">
        <v>258</v>
      </c>
      <c r="R28" s="6" t="n">
        <v>1450000000</v>
      </c>
      <c r="S28" s="0" t="s">
        <v>259</v>
      </c>
      <c r="T28" s="6" t="n">
        <v>100000000000</v>
      </c>
      <c r="U28" s="0" t="s">
        <v>73</v>
      </c>
      <c r="V28" s="0" t="s">
        <v>256</v>
      </c>
      <c r="W28" s="0" t="n">
        <v>224.475499068441</v>
      </c>
      <c r="X28" s="0" t="s">
        <v>257</v>
      </c>
      <c r="Y28" s="0" t="n">
        <v>84.707735497525</v>
      </c>
      <c r="AA28" s="0" t="s">
        <v>73</v>
      </c>
      <c r="AB28" s="0" t="n">
        <v>1</v>
      </c>
    </row>
    <row r="29" customFormat="false" ht="13.8" hidden="false" customHeight="false" outlineLevel="0" collapsed="false">
      <c r="A29" s="0" t="s">
        <v>75</v>
      </c>
      <c r="B29" s="0" t="n">
        <v>32</v>
      </c>
      <c r="C29" s="0" t="s">
        <v>260</v>
      </c>
      <c r="D29" s="0" t="n">
        <v>337.98</v>
      </c>
      <c r="F29" s="0" t="s">
        <v>261</v>
      </c>
      <c r="G29" s="0" t="n">
        <v>127.54</v>
      </c>
      <c r="I29" s="0" t="s">
        <v>75</v>
      </c>
      <c r="J29" s="0" t="s">
        <v>76</v>
      </c>
      <c r="K29" s="0" t="n">
        <v>1</v>
      </c>
      <c r="L29" s="0" t="n">
        <v>2</v>
      </c>
      <c r="M29" s="0" t="n">
        <v>2</v>
      </c>
      <c r="N29" s="0" t="n">
        <v>127.5414564</v>
      </c>
      <c r="O29" s="0" t="n">
        <v>337.9848595</v>
      </c>
      <c r="Q29" s="0" t="s">
        <v>262</v>
      </c>
      <c r="R29" s="6" t="n">
        <v>1450000000</v>
      </c>
      <c r="S29" s="0" t="s">
        <v>263</v>
      </c>
      <c r="T29" s="6" t="n">
        <v>100000000000</v>
      </c>
      <c r="U29" s="0" t="s">
        <v>75</v>
      </c>
      <c r="V29" s="0" t="s">
        <v>260</v>
      </c>
      <c r="W29" s="0" t="n">
        <v>38.851500720172</v>
      </c>
      <c r="X29" s="0" t="s">
        <v>261</v>
      </c>
      <c r="Y29" s="0" t="n">
        <v>14.6609436679894</v>
      </c>
      <c r="AA29" s="0" t="s">
        <v>75</v>
      </c>
      <c r="AB29" s="0" t="n">
        <v>1</v>
      </c>
    </row>
    <row r="30" customFormat="false" ht="13.8" hidden="false" customHeight="false" outlineLevel="0" collapsed="false">
      <c r="A30" s="0" t="s">
        <v>77</v>
      </c>
      <c r="B30" s="0" t="n">
        <v>53</v>
      </c>
      <c r="C30" s="0" t="s">
        <v>264</v>
      </c>
      <c r="D30" s="0" t="n">
        <v>24386.56</v>
      </c>
      <c r="F30" s="0" t="s">
        <v>265</v>
      </c>
      <c r="G30" s="0" t="n">
        <v>9202.47</v>
      </c>
      <c r="I30" s="0" t="s">
        <v>77</v>
      </c>
      <c r="J30" s="0" t="s">
        <v>78</v>
      </c>
      <c r="K30" s="0" t="n">
        <v>1</v>
      </c>
      <c r="L30" s="0" t="n">
        <v>3</v>
      </c>
      <c r="M30" s="0" t="n">
        <v>3</v>
      </c>
      <c r="N30" s="0" t="n">
        <v>9202.477013</v>
      </c>
      <c r="O30" s="0" t="n">
        <v>24386.56408</v>
      </c>
      <c r="Q30" s="0" t="s">
        <v>266</v>
      </c>
      <c r="R30" s="0" t="n">
        <v>40000</v>
      </c>
      <c r="S30" s="0" t="s">
        <v>267</v>
      </c>
      <c r="T30" s="6" t="n">
        <v>1500000000</v>
      </c>
      <c r="U30" s="0" t="s">
        <v>77</v>
      </c>
      <c r="V30" s="0" t="s">
        <v>264</v>
      </c>
      <c r="W30" s="0" t="n">
        <v>79104.9171544542</v>
      </c>
      <c r="X30" s="0" t="s">
        <v>265</v>
      </c>
      <c r="Y30" s="0" t="n">
        <v>29850.9121337563</v>
      </c>
      <c r="AA30" s="0" t="s">
        <v>77</v>
      </c>
      <c r="AB30" s="0" t="n">
        <v>1</v>
      </c>
    </row>
    <row r="31" customFormat="false" ht="13.8" hidden="false" customHeight="false" outlineLevel="0" collapsed="false">
      <c r="A31" s="0" t="s">
        <v>79</v>
      </c>
      <c r="B31" s="0" t="n">
        <v>10</v>
      </c>
      <c r="C31" s="0" t="s">
        <v>268</v>
      </c>
      <c r="D31" s="0" t="n">
        <v>1261.47</v>
      </c>
      <c r="F31" s="0" t="s">
        <v>269</v>
      </c>
      <c r="G31" s="0" t="n">
        <v>476.02</v>
      </c>
      <c r="I31" s="0" t="s">
        <v>79</v>
      </c>
      <c r="J31" s="0" t="s">
        <v>80</v>
      </c>
      <c r="K31" s="0" t="n">
        <v>1</v>
      </c>
      <c r="L31" s="0" t="n">
        <v>2</v>
      </c>
      <c r="M31" s="0" t="n">
        <v>2</v>
      </c>
      <c r="N31" s="0" t="n">
        <v>476.0273973</v>
      </c>
      <c r="O31" s="0" t="n">
        <v>1261.472603</v>
      </c>
      <c r="Q31" s="0" t="s">
        <v>270</v>
      </c>
      <c r="R31" s="6" t="n">
        <v>580000000</v>
      </c>
      <c r="S31" s="0" t="s">
        <v>271</v>
      </c>
      <c r="T31" s="6" t="n">
        <v>30000000000</v>
      </c>
      <c r="U31" s="0" t="s">
        <v>79</v>
      </c>
      <c r="V31" s="0" t="s">
        <v>268</v>
      </c>
      <c r="W31" s="0" t="n">
        <v>33.6395777997784</v>
      </c>
      <c r="X31" s="0" t="s">
        <v>269</v>
      </c>
      <c r="Y31" s="0" t="n">
        <v>12.6941803018032</v>
      </c>
      <c r="AA31" s="0" t="s">
        <v>79</v>
      </c>
      <c r="AB31" s="0" t="n">
        <v>1</v>
      </c>
    </row>
    <row r="32" customFormat="false" ht="13.8" hidden="false" customHeight="false" outlineLevel="0" collapsed="false">
      <c r="A32" s="0" t="s">
        <v>81</v>
      </c>
      <c r="B32" s="0" t="n">
        <v>26</v>
      </c>
      <c r="C32" s="0" t="s">
        <v>272</v>
      </c>
      <c r="D32" s="0" t="n">
        <v>337.98</v>
      </c>
      <c r="F32" s="0" t="s">
        <v>273</v>
      </c>
      <c r="G32" s="0" t="n">
        <v>127.54</v>
      </c>
      <c r="I32" s="0" t="s">
        <v>81</v>
      </c>
      <c r="J32" s="0" t="s">
        <v>82</v>
      </c>
      <c r="K32" s="0" t="n">
        <v>1</v>
      </c>
      <c r="L32" s="0" t="n">
        <v>2</v>
      </c>
      <c r="M32" s="0" t="n">
        <v>2</v>
      </c>
      <c r="N32" s="0" t="n">
        <v>127.5414564</v>
      </c>
      <c r="O32" s="0" t="n">
        <v>337.9848595</v>
      </c>
      <c r="Q32" s="0" t="s">
        <v>274</v>
      </c>
      <c r="R32" s="6" t="n">
        <v>1450000000</v>
      </c>
      <c r="S32" s="0" t="s">
        <v>275</v>
      </c>
      <c r="T32" s="6" t="n">
        <v>100000000000</v>
      </c>
      <c r="U32" s="0" t="s">
        <v>81</v>
      </c>
      <c r="V32" s="0" t="s">
        <v>272</v>
      </c>
      <c r="W32" s="0" t="n">
        <v>434.737591893022</v>
      </c>
      <c r="X32" s="0" t="s">
        <v>273</v>
      </c>
      <c r="Y32" s="0" t="n">
        <v>164.051921469065</v>
      </c>
      <c r="AA32" s="0" t="s">
        <v>81</v>
      </c>
      <c r="AB32" s="0" t="n">
        <v>1</v>
      </c>
    </row>
    <row r="33" customFormat="false" ht="13.8" hidden="false" customHeight="false" outlineLevel="0" collapsed="false">
      <c r="A33" s="0" t="s">
        <v>83</v>
      </c>
      <c r="B33" s="0" t="n">
        <v>47</v>
      </c>
      <c r="C33" s="0" t="s">
        <v>276</v>
      </c>
      <c r="D33" s="0" t="n">
        <v>3590.52</v>
      </c>
      <c r="F33" s="0" t="s">
        <v>277</v>
      </c>
      <c r="G33" s="0" t="n">
        <v>1355</v>
      </c>
      <c r="I33" s="0" t="s">
        <v>83</v>
      </c>
      <c r="J33" s="0" t="s">
        <v>84</v>
      </c>
      <c r="K33" s="0" t="n">
        <v>1</v>
      </c>
      <c r="L33" s="0" t="n">
        <v>7</v>
      </c>
      <c r="M33" s="0" t="n">
        <v>7</v>
      </c>
      <c r="N33" s="0" t="n">
        <v>1355.00938</v>
      </c>
      <c r="O33" s="0" t="n">
        <v>3590.52486</v>
      </c>
      <c r="Q33" s="0" t="s">
        <v>278</v>
      </c>
      <c r="R33" s="0" t="n">
        <v>20000</v>
      </c>
      <c r="S33" s="0" t="s">
        <v>279</v>
      </c>
      <c r="T33" s="6" t="n">
        <v>15600000000</v>
      </c>
      <c r="U33" s="0" t="s">
        <v>83</v>
      </c>
      <c r="V33" s="0" t="s">
        <v>276</v>
      </c>
      <c r="W33" s="0" t="n">
        <v>991.866314794913</v>
      </c>
      <c r="X33" s="0" t="s">
        <v>277</v>
      </c>
      <c r="Y33" s="0" t="n">
        <v>374.289175394307</v>
      </c>
      <c r="AA33" s="0" t="s">
        <v>83</v>
      </c>
      <c r="AB33" s="0" t="n">
        <v>1</v>
      </c>
    </row>
    <row r="34" customFormat="false" ht="13.8" hidden="false" customHeight="false" outlineLevel="0" collapsed="false">
      <c r="A34" s="0" t="s">
        <v>85</v>
      </c>
      <c r="B34" s="0" t="n">
        <v>48</v>
      </c>
      <c r="C34" s="0" t="s">
        <v>280</v>
      </c>
      <c r="D34" s="0" t="n">
        <v>3590.52</v>
      </c>
      <c r="F34" s="0" t="s">
        <v>281</v>
      </c>
      <c r="G34" s="0" t="n">
        <v>1355</v>
      </c>
      <c r="I34" s="0" t="s">
        <v>85</v>
      </c>
      <c r="J34" s="0" t="s">
        <v>86</v>
      </c>
      <c r="K34" s="0" t="n">
        <v>1</v>
      </c>
      <c r="L34" s="0" t="n">
        <v>7</v>
      </c>
      <c r="M34" s="0" t="n">
        <v>7</v>
      </c>
      <c r="N34" s="0" t="n">
        <v>1355.00938</v>
      </c>
      <c r="O34" s="0" t="n">
        <v>3590.52486</v>
      </c>
      <c r="Q34" s="0" t="s">
        <v>282</v>
      </c>
      <c r="R34" s="0" t="n">
        <v>20000</v>
      </c>
      <c r="S34" s="0" t="s">
        <v>283</v>
      </c>
      <c r="T34" s="6" t="n">
        <v>15600000000</v>
      </c>
      <c r="U34" s="0" t="s">
        <v>85</v>
      </c>
      <c r="V34" s="0" t="s">
        <v>280</v>
      </c>
      <c r="W34" s="0" t="n">
        <v>3446.23735728217</v>
      </c>
      <c r="X34" s="0" t="s">
        <v>281</v>
      </c>
      <c r="Y34" s="0" t="n">
        <v>1300.46692727629</v>
      </c>
      <c r="AA34" s="0" t="s">
        <v>85</v>
      </c>
      <c r="AB34" s="0" t="n">
        <v>1</v>
      </c>
    </row>
    <row r="35" customFormat="false" ht="13.8" hidden="false" customHeight="false" outlineLevel="0" collapsed="false">
      <c r="A35" s="0" t="s">
        <v>87</v>
      </c>
      <c r="B35" s="0" t="n">
        <v>31</v>
      </c>
      <c r="C35" s="0" t="s">
        <v>284</v>
      </c>
      <c r="D35" s="0" t="n">
        <v>337.98</v>
      </c>
      <c r="F35" s="0" t="s">
        <v>285</v>
      </c>
      <c r="G35" s="0" t="n">
        <v>127.54</v>
      </c>
      <c r="I35" s="0" t="s">
        <v>87</v>
      </c>
      <c r="J35" s="0" t="s">
        <v>88</v>
      </c>
      <c r="K35" s="0" t="n">
        <v>1</v>
      </c>
      <c r="L35" s="0" t="n">
        <v>2</v>
      </c>
      <c r="M35" s="0" t="n">
        <v>2</v>
      </c>
      <c r="N35" s="0" t="n">
        <v>127.5414564</v>
      </c>
      <c r="O35" s="0" t="n">
        <v>337.9848595</v>
      </c>
      <c r="Q35" s="0" t="s">
        <v>286</v>
      </c>
      <c r="R35" s="6" t="n">
        <v>1450000000</v>
      </c>
      <c r="S35" s="0" t="s">
        <v>287</v>
      </c>
      <c r="T35" s="6" t="n">
        <v>100000000000</v>
      </c>
      <c r="U35" s="0" t="s">
        <v>87</v>
      </c>
      <c r="V35" s="0" t="s">
        <v>284</v>
      </c>
      <c r="W35" s="0" t="n">
        <v>35.8506978604943</v>
      </c>
      <c r="X35" s="0" t="s">
        <v>285</v>
      </c>
      <c r="Y35" s="0" t="n">
        <v>13.5285652303752</v>
      </c>
      <c r="AA35" s="0" t="s">
        <v>87</v>
      </c>
      <c r="AB35" s="0" t="n">
        <v>1</v>
      </c>
    </row>
    <row r="36" customFormat="false" ht="13.8" hidden="false" customHeight="false" outlineLevel="0" collapsed="false">
      <c r="A36" s="0" t="s">
        <v>89</v>
      </c>
      <c r="B36" s="0" t="n">
        <v>54</v>
      </c>
      <c r="C36" s="0" t="s">
        <v>288</v>
      </c>
      <c r="D36" s="0" t="n">
        <v>5263</v>
      </c>
      <c r="F36" s="0" t="s">
        <v>289</v>
      </c>
      <c r="G36" s="0" t="n">
        <v>1466</v>
      </c>
      <c r="I36" s="0" t="s">
        <v>89</v>
      </c>
      <c r="J36" s="0" t="s">
        <v>90</v>
      </c>
      <c r="K36" s="0" t="n">
        <v>1</v>
      </c>
      <c r="L36" s="0" t="n">
        <v>8</v>
      </c>
      <c r="M36" s="0" t="n">
        <v>8</v>
      </c>
      <c r="N36" s="0" t="n">
        <v>1466</v>
      </c>
      <c r="O36" s="0" t="n">
        <v>5263</v>
      </c>
      <c r="Q36" s="0" t="s">
        <v>290</v>
      </c>
      <c r="R36" s="0" t="n">
        <v>34000</v>
      </c>
      <c r="S36" s="0" t="s">
        <v>291</v>
      </c>
      <c r="T36" s="6" t="n">
        <v>1500000000</v>
      </c>
      <c r="U36" s="0" t="s">
        <v>89</v>
      </c>
      <c r="V36" s="0" t="s">
        <v>288</v>
      </c>
      <c r="W36" s="0" t="n">
        <v>4475.50324031217</v>
      </c>
      <c r="X36" s="0" t="s">
        <v>289</v>
      </c>
      <c r="Y36" s="0" t="n">
        <v>1688.86914728761</v>
      </c>
      <c r="AA36" s="0" t="s">
        <v>89</v>
      </c>
      <c r="AB36" s="0" t="n">
        <v>1</v>
      </c>
    </row>
    <row r="37" customFormat="false" ht="13.8" hidden="false" customHeight="false" outlineLevel="0" collapsed="false">
      <c r="A37" s="0" t="s">
        <v>91</v>
      </c>
      <c r="B37" s="0" t="n">
        <v>27</v>
      </c>
      <c r="C37" s="0" t="s">
        <v>292</v>
      </c>
      <c r="D37" s="0" t="n">
        <v>337.98</v>
      </c>
      <c r="F37" s="0" t="s">
        <v>293</v>
      </c>
      <c r="G37" s="0" t="n">
        <v>127.54</v>
      </c>
      <c r="I37" s="0" t="s">
        <v>91</v>
      </c>
      <c r="J37" s="0" t="s">
        <v>92</v>
      </c>
      <c r="K37" s="0" t="n">
        <v>1</v>
      </c>
      <c r="L37" s="0" t="n">
        <v>2</v>
      </c>
      <c r="M37" s="0" t="n">
        <v>2</v>
      </c>
      <c r="N37" s="0" t="n">
        <v>127.5414564</v>
      </c>
      <c r="O37" s="0" t="n">
        <v>337.9848595</v>
      </c>
      <c r="Q37" s="0" t="s">
        <v>294</v>
      </c>
      <c r="R37" s="6" t="n">
        <v>1450000000</v>
      </c>
      <c r="S37" s="0" t="s">
        <v>295</v>
      </c>
      <c r="T37" s="6" t="n">
        <v>100000000000</v>
      </c>
      <c r="U37" s="0" t="s">
        <v>91</v>
      </c>
      <c r="V37" s="0" t="s">
        <v>292</v>
      </c>
      <c r="W37" s="0" t="n">
        <v>93.5894778673307</v>
      </c>
      <c r="X37" s="0" t="s">
        <v>293</v>
      </c>
      <c r="Y37" s="0" t="n">
        <v>35.3167841008795</v>
      </c>
      <c r="AA37" s="0" t="s">
        <v>91</v>
      </c>
      <c r="AB37" s="0" t="n">
        <v>1</v>
      </c>
    </row>
    <row r="38" customFormat="false" ht="13.8" hidden="false" customHeight="false" outlineLevel="0" collapsed="false">
      <c r="A38" s="0" t="s">
        <v>93</v>
      </c>
      <c r="B38" s="0" t="n">
        <v>55</v>
      </c>
      <c r="C38" s="0" t="s">
        <v>296</v>
      </c>
      <c r="D38" s="0" t="n">
        <v>4009729654</v>
      </c>
      <c r="F38" s="0" t="s">
        <v>297</v>
      </c>
      <c r="G38" s="0" t="n">
        <v>1513105530</v>
      </c>
      <c r="I38" s="0" t="s">
        <v>93</v>
      </c>
      <c r="J38" s="0" t="s">
        <v>94</v>
      </c>
      <c r="K38" s="0" t="n">
        <v>1</v>
      </c>
      <c r="L38" s="0" t="n">
        <v>9</v>
      </c>
      <c r="M38" s="0" t="n">
        <v>9</v>
      </c>
      <c r="N38" s="0" t="n">
        <v>1513105530</v>
      </c>
      <c r="O38" s="0" t="n">
        <v>4009729654</v>
      </c>
      <c r="Q38" s="0" t="s">
        <v>298</v>
      </c>
      <c r="R38" s="0" t="n">
        <v>7</v>
      </c>
      <c r="S38" s="0" t="s">
        <v>299</v>
      </c>
      <c r="T38" s="6" t="n">
        <v>300000000000</v>
      </c>
      <c r="U38" s="0" t="s">
        <v>93</v>
      </c>
      <c r="V38" s="0" t="s">
        <v>296</v>
      </c>
      <c r="W38" s="0" t="n">
        <v>4665548.98927043</v>
      </c>
      <c r="X38" s="0" t="s">
        <v>297</v>
      </c>
      <c r="Y38" s="0" t="n">
        <v>1760584.52425299</v>
      </c>
      <c r="AA38" s="0" t="s">
        <v>93</v>
      </c>
      <c r="AB38" s="0" t="n">
        <v>1</v>
      </c>
    </row>
    <row r="39" customFormat="false" ht="13.8" hidden="false" customHeight="false" outlineLevel="0" collapsed="false">
      <c r="A39" s="0" t="s">
        <v>95</v>
      </c>
      <c r="B39" s="0" t="n">
        <v>33</v>
      </c>
      <c r="C39" s="0" t="s">
        <v>300</v>
      </c>
      <c r="D39" s="0" t="n">
        <v>337.98</v>
      </c>
      <c r="F39" s="0" t="s">
        <v>301</v>
      </c>
      <c r="G39" s="0" t="n">
        <v>127.54</v>
      </c>
      <c r="I39" s="0" t="s">
        <v>95</v>
      </c>
      <c r="J39" s="2" t="s">
        <v>96</v>
      </c>
      <c r="K39" s="0" t="n">
        <v>1</v>
      </c>
      <c r="L39" s="0" t="n">
        <v>2</v>
      </c>
      <c r="M39" s="0" t="n">
        <v>2</v>
      </c>
      <c r="N39" s="0" t="n">
        <v>127.5414564</v>
      </c>
      <c r="O39" s="0" t="n">
        <v>337.9848595</v>
      </c>
      <c r="Q39" s="0" t="s">
        <v>302</v>
      </c>
      <c r="R39" s="6" t="n">
        <v>1450000000</v>
      </c>
      <c r="S39" s="0" t="s">
        <v>303</v>
      </c>
      <c r="T39" s="6" t="n">
        <v>100000000000</v>
      </c>
      <c r="U39" s="0" t="s">
        <v>95</v>
      </c>
      <c r="V39" s="0" t="s">
        <v>300</v>
      </c>
      <c r="W39" s="0" t="n">
        <v>954.19530364705</v>
      </c>
      <c r="X39" s="0" t="s">
        <v>301</v>
      </c>
      <c r="Y39" s="0" t="n">
        <v>360.073699489453</v>
      </c>
      <c r="AA39" s="0" t="s">
        <v>95</v>
      </c>
      <c r="AB39" s="0" t="n">
        <v>1</v>
      </c>
    </row>
    <row r="40" customFormat="false" ht="13.8" hidden="false" customHeight="false" outlineLevel="0" collapsed="false">
      <c r="A40" s="0" t="s">
        <v>97</v>
      </c>
      <c r="B40" s="0" t="n">
        <v>52</v>
      </c>
      <c r="C40" s="0" t="s">
        <v>304</v>
      </c>
      <c r="D40" s="0" t="n">
        <v>29170.38</v>
      </c>
      <c r="F40" s="0" t="s">
        <v>305</v>
      </c>
      <c r="G40" s="0" t="n">
        <v>11007.69</v>
      </c>
      <c r="I40" s="0" t="s">
        <v>97</v>
      </c>
      <c r="J40" s="0" t="s">
        <v>98</v>
      </c>
      <c r="K40" s="0" t="n">
        <v>1</v>
      </c>
      <c r="L40" s="0" t="n">
        <v>2</v>
      </c>
      <c r="M40" s="0" t="n">
        <v>2</v>
      </c>
      <c r="N40" s="0" t="n">
        <v>11007.69375</v>
      </c>
      <c r="O40" s="0" t="n">
        <v>29170.38844</v>
      </c>
      <c r="Q40" s="0" t="s">
        <v>306</v>
      </c>
      <c r="R40" s="6" t="n">
        <v>3000000</v>
      </c>
      <c r="S40" s="0" t="s">
        <v>307</v>
      </c>
      <c r="T40" s="0" t="n">
        <v>10500000</v>
      </c>
      <c r="U40" s="0" t="s">
        <v>97</v>
      </c>
      <c r="V40" s="0" t="s">
        <v>304</v>
      </c>
      <c r="W40" s="0" t="n">
        <v>799.271777412321</v>
      </c>
      <c r="X40" s="0" t="s">
        <v>305</v>
      </c>
      <c r="Y40" s="0" t="n">
        <v>301.611991476348</v>
      </c>
      <c r="AA40" s="0" t="s">
        <v>97</v>
      </c>
      <c r="AB40" s="0" t="n">
        <v>1</v>
      </c>
    </row>
    <row r="41" customFormat="false" ht="13.8" hidden="false" customHeight="false" outlineLevel="0" collapsed="false">
      <c r="A41" s="0" t="s">
        <v>99</v>
      </c>
      <c r="B41" s="0" t="n">
        <v>29</v>
      </c>
      <c r="C41" s="0" t="s">
        <v>308</v>
      </c>
      <c r="D41" s="0" t="n">
        <v>337.98</v>
      </c>
      <c r="F41" s="0" t="s">
        <v>309</v>
      </c>
      <c r="G41" s="0" t="n">
        <v>127.54</v>
      </c>
      <c r="I41" s="0" t="s">
        <v>99</v>
      </c>
      <c r="J41" s="0" t="s">
        <v>100</v>
      </c>
      <c r="K41" s="0" t="n">
        <v>1</v>
      </c>
      <c r="L41" s="0" t="n">
        <v>2</v>
      </c>
      <c r="M41" s="0" t="n">
        <v>2</v>
      </c>
      <c r="N41" s="0" t="n">
        <v>127.5414564</v>
      </c>
      <c r="O41" s="0" t="n">
        <v>337.9848595</v>
      </c>
      <c r="Q41" s="0" t="s">
        <v>310</v>
      </c>
      <c r="R41" s="6" t="n">
        <v>1450000000</v>
      </c>
      <c r="S41" s="0" t="s">
        <v>311</v>
      </c>
      <c r="T41" s="6" t="n">
        <v>100000000000</v>
      </c>
      <c r="U41" s="0" t="s">
        <v>99</v>
      </c>
      <c r="V41" s="0" t="s">
        <v>308</v>
      </c>
      <c r="W41" s="0" t="n">
        <v>33.6162626100782</v>
      </c>
      <c r="X41" s="0" t="s">
        <v>309</v>
      </c>
      <c r="Y41" s="0" t="n">
        <v>12.6853821170106</v>
      </c>
      <c r="AA41" s="0" t="s">
        <v>99</v>
      </c>
      <c r="AB41" s="0" t="n">
        <v>1</v>
      </c>
    </row>
    <row r="42" customFormat="false" ht="13.8" hidden="false" customHeight="false" outlineLevel="0" collapsed="false">
      <c r="A42" s="0" t="s">
        <v>101</v>
      </c>
      <c r="B42" s="0" t="n">
        <v>38</v>
      </c>
      <c r="C42" s="0" t="s">
        <v>312</v>
      </c>
      <c r="D42" s="0" t="n">
        <v>337.98</v>
      </c>
      <c r="F42" s="0" t="s">
        <v>313</v>
      </c>
      <c r="G42" s="0" t="n">
        <v>127.54</v>
      </c>
      <c r="I42" s="0" t="s">
        <v>101</v>
      </c>
      <c r="J42" s="0" t="s">
        <v>102</v>
      </c>
      <c r="K42" s="0" t="n">
        <v>1</v>
      </c>
      <c r="L42" s="0" t="n">
        <v>2</v>
      </c>
      <c r="M42" s="0" t="n">
        <v>2</v>
      </c>
      <c r="N42" s="0" t="n">
        <v>127.5414564</v>
      </c>
      <c r="O42" s="0" t="n">
        <v>337.9848595</v>
      </c>
      <c r="Q42" s="0" t="s">
        <v>314</v>
      </c>
      <c r="R42" s="6" t="n">
        <v>1450000000</v>
      </c>
      <c r="S42" s="0" t="s">
        <v>315</v>
      </c>
      <c r="T42" s="6" t="n">
        <v>100000000000</v>
      </c>
      <c r="U42" s="0" t="s">
        <v>101</v>
      </c>
      <c r="V42" s="0" t="s">
        <v>312</v>
      </c>
      <c r="W42" s="0" t="n">
        <v>419.130816574695</v>
      </c>
      <c r="X42" s="0" t="s">
        <v>313</v>
      </c>
      <c r="Y42" s="0" t="n">
        <v>158.162572292338</v>
      </c>
      <c r="AA42" s="0" t="s">
        <v>101</v>
      </c>
      <c r="AB42" s="0" t="n">
        <v>1</v>
      </c>
    </row>
    <row r="43" customFormat="false" ht="13.8" hidden="false" customHeight="false" outlineLevel="0" collapsed="false">
      <c r="A43" s="0" t="s">
        <v>103</v>
      </c>
      <c r="B43" s="0" t="n">
        <v>24</v>
      </c>
      <c r="C43" s="0" t="s">
        <v>316</v>
      </c>
      <c r="D43" s="0" t="n">
        <v>28.4</v>
      </c>
      <c r="F43" s="0" t="s">
        <v>317</v>
      </c>
      <c r="G43" s="0" t="n">
        <v>10.71</v>
      </c>
      <c r="I43" s="0" t="s">
        <v>103</v>
      </c>
      <c r="J43" s="0" t="s">
        <v>104</v>
      </c>
      <c r="K43" s="0" t="n">
        <v>1</v>
      </c>
      <c r="L43" s="0" t="n">
        <v>1</v>
      </c>
      <c r="M43" s="0" t="n">
        <v>1</v>
      </c>
      <c r="N43" s="0" t="n">
        <v>10.71857726</v>
      </c>
      <c r="O43" s="0" t="n">
        <v>28.40422975</v>
      </c>
      <c r="Q43" s="0" t="s">
        <v>318</v>
      </c>
      <c r="R43" s="6" t="n">
        <v>320000000</v>
      </c>
      <c r="S43" s="0" t="s">
        <v>319</v>
      </c>
      <c r="T43" s="6" t="n">
        <v>60000000000</v>
      </c>
      <c r="U43" s="0" t="s">
        <v>103</v>
      </c>
      <c r="V43" s="0" t="s">
        <v>316</v>
      </c>
      <c r="W43" s="0" t="n">
        <v>64.3533560939792</v>
      </c>
      <c r="X43" s="0" t="s">
        <v>317</v>
      </c>
      <c r="Y43" s="0" t="n">
        <v>24.2842853184827</v>
      </c>
      <c r="AA43" s="0" t="s">
        <v>103</v>
      </c>
      <c r="AB43" s="0" t="n">
        <v>1</v>
      </c>
    </row>
    <row r="44" customFormat="false" ht="13.8" hidden="false" customHeight="false" outlineLevel="0" collapsed="false">
      <c r="A44" s="0" t="s">
        <v>105</v>
      </c>
      <c r="B44" s="0" t="n">
        <v>51</v>
      </c>
      <c r="C44" s="0" t="s">
        <v>320</v>
      </c>
      <c r="D44" s="0" t="n">
        <v>927.5</v>
      </c>
      <c r="F44" s="0" t="s">
        <v>321</v>
      </c>
      <c r="G44" s="0" t="n">
        <v>350</v>
      </c>
      <c r="I44" s="2" t="s">
        <v>105</v>
      </c>
      <c r="J44" s="0" t="s">
        <v>106</v>
      </c>
      <c r="K44" s="0" t="n">
        <v>1</v>
      </c>
      <c r="L44" s="0" t="n">
        <v>3</v>
      </c>
      <c r="M44" s="0" t="n">
        <v>3</v>
      </c>
      <c r="N44" s="0" t="n">
        <v>350</v>
      </c>
      <c r="O44" s="0" t="n">
        <v>927.5</v>
      </c>
      <c r="Q44" s="0" t="s">
        <v>322</v>
      </c>
      <c r="R44" s="6" t="n">
        <v>61000000</v>
      </c>
      <c r="S44" s="0" t="s">
        <v>323</v>
      </c>
      <c r="T44" s="6" t="n">
        <v>20000000000000</v>
      </c>
      <c r="U44" s="0" t="s">
        <v>105</v>
      </c>
      <c r="V44" s="0" t="s">
        <v>320</v>
      </c>
      <c r="W44" s="0" t="n">
        <v>3057.60184643169</v>
      </c>
      <c r="X44" s="0" t="s">
        <v>321</v>
      </c>
      <c r="Y44" s="0" t="n">
        <v>1153.81201752139</v>
      </c>
      <c r="AA44" s="0" t="s">
        <v>105</v>
      </c>
      <c r="AB44" s="0" t="n">
        <v>1</v>
      </c>
    </row>
    <row r="45" customFormat="false" ht="13.8" hidden="false" customHeight="false" outlineLevel="0" collapsed="false">
      <c r="A45" s="0" t="s">
        <v>107</v>
      </c>
      <c r="B45" s="0" t="n">
        <v>43</v>
      </c>
      <c r="C45" s="0" t="s">
        <v>324</v>
      </c>
      <c r="D45" s="0" t="n">
        <v>2172.11</v>
      </c>
      <c r="F45" s="0" t="s">
        <v>325</v>
      </c>
      <c r="G45" s="0" t="n">
        <v>819.66</v>
      </c>
      <c r="I45" s="0" t="s">
        <v>107</v>
      </c>
      <c r="J45" s="0" t="s">
        <v>108</v>
      </c>
      <c r="K45" s="0" t="n">
        <v>1</v>
      </c>
      <c r="L45" s="0" t="n">
        <v>5</v>
      </c>
      <c r="M45" s="0" t="n">
        <v>5</v>
      </c>
      <c r="N45" s="0" t="n">
        <v>819.6659786</v>
      </c>
      <c r="O45" s="0" t="n">
        <v>2172.114843</v>
      </c>
      <c r="Q45" s="0" t="s">
        <v>326</v>
      </c>
      <c r="R45" s="0" t="n">
        <v>990000</v>
      </c>
      <c r="S45" s="0" t="s">
        <v>327</v>
      </c>
      <c r="T45" s="6" t="n">
        <v>2000000000000</v>
      </c>
      <c r="U45" s="0" t="s">
        <v>107</v>
      </c>
      <c r="V45" s="0" t="s">
        <v>324</v>
      </c>
      <c r="W45" s="0" t="n">
        <v>951.290870252226</v>
      </c>
      <c r="X45" s="0" t="s">
        <v>325</v>
      </c>
      <c r="Y45" s="0" t="n">
        <v>358.977686887632</v>
      </c>
      <c r="AA45" s="0" t="s">
        <v>107</v>
      </c>
      <c r="AB45" s="0" t="n">
        <v>1</v>
      </c>
    </row>
    <row r="46" customFormat="false" ht="13.8" hidden="false" customHeight="false" outlineLevel="0" collapsed="false">
      <c r="A46" s="0" t="s">
        <v>109</v>
      </c>
      <c r="B46" s="0" t="n">
        <v>44</v>
      </c>
      <c r="C46" s="0" t="s">
        <v>328</v>
      </c>
      <c r="D46" s="0" t="n">
        <v>2172.11</v>
      </c>
      <c r="F46" s="0" t="s">
        <v>329</v>
      </c>
      <c r="G46" s="0" t="n">
        <v>819.66</v>
      </c>
      <c r="I46" s="0" t="s">
        <v>109</v>
      </c>
      <c r="J46" s="0" t="s">
        <v>110</v>
      </c>
      <c r="K46" s="0" t="n">
        <v>1</v>
      </c>
      <c r="L46" s="0" t="n">
        <v>5</v>
      </c>
      <c r="M46" s="0" t="n">
        <v>5</v>
      </c>
      <c r="N46" s="0" t="n">
        <v>819.6659786</v>
      </c>
      <c r="O46" s="0" t="n">
        <v>2172.114843</v>
      </c>
      <c r="Q46" s="0" t="s">
        <v>330</v>
      </c>
      <c r="R46" s="0" t="n">
        <v>990000</v>
      </c>
      <c r="S46" s="0" t="s">
        <v>331</v>
      </c>
      <c r="T46" s="6" t="n">
        <v>2000000000000</v>
      </c>
      <c r="U46" s="0" t="s">
        <v>109</v>
      </c>
      <c r="V46" s="0" t="s">
        <v>328</v>
      </c>
      <c r="W46" s="0" t="n">
        <v>6617.15240548908</v>
      </c>
      <c r="X46" s="0" t="s">
        <v>329</v>
      </c>
      <c r="Y46" s="0" t="n">
        <v>2497.03864358079</v>
      </c>
      <c r="AA46" s="0" t="s">
        <v>109</v>
      </c>
      <c r="AB46" s="0" t="n">
        <v>1</v>
      </c>
    </row>
    <row r="47" customFormat="false" ht="13.8" hidden="false" customHeight="false" outlineLevel="0" collapsed="false">
      <c r="A47" s="0" t="s">
        <v>111</v>
      </c>
      <c r="B47" s="0" t="n">
        <v>35</v>
      </c>
      <c r="C47" s="0" t="s">
        <v>332</v>
      </c>
      <c r="D47" s="0" t="n">
        <v>337.98</v>
      </c>
      <c r="F47" s="0" t="s">
        <v>333</v>
      </c>
      <c r="G47" s="0" t="n">
        <v>127.54</v>
      </c>
      <c r="I47" s="0" t="s">
        <v>111</v>
      </c>
      <c r="J47" s="0" t="s">
        <v>112</v>
      </c>
      <c r="K47" s="0" t="n">
        <v>1</v>
      </c>
      <c r="L47" s="0" t="n">
        <v>2</v>
      </c>
      <c r="M47" s="0" t="n">
        <v>2</v>
      </c>
      <c r="N47" s="0" t="n">
        <v>127.5414564</v>
      </c>
      <c r="O47" s="0" t="n">
        <v>337.9848595</v>
      </c>
      <c r="Q47" s="0" t="s">
        <v>334</v>
      </c>
      <c r="R47" s="6" t="n">
        <v>1450000000</v>
      </c>
      <c r="S47" s="0" t="s">
        <v>335</v>
      </c>
      <c r="T47" s="6" t="n">
        <v>100000000000</v>
      </c>
      <c r="U47" s="0" t="s">
        <v>111</v>
      </c>
      <c r="V47" s="0" t="s">
        <v>332</v>
      </c>
      <c r="W47" s="0" t="n">
        <v>5126.47311664619</v>
      </c>
      <c r="X47" s="0" t="s">
        <v>333</v>
      </c>
      <c r="Y47" s="0" t="n">
        <v>1934.51815722498</v>
      </c>
      <c r="AA47" s="0" t="s">
        <v>111</v>
      </c>
      <c r="AB47" s="0" t="n">
        <v>1</v>
      </c>
    </row>
    <row r="48" customFormat="false" ht="13.8" hidden="false" customHeight="false" outlineLevel="0" collapsed="false">
      <c r="A48" s="0" t="s">
        <v>113</v>
      </c>
      <c r="B48" s="0" t="n">
        <v>6</v>
      </c>
      <c r="C48" s="0" t="s">
        <v>336</v>
      </c>
      <c r="D48" s="0" t="n">
        <v>1261.47</v>
      </c>
      <c r="F48" s="0" t="s">
        <v>337</v>
      </c>
      <c r="G48" s="0" t="n">
        <v>476.02</v>
      </c>
      <c r="I48" s="0" t="s">
        <v>113</v>
      </c>
      <c r="J48" s="0" t="s">
        <v>114</v>
      </c>
      <c r="K48" s="0" t="n">
        <v>1</v>
      </c>
      <c r="L48" s="0" t="n">
        <v>2</v>
      </c>
      <c r="M48" s="0" t="n">
        <v>2</v>
      </c>
      <c r="N48" s="0" t="n">
        <v>476.0273973</v>
      </c>
      <c r="O48" s="0" t="n">
        <v>1261.472603</v>
      </c>
      <c r="Q48" s="0" t="s">
        <v>338</v>
      </c>
      <c r="R48" s="6" t="n">
        <v>580000000</v>
      </c>
      <c r="S48" s="0" t="s">
        <v>339</v>
      </c>
      <c r="T48" s="6" t="n">
        <v>30000000000</v>
      </c>
      <c r="U48" s="0" t="s">
        <v>113</v>
      </c>
      <c r="V48" s="0" t="s">
        <v>336</v>
      </c>
      <c r="W48" s="0" t="n">
        <v>403.647068354856</v>
      </c>
      <c r="X48" s="0" t="s">
        <v>337</v>
      </c>
      <c r="Y48" s="0" t="n">
        <v>152.319648435795</v>
      </c>
      <c r="AA48" s="0" t="s">
        <v>113</v>
      </c>
      <c r="AB48" s="0" t="n">
        <v>1</v>
      </c>
    </row>
    <row r="49" customFormat="false" ht="13.8" hidden="false" customHeight="false" outlineLevel="0" collapsed="false">
      <c r="A49" s="0" t="s">
        <v>115</v>
      </c>
      <c r="B49" s="0" t="n">
        <v>57</v>
      </c>
      <c r="C49" s="0" t="s">
        <v>340</v>
      </c>
      <c r="D49" s="0" t="n">
        <v>22554538.37</v>
      </c>
      <c r="F49" s="0" t="s">
        <v>341</v>
      </c>
      <c r="G49" s="0" t="n">
        <v>8511146.5</v>
      </c>
      <c r="I49" s="0" t="s">
        <v>115</v>
      </c>
      <c r="J49" s="0" t="s">
        <v>116</v>
      </c>
      <c r="K49" s="0" t="n">
        <v>1</v>
      </c>
      <c r="L49" s="0" t="n">
        <v>7</v>
      </c>
      <c r="M49" s="0" t="n">
        <v>7</v>
      </c>
      <c r="N49" s="0" t="n">
        <v>8511146.557</v>
      </c>
      <c r="O49" s="0" t="n">
        <v>22554538.37</v>
      </c>
      <c r="Q49" s="0" t="s">
        <v>342</v>
      </c>
      <c r="R49" s="0" t="n">
        <v>1000</v>
      </c>
      <c r="S49" s="0" t="s">
        <v>343</v>
      </c>
      <c r="T49" s="6" t="n">
        <v>500000000</v>
      </c>
      <c r="U49" s="0" t="s">
        <v>115</v>
      </c>
      <c r="V49" s="0" t="s">
        <v>340</v>
      </c>
      <c r="W49" s="0" t="n">
        <v>20755.9519034798</v>
      </c>
      <c r="X49" s="0" t="s">
        <v>341</v>
      </c>
      <c r="Y49" s="0" t="n">
        <v>7832.43468055843</v>
      </c>
      <c r="AA49" s="0" t="s">
        <v>115</v>
      </c>
      <c r="AB49" s="0" t="n">
        <v>1</v>
      </c>
    </row>
    <row r="50" customFormat="false" ht="13.8" hidden="false" customHeight="false" outlineLevel="0" collapsed="false">
      <c r="A50" s="0" t="s">
        <v>117</v>
      </c>
      <c r="B50" s="0" t="n">
        <v>36</v>
      </c>
      <c r="C50" s="0" t="s">
        <v>344</v>
      </c>
      <c r="D50" s="0" t="n">
        <v>337.98</v>
      </c>
      <c r="F50" s="0" t="s">
        <v>345</v>
      </c>
      <c r="G50" s="0" t="n">
        <v>127.54</v>
      </c>
      <c r="I50" s="0" t="s">
        <v>117</v>
      </c>
      <c r="J50" s="0" t="s">
        <v>118</v>
      </c>
      <c r="K50" s="0" t="n">
        <v>1</v>
      </c>
      <c r="L50" s="0" t="n">
        <v>2</v>
      </c>
      <c r="M50" s="0" t="n">
        <v>2</v>
      </c>
      <c r="N50" s="0" t="n">
        <v>127.5414564</v>
      </c>
      <c r="O50" s="0" t="n">
        <v>337.9848595</v>
      </c>
      <c r="Q50" s="0" t="s">
        <v>346</v>
      </c>
      <c r="R50" s="6" t="n">
        <v>1450000000</v>
      </c>
      <c r="S50" s="0" t="s">
        <v>347</v>
      </c>
      <c r="T50" s="6" t="n">
        <v>100000000000</v>
      </c>
      <c r="U50" s="0" t="s">
        <v>117</v>
      </c>
      <c r="V50" s="0" t="s">
        <v>344</v>
      </c>
      <c r="W50" s="0" t="n">
        <v>32.2902428252904</v>
      </c>
      <c r="X50" s="0" t="s">
        <v>345</v>
      </c>
      <c r="Y50" s="0" t="n">
        <v>12.1849972925624</v>
      </c>
      <c r="AA50" s="0" t="s">
        <v>117</v>
      </c>
      <c r="AB50" s="0" t="n">
        <v>1</v>
      </c>
    </row>
    <row r="51" customFormat="false" ht="13.8" hidden="false" customHeight="false" outlineLevel="0" collapsed="false">
      <c r="A51" s="0" t="s">
        <v>119</v>
      </c>
      <c r="B51" s="0" t="n">
        <v>14</v>
      </c>
      <c r="C51" s="0" t="s">
        <v>348</v>
      </c>
      <c r="D51" s="0" t="n">
        <v>2197.74</v>
      </c>
      <c r="F51" s="0" t="s">
        <v>349</v>
      </c>
      <c r="G51" s="0" t="n">
        <v>829.48</v>
      </c>
      <c r="I51" s="0" t="s">
        <v>119</v>
      </c>
      <c r="J51" s="0" t="s">
        <v>120</v>
      </c>
      <c r="K51" s="0" t="n">
        <v>1</v>
      </c>
      <c r="L51" s="0" t="n">
        <v>3</v>
      </c>
      <c r="M51" s="0" t="n">
        <v>3</v>
      </c>
      <c r="N51" s="0" t="n">
        <v>829.488459</v>
      </c>
      <c r="O51" s="0" t="n">
        <v>2197.74442</v>
      </c>
      <c r="Q51" s="0" t="s">
        <v>350</v>
      </c>
      <c r="R51" s="6" t="n">
        <v>28000000</v>
      </c>
      <c r="S51" s="0" t="s">
        <v>351</v>
      </c>
      <c r="T51" s="6" t="n">
        <v>600000000000</v>
      </c>
      <c r="U51" s="0" t="s">
        <v>119</v>
      </c>
      <c r="V51" s="0" t="s">
        <v>348</v>
      </c>
      <c r="W51" s="0" t="n">
        <v>4928.5702674546</v>
      </c>
      <c r="X51" s="0" t="s">
        <v>349</v>
      </c>
      <c r="Y51" s="0" t="n">
        <v>1859.83783677532</v>
      </c>
      <c r="AA51" s="0" t="s">
        <v>119</v>
      </c>
      <c r="AB51" s="0" t="n">
        <v>1</v>
      </c>
    </row>
    <row r="52" customFormat="false" ht="13.8" hidden="false" customHeight="false" outlineLevel="0" collapsed="false">
      <c r="A52" s="0" t="s">
        <v>121</v>
      </c>
      <c r="B52" s="0" t="n">
        <v>58</v>
      </c>
      <c r="C52" s="0" t="s">
        <v>352</v>
      </c>
      <c r="D52" s="0" t="n">
        <v>22554538.37</v>
      </c>
      <c r="F52" s="0" t="s">
        <v>353</v>
      </c>
      <c r="G52" s="0" t="n">
        <v>8511146.5</v>
      </c>
      <c r="I52" s="0" t="s">
        <v>121</v>
      </c>
      <c r="J52" s="0" t="s">
        <v>122</v>
      </c>
      <c r="K52" s="0" t="n">
        <v>1</v>
      </c>
      <c r="L52" s="0" t="n">
        <v>7</v>
      </c>
      <c r="M52" s="0" t="n">
        <v>7</v>
      </c>
      <c r="N52" s="0" t="n">
        <v>8511146.557</v>
      </c>
      <c r="O52" s="0" t="n">
        <v>22554538.37</v>
      </c>
      <c r="Q52" s="0" t="s">
        <v>354</v>
      </c>
      <c r="R52" s="0" t="n">
        <v>1000</v>
      </c>
      <c r="S52" s="0" t="s">
        <v>355</v>
      </c>
      <c r="T52" s="6" t="n">
        <v>500000000</v>
      </c>
      <c r="U52" s="0" t="s">
        <v>121</v>
      </c>
      <c r="V52" s="0" t="s">
        <v>352</v>
      </c>
      <c r="W52" s="0" t="n">
        <v>1233651.79949192</v>
      </c>
      <c r="X52" s="0" t="s">
        <v>353</v>
      </c>
      <c r="Y52" s="0" t="n">
        <v>465528.980940346</v>
      </c>
      <c r="AA52" s="0" t="s">
        <v>121</v>
      </c>
      <c r="AB52" s="0" t="n">
        <v>1</v>
      </c>
    </row>
    <row r="53" customFormat="false" ht="13.8" hidden="false" customHeight="false" outlineLevel="0" collapsed="false">
      <c r="A53" s="0" t="s">
        <v>123</v>
      </c>
      <c r="B53" s="0" t="n">
        <v>30</v>
      </c>
      <c r="C53" s="0" t="s">
        <v>356</v>
      </c>
      <c r="D53" s="0" t="n">
        <v>337.98</v>
      </c>
      <c r="F53" s="0" t="s">
        <v>357</v>
      </c>
      <c r="G53" s="0" t="n">
        <v>127.54</v>
      </c>
      <c r="I53" s="0" t="s">
        <v>123</v>
      </c>
      <c r="J53" s="0" t="s">
        <v>124</v>
      </c>
      <c r="K53" s="0" t="n">
        <v>1</v>
      </c>
      <c r="L53" s="0" t="n">
        <v>2</v>
      </c>
      <c r="M53" s="0" t="n">
        <v>2</v>
      </c>
      <c r="N53" s="0" t="n">
        <v>127.5414564</v>
      </c>
      <c r="O53" s="0" t="n">
        <v>337.9848595</v>
      </c>
      <c r="Q53" s="0" t="s">
        <v>358</v>
      </c>
      <c r="R53" s="6" t="n">
        <v>1450000000</v>
      </c>
      <c r="S53" s="0" t="s">
        <v>359</v>
      </c>
      <c r="T53" s="6" t="n">
        <v>100000000000</v>
      </c>
      <c r="U53" s="0" t="s">
        <v>123</v>
      </c>
      <c r="V53" s="0" t="s">
        <v>356</v>
      </c>
      <c r="W53" s="0" t="n">
        <v>94.0392865662304</v>
      </c>
      <c r="X53" s="0" t="s">
        <v>357</v>
      </c>
      <c r="Y53" s="0" t="n">
        <v>35.4865232325398</v>
      </c>
      <c r="AA53" s="0" t="s">
        <v>123</v>
      </c>
      <c r="AB53" s="0" t="n">
        <v>1</v>
      </c>
    </row>
    <row r="54" customFormat="false" ht="13.8" hidden="false" customHeight="false" outlineLevel="0" collapsed="false">
      <c r="A54" s="0" t="s">
        <v>125</v>
      </c>
      <c r="B54" s="0" t="n">
        <v>3</v>
      </c>
      <c r="C54" s="0" t="s">
        <v>360</v>
      </c>
      <c r="D54" s="0" t="n">
        <v>116.54</v>
      </c>
      <c r="F54" s="0" t="s">
        <v>361</v>
      </c>
      <c r="G54" s="0" t="n">
        <v>43.97</v>
      </c>
      <c r="I54" s="0" t="s">
        <v>125</v>
      </c>
      <c r="J54" s="0" t="s">
        <v>126</v>
      </c>
      <c r="K54" s="0" t="n">
        <v>1</v>
      </c>
      <c r="L54" s="0" t="n">
        <v>1</v>
      </c>
      <c r="M54" s="0" t="n">
        <v>1</v>
      </c>
      <c r="N54" s="0" t="n">
        <v>43.97981254</v>
      </c>
      <c r="O54" s="0" t="n">
        <v>116.5465032</v>
      </c>
      <c r="Q54" s="0" t="s">
        <v>362</v>
      </c>
      <c r="R54" s="6" t="n">
        <v>17000000</v>
      </c>
      <c r="S54" s="0" t="s">
        <v>363</v>
      </c>
      <c r="T54" s="6" t="n">
        <v>16000000000</v>
      </c>
      <c r="U54" s="0" t="s">
        <v>125</v>
      </c>
      <c r="V54" s="0" t="s">
        <v>360</v>
      </c>
      <c r="W54" s="0" t="n">
        <v>160.307662058662</v>
      </c>
      <c r="X54" s="0" t="s">
        <v>361</v>
      </c>
      <c r="Y54" s="0" t="n">
        <v>60.4934573806271</v>
      </c>
      <c r="AA54" s="0" t="s">
        <v>125</v>
      </c>
      <c r="AB54" s="0" t="n">
        <v>1</v>
      </c>
    </row>
    <row r="55" customFormat="false" ht="13.8" hidden="false" customHeight="false" outlineLevel="0" collapsed="false">
      <c r="A55" s="0" t="s">
        <v>127</v>
      </c>
      <c r="B55" s="0" t="n">
        <v>7</v>
      </c>
      <c r="C55" s="0" t="s">
        <v>364</v>
      </c>
      <c r="D55" s="0" t="n">
        <v>1261.47</v>
      </c>
      <c r="F55" s="0" t="s">
        <v>365</v>
      </c>
      <c r="G55" s="0" t="n">
        <v>476.02</v>
      </c>
      <c r="I55" s="0" t="s">
        <v>127</v>
      </c>
      <c r="J55" s="0" t="s">
        <v>128</v>
      </c>
      <c r="K55" s="0" t="n">
        <v>1</v>
      </c>
      <c r="L55" s="0" t="n">
        <v>2</v>
      </c>
      <c r="M55" s="0" t="n">
        <v>2</v>
      </c>
      <c r="N55" s="0" t="n">
        <v>476.0273973</v>
      </c>
      <c r="O55" s="0" t="n">
        <v>1261.472603</v>
      </c>
      <c r="Q55" s="0" t="s">
        <v>366</v>
      </c>
      <c r="R55" s="6" t="n">
        <v>580000000</v>
      </c>
      <c r="S55" s="0" t="s">
        <v>367</v>
      </c>
      <c r="T55" s="6" t="n">
        <v>30000000000</v>
      </c>
      <c r="U55" s="0" t="s">
        <v>127</v>
      </c>
      <c r="V55" s="0" t="s">
        <v>364</v>
      </c>
      <c r="W55" s="0" t="n">
        <v>460.153444358837</v>
      </c>
      <c r="X55" s="0" t="s">
        <v>365</v>
      </c>
      <c r="Y55" s="0" t="n">
        <v>173.642809192014</v>
      </c>
      <c r="AA55" s="0" t="s">
        <v>127</v>
      </c>
      <c r="AB55" s="0" t="n">
        <v>1</v>
      </c>
    </row>
    <row r="56" customFormat="false" ht="13.8" hidden="false" customHeight="false" outlineLevel="0" collapsed="false">
      <c r="A56" s="0" t="s">
        <v>129</v>
      </c>
      <c r="B56" s="0" t="n">
        <v>37</v>
      </c>
      <c r="C56" s="0" t="s">
        <v>368</v>
      </c>
      <c r="D56" s="0" t="n">
        <v>337.98</v>
      </c>
      <c r="F56" s="0" t="s">
        <v>369</v>
      </c>
      <c r="G56" s="0" t="n">
        <v>127.54</v>
      </c>
      <c r="I56" s="0" t="s">
        <v>129</v>
      </c>
      <c r="J56" s="0" t="s">
        <v>130</v>
      </c>
      <c r="K56" s="0" t="n">
        <v>1</v>
      </c>
      <c r="L56" s="0" t="n">
        <v>2</v>
      </c>
      <c r="M56" s="0" t="n">
        <v>2</v>
      </c>
      <c r="N56" s="0" t="n">
        <v>127.5414564</v>
      </c>
      <c r="O56" s="0" t="n">
        <v>337.9848595</v>
      </c>
      <c r="Q56" s="0" t="s">
        <v>370</v>
      </c>
      <c r="R56" s="6" t="n">
        <v>1450000000</v>
      </c>
      <c r="S56" s="0" t="s">
        <v>371</v>
      </c>
      <c r="T56" s="6" t="n">
        <v>100000000000</v>
      </c>
      <c r="U56" s="0" t="s">
        <v>129</v>
      </c>
      <c r="V56" s="0" t="s">
        <v>368</v>
      </c>
      <c r="W56" s="0" t="n">
        <v>18.6502466228064</v>
      </c>
      <c r="X56" s="0" t="s">
        <v>369</v>
      </c>
      <c r="Y56" s="0" t="n">
        <v>7.03782891426656</v>
      </c>
      <c r="AA56" s="0" t="s">
        <v>129</v>
      </c>
      <c r="AB56" s="0" t="n">
        <v>1</v>
      </c>
    </row>
    <row r="57" customFormat="false" ht="13.8" hidden="false" customHeight="false" outlineLevel="0" collapsed="false">
      <c r="A57" s="0" t="s">
        <v>131</v>
      </c>
      <c r="B57" s="0" t="n">
        <v>5</v>
      </c>
      <c r="C57" s="0" t="s">
        <v>372</v>
      </c>
      <c r="D57" s="0" t="n">
        <v>1261.47</v>
      </c>
      <c r="F57" s="0" t="s">
        <v>373</v>
      </c>
      <c r="G57" s="0" t="n">
        <v>476.02</v>
      </c>
      <c r="I57" s="0" t="s">
        <v>131</v>
      </c>
      <c r="J57" s="0" t="s">
        <v>132</v>
      </c>
      <c r="K57" s="0" t="n">
        <v>1</v>
      </c>
      <c r="L57" s="0" t="n">
        <v>2</v>
      </c>
      <c r="M57" s="0" t="n">
        <v>2</v>
      </c>
      <c r="N57" s="0" t="n">
        <v>476.0273973</v>
      </c>
      <c r="O57" s="0" t="n">
        <v>1261.472603</v>
      </c>
      <c r="Q57" s="0" t="s">
        <v>374</v>
      </c>
      <c r="R57" s="6" t="n">
        <v>580000000</v>
      </c>
      <c r="S57" s="0" t="s">
        <v>375</v>
      </c>
      <c r="T57" s="6" t="n">
        <v>30000000000</v>
      </c>
      <c r="U57" s="0" t="s">
        <v>131</v>
      </c>
      <c r="V57" s="0" t="s">
        <v>372</v>
      </c>
      <c r="W57" s="0" t="n">
        <v>41.0273203470758</v>
      </c>
      <c r="X57" s="0" t="s">
        <v>373</v>
      </c>
      <c r="Y57" s="0" t="n">
        <v>15.4820076781418</v>
      </c>
      <c r="AA57" s="0" t="s">
        <v>131</v>
      </c>
      <c r="AB57" s="0" t="n">
        <v>1</v>
      </c>
    </row>
    <row r="58" customFormat="false" ht="13.8" hidden="false" customHeight="false" outlineLevel="0" collapsed="false">
      <c r="A58" s="0" t="s">
        <v>133</v>
      </c>
      <c r="B58" s="0" t="n">
        <v>49</v>
      </c>
      <c r="C58" s="0" t="s">
        <v>376</v>
      </c>
      <c r="D58" s="0" t="n">
        <v>927.5</v>
      </c>
      <c r="F58" s="0" t="s">
        <v>377</v>
      </c>
      <c r="G58" s="0" t="n">
        <v>350</v>
      </c>
      <c r="I58" s="0" t="s">
        <v>133</v>
      </c>
      <c r="J58" s="0" t="s">
        <v>134</v>
      </c>
      <c r="K58" s="0" t="n">
        <v>1</v>
      </c>
      <c r="L58" s="0" t="n">
        <v>3</v>
      </c>
      <c r="M58" s="0" t="n">
        <v>3</v>
      </c>
      <c r="N58" s="0" t="n">
        <v>350</v>
      </c>
      <c r="O58" s="0" t="n">
        <v>927.5</v>
      </c>
      <c r="Q58" s="0" t="s">
        <v>378</v>
      </c>
      <c r="R58" s="6" t="n">
        <v>61000000</v>
      </c>
      <c r="S58" s="0" t="s">
        <v>379</v>
      </c>
      <c r="T58" s="6" t="n">
        <v>20000000000000</v>
      </c>
      <c r="U58" s="0" t="s">
        <v>133</v>
      </c>
      <c r="V58" s="0" t="s">
        <v>376</v>
      </c>
      <c r="W58" s="0" t="n">
        <v>131.069665330036</v>
      </c>
      <c r="X58" s="0" t="s">
        <v>377</v>
      </c>
      <c r="Y58" s="0" t="n">
        <v>49.460251067938</v>
      </c>
      <c r="AA58" s="0" t="s">
        <v>133</v>
      </c>
      <c r="AB58" s="0" t="n">
        <v>1</v>
      </c>
    </row>
    <row r="59" customFormat="false" ht="13.8" hidden="false" customHeight="false" outlineLevel="0" collapsed="false">
      <c r="A59" s="0" t="s">
        <v>135</v>
      </c>
      <c r="B59" s="0" t="n">
        <v>8</v>
      </c>
      <c r="C59" s="0" t="s">
        <v>380</v>
      </c>
      <c r="D59" s="0" t="n">
        <v>1261.47</v>
      </c>
      <c r="F59" s="0" t="s">
        <v>381</v>
      </c>
      <c r="G59" s="0" t="n">
        <v>476.02</v>
      </c>
      <c r="I59" s="0" t="s">
        <v>135</v>
      </c>
      <c r="J59" s="0" t="s">
        <v>136</v>
      </c>
      <c r="K59" s="0" t="n">
        <v>1</v>
      </c>
      <c r="L59" s="0" t="n">
        <v>2</v>
      </c>
      <c r="M59" s="0" t="n">
        <v>2</v>
      </c>
      <c r="N59" s="0" t="n">
        <v>476.0273973</v>
      </c>
      <c r="O59" s="0" t="n">
        <v>1261.472603</v>
      </c>
      <c r="Q59" s="0" t="s">
        <v>382</v>
      </c>
      <c r="R59" s="6" t="n">
        <v>580000000</v>
      </c>
      <c r="S59" s="0" t="s">
        <v>383</v>
      </c>
      <c r="T59" s="6" t="n">
        <v>30000000000</v>
      </c>
      <c r="U59" s="0" t="s">
        <v>135</v>
      </c>
      <c r="V59" s="0" t="s">
        <v>380</v>
      </c>
      <c r="W59" s="0" t="n">
        <v>14.1723021547285</v>
      </c>
      <c r="X59" s="0" t="s">
        <v>381</v>
      </c>
      <c r="Y59" s="0" t="n">
        <v>5.34803854895416</v>
      </c>
      <c r="AA59" s="0" t="s">
        <v>135</v>
      </c>
      <c r="AB59" s="0" t="n">
        <v>1</v>
      </c>
    </row>
    <row r="60" customFormat="false" ht="13.8" hidden="false" customHeight="false" outlineLevel="0" collapsed="false">
      <c r="A60" s="0" t="s">
        <v>137</v>
      </c>
      <c r="B60" s="0" t="n">
        <v>41</v>
      </c>
      <c r="C60" s="0" t="s">
        <v>384</v>
      </c>
      <c r="D60" s="0" t="n">
        <v>98.07</v>
      </c>
      <c r="F60" s="0" t="s">
        <v>385</v>
      </c>
      <c r="G60" s="0" t="n">
        <v>37.01</v>
      </c>
      <c r="I60" s="0" t="s">
        <v>137</v>
      </c>
      <c r="J60" s="0" t="s">
        <v>138</v>
      </c>
      <c r="K60" s="0" t="n">
        <v>1</v>
      </c>
      <c r="L60" s="0" t="n">
        <v>1</v>
      </c>
      <c r="M60" s="0" t="n">
        <v>1</v>
      </c>
      <c r="N60" s="0" t="n">
        <v>37.01033405</v>
      </c>
      <c r="O60" s="0" t="n">
        <v>98.07738524</v>
      </c>
      <c r="Q60" s="0" t="s">
        <v>386</v>
      </c>
      <c r="R60" s="6" t="n">
        <v>405000000</v>
      </c>
      <c r="S60" s="0" t="s">
        <v>387</v>
      </c>
      <c r="T60" s="6" t="n">
        <v>25000000000</v>
      </c>
      <c r="U60" s="0" t="s">
        <v>137</v>
      </c>
      <c r="V60" s="0" t="s">
        <v>384</v>
      </c>
      <c r="W60" s="0" t="n">
        <v>142.31883876458</v>
      </c>
      <c r="X60" s="0" t="s">
        <v>385</v>
      </c>
      <c r="Y60" s="0" t="n">
        <v>53.7052221753132</v>
      </c>
      <c r="AA60" s="0" t="s">
        <v>137</v>
      </c>
      <c r="AB60" s="0" t="n">
        <v>1</v>
      </c>
    </row>
    <row r="61" customFormat="false" ht="13.8" hidden="false" customHeight="false" outlineLevel="0" collapsed="false">
      <c r="Q61" s="0" t="s">
        <v>388</v>
      </c>
      <c r="R61" s="6" t="n">
        <v>905000000000</v>
      </c>
      <c r="S61" s="0" t="s">
        <v>389</v>
      </c>
      <c r="T61" s="6" t="n">
        <v>20200000000000</v>
      </c>
      <c r="U61" s="0" t="s">
        <v>390</v>
      </c>
    </row>
    <row r="62" customFormat="false" ht="13.8" hidden="false" customHeight="false" outlineLevel="0" collapsed="false">
      <c r="Q62" s="0" t="s">
        <v>391</v>
      </c>
      <c r="R62" s="6" t="n">
        <v>905000000000</v>
      </c>
      <c r="S62" s="0" t="s">
        <v>392</v>
      </c>
      <c r="T62" s="6" t="n">
        <v>20200000000000</v>
      </c>
      <c r="U62" s="0" t="s">
        <v>393</v>
      </c>
    </row>
    <row r="63" customFormat="false" ht="13.8" hidden="false" customHeight="false" outlineLevel="0" collapsed="false">
      <c r="Q63" s="0" t="s">
        <v>394</v>
      </c>
      <c r="R63" s="6" t="n">
        <v>900000000000</v>
      </c>
      <c r="S63" s="0" t="s">
        <v>395</v>
      </c>
      <c r="T63" s="6" t="n">
        <v>20000000000000</v>
      </c>
      <c r="U63" s="0" t="s">
        <v>396</v>
      </c>
    </row>
    <row r="64" customFormat="false" ht="13.8" hidden="false" customHeight="false" outlineLevel="0" collapsed="false">
      <c r="Q64" s="0" t="s">
        <v>397</v>
      </c>
      <c r="R64" s="6" t="n">
        <v>900000000000</v>
      </c>
      <c r="S64" s="0" t="s">
        <v>398</v>
      </c>
      <c r="T64" s="6" t="n">
        <v>20000000000000</v>
      </c>
      <c r="U64" s="0" t="s">
        <v>399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91"/>
  <sheetViews>
    <sheetView windowProtection="false"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5.39795918367347"/>
    <col collapsed="false" hidden="false" max="2" min="2" style="0" width="24.7040816326531"/>
    <col collapsed="false" hidden="false" max="3" min="3" style="0" width="6.88265306122449"/>
    <col collapsed="false" hidden="false" max="4" min="4" style="0" width="7.4234693877551"/>
    <col collapsed="false" hidden="false" max="5" min="5" style="0" width="4.05102040816327"/>
    <col collapsed="false" hidden="false" max="11" min="6" style="0" width="11.7448979591837"/>
    <col collapsed="false" hidden="false" max="12" min="12" style="0" width="7.83163265306122"/>
    <col collapsed="false" hidden="false" max="13" min="13" style="0" width="5.80612244897959"/>
    <col collapsed="false" hidden="false" max="20" min="14" style="0" width="11.7448979591837"/>
    <col collapsed="false" hidden="false" max="21" min="21" style="0" width="12.5561224489796"/>
    <col collapsed="false" hidden="false" max="1025" min="22" style="0" width="7.29081632653061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15" hidden="false" customHeight="false" outlineLevel="0" collapsed="false">
      <c r="A2" s="0" t="s">
        <v>21</v>
      </c>
      <c r="B2" s="0" t="s">
        <v>22</v>
      </c>
      <c r="C2" s="0" t="n">
        <v>1</v>
      </c>
      <c r="D2" s="0" t="n">
        <v>1</v>
      </c>
      <c r="E2" s="0" t="n">
        <v>1</v>
      </c>
      <c r="F2" s="0" t="n">
        <v>49.19490507</v>
      </c>
      <c r="G2" s="0" t="n">
        <v>130.3664984</v>
      </c>
      <c r="H2" s="0" t="n">
        <v>20.47</v>
      </c>
      <c r="I2" s="0" t="n">
        <v>0.02047</v>
      </c>
      <c r="J2" s="0" t="n">
        <v>2.05E-005</v>
      </c>
      <c r="K2" s="0" t="n">
        <v>0.045128571</v>
      </c>
      <c r="L2" s="0" t="n">
        <v>0.016</v>
      </c>
      <c r="M2" s="0" t="n">
        <v>3</v>
      </c>
      <c r="N2" s="0" t="n">
        <v>10.85590298</v>
      </c>
      <c r="O2" s="0" t="n">
        <v>5.3575834208964</v>
      </c>
      <c r="P2" s="0" t="n">
        <v>2.46051948540327</v>
      </c>
      <c r="Q2" s="0" t="n">
        <v>5.91328883778725</v>
      </c>
      <c r="R2" s="0" t="n">
        <v>15.6702154201362</v>
      </c>
      <c r="S2" s="0" t="n">
        <v>13.8</v>
      </c>
      <c r="T2" s="0" t="n">
        <v>0.21</v>
      </c>
      <c r="U2" s="0" t="n">
        <v>-1.34</v>
      </c>
    </row>
    <row r="3" customFormat="false" ht="15" hidden="false" customHeight="false" outlineLevel="0" collapsed="false">
      <c r="A3" s="0" t="s">
        <v>95</v>
      </c>
      <c r="B3" s="2" t="s">
        <v>96</v>
      </c>
      <c r="C3" s="0" t="n">
        <v>1</v>
      </c>
      <c r="D3" s="0" t="n">
        <v>2</v>
      </c>
      <c r="E3" s="0" t="n">
        <v>2</v>
      </c>
      <c r="F3" s="0" t="n">
        <v>127.5414564</v>
      </c>
      <c r="G3" s="0" t="n">
        <v>337.9848595</v>
      </c>
      <c r="H3" s="0" t="n">
        <v>53.07000001</v>
      </c>
      <c r="I3" s="0" t="n">
        <v>0.05307</v>
      </c>
      <c r="J3" s="0" t="n">
        <v>5.31E-005</v>
      </c>
      <c r="K3" s="0" t="n">
        <v>0.116999183</v>
      </c>
      <c r="L3" s="0" t="n">
        <v>0.01</v>
      </c>
      <c r="M3" s="0" t="n">
        <v>3</v>
      </c>
      <c r="N3" s="0" t="n">
        <v>15.78235373</v>
      </c>
      <c r="O3" s="0" t="n">
        <v>44.8364737391531</v>
      </c>
      <c r="P3" s="0" t="n">
        <v>1216.82497867633</v>
      </c>
      <c r="Q3" s="0" t="n">
        <v>2924.35707444442</v>
      </c>
      <c r="R3" s="0" t="n">
        <v>7749.54624727773</v>
      </c>
      <c r="S3" s="0" t="n">
        <v>136</v>
      </c>
      <c r="T3" s="0" t="n">
        <v>0.2</v>
      </c>
      <c r="U3" s="0" t="n">
        <v>0</v>
      </c>
    </row>
    <row r="4" customFormat="false" ht="15" hidden="false" customHeight="false" outlineLevel="0" collapsed="false">
      <c r="A4" s="0" t="s">
        <v>101</v>
      </c>
      <c r="B4" s="0" t="s">
        <v>102</v>
      </c>
      <c r="C4" s="0" t="n">
        <v>1</v>
      </c>
      <c r="D4" s="0" t="n">
        <v>2</v>
      </c>
      <c r="E4" s="0" t="n">
        <v>2</v>
      </c>
      <c r="F4" s="0" t="n">
        <v>127.5414564</v>
      </c>
      <c r="G4" s="0" t="n">
        <v>337.9848595</v>
      </c>
      <c r="H4" s="0" t="n">
        <v>53.07000001</v>
      </c>
      <c r="I4" s="0" t="n">
        <v>0.05307</v>
      </c>
      <c r="J4" s="0" t="n">
        <v>5.31E-005</v>
      </c>
      <c r="K4" s="0" t="n">
        <v>0.116999183</v>
      </c>
      <c r="L4" s="0" t="n">
        <v>0.012</v>
      </c>
      <c r="M4" s="0" t="n">
        <v>3.1</v>
      </c>
      <c r="N4" s="0" t="n">
        <v>14.99760408</v>
      </c>
      <c r="O4" s="2" t="n">
        <v>30.4287904267258</v>
      </c>
      <c r="P4" s="2" t="n">
        <v>475.733552301668</v>
      </c>
      <c r="Q4" s="2" t="n">
        <v>1143.31543451494</v>
      </c>
      <c r="R4" s="2" t="n">
        <v>3029.7859014646</v>
      </c>
      <c r="S4" s="0" t="n">
        <v>150.033333333333</v>
      </c>
      <c r="T4" s="0" t="n">
        <v>0.113333333333333</v>
      </c>
      <c r="U4" s="0" t="n">
        <v>0</v>
      </c>
    </row>
    <row r="5" customFormat="false" ht="15" hidden="false" customHeight="false" outlineLevel="0" collapsed="false">
      <c r="A5" s="0" t="s">
        <v>37</v>
      </c>
      <c r="B5" s="0" t="s">
        <v>38</v>
      </c>
      <c r="C5" s="0" t="n">
        <v>1</v>
      </c>
      <c r="D5" s="0" t="n">
        <v>9</v>
      </c>
      <c r="E5" s="0" t="n">
        <v>9</v>
      </c>
      <c r="F5" s="0" t="n">
        <v>1513105530</v>
      </c>
      <c r="G5" s="0" t="n">
        <v>4009729654</v>
      </c>
      <c r="H5" s="0" t="n">
        <v>629603211</v>
      </c>
      <c r="I5" s="0" t="n">
        <v>629603.211</v>
      </c>
      <c r="J5" s="0" t="n">
        <v>629.603211</v>
      </c>
      <c r="K5" s="0" t="n">
        <v>1388035.831</v>
      </c>
      <c r="L5" s="2" t="n">
        <v>0.006</v>
      </c>
      <c r="M5" s="0" t="n">
        <v>3</v>
      </c>
      <c r="N5" s="0" t="n">
        <v>1465.589392</v>
      </c>
      <c r="O5" s="2" t="n">
        <v>2074.86068892197</v>
      </c>
      <c r="P5" s="2" t="n">
        <v>53594235.1921706</v>
      </c>
      <c r="Q5" s="2" t="n">
        <v>128801334.275824</v>
      </c>
      <c r="R5" s="2" t="n">
        <v>341323535.830935</v>
      </c>
      <c r="S5" s="2" t="n">
        <v>2097.36</v>
      </c>
      <c r="T5" s="2" t="n">
        <v>0.5</v>
      </c>
      <c r="U5" s="2" t="n">
        <v>0</v>
      </c>
    </row>
    <row r="6" customFormat="false" ht="15" hidden="false" customHeight="false" outlineLevel="0" collapsed="false">
      <c r="A6" s="2" t="s">
        <v>31</v>
      </c>
      <c r="B6" s="0" t="s">
        <v>32</v>
      </c>
      <c r="C6" s="0" t="n">
        <v>1</v>
      </c>
      <c r="D6" s="0" t="n">
        <v>1</v>
      </c>
      <c r="E6" s="0" t="n">
        <v>1</v>
      </c>
      <c r="F6" s="0" t="n">
        <v>49.19490507</v>
      </c>
      <c r="G6" s="0" t="n">
        <v>130.3664984</v>
      </c>
      <c r="H6" s="0" t="n">
        <v>20.469999999627</v>
      </c>
      <c r="I6" s="0" t="n">
        <v>0.020469999999627</v>
      </c>
      <c r="J6" s="0" t="n">
        <v>2.0469999999627E-005</v>
      </c>
      <c r="K6" s="0" t="n">
        <v>0.0451285713991777</v>
      </c>
      <c r="L6" s="3" t="n">
        <v>0.0116</v>
      </c>
      <c r="M6" s="3" t="n">
        <v>3</v>
      </c>
      <c r="N6" s="0" t="n">
        <v>12.0842569486565</v>
      </c>
      <c r="O6" s="2" t="n">
        <v>17.6217415417192</v>
      </c>
      <c r="P6" s="2" t="n">
        <v>63.4752574019359</v>
      </c>
      <c r="Q6" s="2" t="n">
        <v>152.548083157741</v>
      </c>
      <c r="R6" s="2" t="n">
        <v>404.252420368013</v>
      </c>
      <c r="S6" s="2" t="n">
        <v>29.1726666666667</v>
      </c>
      <c r="T6" s="2" t="n">
        <v>0.926466666666667</v>
      </c>
      <c r="U6" s="2" t="n">
        <v>0</v>
      </c>
    </row>
    <row r="7" customFormat="false" ht="15" hidden="false" customHeight="false" outlineLevel="0" collapsed="false">
      <c r="A7" s="0" t="s">
        <v>25</v>
      </c>
      <c r="B7" s="0" t="s">
        <v>26</v>
      </c>
      <c r="C7" s="0" t="n">
        <v>1</v>
      </c>
      <c r="D7" s="0" t="n">
        <v>3</v>
      </c>
      <c r="E7" s="0" t="n">
        <v>3</v>
      </c>
      <c r="F7" s="0" t="n">
        <v>829.488459</v>
      </c>
      <c r="G7" s="0" t="n">
        <v>2197.74442</v>
      </c>
      <c r="H7" s="0" t="n">
        <v>345.1501478</v>
      </c>
      <c r="I7" s="0" t="n">
        <v>0.345150148</v>
      </c>
      <c r="J7" s="0" t="n">
        <v>0.00034515</v>
      </c>
      <c r="K7" s="0" t="n">
        <v>0.760924919</v>
      </c>
      <c r="L7" s="0" t="n">
        <v>0.0214</v>
      </c>
      <c r="M7" s="0" t="n">
        <v>2.96</v>
      </c>
      <c r="N7" s="0" t="n">
        <v>26.39274475</v>
      </c>
      <c r="O7" s="0" t="n">
        <v>33.6580065694741</v>
      </c>
      <c r="P7" s="0" t="n">
        <v>708.917031546759</v>
      </c>
      <c r="Q7" s="0" t="n">
        <v>1703.71793209988</v>
      </c>
      <c r="R7" s="0" t="n">
        <v>4514.85252006467</v>
      </c>
      <c r="S7" s="0" t="n">
        <v>358.7</v>
      </c>
      <c r="T7" s="0" t="n">
        <v>0.092</v>
      </c>
      <c r="U7" s="0" t="n">
        <v>-1.929</v>
      </c>
    </row>
    <row r="8" customFormat="false" ht="15" hidden="false" customHeight="false" outlineLevel="0" collapsed="false">
      <c r="A8" s="0" t="s">
        <v>33</v>
      </c>
      <c r="B8" s="0" t="s">
        <v>34</v>
      </c>
      <c r="C8" s="0" t="n">
        <v>1</v>
      </c>
      <c r="D8" s="0" t="n">
        <v>2</v>
      </c>
      <c r="E8" s="0" t="n">
        <v>2</v>
      </c>
      <c r="F8" s="0" t="n">
        <v>127.5414564</v>
      </c>
      <c r="G8" s="0" t="n">
        <v>337.9848595</v>
      </c>
      <c r="H8" s="0" t="n">
        <v>53.07000001</v>
      </c>
      <c r="I8" s="0" t="n">
        <v>0.05307</v>
      </c>
      <c r="J8" s="0" t="n">
        <v>5.31E-005</v>
      </c>
      <c r="K8" s="0" t="n">
        <v>0.116999183</v>
      </c>
      <c r="L8" s="0" t="n">
        <v>0.015</v>
      </c>
      <c r="M8" s="0" t="n">
        <v>3</v>
      </c>
      <c r="N8" s="0" t="n">
        <v>15.23769499</v>
      </c>
      <c r="O8" s="0" t="n">
        <v>19.1988128345637</v>
      </c>
      <c r="P8" s="0" t="n">
        <v>106.148627567673</v>
      </c>
      <c r="Q8" s="0" t="n">
        <v>255.103647122503</v>
      </c>
      <c r="R8" s="0" t="n">
        <v>676.024664874632</v>
      </c>
      <c r="S8" s="4" t="n">
        <v>58.9</v>
      </c>
      <c r="T8" s="4" t="n">
        <v>0.22</v>
      </c>
      <c r="U8" s="4" t="n">
        <v>0.207</v>
      </c>
    </row>
    <row r="9" customFormat="false" ht="15" hidden="false" customHeight="false" outlineLevel="0" collapsed="false">
      <c r="A9" s="0" t="s">
        <v>29</v>
      </c>
      <c r="B9" s="0" t="s">
        <v>30</v>
      </c>
      <c r="C9" s="0" t="n">
        <v>1</v>
      </c>
      <c r="D9" s="0" t="n">
        <v>7</v>
      </c>
      <c r="E9" s="2" t="n">
        <v>7</v>
      </c>
      <c r="F9" s="0" t="n">
        <v>1355.00938</v>
      </c>
      <c r="G9" s="0" t="n">
        <v>3590.52486</v>
      </c>
      <c r="H9" s="0" t="n">
        <v>563.819403</v>
      </c>
      <c r="I9" s="0" t="n">
        <v>0.563819403</v>
      </c>
      <c r="J9" s="0" t="n">
        <v>0.000563819</v>
      </c>
      <c r="K9" s="0" t="n">
        <v>1.243007532</v>
      </c>
      <c r="L9" s="0" t="n">
        <v>0.00325</v>
      </c>
      <c r="M9" s="0" t="n">
        <v>3</v>
      </c>
      <c r="N9" s="0" t="n">
        <v>55.77234247</v>
      </c>
      <c r="O9" s="0" t="n">
        <v>219.265780084395</v>
      </c>
      <c r="P9" s="0" t="n">
        <v>34260.6766596752</v>
      </c>
      <c r="Q9" s="0" t="n">
        <v>82337.6031234685</v>
      </c>
      <c r="R9" s="0" t="n">
        <v>218194.648277192</v>
      </c>
      <c r="S9" s="0" t="n">
        <v>282</v>
      </c>
      <c r="T9" s="0" t="n">
        <v>0.18</v>
      </c>
      <c r="U9" s="0" t="n">
        <v>-1.35</v>
      </c>
    </row>
    <row r="10" customFormat="false" ht="15" hidden="false" customHeight="false" outlineLevel="0" collapsed="false">
      <c r="A10" s="0" t="s">
        <v>23</v>
      </c>
      <c r="B10" s="0" t="s">
        <v>24</v>
      </c>
      <c r="C10" s="0" t="n">
        <v>1</v>
      </c>
      <c r="D10" s="0" t="n">
        <v>3</v>
      </c>
      <c r="E10" s="0" t="n">
        <v>3</v>
      </c>
      <c r="F10" s="0" t="n">
        <v>829.488459</v>
      </c>
      <c r="G10" s="0" t="n">
        <v>2197.74442</v>
      </c>
      <c r="H10" s="0" t="n">
        <v>345.1501478</v>
      </c>
      <c r="I10" s="0" t="n">
        <v>0.345150148</v>
      </c>
      <c r="J10" s="0" t="n">
        <v>0.00034515</v>
      </c>
      <c r="K10" s="0" t="n">
        <v>0.760924919</v>
      </c>
      <c r="L10" s="0" t="n">
        <v>0.03</v>
      </c>
      <c r="M10" s="0" t="n">
        <v>3</v>
      </c>
      <c r="N10" s="0" t="n">
        <v>30.04624614</v>
      </c>
      <c r="O10" s="0" t="n">
        <v>48.2798121870874</v>
      </c>
      <c r="P10" s="0" t="n">
        <v>1296.2217182591</v>
      </c>
      <c r="Q10" s="0" t="n">
        <v>3115.16875332637</v>
      </c>
      <c r="R10" s="0" t="n">
        <v>8255.19719631489</v>
      </c>
      <c r="S10" s="0" t="n">
        <v>314.9</v>
      </c>
      <c r="T10" s="0" t="n">
        <v>0.089</v>
      </c>
      <c r="U10" s="0" t="n">
        <v>-1.13</v>
      </c>
    </row>
    <row r="11" customFormat="false" ht="15" hidden="false" customHeight="false" outlineLevel="0" collapsed="false">
      <c r="A11" s="0" t="s">
        <v>27</v>
      </c>
      <c r="B11" s="0" t="s">
        <v>28</v>
      </c>
      <c r="C11" s="0" t="n">
        <v>1</v>
      </c>
      <c r="D11" s="0" t="n">
        <v>1</v>
      </c>
      <c r="E11" s="0" t="n">
        <v>1</v>
      </c>
      <c r="F11" s="0" t="n">
        <v>269.4063927</v>
      </c>
      <c r="G11" s="0" t="n">
        <v>713.9269407</v>
      </c>
      <c r="H11" s="0" t="n">
        <v>112.1</v>
      </c>
      <c r="I11" s="0" t="n">
        <v>0.1121</v>
      </c>
      <c r="J11" s="0" t="n">
        <v>0.0001121</v>
      </c>
      <c r="K11" s="0" t="n">
        <v>0.247137902</v>
      </c>
      <c r="L11" s="0" t="n">
        <v>0.011</v>
      </c>
      <c r="M11" s="0" t="n">
        <v>2.9</v>
      </c>
      <c r="N11" s="0" t="n">
        <v>24.10695675</v>
      </c>
      <c r="O11" s="0" t="n">
        <v>27.0425145421501</v>
      </c>
      <c r="P11" s="0" t="n">
        <v>156.433295238403</v>
      </c>
      <c r="Q11" s="0" t="n">
        <v>375.95120220717</v>
      </c>
      <c r="R11" s="0" t="n">
        <v>996.270685848999</v>
      </c>
      <c r="S11" s="0" t="n">
        <v>81.53</v>
      </c>
      <c r="T11" s="0" t="n">
        <v>0.31</v>
      </c>
      <c r="U11" s="0" t="n">
        <v>-0.3</v>
      </c>
    </row>
    <row r="12" customFormat="false" ht="15" hidden="false" customHeight="false" outlineLevel="0" collapsed="false">
      <c r="A12" s="0" t="s">
        <v>35</v>
      </c>
      <c r="B12" s="0" t="s">
        <v>36</v>
      </c>
      <c r="C12" s="0" t="n">
        <v>1</v>
      </c>
      <c r="D12" s="0" t="n">
        <v>1</v>
      </c>
      <c r="E12" s="0" t="n">
        <v>1</v>
      </c>
      <c r="F12" s="0" t="n">
        <v>49.19490507</v>
      </c>
      <c r="G12" s="0" t="n">
        <v>130.3664984</v>
      </c>
      <c r="H12" s="0" t="n">
        <v>20.47</v>
      </c>
      <c r="I12" s="0" t="n">
        <v>0.02047</v>
      </c>
      <c r="J12" s="0" t="n">
        <v>2.05E-005</v>
      </c>
      <c r="K12" s="0" t="n">
        <v>0.045128571</v>
      </c>
      <c r="L12" s="0" t="n">
        <v>0.021</v>
      </c>
      <c r="M12" s="0" t="n">
        <v>3</v>
      </c>
      <c r="N12" s="0" t="n">
        <v>9.915155187</v>
      </c>
      <c r="O12" s="0" t="n">
        <v>12.6440846651804</v>
      </c>
      <c r="P12" s="0" t="n">
        <v>42.4503700469109</v>
      </c>
      <c r="Q12" s="0" t="n">
        <v>102.019634815936</v>
      </c>
      <c r="R12" s="0" t="n">
        <v>270.35203226223</v>
      </c>
      <c r="S12" s="4" t="n">
        <v>21.02</v>
      </c>
      <c r="T12" s="4" t="n">
        <v>0.86</v>
      </c>
      <c r="U12" s="4" t="n">
        <v>-0.06999</v>
      </c>
    </row>
    <row r="13" customFormat="false" ht="15" hidden="false" customHeight="false" outlineLevel="0" collapsed="false">
      <c r="A13" s="0" t="s">
        <v>39</v>
      </c>
      <c r="B13" s="0" t="s">
        <v>40</v>
      </c>
      <c r="C13" s="0" t="n">
        <v>1</v>
      </c>
      <c r="D13" s="0" t="n">
        <v>2</v>
      </c>
      <c r="E13" s="0" t="n">
        <v>2</v>
      </c>
      <c r="F13" s="0" t="n">
        <v>309.3006489</v>
      </c>
      <c r="G13" s="0" t="n">
        <v>819.6467196</v>
      </c>
      <c r="H13" s="0" t="n">
        <v>128.7</v>
      </c>
      <c r="I13" s="0" t="n">
        <v>0.1287</v>
      </c>
      <c r="J13" s="0" t="n">
        <v>0.0001287</v>
      </c>
      <c r="K13" s="0" t="n">
        <v>0.283734594</v>
      </c>
      <c r="L13" s="0" t="n">
        <v>0.012</v>
      </c>
      <c r="M13" s="0" t="n">
        <v>3</v>
      </c>
      <c r="N13" s="0" t="n">
        <v>22.05290299</v>
      </c>
      <c r="O13" s="0" t="n">
        <v>28.0613187207728</v>
      </c>
      <c r="P13" s="0" t="n">
        <v>265.158452407183</v>
      </c>
      <c r="Q13" s="0" t="n">
        <v>637.246941617839</v>
      </c>
      <c r="R13" s="0" t="n">
        <v>1688.70439528727</v>
      </c>
      <c r="S13" s="0" t="n">
        <v>150.93</v>
      </c>
      <c r="T13" s="0" t="n">
        <v>0.11</v>
      </c>
      <c r="U13" s="0" t="n">
        <v>0.13</v>
      </c>
    </row>
    <row r="14" customFormat="false" ht="15" hidden="false" customHeight="false" outlineLevel="0" collapsed="false">
      <c r="A14" s="0" t="s">
        <v>45</v>
      </c>
      <c r="B14" s="0" t="s">
        <v>46</v>
      </c>
      <c r="C14" s="0" t="n">
        <v>1</v>
      </c>
      <c r="D14" s="0" t="n">
        <v>5</v>
      </c>
      <c r="E14" s="0" t="n">
        <v>5</v>
      </c>
      <c r="F14" s="0" t="n">
        <v>819.6659786</v>
      </c>
      <c r="G14" s="0" t="n">
        <v>2172.114843</v>
      </c>
      <c r="H14" s="0" t="n">
        <v>341.0630137</v>
      </c>
      <c r="I14" s="0" t="n">
        <v>0.341063014</v>
      </c>
      <c r="J14" s="0" t="n">
        <v>0.000341063</v>
      </c>
      <c r="K14" s="0" t="n">
        <v>0.751914341</v>
      </c>
      <c r="L14" s="0" t="n">
        <v>0.00396</v>
      </c>
      <c r="M14" s="0" t="n">
        <v>3.2</v>
      </c>
      <c r="N14" s="0" t="n">
        <v>34.8522704</v>
      </c>
      <c r="O14" s="2" t="n">
        <v>210.25548566594</v>
      </c>
      <c r="P14" s="2" t="n">
        <v>107272.06964857</v>
      </c>
      <c r="Q14" s="2" t="n">
        <v>257803.580025404</v>
      </c>
      <c r="R14" s="2" t="n">
        <v>683179.48706732</v>
      </c>
      <c r="S14" s="2" t="n">
        <v>300.785714285714</v>
      </c>
      <c r="T14" s="2" t="n">
        <v>0.240142857142857</v>
      </c>
      <c r="U14" s="2" t="n">
        <v>0</v>
      </c>
    </row>
    <row r="15" customFormat="false" ht="15" hidden="false" customHeight="false" outlineLevel="0" collapsed="false">
      <c r="A15" s="0" t="s">
        <v>43</v>
      </c>
      <c r="B15" s="0" t="s">
        <v>44</v>
      </c>
      <c r="C15" s="0" t="n">
        <v>1</v>
      </c>
      <c r="D15" s="0" t="n">
        <v>2</v>
      </c>
      <c r="E15" s="0" t="n">
        <v>2</v>
      </c>
      <c r="F15" s="0" t="n">
        <v>127.5414564</v>
      </c>
      <c r="G15" s="0" t="n">
        <v>337.9848595</v>
      </c>
      <c r="H15" s="0" t="n">
        <v>53.07000001</v>
      </c>
      <c r="I15" s="0" t="n">
        <v>0.05307</v>
      </c>
      <c r="J15" s="0" t="n">
        <v>5.31E-005</v>
      </c>
      <c r="K15" s="0" t="n">
        <v>0.116999183</v>
      </c>
      <c r="L15" s="0" t="n">
        <v>0.0144</v>
      </c>
      <c r="M15" s="0" t="n">
        <v>3</v>
      </c>
      <c r="N15" s="0" t="n">
        <v>15.44645648</v>
      </c>
      <c r="O15" s="2" t="n">
        <v>28.1894449982616</v>
      </c>
      <c r="P15" s="2" t="n">
        <v>322.568584490863</v>
      </c>
      <c r="Q15" s="2" t="n">
        <v>775.218900482727</v>
      </c>
      <c r="R15" s="2" t="n">
        <v>2054.33008627923</v>
      </c>
      <c r="S15" s="2" t="n">
        <v>47.6333333333333</v>
      </c>
      <c r="T15" s="2" t="n">
        <v>0.448</v>
      </c>
      <c r="U15" s="2" t="n">
        <v>0</v>
      </c>
    </row>
    <row r="16" customFormat="false" ht="15" hidden="false" customHeight="false" outlineLevel="0" collapsed="false">
      <c r="A16" s="0" t="s">
        <v>53</v>
      </c>
      <c r="B16" s="0" t="s">
        <v>54</v>
      </c>
      <c r="C16" s="0" t="n">
        <v>1</v>
      </c>
      <c r="D16" s="0" t="n">
        <v>2</v>
      </c>
      <c r="E16" s="0" t="n">
        <v>2</v>
      </c>
      <c r="F16" s="0" t="n">
        <v>476.0273973</v>
      </c>
      <c r="G16" s="0" t="n">
        <v>1261.472603</v>
      </c>
      <c r="H16" s="0" t="n">
        <v>198.075</v>
      </c>
      <c r="I16" s="0" t="n">
        <v>0.198075</v>
      </c>
      <c r="J16" s="0" t="n">
        <v>0.000198075</v>
      </c>
      <c r="K16" s="0" t="n">
        <v>0.436680107</v>
      </c>
      <c r="L16" s="0" t="n">
        <v>0.012</v>
      </c>
      <c r="M16" s="0" t="n">
        <v>2.95</v>
      </c>
      <c r="N16" s="0" t="n">
        <v>26.89746359</v>
      </c>
      <c r="O16" s="0" t="n">
        <v>11.817416766733</v>
      </c>
      <c r="P16" s="0" t="n">
        <v>17.503414393556</v>
      </c>
      <c r="Q16" s="0" t="n">
        <v>42.0654034932852</v>
      </c>
      <c r="R16" s="0" t="n">
        <v>111.473319257206</v>
      </c>
      <c r="S16" s="0" t="n">
        <v>41</v>
      </c>
      <c r="T16" s="0" t="n">
        <v>0.17</v>
      </c>
      <c r="U16" s="0" t="n">
        <v>0</v>
      </c>
    </row>
    <row r="17" customFormat="false" ht="15" hidden="false" customHeight="false" outlineLevel="0" collapsed="false">
      <c r="A17" s="0" t="s">
        <v>57</v>
      </c>
      <c r="B17" s="0" t="s">
        <v>58</v>
      </c>
      <c r="C17" s="0" t="n">
        <v>1</v>
      </c>
      <c r="D17" s="0" t="n">
        <v>2</v>
      </c>
      <c r="E17" s="0" t="n">
        <v>2</v>
      </c>
      <c r="F17" s="0" t="n">
        <v>290.555155</v>
      </c>
      <c r="G17" s="0" t="n">
        <v>769.9711609</v>
      </c>
      <c r="H17" s="0" t="n">
        <v>120.9</v>
      </c>
      <c r="I17" s="0" t="n">
        <v>0.1209</v>
      </c>
      <c r="J17" s="0" t="n">
        <v>0.0001209</v>
      </c>
      <c r="K17" s="0" t="n">
        <v>0.266538558</v>
      </c>
      <c r="L17" s="0" t="n">
        <v>0.004</v>
      </c>
      <c r="M17" s="0" t="n">
        <v>3.1</v>
      </c>
      <c r="N17" s="0" t="n">
        <v>21.71941371</v>
      </c>
      <c r="O17" s="0" t="n">
        <v>40.1439185158546</v>
      </c>
      <c r="P17" s="0" t="n">
        <v>763.380908868349</v>
      </c>
      <c r="Q17" s="0" t="n">
        <v>1834.60924986385</v>
      </c>
      <c r="R17" s="0" t="n">
        <v>4861.71451213921</v>
      </c>
      <c r="S17" s="0" t="n">
        <v>72.9</v>
      </c>
      <c r="T17" s="0" t="n">
        <v>0.4</v>
      </c>
      <c r="U17" s="0" t="n">
        <v>0</v>
      </c>
    </row>
    <row r="18" customFormat="false" ht="15" hidden="false" customHeight="false" outlineLevel="0" collapsed="false">
      <c r="A18" s="0" t="s">
        <v>59</v>
      </c>
      <c r="B18" s="0" t="s">
        <v>60</v>
      </c>
      <c r="C18" s="0" t="n">
        <v>1</v>
      </c>
      <c r="D18" s="0" t="n">
        <v>2</v>
      </c>
      <c r="E18" s="0" t="n">
        <v>2</v>
      </c>
      <c r="F18" s="0" t="n">
        <v>476.0273973</v>
      </c>
      <c r="G18" s="0" t="n">
        <v>1261.472603</v>
      </c>
      <c r="H18" s="0" t="n">
        <v>198.075</v>
      </c>
      <c r="I18" s="0" t="n">
        <v>0.198075</v>
      </c>
      <c r="J18" s="0" t="n">
        <v>0.000198075</v>
      </c>
      <c r="K18" s="0" t="n">
        <v>0.436680107</v>
      </c>
      <c r="L18" s="0" t="n">
        <v>0.0168</v>
      </c>
      <c r="M18" s="0" t="n">
        <v>3.1</v>
      </c>
      <c r="N18" s="0" t="n">
        <v>20.5775503</v>
      </c>
      <c r="O18" s="0" t="n">
        <v>30.0191810829898</v>
      </c>
      <c r="P18" s="0" t="n">
        <v>638.624664601555</v>
      </c>
      <c r="Q18" s="0" t="n">
        <v>1534.78650469011</v>
      </c>
      <c r="R18" s="0" t="n">
        <v>4067.1842374288</v>
      </c>
      <c r="S18" s="0" t="n">
        <v>263.2</v>
      </c>
      <c r="T18" s="0" t="n">
        <v>0.07</v>
      </c>
      <c r="U18" s="0" t="n">
        <v>0.27</v>
      </c>
    </row>
    <row r="19" customFormat="false" ht="15" hidden="false" customHeight="false" outlineLevel="0" collapsed="false">
      <c r="A19" s="0" t="s">
        <v>61</v>
      </c>
      <c r="B19" s="0" t="s">
        <v>62</v>
      </c>
      <c r="C19" s="0" t="n">
        <v>1</v>
      </c>
      <c r="D19" s="0" t="n">
        <v>1</v>
      </c>
      <c r="E19" s="0" t="n">
        <v>1</v>
      </c>
      <c r="F19" s="0" t="n">
        <v>16.82287911</v>
      </c>
      <c r="G19" s="0" t="n">
        <v>44.58062965</v>
      </c>
      <c r="H19" s="0" t="n">
        <v>6.999999998</v>
      </c>
      <c r="I19" s="0" t="n">
        <v>0.007</v>
      </c>
      <c r="J19" s="0" t="n">
        <v>7E-006</v>
      </c>
      <c r="K19" s="0" t="n">
        <v>0.01543234</v>
      </c>
      <c r="L19" s="0" t="n">
        <v>0.0125</v>
      </c>
      <c r="M19" s="0" t="n">
        <v>3</v>
      </c>
      <c r="N19" s="0" t="n">
        <v>8.242570599</v>
      </c>
      <c r="O19" s="0" t="n">
        <v>4.51958289040479</v>
      </c>
      <c r="P19" s="0" t="n">
        <v>1.1539980651435</v>
      </c>
      <c r="Q19" s="0" t="n">
        <v>2.77336713564888</v>
      </c>
      <c r="R19" s="0" t="n">
        <v>7.34942290946954</v>
      </c>
      <c r="S19" s="0" t="n">
        <v>33.7</v>
      </c>
      <c r="T19" s="0" t="n">
        <v>0.32</v>
      </c>
      <c r="U19" s="0" t="n">
        <v>0.55</v>
      </c>
    </row>
    <row r="20" customFormat="false" ht="15" hidden="false" customHeight="false" outlineLevel="0" collapsed="false">
      <c r="A20" s="0" t="s">
        <v>63</v>
      </c>
      <c r="B20" s="0" t="s">
        <v>64</v>
      </c>
      <c r="C20" s="0" t="n">
        <v>1</v>
      </c>
      <c r="D20" s="0" t="n">
        <v>2</v>
      </c>
      <c r="E20" s="0" t="n">
        <v>2</v>
      </c>
      <c r="F20" s="0" t="n">
        <v>127.5414564</v>
      </c>
      <c r="G20" s="0" t="n">
        <v>337.9848595</v>
      </c>
      <c r="H20" s="0" t="n">
        <v>53.07000001</v>
      </c>
      <c r="I20" s="0" t="n">
        <v>0.05307</v>
      </c>
      <c r="J20" s="0" t="n">
        <v>5.31E-005</v>
      </c>
      <c r="K20" s="0" t="n">
        <v>0.116999183</v>
      </c>
      <c r="L20" s="0" t="n">
        <v>0.012</v>
      </c>
      <c r="M20" s="0" t="n">
        <v>3.1</v>
      </c>
      <c r="N20" s="0" t="n">
        <v>14.99760408</v>
      </c>
      <c r="O20" s="0" t="n">
        <v>26.2839081072242</v>
      </c>
      <c r="P20" s="0" t="n">
        <v>302.14823421893</v>
      </c>
      <c r="Q20" s="0" t="n">
        <v>726.143317036602</v>
      </c>
      <c r="R20" s="0" t="n">
        <v>1924.27979014699</v>
      </c>
      <c r="S20" s="0" t="n">
        <v>42.5</v>
      </c>
      <c r="T20" s="0" t="n">
        <v>0.47</v>
      </c>
      <c r="U20" s="0" t="n">
        <v>0.05</v>
      </c>
    </row>
    <row r="21" customFormat="false" ht="15" hidden="false" customHeight="false" outlineLevel="0" collapsed="false">
      <c r="A21" s="0" t="s">
        <v>65</v>
      </c>
      <c r="B21" s="0" t="s">
        <v>66</v>
      </c>
      <c r="C21" s="0" t="n">
        <v>1</v>
      </c>
      <c r="D21" s="0" t="n">
        <v>3</v>
      </c>
      <c r="E21" s="0" t="n">
        <v>3</v>
      </c>
      <c r="F21" s="0" t="n">
        <v>350</v>
      </c>
      <c r="G21" s="0" t="n">
        <v>927.5</v>
      </c>
      <c r="H21" s="0" t="n">
        <v>145.635</v>
      </c>
      <c r="I21" s="0" t="n">
        <v>0.145635</v>
      </c>
      <c r="J21" s="0" t="n">
        <v>0.000145635</v>
      </c>
      <c r="K21" s="0" t="n">
        <v>0.321069834</v>
      </c>
      <c r="L21" s="0" t="n">
        <v>0.0127</v>
      </c>
      <c r="M21" s="0" t="n">
        <v>3.1</v>
      </c>
      <c r="N21" s="0" t="n">
        <v>20.39406897</v>
      </c>
      <c r="O21" s="0" t="n">
        <v>37.2189691929498</v>
      </c>
      <c r="P21" s="0" t="n">
        <v>940.098105741319</v>
      </c>
      <c r="Q21" s="0" t="n">
        <v>2259.30811281259</v>
      </c>
      <c r="R21" s="0" t="n">
        <v>5987.16649895337</v>
      </c>
      <c r="S21" s="0" t="n">
        <v>52.7</v>
      </c>
      <c r="T21" s="0" t="n">
        <v>0.35</v>
      </c>
      <c r="U21" s="0" t="n">
        <v>-0.5</v>
      </c>
    </row>
    <row r="22" customFormat="false" ht="15" hidden="false" customHeight="false" outlineLevel="0" collapsed="false">
      <c r="A22" s="0" t="s">
        <v>67</v>
      </c>
      <c r="B22" s="0" t="s">
        <v>68</v>
      </c>
      <c r="C22" s="0" t="n">
        <v>1</v>
      </c>
      <c r="D22" s="0" t="n">
        <v>1</v>
      </c>
      <c r="E22" s="0" t="n">
        <v>1</v>
      </c>
      <c r="F22" s="0" t="n">
        <v>24.46</v>
      </c>
      <c r="G22" s="0" t="n">
        <v>64.84</v>
      </c>
      <c r="H22" s="0" t="n">
        <v>10.177806</v>
      </c>
      <c r="I22" s="0" t="n">
        <v>0.010177806</v>
      </c>
      <c r="J22" s="0" t="n">
        <v>1.02E-005</v>
      </c>
      <c r="K22" s="0" t="n">
        <v>0.022438195</v>
      </c>
      <c r="L22" s="0" t="n">
        <v>0.0129</v>
      </c>
      <c r="M22" s="0" t="n">
        <v>3.05</v>
      </c>
      <c r="N22" s="0" t="n">
        <v>8.909579336</v>
      </c>
      <c r="O22" s="0" t="n">
        <v>20.7487283787022</v>
      </c>
      <c r="P22" s="0" t="n">
        <v>134.095356965003</v>
      </c>
      <c r="Q22" s="0" t="n">
        <v>322.267140026442</v>
      </c>
      <c r="R22" s="0" t="n">
        <v>854.007921070072</v>
      </c>
      <c r="S22" s="0" t="n">
        <v>40.6</v>
      </c>
      <c r="T22" s="0" t="n">
        <v>0.27</v>
      </c>
      <c r="U22" s="0" t="n">
        <v>-1.65</v>
      </c>
    </row>
    <row r="23" customFormat="false" ht="15" hidden="false" customHeight="false" outlineLevel="0" collapsed="false">
      <c r="A23" s="0" t="s">
        <v>69</v>
      </c>
      <c r="B23" s="0" t="s">
        <v>70</v>
      </c>
      <c r="C23" s="0" t="n">
        <v>1</v>
      </c>
      <c r="D23" s="0" t="n">
        <v>1</v>
      </c>
      <c r="E23" s="0" t="n">
        <v>1</v>
      </c>
      <c r="F23" s="0" t="n">
        <v>48.0653689</v>
      </c>
      <c r="G23" s="0" t="n">
        <v>127.3732276</v>
      </c>
      <c r="H23" s="0" t="n">
        <v>20</v>
      </c>
      <c r="I23" s="0" t="n">
        <v>0.02</v>
      </c>
      <c r="J23" s="0" t="n">
        <v>2E-005</v>
      </c>
      <c r="K23" s="0" t="n">
        <v>0.0440924</v>
      </c>
      <c r="L23" s="0" t="n">
        <v>0.01</v>
      </c>
      <c r="M23" s="0" t="n">
        <v>2.9</v>
      </c>
      <c r="N23" s="0" t="n">
        <v>13.74947784</v>
      </c>
      <c r="O23" s="0" t="n">
        <v>8.10338210629603</v>
      </c>
      <c r="P23" s="0" t="n">
        <v>4.31650573672558</v>
      </c>
      <c r="Q23" s="0" t="n">
        <v>10.3737220301023</v>
      </c>
      <c r="R23" s="0" t="n">
        <v>27.4903633797712</v>
      </c>
      <c r="S23" s="0" t="n">
        <v>37.7</v>
      </c>
      <c r="T23" s="0" t="n">
        <v>0.242</v>
      </c>
      <c r="U23" s="0" t="n">
        <v>0</v>
      </c>
    </row>
    <row r="24" customFormat="false" ht="15" hidden="false" customHeight="false" outlineLevel="0" collapsed="false">
      <c r="A24" s="2" t="s">
        <v>71</v>
      </c>
      <c r="B24" s="0" t="s">
        <v>72</v>
      </c>
      <c r="C24" s="0" t="n">
        <v>1</v>
      </c>
      <c r="D24" s="0" t="n">
        <v>1</v>
      </c>
      <c r="E24" s="0" t="n">
        <v>1</v>
      </c>
      <c r="F24" s="0" t="n">
        <v>2.667627974</v>
      </c>
      <c r="G24" s="0" t="n">
        <v>7.06921413</v>
      </c>
      <c r="H24" s="0" t="n">
        <v>1.1099999999814</v>
      </c>
      <c r="I24" s="0" t="n">
        <v>0.0011099999999814</v>
      </c>
      <c r="J24" s="0" t="n">
        <v>1.1099999999814E-006</v>
      </c>
      <c r="K24" s="0" t="n">
        <v>0.00244712819995899</v>
      </c>
      <c r="L24" s="3" t="n">
        <v>0.011</v>
      </c>
      <c r="M24" s="3" t="n">
        <v>3.01</v>
      </c>
      <c r="N24" s="0" t="n">
        <v>4.63188291387075</v>
      </c>
      <c r="O24" s="2" t="n">
        <v>4.11570684820982</v>
      </c>
      <c r="P24" s="2" t="n">
        <v>0.777804461338765</v>
      </c>
      <c r="Q24" s="2" t="n">
        <v>1.86927291838204</v>
      </c>
      <c r="R24" s="2" t="n">
        <v>4.95357323371239</v>
      </c>
      <c r="S24" s="0" t="n">
        <v>9</v>
      </c>
      <c r="T24" s="0" t="n">
        <v>0.32</v>
      </c>
      <c r="U24" s="0" t="n">
        <v>-0.91</v>
      </c>
    </row>
    <row r="25" customFormat="false" ht="15" hidden="false" customHeight="false" outlineLevel="0" collapsed="false">
      <c r="A25" s="2" t="s">
        <v>49</v>
      </c>
      <c r="B25" s="0" t="s">
        <v>50</v>
      </c>
      <c r="C25" s="0" t="n">
        <v>1</v>
      </c>
      <c r="D25" s="0" t="n">
        <v>1</v>
      </c>
      <c r="E25" s="0" t="n">
        <v>1</v>
      </c>
      <c r="F25" s="0" t="n">
        <v>127.5414564</v>
      </c>
      <c r="G25" s="0" t="n">
        <v>337.9848595</v>
      </c>
      <c r="H25" s="0" t="n">
        <v>53.07000000804</v>
      </c>
      <c r="I25" s="0" t="n">
        <v>0.05307000000804</v>
      </c>
      <c r="J25" s="0" t="n">
        <v>5.307000000804E-005</v>
      </c>
      <c r="K25" s="0" t="n">
        <v>0.116999183417725</v>
      </c>
      <c r="L25" s="3" t="n">
        <v>0.012</v>
      </c>
      <c r="M25" s="3" t="n">
        <v>3.1</v>
      </c>
      <c r="N25" s="0" t="n">
        <v>14.9976040757329</v>
      </c>
      <c r="O25" s="2" t="n">
        <v>10.9405693213658</v>
      </c>
      <c r="P25" s="2" t="n">
        <v>19.9620438384346</v>
      </c>
      <c r="Q25" s="2" t="n">
        <v>47.9741500563195</v>
      </c>
      <c r="R25" s="2" t="n">
        <v>127.131497649247</v>
      </c>
      <c r="S25" s="2" t="n">
        <v>54.3</v>
      </c>
      <c r="T25" s="2" t="n">
        <v>0.225</v>
      </c>
      <c r="U25" s="2" t="n">
        <v>0</v>
      </c>
    </row>
    <row r="26" customFormat="false" ht="15" hidden="false" customHeight="false" outlineLevel="0" collapsed="false">
      <c r="A26" s="0" t="s">
        <v>55</v>
      </c>
      <c r="B26" s="0" t="s">
        <v>56</v>
      </c>
      <c r="C26" s="0" t="n">
        <v>1</v>
      </c>
      <c r="D26" s="0" t="n">
        <v>1</v>
      </c>
      <c r="E26" s="0" t="n">
        <v>1</v>
      </c>
      <c r="F26" s="0" t="n">
        <v>32.68445085</v>
      </c>
      <c r="G26" s="0" t="n">
        <v>86.61379476</v>
      </c>
      <c r="H26" s="0" t="n">
        <v>13.6</v>
      </c>
      <c r="I26" s="0" t="n">
        <v>0.0136</v>
      </c>
      <c r="J26" s="0" t="n">
        <v>1.36E-005</v>
      </c>
      <c r="K26" s="0" t="n">
        <v>0.029982832</v>
      </c>
      <c r="L26" s="0" t="n">
        <v>0.013</v>
      </c>
      <c r="M26" s="0" t="n">
        <v>3</v>
      </c>
      <c r="N26" s="0" t="n">
        <v>10.15153817</v>
      </c>
      <c r="O26" s="0" t="n">
        <v>12.7152330066145</v>
      </c>
      <c r="P26" s="0" t="n">
        <v>26.7249143114252</v>
      </c>
      <c r="Q26" s="0" t="n">
        <v>64.2271432622573</v>
      </c>
      <c r="R26" s="0" t="n">
        <v>170.201929644982</v>
      </c>
      <c r="S26" s="0" t="n">
        <v>152</v>
      </c>
      <c r="T26" s="0" t="n">
        <v>0.096</v>
      </c>
      <c r="U26" s="0" t="n">
        <v>0.09</v>
      </c>
    </row>
    <row r="27" customFormat="false" ht="15" hidden="false" customHeight="false" outlineLevel="0" collapsed="false">
      <c r="A27" s="0" t="s">
        <v>75</v>
      </c>
      <c r="B27" s="0" t="s">
        <v>76</v>
      </c>
      <c r="C27" s="0" t="n">
        <v>1</v>
      </c>
      <c r="D27" s="0" t="n">
        <v>2</v>
      </c>
      <c r="E27" s="0" t="n">
        <v>2</v>
      </c>
      <c r="F27" s="0" t="n">
        <v>127.5414564</v>
      </c>
      <c r="G27" s="0" t="n">
        <v>337.9848595</v>
      </c>
      <c r="H27" s="0" t="n">
        <v>53.07000001</v>
      </c>
      <c r="I27" s="0" t="n">
        <v>0.05307</v>
      </c>
      <c r="J27" s="0" t="n">
        <v>5.31E-005</v>
      </c>
      <c r="K27" s="0" t="n">
        <v>0.116999183</v>
      </c>
      <c r="L27" s="0" t="n">
        <v>0.0025</v>
      </c>
      <c r="M27" s="0" t="n">
        <v>3.1</v>
      </c>
      <c r="N27" s="0" t="n">
        <v>24.87580377</v>
      </c>
      <c r="O27" s="0" t="n">
        <v>23.5034970272329</v>
      </c>
      <c r="P27" s="0" t="n">
        <v>44.5092945703709</v>
      </c>
      <c r="Q27" s="0" t="n">
        <v>106.96778315398</v>
      </c>
      <c r="R27" s="0" t="n">
        <v>283.464625358046</v>
      </c>
      <c r="S27" s="0" t="n">
        <v>122</v>
      </c>
      <c r="T27" s="0" t="n">
        <v>0.107</v>
      </c>
      <c r="U27" s="0" t="n">
        <v>0</v>
      </c>
    </row>
    <row r="28" customFormat="false" ht="15" hidden="false" customHeight="false" outlineLevel="0" collapsed="false">
      <c r="A28" s="0" t="s">
        <v>73</v>
      </c>
      <c r="B28" s="0" t="s">
        <v>74</v>
      </c>
      <c r="C28" s="0" t="n">
        <v>1</v>
      </c>
      <c r="D28" s="0" t="n">
        <v>2</v>
      </c>
      <c r="E28" s="0" t="n">
        <v>2</v>
      </c>
      <c r="F28" s="0" t="n">
        <v>127.5414564</v>
      </c>
      <c r="G28" s="0" t="n">
        <v>337.9848595</v>
      </c>
      <c r="H28" s="0" t="n">
        <v>53.07000001</v>
      </c>
      <c r="I28" s="0" t="n">
        <v>0.05307</v>
      </c>
      <c r="J28" s="0" t="n">
        <v>5.31E-005</v>
      </c>
      <c r="K28" s="0" t="n">
        <v>0.116999183</v>
      </c>
      <c r="L28" s="0" t="n">
        <v>0.014</v>
      </c>
      <c r="M28" s="0" t="n">
        <v>2.8</v>
      </c>
      <c r="N28" s="0" t="n">
        <v>18.97206751</v>
      </c>
      <c r="O28" s="0" t="n">
        <v>26.5356059030702</v>
      </c>
      <c r="P28" s="0" t="n">
        <v>135.784206817041</v>
      </c>
      <c r="Q28" s="0" t="n">
        <v>326.325899584333</v>
      </c>
      <c r="R28" s="0" t="n">
        <v>864.763633898482</v>
      </c>
      <c r="S28" s="0" t="n">
        <v>43</v>
      </c>
      <c r="T28" s="0" t="n">
        <v>0.48</v>
      </c>
      <c r="U28" s="0" t="n">
        <v>0</v>
      </c>
    </row>
    <row r="29" customFormat="false" ht="15" hidden="false" customHeight="false" outlineLevel="0" collapsed="false">
      <c r="A29" s="2" t="s">
        <v>51</v>
      </c>
      <c r="B29" s="0" t="s">
        <v>52</v>
      </c>
      <c r="C29" s="0" t="n">
        <v>1</v>
      </c>
      <c r="D29" s="0" t="n">
        <v>1</v>
      </c>
      <c r="E29" s="0" t="n">
        <v>1</v>
      </c>
      <c r="F29" s="0" t="n">
        <v>476.0273973</v>
      </c>
      <c r="G29" s="0" t="n">
        <v>1261.472603</v>
      </c>
      <c r="H29" s="0" t="n">
        <v>198.07500001653</v>
      </c>
      <c r="I29" s="0" t="n">
        <v>0.19807500001653</v>
      </c>
      <c r="J29" s="0" t="n">
        <v>0.00019807500001653</v>
      </c>
      <c r="K29" s="0" t="n">
        <v>0.436680106536443</v>
      </c>
      <c r="L29" s="3" t="n">
        <v>0.0124</v>
      </c>
      <c r="M29" s="3" t="n">
        <v>3.2</v>
      </c>
      <c r="N29" s="0" t="n">
        <v>20.5856693874544</v>
      </c>
      <c r="O29" s="2" t="n">
        <v>4.83731052056749</v>
      </c>
      <c r="P29" s="2" t="n">
        <v>1.92377545396294</v>
      </c>
      <c r="Q29" s="2" t="n">
        <v>4.62334884393882</v>
      </c>
      <c r="R29" s="2" t="n">
        <v>12.2518744364379</v>
      </c>
      <c r="S29" s="0" t="n">
        <v>20.9</v>
      </c>
      <c r="T29" s="0" t="n">
        <v>0.195</v>
      </c>
      <c r="U29" s="0" t="n">
        <v>-0.35</v>
      </c>
    </row>
    <row r="30" customFormat="false" ht="15" hidden="false" customHeight="false" outlineLevel="0" collapsed="false">
      <c r="A30" s="0" t="s">
        <v>85</v>
      </c>
      <c r="B30" s="0" t="s">
        <v>86</v>
      </c>
      <c r="C30" s="0" t="n">
        <v>1</v>
      </c>
      <c r="D30" s="0" t="n">
        <v>7</v>
      </c>
      <c r="E30" s="0" t="n">
        <v>7</v>
      </c>
      <c r="F30" s="0" t="n">
        <v>1355.00938</v>
      </c>
      <c r="G30" s="0" t="n">
        <v>3590.52486</v>
      </c>
      <c r="H30" s="0" t="n">
        <v>563.819403</v>
      </c>
      <c r="I30" s="0" t="n">
        <v>0.563819403</v>
      </c>
      <c r="J30" s="0" t="n">
        <v>0.000563819</v>
      </c>
      <c r="K30" s="0" t="n">
        <v>1.243007532</v>
      </c>
      <c r="L30" s="0" t="n">
        <v>0.00524</v>
      </c>
      <c r="M30" s="0" t="n">
        <v>3.141</v>
      </c>
      <c r="N30" s="0" t="n">
        <v>39.99232685</v>
      </c>
      <c r="O30" s="2" t="n">
        <v>190.349158270402</v>
      </c>
      <c r="P30" s="2" t="n">
        <v>75753.1775503421</v>
      </c>
      <c r="Q30" s="2" t="n">
        <v>182055.221221683</v>
      </c>
      <c r="R30" s="2" t="n">
        <v>482446.336237459</v>
      </c>
      <c r="S30" s="0" t="n">
        <v>309.244444444444</v>
      </c>
      <c r="T30" s="0" t="n">
        <v>0.136555555555556</v>
      </c>
      <c r="U30" s="0" t="n">
        <v>0</v>
      </c>
    </row>
    <row r="31" customFormat="false" ht="15" hidden="false" customHeight="false" outlineLevel="0" collapsed="false">
      <c r="A31" s="0" t="s">
        <v>77</v>
      </c>
      <c r="B31" s="0" t="s">
        <v>78</v>
      </c>
      <c r="C31" s="0" t="n">
        <v>1</v>
      </c>
      <c r="D31" s="0" t="n">
        <v>3</v>
      </c>
      <c r="E31" s="0" t="n">
        <v>3</v>
      </c>
      <c r="F31" s="0" t="n">
        <v>9202.477013</v>
      </c>
      <c r="G31" s="0" t="n">
        <v>24386.56408</v>
      </c>
      <c r="H31" s="0" t="n">
        <v>3829.150685</v>
      </c>
      <c r="I31" s="0" t="n">
        <v>3.829150685</v>
      </c>
      <c r="J31" s="0" t="n">
        <v>0.003829151</v>
      </c>
      <c r="K31" s="0" t="n">
        <v>8.441822183</v>
      </c>
      <c r="L31" s="0" t="n">
        <v>0.035</v>
      </c>
      <c r="M31" s="0" t="n">
        <v>2.9</v>
      </c>
      <c r="N31" s="0" t="n">
        <v>54.65099501</v>
      </c>
      <c r="O31" s="2" t="n">
        <v>161.905112713946</v>
      </c>
      <c r="P31" s="2" t="n">
        <v>89314.8509855006</v>
      </c>
      <c r="Q31" s="2" t="n">
        <v>214647.563050951</v>
      </c>
      <c r="R31" s="2" t="n">
        <v>568816.04208502</v>
      </c>
      <c r="S31" s="0" t="n">
        <v>208.407</v>
      </c>
      <c r="T31" s="0" t="n">
        <v>0.5</v>
      </c>
      <c r="U31" s="0" t="n">
        <v>0</v>
      </c>
    </row>
    <row r="32" customFormat="false" ht="15" hidden="false" customHeight="false" outlineLevel="0" collapsed="false">
      <c r="A32" s="0" t="s">
        <v>79</v>
      </c>
      <c r="B32" s="0" t="s">
        <v>80</v>
      </c>
      <c r="C32" s="0" t="n">
        <v>1</v>
      </c>
      <c r="D32" s="0" t="n">
        <v>2</v>
      </c>
      <c r="E32" s="0" t="n">
        <v>2</v>
      </c>
      <c r="F32" s="0" t="n">
        <v>476.0273973</v>
      </c>
      <c r="G32" s="0" t="n">
        <v>1261.472603</v>
      </c>
      <c r="H32" s="0" t="n">
        <v>198.075</v>
      </c>
      <c r="I32" s="0" t="n">
        <v>0.198075</v>
      </c>
      <c r="J32" s="0" t="n">
        <v>0.000198075</v>
      </c>
      <c r="K32" s="0" t="n">
        <v>0.436680107</v>
      </c>
      <c r="L32" s="0" t="n">
        <v>0.0034</v>
      </c>
      <c r="M32" s="0" t="n">
        <v>3.285</v>
      </c>
      <c r="N32" s="0" t="n">
        <v>20.58566939</v>
      </c>
      <c r="O32" s="0" t="n">
        <v>17.2649576665197</v>
      </c>
      <c r="P32" s="0" t="n">
        <v>112.810972240502</v>
      </c>
      <c r="Q32" s="0" t="n">
        <v>271.115049844994</v>
      </c>
      <c r="R32" s="0" t="n">
        <v>718.454882089235</v>
      </c>
      <c r="S32" s="0" t="n">
        <v>59.9</v>
      </c>
      <c r="T32" s="0" t="n">
        <v>0.17</v>
      </c>
      <c r="U32" s="0" t="n">
        <v>0</v>
      </c>
    </row>
    <row r="33" customFormat="false" ht="15" hidden="false" customHeight="false" outlineLevel="0" collapsed="false">
      <c r="A33" s="0" t="s">
        <v>81</v>
      </c>
      <c r="B33" s="0" t="s">
        <v>82</v>
      </c>
      <c r="C33" s="0" t="n">
        <v>1</v>
      </c>
      <c r="D33" s="0" t="n">
        <v>2</v>
      </c>
      <c r="E33" s="0" t="n">
        <v>2</v>
      </c>
      <c r="F33" s="0" t="n">
        <v>127.5414564</v>
      </c>
      <c r="G33" s="0" t="n">
        <v>337.9848595</v>
      </c>
      <c r="H33" s="0" t="n">
        <v>53.07000001</v>
      </c>
      <c r="I33" s="0" t="n">
        <v>0.05307</v>
      </c>
      <c r="J33" s="0" t="n">
        <v>5.31E-005</v>
      </c>
      <c r="K33" s="0" t="n">
        <v>0.116999183</v>
      </c>
      <c r="L33" s="0" t="n">
        <v>0.015</v>
      </c>
      <c r="M33" s="0" t="n">
        <v>3</v>
      </c>
      <c r="N33" s="0" t="n">
        <v>15.23769499</v>
      </c>
      <c r="O33" s="0" t="n">
        <v>30.5523457871634</v>
      </c>
      <c r="P33" s="0" t="n">
        <v>427.784397996136</v>
      </c>
      <c r="Q33" s="0" t="n">
        <v>1028.08074500393</v>
      </c>
      <c r="R33" s="0" t="n">
        <v>2724.41397426042</v>
      </c>
      <c r="S33" s="0" t="n">
        <v>106</v>
      </c>
      <c r="T33" s="0" t="n">
        <v>0.17</v>
      </c>
      <c r="U33" s="0" t="n">
        <v>0</v>
      </c>
    </row>
    <row r="34" customFormat="false" ht="15" hidden="false" customHeight="false" outlineLevel="0" collapsed="false">
      <c r="A34" s="0" t="s">
        <v>83</v>
      </c>
      <c r="B34" s="0" t="s">
        <v>84</v>
      </c>
      <c r="C34" s="0" t="n">
        <v>1</v>
      </c>
      <c r="D34" s="0" t="n">
        <v>7</v>
      </c>
      <c r="E34" s="0" t="n">
        <v>7</v>
      </c>
      <c r="F34" s="0" t="n">
        <v>1355.00938</v>
      </c>
      <c r="G34" s="0" t="n">
        <v>3590.52486</v>
      </c>
      <c r="H34" s="0" t="n">
        <v>563.819403</v>
      </c>
      <c r="I34" s="0" t="n">
        <v>0.563819403</v>
      </c>
      <c r="J34" s="0" t="n">
        <v>0.000563819</v>
      </c>
      <c r="K34" s="0" t="n">
        <v>1.243007532</v>
      </c>
      <c r="L34" s="0" t="n">
        <v>0.0054</v>
      </c>
      <c r="M34" s="0" t="n">
        <v>3</v>
      </c>
      <c r="N34" s="0" t="n">
        <v>47.08856104</v>
      </c>
      <c r="O34" s="0" t="n">
        <v>155.688613020142</v>
      </c>
      <c r="P34" s="0" t="n">
        <v>20378.1290795723</v>
      </c>
      <c r="Q34" s="0" t="n">
        <v>48974.1145868117</v>
      </c>
      <c r="R34" s="0" t="n">
        <v>129781.403655051</v>
      </c>
      <c r="S34" s="0" t="n">
        <v>280</v>
      </c>
      <c r="T34" s="0" t="n">
        <v>0.116</v>
      </c>
      <c r="U34" s="0" t="n">
        <v>0</v>
      </c>
    </row>
    <row r="35" customFormat="false" ht="15" hidden="false" customHeight="false" outlineLevel="0" collapsed="false">
      <c r="A35" s="0" t="s">
        <v>91</v>
      </c>
      <c r="B35" s="0" t="s">
        <v>92</v>
      </c>
      <c r="C35" s="0" t="n">
        <v>1</v>
      </c>
      <c r="D35" s="0" t="n">
        <v>2</v>
      </c>
      <c r="E35" s="0" t="n">
        <v>2</v>
      </c>
      <c r="F35" s="0" t="n">
        <v>127.5414564</v>
      </c>
      <c r="G35" s="0" t="n">
        <v>337.9848595</v>
      </c>
      <c r="H35" s="0" t="n">
        <v>53.07000001</v>
      </c>
      <c r="I35" s="0" t="n">
        <v>0.05307</v>
      </c>
      <c r="J35" s="0" t="n">
        <v>5.31E-005</v>
      </c>
      <c r="K35" s="0" t="n">
        <v>0.116999183</v>
      </c>
      <c r="L35" s="0" t="n">
        <v>0.013</v>
      </c>
      <c r="M35" s="0" t="n">
        <v>3</v>
      </c>
      <c r="N35" s="0" t="n">
        <v>15.98215157</v>
      </c>
      <c r="O35" s="0" t="n">
        <v>19.0315431654162</v>
      </c>
      <c r="P35" s="0" t="n">
        <v>89.6118339076153</v>
      </c>
      <c r="Q35" s="0" t="n">
        <v>215.361292736398</v>
      </c>
      <c r="R35" s="0" t="n">
        <v>570.707425751455</v>
      </c>
      <c r="S35" s="0" t="n">
        <v>60.2</v>
      </c>
      <c r="T35" s="0" t="n">
        <v>0.19</v>
      </c>
      <c r="U35" s="0" t="n">
        <v>0</v>
      </c>
    </row>
    <row r="36" customFormat="false" ht="15" hidden="false" customHeight="false" outlineLevel="0" collapsed="false">
      <c r="A36" s="0" t="s">
        <v>87</v>
      </c>
      <c r="B36" s="0" t="s">
        <v>88</v>
      </c>
      <c r="C36" s="0" t="n">
        <v>1</v>
      </c>
      <c r="D36" s="0" t="n">
        <v>2</v>
      </c>
      <c r="E36" s="0" t="n">
        <v>2</v>
      </c>
      <c r="F36" s="0" t="n">
        <v>127.5414564</v>
      </c>
      <c r="G36" s="0" t="n">
        <v>337.9848595</v>
      </c>
      <c r="H36" s="0" t="n">
        <v>53.07000001</v>
      </c>
      <c r="I36" s="0" t="n">
        <v>0.05307</v>
      </c>
      <c r="J36" s="0" t="n">
        <v>5.31E-005</v>
      </c>
      <c r="K36" s="0" t="n">
        <v>0.116999183</v>
      </c>
      <c r="L36" s="0" t="n">
        <v>0.006</v>
      </c>
      <c r="M36" s="0" t="n">
        <v>3.1</v>
      </c>
      <c r="N36" s="0" t="n">
        <v>18.75548653</v>
      </c>
      <c r="O36" s="0" t="n">
        <v>12.954731404434</v>
      </c>
      <c r="P36" s="0" t="n">
        <v>16.8530818777491</v>
      </c>
      <c r="Q36" s="0" t="n">
        <v>40.5024798792337</v>
      </c>
      <c r="R36" s="0" t="n">
        <v>107.331571679969</v>
      </c>
      <c r="S36" s="0" t="n">
        <v>31.4</v>
      </c>
      <c r="T36" s="0" t="n">
        <v>0.19</v>
      </c>
      <c r="U36" s="0" t="n">
        <v>-0.8</v>
      </c>
    </row>
    <row r="37" customFormat="false" ht="15" hidden="false" customHeight="false" outlineLevel="0" collapsed="false">
      <c r="A37" s="0" t="s">
        <v>93</v>
      </c>
      <c r="B37" s="0" t="s">
        <v>94</v>
      </c>
      <c r="C37" s="0" t="n">
        <v>1</v>
      </c>
      <c r="D37" s="0" t="n">
        <v>9</v>
      </c>
      <c r="E37" s="0" t="n">
        <v>9</v>
      </c>
      <c r="F37" s="0" t="n">
        <v>1513105530</v>
      </c>
      <c r="G37" s="0" t="n">
        <v>4009729654</v>
      </c>
      <c r="H37" s="0" t="n">
        <v>629603211</v>
      </c>
      <c r="I37" s="0" t="n">
        <v>629603.211</v>
      </c>
      <c r="J37" s="0" t="n">
        <v>629.603211</v>
      </c>
      <c r="K37" s="0" t="n">
        <v>1388035.831</v>
      </c>
      <c r="L37" s="2" t="n">
        <v>0.017</v>
      </c>
      <c r="M37" s="0" t="n">
        <v>3</v>
      </c>
      <c r="N37" s="0" t="n">
        <v>1465.589392</v>
      </c>
      <c r="O37" s="2" t="n">
        <v>1417.90644503843</v>
      </c>
      <c r="P37" s="2" t="n">
        <v>48460919.6034174</v>
      </c>
      <c r="Q37" s="2" t="n">
        <v>116464598.90271</v>
      </c>
      <c r="R37" s="2" t="n">
        <v>308631187.09218</v>
      </c>
      <c r="S37" s="0" t="n">
        <v>1584.96</v>
      </c>
      <c r="T37" s="2" t="n">
        <v>0.25</v>
      </c>
      <c r="U37" s="0" t="n">
        <v>0</v>
      </c>
    </row>
    <row r="38" customFormat="false" ht="15" hidden="false" customHeight="false" outlineLevel="0" collapsed="false">
      <c r="A38" s="0" t="s">
        <v>109</v>
      </c>
      <c r="B38" s="0" t="s">
        <v>110</v>
      </c>
      <c r="C38" s="0" t="n">
        <v>1</v>
      </c>
      <c r="D38" s="0" t="n">
        <v>5</v>
      </c>
      <c r="E38" s="0" t="n">
        <v>5</v>
      </c>
      <c r="F38" s="0" t="n">
        <v>819.6659786</v>
      </c>
      <c r="G38" s="0" t="n">
        <v>2172.114843</v>
      </c>
      <c r="H38" s="0" t="n">
        <v>341.0630137</v>
      </c>
      <c r="I38" s="0" t="n">
        <v>0.341063014</v>
      </c>
      <c r="J38" s="0" t="n">
        <v>0.000341063</v>
      </c>
      <c r="K38" s="0" t="n">
        <v>0.751914341</v>
      </c>
      <c r="L38" s="0" t="n">
        <v>0.0043</v>
      </c>
      <c r="M38" s="0" t="n">
        <v>3.1</v>
      </c>
      <c r="N38" s="0" t="n">
        <v>38.05753889</v>
      </c>
      <c r="O38" s="0" t="n">
        <v>76.6114006663721</v>
      </c>
      <c r="P38" s="0" t="n">
        <v>2983.85698223814</v>
      </c>
      <c r="Q38" s="0" t="n">
        <v>7171.00933006041</v>
      </c>
      <c r="R38" s="0" t="n">
        <v>19003.1747246601</v>
      </c>
      <c r="S38" s="0" t="n">
        <v>186</v>
      </c>
      <c r="T38" s="0" t="n">
        <v>0.046</v>
      </c>
      <c r="U38" s="0" t="n">
        <v>-6.54</v>
      </c>
    </row>
    <row r="39" customFormat="false" ht="15" hidden="false" customHeight="false" outlineLevel="0" collapsed="false">
      <c r="A39" s="0" t="s">
        <v>99</v>
      </c>
      <c r="B39" s="0" t="s">
        <v>100</v>
      </c>
      <c r="C39" s="0" t="n">
        <v>1</v>
      </c>
      <c r="D39" s="0" t="n">
        <v>2</v>
      </c>
      <c r="E39" s="0" t="n">
        <v>2</v>
      </c>
      <c r="F39" s="0" t="n">
        <v>127.5414564</v>
      </c>
      <c r="G39" s="0" t="n">
        <v>337.9848595</v>
      </c>
      <c r="H39" s="0" t="n">
        <v>53.07000001</v>
      </c>
      <c r="I39" s="0" t="n">
        <v>0.05307</v>
      </c>
      <c r="J39" s="0" t="n">
        <v>5.31E-005</v>
      </c>
      <c r="K39" s="0" t="n">
        <v>0.116999183</v>
      </c>
      <c r="L39" s="0" t="n">
        <v>0.015</v>
      </c>
      <c r="M39" s="0" t="n">
        <v>3.1</v>
      </c>
      <c r="N39" s="0" t="n">
        <v>13.95598808</v>
      </c>
      <c r="O39" s="0" t="n">
        <v>12.2209383148654</v>
      </c>
      <c r="P39" s="0" t="n">
        <v>35.1653844918452</v>
      </c>
      <c r="Q39" s="0" t="n">
        <v>84.5118589085442</v>
      </c>
      <c r="R39" s="0" t="n">
        <v>223.956426107642</v>
      </c>
      <c r="S39" s="0" t="n">
        <v>42.4</v>
      </c>
      <c r="T39" s="0" t="n">
        <v>0.17</v>
      </c>
      <c r="U39" s="0" t="n">
        <v>0</v>
      </c>
    </row>
    <row r="40" customFormat="false" ht="15" hidden="false" customHeight="false" outlineLevel="0" collapsed="false">
      <c r="A40" s="0" t="s">
        <v>97</v>
      </c>
      <c r="B40" s="0" t="s">
        <v>98</v>
      </c>
      <c r="C40" s="0" t="n">
        <v>1</v>
      </c>
      <c r="D40" s="0" t="n">
        <v>2</v>
      </c>
      <c r="E40" s="0" t="n">
        <v>2</v>
      </c>
      <c r="F40" s="0" t="n">
        <v>11007.69375</v>
      </c>
      <c r="G40" s="0" t="n">
        <v>29170.38844</v>
      </c>
      <c r="H40" s="0" t="n">
        <v>4580.301369</v>
      </c>
      <c r="I40" s="0" t="n">
        <v>4.580301369</v>
      </c>
      <c r="J40" s="0" t="n">
        <v>0.004580301</v>
      </c>
      <c r="K40" s="0" t="n">
        <v>10.097824</v>
      </c>
      <c r="L40" s="2" t="n">
        <v>0.065</v>
      </c>
      <c r="M40" s="0" t="n">
        <v>3</v>
      </c>
      <c r="N40" s="0" t="n">
        <v>61.18167361</v>
      </c>
      <c r="O40" s="0" t="n">
        <v>18.3341282204971</v>
      </c>
      <c r="P40" s="0" t="n">
        <v>400.584507895811</v>
      </c>
      <c r="Q40" s="0" t="n">
        <v>962.712107416031</v>
      </c>
      <c r="R40" s="0" t="n">
        <v>2551.18708465248</v>
      </c>
      <c r="S40" s="0" t="n">
        <v>23.6</v>
      </c>
      <c r="T40" s="0" t="n">
        <v>0.75</v>
      </c>
      <c r="U40" s="0" t="n">
        <v>0</v>
      </c>
    </row>
    <row r="41" customFormat="false" ht="15" hidden="false" customHeight="false" outlineLevel="0" collapsed="false">
      <c r="A41" s="2" t="s">
        <v>47</v>
      </c>
      <c r="B41" s="0" t="s">
        <v>48</v>
      </c>
      <c r="C41" s="0" t="n">
        <v>1</v>
      </c>
      <c r="D41" s="0" t="n">
        <v>1</v>
      </c>
      <c r="E41" s="0" t="n">
        <v>1</v>
      </c>
      <c r="F41" s="0" t="n">
        <v>48.0653689</v>
      </c>
      <c r="G41" s="0" t="n">
        <v>127.3732276</v>
      </c>
      <c r="H41" s="0" t="n">
        <v>19.99999999929</v>
      </c>
      <c r="I41" s="0" t="n">
        <v>0.01999999999929</v>
      </c>
      <c r="J41" s="0" t="n">
        <v>1.999999999929E-005</v>
      </c>
      <c r="K41" s="0" t="n">
        <v>0.0440923999984347</v>
      </c>
      <c r="L41" s="3" t="n">
        <v>0.0123</v>
      </c>
      <c r="M41" s="3" t="n">
        <v>3.2</v>
      </c>
      <c r="N41" s="0" t="n">
        <v>10.0803712332773</v>
      </c>
      <c r="O41" s="2" t="n">
        <v>17.3770436113611</v>
      </c>
      <c r="P41" s="2" t="n">
        <v>114.242569590294</v>
      </c>
      <c r="Q41" s="2" t="n">
        <v>274.555562581818</v>
      </c>
      <c r="R41" s="2" t="n">
        <v>727.572240841817</v>
      </c>
      <c r="S41" s="2" t="n">
        <v>39.2</v>
      </c>
      <c r="T41" s="2" t="n">
        <v>0.585714285714286</v>
      </c>
      <c r="U41" s="2" t="n">
        <v>0</v>
      </c>
    </row>
    <row r="42" customFormat="false" ht="15" hidden="false" customHeight="false" outlineLevel="0" collapsed="false">
      <c r="A42" s="0" t="s">
        <v>103</v>
      </c>
      <c r="B42" s="0" t="s">
        <v>104</v>
      </c>
      <c r="C42" s="0" t="n">
        <v>1</v>
      </c>
      <c r="D42" s="0" t="n">
        <v>1</v>
      </c>
      <c r="E42" s="0" t="n">
        <v>1</v>
      </c>
      <c r="F42" s="0" t="n">
        <v>10.71857726</v>
      </c>
      <c r="G42" s="0" t="n">
        <v>28.40422975</v>
      </c>
      <c r="H42" s="0" t="n">
        <v>4.459999998</v>
      </c>
      <c r="I42" s="0" t="n">
        <v>0.00446</v>
      </c>
      <c r="J42" s="0" t="n">
        <v>4.46E-006</v>
      </c>
      <c r="K42" s="0" t="n">
        <v>0.009832605</v>
      </c>
      <c r="L42" s="0" t="n">
        <v>0.013</v>
      </c>
      <c r="M42" s="0" t="n">
        <v>2.8</v>
      </c>
      <c r="N42" s="0" t="n">
        <v>8.044461296</v>
      </c>
      <c r="O42" s="0" t="n">
        <v>10.7733281737028</v>
      </c>
      <c r="P42" s="0" t="n">
        <v>10.1046911210207</v>
      </c>
      <c r="Q42" s="0" t="n">
        <v>24.2842853184827</v>
      </c>
      <c r="R42" s="0" t="n">
        <v>64.3533560939792</v>
      </c>
      <c r="S42" s="0" t="n">
        <v>65.4</v>
      </c>
      <c r="T42" s="0" t="n">
        <v>0.18</v>
      </c>
      <c r="U42" s="0" t="n">
        <v>0</v>
      </c>
    </row>
    <row r="43" customFormat="false" ht="15" hidden="false" customHeight="false" outlineLevel="0" collapsed="false">
      <c r="A43" s="2" t="s">
        <v>105</v>
      </c>
      <c r="B43" s="0" t="s">
        <v>106</v>
      </c>
      <c r="C43" s="0" t="n">
        <v>1</v>
      </c>
      <c r="D43" s="0" t="n">
        <v>3</v>
      </c>
      <c r="E43" s="0" t="n">
        <v>3</v>
      </c>
      <c r="F43" s="0" t="n">
        <v>350</v>
      </c>
      <c r="G43" s="0" t="n">
        <v>927.5</v>
      </c>
      <c r="H43" s="0" t="n">
        <v>145.635</v>
      </c>
      <c r="I43" s="0" t="n">
        <v>0.145635</v>
      </c>
      <c r="J43" s="0" t="n">
        <v>0.000145635</v>
      </c>
      <c r="K43" s="0" t="n">
        <v>0.32097954</v>
      </c>
      <c r="L43" s="3" t="n">
        <v>0.0127</v>
      </c>
      <c r="M43" s="3" t="n">
        <v>3.1</v>
      </c>
      <c r="N43" s="0" t="n">
        <v>20.3940689659637</v>
      </c>
      <c r="O43" s="2" t="n">
        <v>50.4054382989085</v>
      </c>
      <c r="P43" s="2" t="n">
        <v>2407.0418820143</v>
      </c>
      <c r="Q43" s="2" t="n">
        <v>5784.76780104374</v>
      </c>
      <c r="R43" s="2" t="n">
        <v>15329.6346727659</v>
      </c>
      <c r="S43" s="0" t="n">
        <v>109.975</v>
      </c>
      <c r="T43" s="0" t="n">
        <v>0.1475</v>
      </c>
      <c r="U43" s="0" t="n">
        <v>-1.15666666666667</v>
      </c>
    </row>
    <row r="44" customFormat="false" ht="15" hidden="false" customHeight="false" outlineLevel="0" collapsed="false">
      <c r="A44" s="0" t="s">
        <v>115</v>
      </c>
      <c r="B44" s="0" t="s">
        <v>116</v>
      </c>
      <c r="C44" s="0" t="n">
        <v>1</v>
      </c>
      <c r="D44" s="0" t="n">
        <v>7</v>
      </c>
      <c r="E44" s="0" t="n">
        <v>7</v>
      </c>
      <c r="F44" s="0" t="n">
        <v>8511146.557</v>
      </c>
      <c r="G44" s="0" t="n">
        <v>22554538.37</v>
      </c>
      <c r="H44" s="0" t="n">
        <v>3541488.082</v>
      </c>
      <c r="I44" s="0" t="n">
        <v>3541.488082</v>
      </c>
      <c r="J44" s="0" t="n">
        <v>3.541488082</v>
      </c>
      <c r="K44" s="0" t="n">
        <v>7807.635456</v>
      </c>
      <c r="L44" s="2" t="n">
        <v>0.015</v>
      </c>
      <c r="M44" s="0" t="n">
        <v>3</v>
      </c>
      <c r="N44" s="0" t="n">
        <v>707.5035037</v>
      </c>
      <c r="O44" s="2" t="n">
        <v>224.551717649038</v>
      </c>
      <c r="P44" s="2" t="n">
        <v>169840.165108227</v>
      </c>
      <c r="Q44" s="2" t="n">
        <v>408171.509512683</v>
      </c>
      <c r="R44" s="2" t="n">
        <v>1081654.50020861</v>
      </c>
      <c r="S44" s="0" t="n">
        <v>271.78</v>
      </c>
      <c r="T44" s="0" t="n">
        <v>0.25</v>
      </c>
      <c r="U44" s="0" t="n">
        <v>0</v>
      </c>
    </row>
    <row r="45" customFormat="false" ht="15" hidden="false" customHeight="false" outlineLevel="0" collapsed="false">
      <c r="A45" s="0" t="s">
        <v>107</v>
      </c>
      <c r="B45" s="0" t="s">
        <v>108</v>
      </c>
      <c r="C45" s="0" t="n">
        <v>1</v>
      </c>
      <c r="D45" s="0" t="n">
        <v>5</v>
      </c>
      <c r="E45" s="0" t="n">
        <v>5</v>
      </c>
      <c r="F45" s="0" t="n">
        <v>819.6659786</v>
      </c>
      <c r="G45" s="0" t="n">
        <v>2172.114843</v>
      </c>
      <c r="H45" s="0" t="n">
        <v>341.0630137</v>
      </c>
      <c r="I45" s="0" t="n">
        <v>0.341063014</v>
      </c>
      <c r="J45" s="0" t="n">
        <v>0.000341063</v>
      </c>
      <c r="K45" s="0" t="n">
        <v>0.751914341</v>
      </c>
      <c r="L45" s="0" t="n">
        <v>0.0036</v>
      </c>
      <c r="M45" s="0" t="n">
        <v>3</v>
      </c>
      <c r="N45" s="0" t="n">
        <v>45.5873179</v>
      </c>
      <c r="O45" s="0" t="n">
        <v>52.0717278260747</v>
      </c>
      <c r="P45" s="0" t="n">
        <v>508.286372744125</v>
      </c>
      <c r="Q45" s="0" t="n">
        <v>1221.54860068283</v>
      </c>
      <c r="R45" s="0" t="n">
        <v>3237.10379180949</v>
      </c>
      <c r="S45" s="0" t="n">
        <v>150</v>
      </c>
      <c r="T45" s="0" t="n">
        <v>0.041</v>
      </c>
      <c r="U45" s="0" t="n">
        <v>-5.4</v>
      </c>
    </row>
    <row r="46" customFormat="false" ht="15" hidden="false" customHeight="false" outlineLevel="0" collapsed="false">
      <c r="A46" s="0" t="s">
        <v>41</v>
      </c>
      <c r="B46" s="0" t="s">
        <v>42</v>
      </c>
      <c r="C46" s="0" t="n">
        <v>1</v>
      </c>
      <c r="D46" s="0" t="n">
        <v>4</v>
      </c>
      <c r="E46" s="0" t="n">
        <v>4</v>
      </c>
      <c r="F46" s="0" t="n">
        <v>343.7793207</v>
      </c>
      <c r="G46" s="0" t="n">
        <v>911.0151998</v>
      </c>
      <c r="H46" s="0" t="n">
        <v>143.0465753</v>
      </c>
      <c r="I46" s="0" t="n">
        <v>0.143046575</v>
      </c>
      <c r="J46" s="0" t="n">
        <v>0.000143047</v>
      </c>
      <c r="K46" s="0" t="n">
        <v>0.315363341</v>
      </c>
      <c r="L46" s="0" t="n">
        <v>0.0134</v>
      </c>
      <c r="M46" s="0" t="n">
        <v>3.1</v>
      </c>
      <c r="N46" s="0" t="n">
        <v>19.92852032</v>
      </c>
      <c r="O46" s="0" t="n">
        <v>36.4226273403055</v>
      </c>
      <c r="P46" s="0" t="n">
        <v>927.589313166869</v>
      </c>
      <c r="Q46" s="0" t="n">
        <v>2229.2461263323</v>
      </c>
      <c r="R46" s="0" t="n">
        <v>5907.50223478059</v>
      </c>
      <c r="S46" s="0" t="n">
        <v>91.5</v>
      </c>
      <c r="T46" s="0" t="n">
        <v>0.1269</v>
      </c>
      <c r="U46" s="0" t="n">
        <v>0</v>
      </c>
    </row>
    <row r="47" customFormat="false" ht="15" hidden="false" customHeight="false" outlineLevel="0" collapsed="false">
      <c r="A47" s="0" t="s">
        <v>111</v>
      </c>
      <c r="B47" s="0" t="s">
        <v>112</v>
      </c>
      <c r="C47" s="0" t="n">
        <v>1</v>
      </c>
      <c r="D47" s="0" t="n">
        <v>2</v>
      </c>
      <c r="E47" s="0" t="n">
        <v>2</v>
      </c>
      <c r="F47" s="0" t="n">
        <v>127.5414564</v>
      </c>
      <c r="G47" s="0" t="n">
        <v>337.9848595</v>
      </c>
      <c r="H47" s="0" t="n">
        <v>53.07000001</v>
      </c>
      <c r="I47" s="0" t="n">
        <v>0.05307</v>
      </c>
      <c r="J47" s="0" t="n">
        <v>5.31E-005</v>
      </c>
      <c r="K47" s="0" t="n">
        <v>0.116999183</v>
      </c>
      <c r="L47" s="0" t="n">
        <v>0.0122</v>
      </c>
      <c r="M47" s="0" t="n">
        <v>2.9</v>
      </c>
      <c r="N47" s="0" t="n">
        <v>17.97427856</v>
      </c>
      <c r="O47" s="0" t="n">
        <v>53.6215210967017</v>
      </c>
      <c r="P47" s="0" t="n">
        <v>1263.11620365417</v>
      </c>
      <c r="Q47" s="0" t="n">
        <v>3035.60731471804</v>
      </c>
      <c r="R47" s="0" t="n">
        <v>8044.35938400279</v>
      </c>
      <c r="S47" s="0" t="n">
        <v>98.7</v>
      </c>
      <c r="T47" s="0" t="n">
        <v>0.158</v>
      </c>
      <c r="U47" s="0" t="n">
        <v>-2.96</v>
      </c>
    </row>
    <row r="48" customFormat="false" ht="15" hidden="false" customHeight="false" outlineLevel="0" collapsed="false">
      <c r="A48" s="0" t="s">
        <v>113</v>
      </c>
      <c r="B48" s="0" t="s">
        <v>114</v>
      </c>
      <c r="C48" s="0" t="n">
        <v>1</v>
      </c>
      <c r="D48" s="0" t="n">
        <v>2</v>
      </c>
      <c r="E48" s="0" t="n">
        <v>2</v>
      </c>
      <c r="F48" s="0" t="n">
        <v>476.0273973</v>
      </c>
      <c r="G48" s="0" t="n">
        <v>1261.472603</v>
      </c>
      <c r="H48" s="0" t="n">
        <v>198.075</v>
      </c>
      <c r="I48" s="0" t="n">
        <v>0.198075</v>
      </c>
      <c r="J48" s="0" t="n">
        <v>0.000198075</v>
      </c>
      <c r="K48" s="0" t="n">
        <v>0.436680107</v>
      </c>
      <c r="L48" s="0" t="n">
        <v>0.012</v>
      </c>
      <c r="M48" s="0" t="n">
        <v>3.05</v>
      </c>
      <c r="N48" s="0" t="n">
        <v>24.14546353</v>
      </c>
      <c r="O48" s="0" t="n">
        <v>30.0212687632671</v>
      </c>
      <c r="P48" s="0" t="n">
        <v>384.892834273294</v>
      </c>
      <c r="Q48" s="0" t="n">
        <v>925.00080334846</v>
      </c>
      <c r="R48" s="0" t="n">
        <v>2451.25212887342</v>
      </c>
      <c r="S48" s="0" t="n">
        <v>85.9</v>
      </c>
      <c r="T48" s="0" t="n">
        <v>0.215</v>
      </c>
      <c r="U48" s="0" t="n">
        <v>0</v>
      </c>
    </row>
    <row r="49" customFormat="false" ht="15" hidden="false" customHeight="false" outlineLevel="0" collapsed="false">
      <c r="A49" s="0" t="s">
        <v>117</v>
      </c>
      <c r="B49" s="0" t="s">
        <v>118</v>
      </c>
      <c r="C49" s="0" t="n">
        <v>1</v>
      </c>
      <c r="D49" s="0" t="n">
        <v>2</v>
      </c>
      <c r="E49" s="0" t="n">
        <v>2</v>
      </c>
      <c r="F49" s="0" t="n">
        <v>127.5414564</v>
      </c>
      <c r="G49" s="0" t="n">
        <v>337.9848595</v>
      </c>
      <c r="H49" s="0" t="n">
        <v>53.07000001</v>
      </c>
      <c r="I49" s="0" t="n">
        <v>0.05307</v>
      </c>
      <c r="J49" s="0" t="n">
        <v>5.31E-005</v>
      </c>
      <c r="K49" s="0" t="n">
        <v>0.116999183</v>
      </c>
      <c r="L49" s="0" t="n">
        <v>0.015</v>
      </c>
      <c r="M49" s="0" t="n">
        <v>3</v>
      </c>
      <c r="N49" s="0" t="n">
        <v>15.23769499</v>
      </c>
      <c r="O49" s="0" t="n">
        <v>13.2689088746917</v>
      </c>
      <c r="P49" s="0" t="n">
        <v>35.0426461820293</v>
      </c>
      <c r="Q49" s="0" t="n">
        <v>84.2168858015604</v>
      </c>
      <c r="R49" s="0" t="n">
        <v>223.174747374135</v>
      </c>
      <c r="S49" s="0" t="n">
        <v>73.2</v>
      </c>
      <c r="T49" s="0" t="n">
        <v>0.1</v>
      </c>
      <c r="U49" s="0" t="n">
        <v>0</v>
      </c>
    </row>
    <row r="50" customFormat="false" ht="15" hidden="false" customHeight="false" outlineLevel="0" collapsed="false">
      <c r="A50" s="0" t="s">
        <v>123</v>
      </c>
      <c r="B50" s="0" t="s">
        <v>124</v>
      </c>
      <c r="C50" s="0" t="n">
        <v>1</v>
      </c>
      <c r="D50" s="0" t="n">
        <v>2</v>
      </c>
      <c r="E50" s="0" t="n">
        <v>2</v>
      </c>
      <c r="F50" s="0" t="n">
        <v>127.5414564</v>
      </c>
      <c r="G50" s="0" t="n">
        <v>337.9848595</v>
      </c>
      <c r="H50" s="0" t="n">
        <v>53.07000001</v>
      </c>
      <c r="I50" s="0" t="n">
        <v>0.05307</v>
      </c>
      <c r="J50" s="0" t="n">
        <v>5.31E-005</v>
      </c>
      <c r="K50" s="0" t="n">
        <v>0.116999183</v>
      </c>
      <c r="L50" s="0" t="n">
        <v>0.0095</v>
      </c>
      <c r="M50" s="0" t="n">
        <v>3.1</v>
      </c>
      <c r="N50" s="0" t="n">
        <v>16.17149443</v>
      </c>
      <c r="O50" s="0" t="n">
        <v>22.9301542549133</v>
      </c>
      <c r="P50" s="0" t="n">
        <v>156.669779376617</v>
      </c>
      <c r="Q50" s="0" t="n">
        <v>376.519537074301</v>
      </c>
      <c r="R50" s="0" t="n">
        <v>997.776773246899</v>
      </c>
      <c r="S50" s="0" t="n">
        <v>111</v>
      </c>
      <c r="T50" s="0" t="n">
        <v>0.13</v>
      </c>
      <c r="U50" s="0" t="n">
        <v>0.22</v>
      </c>
    </row>
    <row r="51" customFormat="false" ht="15" hidden="false" customHeight="false" outlineLevel="0" collapsed="false">
      <c r="A51" s="0" t="s">
        <v>121</v>
      </c>
      <c r="B51" s="0" t="s">
        <v>122</v>
      </c>
      <c r="C51" s="0" t="n">
        <v>1</v>
      </c>
      <c r="D51" s="0" t="n">
        <v>7</v>
      </c>
      <c r="E51" s="0" t="n">
        <v>7</v>
      </c>
      <c r="F51" s="0" t="n">
        <v>8511146.557</v>
      </c>
      <c r="G51" s="0" t="n">
        <v>22554538.37</v>
      </c>
      <c r="H51" s="0" t="n">
        <v>3541488.082</v>
      </c>
      <c r="I51" s="0" t="n">
        <v>3541.488082</v>
      </c>
      <c r="J51" s="0" t="n">
        <v>3.541488082</v>
      </c>
      <c r="K51" s="0" t="n">
        <v>7807.635456</v>
      </c>
      <c r="L51" s="2" t="n">
        <v>0.001</v>
      </c>
      <c r="M51" s="0" t="n">
        <v>3</v>
      </c>
      <c r="N51" s="0" t="n">
        <v>707.5035037</v>
      </c>
      <c r="O51" s="2" t="n">
        <v>2161.20906968006</v>
      </c>
      <c r="P51" s="2" t="n">
        <v>10094628.5810501</v>
      </c>
      <c r="Q51" s="2" t="n">
        <v>24260102.3336941</v>
      </c>
      <c r="R51" s="2" t="n">
        <v>64289271.1842893</v>
      </c>
      <c r="S51" s="0" t="n">
        <v>2615.76</v>
      </c>
      <c r="T51" s="0" t="n">
        <v>0.25</v>
      </c>
      <c r="U51" s="0" t="n">
        <v>0</v>
      </c>
    </row>
    <row r="52" customFormat="false" ht="15" hidden="false" customHeight="false" outlineLevel="0" collapsed="false">
      <c r="A52" s="0" t="s">
        <v>119</v>
      </c>
      <c r="B52" s="0" t="s">
        <v>120</v>
      </c>
      <c r="C52" s="0" t="n">
        <v>1</v>
      </c>
      <c r="D52" s="0" t="n">
        <v>3</v>
      </c>
      <c r="E52" s="0" t="n">
        <v>3</v>
      </c>
      <c r="F52" s="0" t="n">
        <v>829.488459</v>
      </c>
      <c r="G52" s="0" t="n">
        <v>2197.74442</v>
      </c>
      <c r="H52" s="0" t="n">
        <v>345.1501478</v>
      </c>
      <c r="I52" s="0" t="n">
        <v>0.345150148</v>
      </c>
      <c r="J52" s="0" t="n">
        <v>0.00034515</v>
      </c>
      <c r="K52" s="0" t="n">
        <v>0.760924919</v>
      </c>
      <c r="L52" s="0" t="n">
        <v>0.0214</v>
      </c>
      <c r="M52" s="0" t="n">
        <v>2.96</v>
      </c>
      <c r="N52" s="0" t="n">
        <v>26.39274475</v>
      </c>
      <c r="O52" s="2" t="n">
        <v>79.3811985153659</v>
      </c>
      <c r="P52" s="2" t="n">
        <v>8986.24018709103</v>
      </c>
      <c r="Q52" s="2" t="n">
        <v>21596.3474815934</v>
      </c>
      <c r="R52" s="2" t="n">
        <v>57230.3208262226</v>
      </c>
      <c r="S52" s="0" t="n">
        <v>133.766666666667</v>
      </c>
      <c r="T52" s="0" t="n">
        <v>0.3</v>
      </c>
      <c r="U52" s="0" t="n">
        <v>0</v>
      </c>
    </row>
    <row r="53" customFormat="false" ht="15" hidden="false" customHeight="false" outlineLevel="0" collapsed="false">
      <c r="A53" s="0" t="s">
        <v>89</v>
      </c>
      <c r="B53" s="0" t="s">
        <v>90</v>
      </c>
      <c r="C53" s="0" t="n">
        <v>1</v>
      </c>
      <c r="D53" s="0" t="n">
        <v>8</v>
      </c>
      <c r="E53" s="0" t="n">
        <v>8</v>
      </c>
      <c r="F53" s="0" t="n">
        <v>1466</v>
      </c>
      <c r="G53" s="0" t="n">
        <v>5263</v>
      </c>
      <c r="H53" s="0" t="n">
        <v>610.0026</v>
      </c>
      <c r="I53" s="0" t="n">
        <v>0.6100026</v>
      </c>
      <c r="J53" s="0" t="n">
        <v>0.000610003</v>
      </c>
      <c r="K53" s="0" t="n">
        <v>1.344823932</v>
      </c>
      <c r="L53" s="2" t="n">
        <v>0.05</v>
      </c>
      <c r="M53" s="2" t="n">
        <v>3.2</v>
      </c>
      <c r="N53" s="0" t="n">
        <v>53.32239167</v>
      </c>
      <c r="O53" s="0" t="n">
        <v>89.3012313213619</v>
      </c>
      <c r="P53" s="0" t="n">
        <v>1424.30282977168</v>
      </c>
      <c r="Q53" s="0" t="n">
        <v>3422.982047036</v>
      </c>
      <c r="R53" s="0" t="n">
        <v>9070.9024246454</v>
      </c>
      <c r="S53" s="0" t="n">
        <v>114.3</v>
      </c>
      <c r="T53" s="0" t="n">
        <v>0.19</v>
      </c>
      <c r="U53" s="0" t="n">
        <v>0</v>
      </c>
    </row>
    <row r="54" customFormat="false" ht="15" hidden="false" customHeight="false" outlineLevel="0" collapsed="false">
      <c r="A54" s="0" t="s">
        <v>125</v>
      </c>
      <c r="B54" s="0" t="s">
        <v>126</v>
      </c>
      <c r="C54" s="0" t="n">
        <v>1</v>
      </c>
      <c r="D54" s="0" t="n">
        <v>1</v>
      </c>
      <c r="E54" s="0" t="n">
        <v>1</v>
      </c>
      <c r="F54" s="0" t="n">
        <v>43.97981254</v>
      </c>
      <c r="G54" s="0" t="n">
        <v>116.5465032</v>
      </c>
      <c r="H54" s="0" t="n">
        <v>18.3</v>
      </c>
      <c r="I54" s="0" t="n">
        <v>0.0183</v>
      </c>
      <c r="J54" s="0" t="n">
        <v>1.83E-005</v>
      </c>
      <c r="K54" s="0" t="n">
        <v>0.040344546</v>
      </c>
      <c r="L54" s="0" t="n">
        <v>0.015</v>
      </c>
      <c r="M54" s="0" t="n">
        <v>2.9</v>
      </c>
      <c r="N54" s="0" t="n">
        <v>11.59476659</v>
      </c>
      <c r="O54" s="0" t="n">
        <v>12.9421111471095</v>
      </c>
      <c r="P54" s="0" t="n">
        <v>25.1713276160789</v>
      </c>
      <c r="Q54" s="0" t="n">
        <v>60.493457380627</v>
      </c>
      <c r="R54" s="0" t="n">
        <v>160.307662058662</v>
      </c>
      <c r="S54" s="0" t="n">
        <v>136</v>
      </c>
      <c r="T54" s="0" t="n">
        <v>0.1</v>
      </c>
      <c r="U54" s="0" t="n">
        <v>0</v>
      </c>
    </row>
    <row r="55" customFormat="false" ht="15" hidden="false" customHeight="false" outlineLevel="0" collapsed="false">
      <c r="A55" s="0" t="s">
        <v>131</v>
      </c>
      <c r="B55" s="0" t="s">
        <v>132</v>
      </c>
      <c r="C55" s="0" t="n">
        <v>1</v>
      </c>
      <c r="D55" s="0" t="n">
        <v>2</v>
      </c>
      <c r="E55" s="0" t="n">
        <v>2</v>
      </c>
      <c r="F55" s="0" t="n">
        <v>476.0273973</v>
      </c>
      <c r="G55" s="0" t="n">
        <v>1261.472603</v>
      </c>
      <c r="H55" s="0" t="n">
        <v>198.075</v>
      </c>
      <c r="I55" s="0" t="n">
        <v>0.198075</v>
      </c>
      <c r="J55" s="0" t="n">
        <v>0.000198075</v>
      </c>
      <c r="K55" s="0" t="n">
        <v>0.436680107</v>
      </c>
      <c r="L55" s="0" t="n">
        <v>0.014</v>
      </c>
      <c r="M55" s="0" t="n">
        <v>2.9</v>
      </c>
      <c r="N55" s="0" t="n">
        <v>26.99457061</v>
      </c>
      <c r="O55" s="0" t="n">
        <v>15.0663738961713</v>
      </c>
      <c r="P55" s="0" t="n">
        <v>36.5050867150891</v>
      </c>
      <c r="Q55" s="0" t="n">
        <v>87.7315229874768</v>
      </c>
      <c r="R55" s="0" t="n">
        <v>232.488535916813</v>
      </c>
      <c r="S55" s="0" t="n">
        <v>45.7</v>
      </c>
      <c r="T55" s="0" t="n">
        <v>0.2</v>
      </c>
      <c r="U55" s="0" t="n">
        <v>0</v>
      </c>
    </row>
    <row r="56" customFormat="false" ht="15" hidden="false" customHeight="false" outlineLevel="0" collapsed="false">
      <c r="A56" s="0" t="s">
        <v>133</v>
      </c>
      <c r="B56" s="0" t="s">
        <v>134</v>
      </c>
      <c r="C56" s="0" t="n">
        <v>1</v>
      </c>
      <c r="D56" s="0" t="n">
        <v>3</v>
      </c>
      <c r="E56" s="0" t="n">
        <v>3</v>
      </c>
      <c r="F56" s="0" t="n">
        <v>350</v>
      </c>
      <c r="G56" s="0" t="n">
        <v>927.5</v>
      </c>
      <c r="H56" s="0" t="n">
        <v>145.635</v>
      </c>
      <c r="I56" s="0" t="n">
        <v>0.145635</v>
      </c>
      <c r="J56" s="0" t="n">
        <v>0.000145635</v>
      </c>
      <c r="K56" s="0" t="n">
        <v>0.321069834</v>
      </c>
      <c r="L56" s="0" t="n">
        <v>0.0127</v>
      </c>
      <c r="M56" s="0" t="n">
        <v>3.1</v>
      </c>
      <c r="N56" s="0" t="n">
        <v>20.39406897</v>
      </c>
      <c r="O56" s="0" t="n">
        <v>29.5467228422842</v>
      </c>
      <c r="P56" s="0" t="n">
        <v>459.602738674808</v>
      </c>
      <c r="Q56" s="0" t="n">
        <v>1104.54875913196</v>
      </c>
      <c r="R56" s="0" t="n">
        <v>2927.05421169969</v>
      </c>
      <c r="S56" s="0" t="n">
        <v>114</v>
      </c>
      <c r="T56" s="0" t="n">
        <v>0.1</v>
      </c>
      <c r="U56" s="0" t="n">
        <v>0</v>
      </c>
    </row>
    <row r="57" customFormat="false" ht="15" hidden="false" customHeight="false" outlineLevel="0" collapsed="false">
      <c r="A57" s="0" t="s">
        <v>127</v>
      </c>
      <c r="B57" s="0" t="s">
        <v>128</v>
      </c>
      <c r="C57" s="0" t="n">
        <v>1</v>
      </c>
      <c r="D57" s="0" t="n">
        <v>2</v>
      </c>
      <c r="E57" s="0" t="n">
        <v>2</v>
      </c>
      <c r="F57" s="0" t="n">
        <v>476.0273973</v>
      </c>
      <c r="G57" s="0" t="n">
        <v>1261.472603</v>
      </c>
      <c r="H57" s="0" t="n">
        <v>198.075</v>
      </c>
      <c r="I57" s="0" t="n">
        <v>0.198075</v>
      </c>
      <c r="J57" s="0" t="n">
        <v>0.000198075</v>
      </c>
      <c r="K57" s="0" t="n">
        <v>0.436680107</v>
      </c>
      <c r="L57" s="0" t="n">
        <v>0.014</v>
      </c>
      <c r="M57" s="0" t="n">
        <v>3</v>
      </c>
      <c r="N57" s="0" t="n">
        <v>24.18617604</v>
      </c>
      <c r="O57" s="0" t="n">
        <v>29.2544895007721</v>
      </c>
      <c r="P57" s="0" t="n">
        <v>350.514192549625</v>
      </c>
      <c r="Q57" s="0" t="n">
        <v>842.379698509073</v>
      </c>
      <c r="R57" s="0" t="n">
        <v>2232.30620104904</v>
      </c>
      <c r="S57" s="0" t="n">
        <v>62.2</v>
      </c>
      <c r="T57" s="0" t="n">
        <v>0.31</v>
      </c>
      <c r="U57" s="0" t="n">
        <v>-0.05</v>
      </c>
    </row>
    <row r="58" customFormat="false" ht="15" hidden="false" customHeight="false" outlineLevel="0" collapsed="false">
      <c r="A58" s="0" t="s">
        <v>135</v>
      </c>
      <c r="B58" s="0" t="s">
        <v>136</v>
      </c>
      <c r="C58" s="0" t="n">
        <v>1</v>
      </c>
      <c r="D58" s="0" t="n">
        <v>2</v>
      </c>
      <c r="E58" s="0" t="n">
        <v>2</v>
      </c>
      <c r="F58" s="0" t="n">
        <v>476.0273973</v>
      </c>
      <c r="G58" s="0" t="n">
        <v>1261.472603</v>
      </c>
      <c r="H58" s="0" t="n">
        <v>198.075</v>
      </c>
      <c r="I58" s="0" t="n">
        <v>0.198075</v>
      </c>
      <c r="J58" s="0" t="n">
        <v>0.000198075</v>
      </c>
      <c r="K58" s="0" t="n">
        <v>0.436680107</v>
      </c>
      <c r="L58" s="0" t="n">
        <v>0.012</v>
      </c>
      <c r="M58" s="0" t="n">
        <v>3</v>
      </c>
      <c r="N58" s="0" t="n">
        <v>25.46143086</v>
      </c>
      <c r="O58" s="0" t="n">
        <v>10.8676238851612</v>
      </c>
      <c r="P58" s="0" t="n">
        <v>15.4022810881189</v>
      </c>
      <c r="Q58" s="0" t="n">
        <v>37.0158161214105</v>
      </c>
      <c r="R58" s="0" t="n">
        <v>98.0919127217379</v>
      </c>
      <c r="S58" s="0" t="n">
        <v>60.5</v>
      </c>
      <c r="T58" s="0" t="n">
        <v>0.099</v>
      </c>
      <c r="U58" s="0" t="n">
        <v>0</v>
      </c>
    </row>
    <row r="59" customFormat="false" ht="15" hidden="false" customHeight="false" outlineLevel="0" collapsed="false">
      <c r="A59" s="0" t="s">
        <v>129</v>
      </c>
      <c r="B59" s="0" t="s">
        <v>130</v>
      </c>
      <c r="C59" s="0" t="n">
        <v>1</v>
      </c>
      <c r="D59" s="0" t="n">
        <v>2</v>
      </c>
      <c r="E59" s="0" t="n">
        <v>2</v>
      </c>
      <c r="F59" s="0" t="n">
        <v>127.5414564</v>
      </c>
      <c r="G59" s="0" t="n">
        <v>337.9848595</v>
      </c>
      <c r="H59" s="0" t="n">
        <v>53.07000001</v>
      </c>
      <c r="I59" s="0" t="n">
        <v>0.05307</v>
      </c>
      <c r="J59" s="0" t="n">
        <v>5.31E-005</v>
      </c>
      <c r="K59" s="0" t="n">
        <v>0.116999183</v>
      </c>
      <c r="L59" s="0" t="n">
        <v>0.0125</v>
      </c>
      <c r="M59" s="0" t="n">
        <v>2.88</v>
      </c>
      <c r="N59" s="0" t="n">
        <v>18.18448758</v>
      </c>
      <c r="O59" s="0" t="n">
        <v>13.0201114672162</v>
      </c>
      <c r="P59" s="0" t="n">
        <v>20.276843800881</v>
      </c>
      <c r="Q59" s="0" t="n">
        <v>48.7306988725811</v>
      </c>
      <c r="R59" s="0" t="n">
        <v>129.13635201234</v>
      </c>
      <c r="S59" s="0" t="n">
        <v>158</v>
      </c>
      <c r="T59" s="0" t="n">
        <v>0.043</v>
      </c>
      <c r="U59" s="0" t="n">
        <v>0</v>
      </c>
    </row>
    <row r="60" customFormat="false" ht="15" hidden="false" customHeight="false" outlineLevel="0" collapsed="false">
      <c r="A60" s="0" t="s">
        <v>137</v>
      </c>
      <c r="B60" s="0" t="s">
        <v>138</v>
      </c>
      <c r="C60" s="0" t="n">
        <v>1</v>
      </c>
      <c r="D60" s="0" t="n">
        <v>1</v>
      </c>
      <c r="E60" s="0" t="n">
        <v>1</v>
      </c>
      <c r="F60" s="0" t="n">
        <v>37.01033405</v>
      </c>
      <c r="G60" s="0" t="n">
        <v>98.07738524</v>
      </c>
      <c r="H60" s="0" t="n">
        <v>15.4</v>
      </c>
      <c r="I60" s="0" t="n">
        <v>0.0154</v>
      </c>
      <c r="J60" s="0" t="n">
        <v>1.54E-005</v>
      </c>
      <c r="K60" s="0" t="n">
        <v>0.033951148</v>
      </c>
      <c r="L60" s="0" t="n">
        <v>0.0125</v>
      </c>
      <c r="M60" s="0" t="n">
        <v>2.82</v>
      </c>
      <c r="N60" s="0" t="n">
        <v>12.47272204</v>
      </c>
      <c r="O60" s="0" t="n">
        <v>14.233095682372</v>
      </c>
      <c r="P60" s="0" t="n">
        <v>22.3467429471478</v>
      </c>
      <c r="Q60" s="0" t="n">
        <v>53.7052221753132</v>
      </c>
      <c r="R60" s="0" t="n">
        <v>142.31883876458</v>
      </c>
      <c r="S60" s="0" t="n">
        <v>50</v>
      </c>
      <c r="T60" s="0" t="n">
        <v>0.335</v>
      </c>
      <c r="U60" s="0" t="n">
        <v>0</v>
      </c>
    </row>
    <row r="61" customFormat="false" ht="15" hidden="false" customHeight="false" outlineLevel="0" collapsed="false">
      <c r="A61" s="0" t="s">
        <v>21</v>
      </c>
      <c r="B61" s="0" t="s">
        <v>22</v>
      </c>
      <c r="C61" s="0" t="n">
        <v>2</v>
      </c>
      <c r="D61" s="0" t="n">
        <v>1</v>
      </c>
      <c r="E61" s="0" t="n">
        <v>2</v>
      </c>
      <c r="F61" s="0" t="n">
        <v>86.10910835</v>
      </c>
      <c r="G61" s="0" t="n">
        <v>228.1891371</v>
      </c>
      <c r="H61" s="0" t="n">
        <v>35.82999998</v>
      </c>
      <c r="I61" s="0" t="n">
        <v>0.03583</v>
      </c>
      <c r="J61" s="0" t="n">
        <v>3.58E-005</v>
      </c>
      <c r="K61" s="0" t="n">
        <v>0.078991535</v>
      </c>
      <c r="L61" s="0" t="n">
        <v>0.016</v>
      </c>
      <c r="M61" s="0" t="n">
        <v>3</v>
      </c>
      <c r="N61" s="0" t="n">
        <v>13.08304821</v>
      </c>
      <c r="O61" s="0" t="n">
        <v>6.9567101230611</v>
      </c>
      <c r="P61" s="0" t="n">
        <v>5.38681057994438</v>
      </c>
      <c r="Q61" s="0" t="n">
        <v>12.9459518864321</v>
      </c>
      <c r="R61" s="0" t="n">
        <v>34.306772499045</v>
      </c>
      <c r="S61" s="0" t="n">
        <v>13.8</v>
      </c>
      <c r="T61" s="0" t="n">
        <v>0.21</v>
      </c>
      <c r="U61" s="0" t="n">
        <v>-1.34</v>
      </c>
    </row>
    <row r="62" customFormat="false" ht="15" hidden="false" customHeight="false" outlineLevel="0" collapsed="false">
      <c r="A62" s="0" t="s">
        <v>95</v>
      </c>
      <c r="B62" s="2" t="s">
        <v>96</v>
      </c>
      <c r="C62" s="0" t="n">
        <v>2</v>
      </c>
      <c r="D62" s="0" t="n">
        <v>2</v>
      </c>
      <c r="E62" s="0" t="n">
        <v>4</v>
      </c>
      <c r="F62" s="0" t="n">
        <v>347.4885845</v>
      </c>
      <c r="G62" s="0" t="n">
        <v>920.8447489</v>
      </c>
      <c r="H62" s="0" t="n">
        <v>144.59</v>
      </c>
      <c r="I62" s="0" t="n">
        <v>0.14459</v>
      </c>
      <c r="J62" s="0" t="n">
        <v>0.00014459</v>
      </c>
      <c r="K62" s="0" t="n">
        <v>0.318766006</v>
      </c>
      <c r="L62" s="0" t="n">
        <v>0.01</v>
      </c>
      <c r="M62" s="0" t="n">
        <v>3</v>
      </c>
      <c r="N62" s="0" t="n">
        <v>22.0428712</v>
      </c>
      <c r="O62" s="0" t="n">
        <v>74.8912608800579</v>
      </c>
      <c r="P62" s="0" t="n">
        <v>5670.5762678765</v>
      </c>
      <c r="Q62" s="0" t="n">
        <v>13627.9170100372</v>
      </c>
      <c r="R62" s="0" t="n">
        <v>36113.9800765987</v>
      </c>
      <c r="S62" s="0" t="n">
        <v>136</v>
      </c>
      <c r="T62" s="0" t="n">
        <v>0.2</v>
      </c>
      <c r="U62" s="0" t="n">
        <v>0</v>
      </c>
    </row>
    <row r="63" customFormat="false" ht="15" hidden="false" customHeight="false" outlineLevel="0" collapsed="false">
      <c r="A63" s="0" t="s">
        <v>101</v>
      </c>
      <c r="B63" s="0" t="s">
        <v>102</v>
      </c>
      <c r="C63" s="0" t="n">
        <v>2</v>
      </c>
      <c r="D63" s="0" t="n">
        <v>2</v>
      </c>
      <c r="E63" s="0" t="n">
        <v>4</v>
      </c>
      <c r="F63" s="0" t="n">
        <v>347.4885845</v>
      </c>
      <c r="G63" s="0" t="n">
        <v>920.8447489</v>
      </c>
      <c r="H63" s="0" t="n">
        <v>144.59</v>
      </c>
      <c r="I63" s="0" t="n">
        <v>0.14459</v>
      </c>
      <c r="J63" s="0" t="n">
        <v>0.00014459</v>
      </c>
      <c r="K63" s="0" t="n">
        <v>0.318766006</v>
      </c>
      <c r="L63" s="0" t="n">
        <v>0.012</v>
      </c>
      <c r="M63" s="0" t="n">
        <v>3.1</v>
      </c>
      <c r="N63" s="0" t="n">
        <v>20.72228993</v>
      </c>
      <c r="O63" s="2" t="n">
        <v>43.2440592415165</v>
      </c>
      <c r="P63" s="2" t="n">
        <v>1414.33813769783</v>
      </c>
      <c r="Q63" s="2" t="n">
        <v>3399.03421700993</v>
      </c>
      <c r="R63" s="2" t="n">
        <v>9007.44067507631</v>
      </c>
      <c r="S63" s="0" t="n">
        <v>150.033333333333</v>
      </c>
      <c r="T63" s="0" t="n">
        <v>0.113333333333333</v>
      </c>
      <c r="U63" s="0" t="n">
        <v>1</v>
      </c>
    </row>
    <row r="64" customFormat="false" ht="15" hidden="false" customHeight="false" outlineLevel="0" collapsed="false">
      <c r="A64" s="0" t="s">
        <v>37</v>
      </c>
      <c r="B64" s="0" t="s">
        <v>38</v>
      </c>
      <c r="C64" s="0" t="n">
        <v>2</v>
      </c>
      <c r="D64" s="0" t="n">
        <v>9</v>
      </c>
      <c r="E64" s="0" t="n">
        <v>18</v>
      </c>
      <c r="F64" s="0" t="n">
        <v>1762470683</v>
      </c>
      <c r="G64" s="0" t="n">
        <v>4670547309</v>
      </c>
      <c r="H64" s="0" t="n">
        <v>733364051.2</v>
      </c>
      <c r="I64" s="0" t="n">
        <v>733364.0512</v>
      </c>
      <c r="J64" s="0" t="n">
        <v>733.3640512</v>
      </c>
      <c r="K64" s="0" t="n">
        <v>1616789.055</v>
      </c>
      <c r="L64" s="2" t="n">
        <v>0.006</v>
      </c>
      <c r="M64" s="0" t="n">
        <v>3</v>
      </c>
      <c r="N64" s="0" t="n">
        <v>1542.0432</v>
      </c>
      <c r="O64" s="2" t="n">
        <v>2097.11005523112</v>
      </c>
      <c r="P64" s="2" t="n">
        <v>55336911.7367423</v>
      </c>
      <c r="Q64" s="2" t="n">
        <v>132989453.825384</v>
      </c>
      <c r="R64" s="2" t="n">
        <v>352422052.637267</v>
      </c>
      <c r="S64" s="2" t="n">
        <v>2097.36</v>
      </c>
      <c r="T64" s="2" t="n">
        <v>0.5</v>
      </c>
      <c r="U64" s="2" t="n">
        <v>0</v>
      </c>
    </row>
    <row r="65" customFormat="false" ht="15" hidden="false" customHeight="false" outlineLevel="0" collapsed="false">
      <c r="A65" s="2" t="s">
        <v>31</v>
      </c>
      <c r="B65" s="0" t="s">
        <v>32</v>
      </c>
      <c r="C65" s="0" t="n">
        <v>2</v>
      </c>
      <c r="D65" s="0" t="n">
        <v>1</v>
      </c>
      <c r="E65" s="0" t="n">
        <v>2</v>
      </c>
      <c r="F65" s="0" t="n">
        <v>86.10910835</v>
      </c>
      <c r="G65" s="0" t="n">
        <v>228.1891371</v>
      </c>
      <c r="H65" s="0" t="n">
        <v>35.829999984435</v>
      </c>
      <c r="I65" s="0" t="n">
        <v>0.035829999984435</v>
      </c>
      <c r="J65" s="0" t="n">
        <v>3.5829999984435E-005</v>
      </c>
      <c r="K65" s="0" t="n">
        <v>0.0789915345656851</v>
      </c>
      <c r="L65" s="3" t="n">
        <v>0.0116</v>
      </c>
      <c r="M65" s="3" t="n">
        <v>3</v>
      </c>
      <c r="N65" s="0" t="n">
        <v>14.5634054165095</v>
      </c>
      <c r="O65" s="2" t="n">
        <v>24.5990747915504</v>
      </c>
      <c r="P65" s="2" t="n">
        <v>172.668973842546</v>
      </c>
      <c r="Q65" s="2" t="n">
        <v>414.969896281052</v>
      </c>
      <c r="R65" s="2" t="n">
        <v>1099.67022514479</v>
      </c>
      <c r="S65" s="2" t="n">
        <v>29.1726666666667</v>
      </c>
      <c r="T65" s="2" t="n">
        <v>0.926466666666667</v>
      </c>
      <c r="U65" s="2" t="n">
        <v>0</v>
      </c>
    </row>
    <row r="66" customFormat="false" ht="15" hidden="false" customHeight="false" outlineLevel="0" collapsed="false">
      <c r="A66" s="0" t="s">
        <v>25</v>
      </c>
      <c r="B66" s="0" t="s">
        <v>26</v>
      </c>
      <c r="C66" s="0" t="n">
        <v>2</v>
      </c>
      <c r="D66" s="0" t="n">
        <v>3</v>
      </c>
      <c r="E66" s="0" t="n">
        <v>6</v>
      </c>
      <c r="F66" s="0" t="n">
        <v>67705.01032</v>
      </c>
      <c r="G66" s="0" t="n">
        <v>179418.2774</v>
      </c>
      <c r="H66" s="0" t="n">
        <v>28172.05479</v>
      </c>
      <c r="I66" s="0" t="n">
        <v>28.17205479</v>
      </c>
      <c r="J66" s="0" t="n">
        <v>0.028172055</v>
      </c>
      <c r="K66" s="0" t="n">
        <v>62.10867544</v>
      </c>
      <c r="L66" s="0" t="n">
        <v>0.0214</v>
      </c>
      <c r="M66" s="0" t="n">
        <v>2.96</v>
      </c>
      <c r="N66" s="0" t="n">
        <v>116.779462</v>
      </c>
      <c r="O66" s="0" t="n">
        <v>112.053932344506</v>
      </c>
      <c r="P66" s="0" t="n">
        <v>24929.7541243248</v>
      </c>
      <c r="Q66" s="0" t="n">
        <v>59912.8914307254</v>
      </c>
      <c r="R66" s="0" t="n">
        <v>158769.162291422</v>
      </c>
      <c r="S66" s="0" t="n">
        <v>358.7</v>
      </c>
      <c r="T66" s="0" t="n">
        <v>0.092</v>
      </c>
      <c r="U66" s="0" t="n">
        <v>-1.929</v>
      </c>
    </row>
    <row r="67" customFormat="false" ht="15" hidden="false" customHeight="false" outlineLevel="0" collapsed="false">
      <c r="A67" s="0" t="s">
        <v>33</v>
      </c>
      <c r="B67" s="0" t="s">
        <v>34</v>
      </c>
      <c r="C67" s="0" t="n">
        <v>2</v>
      </c>
      <c r="D67" s="0" t="n">
        <v>2</v>
      </c>
      <c r="E67" s="0" t="n">
        <v>4</v>
      </c>
      <c r="F67" s="0" t="n">
        <v>347.4885845</v>
      </c>
      <c r="G67" s="0" t="n">
        <v>920.8447489</v>
      </c>
      <c r="H67" s="0" t="n">
        <v>144.59</v>
      </c>
      <c r="I67" s="0" t="n">
        <v>0.14459</v>
      </c>
      <c r="J67" s="0" t="n">
        <v>0.00014459</v>
      </c>
      <c r="K67" s="0" t="n">
        <v>0.318766006</v>
      </c>
      <c r="L67" s="0" t="n">
        <v>0.015</v>
      </c>
      <c r="M67" s="0" t="n">
        <v>3</v>
      </c>
      <c r="N67" s="0" t="n">
        <v>21.28215815</v>
      </c>
      <c r="O67" s="0" t="n">
        <v>33.3309895052204</v>
      </c>
      <c r="P67" s="0" t="n">
        <v>555.438372390013</v>
      </c>
      <c r="Q67" s="0" t="n">
        <v>1334.86751355447</v>
      </c>
      <c r="R67" s="0" t="n">
        <v>3537.39891091933</v>
      </c>
      <c r="S67" s="4" t="n">
        <v>58.9</v>
      </c>
      <c r="T67" s="4" t="n">
        <v>0.22</v>
      </c>
      <c r="U67" s="4" t="n">
        <v>0.207</v>
      </c>
    </row>
    <row r="68" customFormat="false" ht="15" hidden="false" customHeight="false" outlineLevel="0" collapsed="false">
      <c r="A68" s="0" t="s">
        <v>29</v>
      </c>
      <c r="B68" s="0" t="s">
        <v>30</v>
      </c>
      <c r="C68" s="0" t="n">
        <v>2</v>
      </c>
      <c r="D68" s="0" t="n">
        <v>7</v>
      </c>
      <c r="E68" s="2" t="n">
        <v>14</v>
      </c>
      <c r="F68" s="0" t="n">
        <v>9019.28204</v>
      </c>
      <c r="G68" s="0" t="n">
        <v>23901.1974</v>
      </c>
      <c r="H68" s="0" t="n">
        <v>3752.923257</v>
      </c>
      <c r="I68" s="0" t="n">
        <v>3.752923257</v>
      </c>
      <c r="J68" s="0" t="n">
        <v>0.003752923</v>
      </c>
      <c r="K68" s="0" t="n">
        <v>8.273769671</v>
      </c>
      <c r="L68" s="0" t="n">
        <v>0.00325</v>
      </c>
      <c r="M68" s="0" t="n">
        <v>3</v>
      </c>
      <c r="N68" s="0" t="n">
        <v>104.9128716</v>
      </c>
      <c r="O68" s="0" t="n">
        <v>264.205185921617</v>
      </c>
      <c r="P68" s="0" t="n">
        <v>59938.7076171565</v>
      </c>
      <c r="Q68" s="0" t="n">
        <v>144048.804655507</v>
      </c>
      <c r="R68" s="0" t="n">
        <v>381729.332337094</v>
      </c>
      <c r="S68" s="0" t="n">
        <v>282</v>
      </c>
      <c r="T68" s="0" t="n">
        <v>0.18</v>
      </c>
      <c r="U68" s="0" t="n">
        <v>-1.35</v>
      </c>
    </row>
    <row r="69" customFormat="false" ht="15" hidden="false" customHeight="false" outlineLevel="0" collapsed="false">
      <c r="A69" s="0" t="s">
        <v>23</v>
      </c>
      <c r="B69" s="0" t="s">
        <v>24</v>
      </c>
      <c r="C69" s="0" t="n">
        <v>2</v>
      </c>
      <c r="D69" s="0" t="n">
        <v>3</v>
      </c>
      <c r="E69" s="0" t="n">
        <v>6</v>
      </c>
      <c r="F69" s="0" t="n">
        <v>67705.01032</v>
      </c>
      <c r="G69" s="0" t="n">
        <v>179418.2774</v>
      </c>
      <c r="H69" s="0" t="n">
        <v>28172.05479</v>
      </c>
      <c r="I69" s="0" t="n">
        <v>28.17205479</v>
      </c>
      <c r="J69" s="0" t="n">
        <v>0.028172055</v>
      </c>
      <c r="K69" s="0" t="n">
        <v>62.10867544</v>
      </c>
      <c r="L69" s="0" t="n">
        <v>0.026</v>
      </c>
      <c r="M69" s="0" t="n">
        <v>3</v>
      </c>
      <c r="N69" s="0" t="n">
        <v>145.5549385</v>
      </c>
      <c r="O69" s="0" t="n">
        <v>110.756101882612</v>
      </c>
      <c r="P69" s="0" t="n">
        <v>13144.9556540733</v>
      </c>
      <c r="Q69" s="0" t="n">
        <v>31590.8571354802</v>
      </c>
      <c r="R69" s="0" t="n">
        <v>83715.7714090226</v>
      </c>
      <c r="S69" s="0" t="n">
        <v>314.9</v>
      </c>
      <c r="T69" s="0" t="n">
        <v>0.089</v>
      </c>
      <c r="U69" s="0" t="n">
        <v>-1.13</v>
      </c>
    </row>
    <row r="70" customFormat="false" ht="15" hidden="false" customHeight="false" outlineLevel="0" collapsed="false">
      <c r="A70" s="0" t="s">
        <v>27</v>
      </c>
      <c r="B70" s="0" t="s">
        <v>28</v>
      </c>
      <c r="C70" s="0" t="n">
        <v>2</v>
      </c>
      <c r="D70" s="0" t="n">
        <v>1</v>
      </c>
      <c r="E70" s="0" t="n">
        <v>2</v>
      </c>
      <c r="F70" s="0" t="n">
        <v>1159.336698</v>
      </c>
      <c r="G70" s="0" t="n">
        <v>3072.24225</v>
      </c>
      <c r="H70" s="0" t="n">
        <v>482.4</v>
      </c>
      <c r="I70" s="0" t="n">
        <v>0.4824</v>
      </c>
      <c r="J70" s="0" t="n">
        <v>0.0004824</v>
      </c>
      <c r="K70" s="0" t="n">
        <v>1.063508688</v>
      </c>
      <c r="L70" s="0" t="n">
        <v>0.011</v>
      </c>
      <c r="M70" s="0" t="n">
        <v>2.9</v>
      </c>
      <c r="N70" s="0" t="n">
        <v>39.87444897</v>
      </c>
      <c r="O70" s="0" t="n">
        <v>41.5663196386248</v>
      </c>
      <c r="P70" s="0" t="n">
        <v>544.18084001262</v>
      </c>
      <c r="Q70" s="0" t="n">
        <v>1307.81264122235</v>
      </c>
      <c r="R70" s="0" t="n">
        <v>3465.70349923923</v>
      </c>
      <c r="S70" s="0" t="n">
        <v>81.53</v>
      </c>
      <c r="T70" s="0" t="n">
        <v>0.31</v>
      </c>
      <c r="U70" s="0" t="n">
        <v>-0.3</v>
      </c>
    </row>
    <row r="71" customFormat="false" ht="15" hidden="false" customHeight="false" outlineLevel="0" collapsed="false">
      <c r="A71" s="0" t="s">
        <v>35</v>
      </c>
      <c r="B71" s="0" t="s">
        <v>36</v>
      </c>
      <c r="C71" s="0" t="n">
        <v>2</v>
      </c>
      <c r="D71" s="0" t="n">
        <v>1</v>
      </c>
      <c r="E71" s="0" t="n">
        <v>2</v>
      </c>
      <c r="F71" s="0" t="n">
        <v>86.10910835</v>
      </c>
      <c r="G71" s="0" t="n">
        <v>228.1891371</v>
      </c>
      <c r="H71" s="0" t="n">
        <v>35.82999998</v>
      </c>
      <c r="I71" s="0" t="n">
        <v>0.03583</v>
      </c>
      <c r="J71" s="0" t="n">
        <v>3.58E-005</v>
      </c>
      <c r="K71" s="0" t="n">
        <v>0.078991535</v>
      </c>
      <c r="L71" s="0" t="n">
        <v>0.021</v>
      </c>
      <c r="M71" s="0" t="n">
        <v>3</v>
      </c>
      <c r="N71" s="0" t="n">
        <v>11.94930109</v>
      </c>
      <c r="O71" s="0" t="n">
        <v>17.4756302256006</v>
      </c>
      <c r="P71" s="0" t="n">
        <v>112.077345120461</v>
      </c>
      <c r="Q71" s="0" t="n">
        <v>269.35194693694</v>
      </c>
      <c r="R71" s="0" t="n">
        <v>713.782659382891</v>
      </c>
      <c r="S71" s="4" t="n">
        <v>21.02</v>
      </c>
      <c r="T71" s="4" t="n">
        <v>0.86</v>
      </c>
      <c r="U71" s="4" t="n">
        <v>-0.06999</v>
      </c>
    </row>
    <row r="72" customFormat="false" ht="15" hidden="false" customHeight="false" outlineLevel="0" collapsed="false">
      <c r="A72" s="0" t="s">
        <v>39</v>
      </c>
      <c r="B72" s="0" t="s">
        <v>40</v>
      </c>
      <c r="C72" s="0" t="n">
        <v>2</v>
      </c>
      <c r="D72" s="0" t="n">
        <v>2</v>
      </c>
      <c r="E72" s="0" t="n">
        <v>4</v>
      </c>
      <c r="F72" s="0" t="n">
        <v>3222.062004</v>
      </c>
      <c r="G72" s="0" t="n">
        <v>8538.464311</v>
      </c>
      <c r="H72" s="0" t="n">
        <v>1340.7</v>
      </c>
      <c r="I72" s="0" t="n">
        <v>1.3407</v>
      </c>
      <c r="J72" s="0" t="n">
        <v>0.0013407</v>
      </c>
      <c r="K72" s="0" t="n">
        <v>2.955734034</v>
      </c>
      <c r="L72" s="0" t="n">
        <v>0.012</v>
      </c>
      <c r="M72" s="0" t="n">
        <v>3</v>
      </c>
      <c r="N72" s="0" t="n">
        <v>48.16336121</v>
      </c>
      <c r="O72" s="0" t="n">
        <v>52.3255735925597</v>
      </c>
      <c r="P72" s="0" t="n">
        <v>1719.1874784799</v>
      </c>
      <c r="Q72" s="0" t="n">
        <v>4131.66901821653</v>
      </c>
      <c r="R72" s="0" t="n">
        <v>10948.9228982738</v>
      </c>
      <c r="S72" s="0" t="n">
        <v>150.93</v>
      </c>
      <c r="T72" s="0" t="n">
        <v>0.11</v>
      </c>
      <c r="U72" s="0" t="n">
        <v>0.13</v>
      </c>
    </row>
    <row r="73" customFormat="false" ht="15" hidden="false" customHeight="false" outlineLevel="0" collapsed="false">
      <c r="A73" s="0" t="s">
        <v>45</v>
      </c>
      <c r="B73" s="0" t="s">
        <v>46</v>
      </c>
      <c r="C73" s="0" t="n">
        <v>2</v>
      </c>
      <c r="D73" s="0" t="n">
        <v>5</v>
      </c>
      <c r="E73" s="0" t="n">
        <v>10</v>
      </c>
      <c r="F73" s="0" t="n">
        <v>3110.527303</v>
      </c>
      <c r="G73" s="0" t="n">
        <v>8242.897354</v>
      </c>
      <c r="H73" s="0" t="n">
        <v>1294.290411</v>
      </c>
      <c r="I73" s="0" t="n">
        <v>1.294290411</v>
      </c>
      <c r="J73" s="0" t="n">
        <v>0.00129429</v>
      </c>
      <c r="K73" s="0" t="n">
        <v>2.853418525</v>
      </c>
      <c r="L73" s="0" t="n">
        <v>0.00396</v>
      </c>
      <c r="M73" s="0" t="n">
        <v>3.2</v>
      </c>
      <c r="N73" s="0" t="n">
        <v>52.8725396</v>
      </c>
      <c r="O73" s="2" t="n">
        <v>266.142135769255</v>
      </c>
      <c r="P73" s="2" t="n">
        <v>228065.097309423</v>
      </c>
      <c r="Q73" s="2" t="n">
        <v>548101.651789049</v>
      </c>
      <c r="R73" s="2" t="n">
        <v>1452469.37724098</v>
      </c>
      <c r="S73" s="2" t="n">
        <v>300.785714285714</v>
      </c>
      <c r="T73" s="2" t="n">
        <v>0.240142857142857</v>
      </c>
      <c r="U73" s="2" t="n">
        <v>1</v>
      </c>
    </row>
    <row r="74" customFormat="false" ht="15" hidden="false" customHeight="false" outlineLevel="0" collapsed="false">
      <c r="A74" s="0" t="s">
        <v>43</v>
      </c>
      <c r="B74" s="0" t="s">
        <v>44</v>
      </c>
      <c r="C74" s="0" t="n">
        <v>2</v>
      </c>
      <c r="D74" s="0" t="n">
        <v>2</v>
      </c>
      <c r="E74" s="0" t="n">
        <v>4</v>
      </c>
      <c r="F74" s="0" t="n">
        <v>347.4885845</v>
      </c>
      <c r="G74" s="0" t="n">
        <v>920.8447489</v>
      </c>
      <c r="H74" s="0" t="n">
        <v>144.59</v>
      </c>
      <c r="I74" s="0" t="n">
        <v>0.14459</v>
      </c>
      <c r="J74" s="0" t="n">
        <v>0.00014459</v>
      </c>
      <c r="K74" s="0" t="n">
        <v>0.318766006</v>
      </c>
      <c r="L74" s="0" t="n">
        <v>0.0144</v>
      </c>
      <c r="M74" s="0" t="n">
        <v>3</v>
      </c>
      <c r="N74" s="0" t="n">
        <v>21.5737308</v>
      </c>
      <c r="O74" s="2" t="n">
        <v>39.6963537618833</v>
      </c>
      <c r="P74" s="2" t="n">
        <v>900.770892265326</v>
      </c>
      <c r="Q74" s="2" t="n">
        <v>2164.7942616326</v>
      </c>
      <c r="R74" s="2" t="n">
        <v>5736.70479332639</v>
      </c>
      <c r="S74" s="2" t="n">
        <v>47.6333333333333</v>
      </c>
      <c r="T74" s="2" t="n">
        <v>0.448</v>
      </c>
      <c r="U74" s="2" t="n">
        <v>0</v>
      </c>
    </row>
    <row r="75" customFormat="false" ht="15" hidden="false" customHeight="false" outlineLevel="0" collapsed="false">
      <c r="A75" s="0" t="s">
        <v>53</v>
      </c>
      <c r="B75" s="0" t="s">
        <v>54</v>
      </c>
      <c r="C75" s="0" t="n">
        <v>2</v>
      </c>
      <c r="D75" s="0" t="n">
        <v>2</v>
      </c>
      <c r="E75" s="0" t="n">
        <v>4</v>
      </c>
      <c r="F75" s="0" t="n">
        <v>1129.488104</v>
      </c>
      <c r="G75" s="0" t="n">
        <v>2993.143474</v>
      </c>
      <c r="H75" s="0" t="n">
        <v>469.9800001</v>
      </c>
      <c r="I75" s="0" t="n">
        <v>0.46998</v>
      </c>
      <c r="J75" s="0" t="n">
        <v>0.00046998</v>
      </c>
      <c r="K75" s="0" t="n">
        <v>1.036127308</v>
      </c>
      <c r="L75" s="0" t="n">
        <v>0.012</v>
      </c>
      <c r="M75" s="0" t="n">
        <v>2.95</v>
      </c>
      <c r="N75" s="0" t="n">
        <v>36.05077627</v>
      </c>
      <c r="O75" s="0" t="n">
        <v>20.2287033130108</v>
      </c>
      <c r="P75" s="0" t="n">
        <v>85.4647404846438</v>
      </c>
      <c r="Q75" s="0" t="n">
        <v>205.39471397415</v>
      </c>
      <c r="R75" s="0" t="n">
        <v>544.295992031497</v>
      </c>
      <c r="S75" s="0" t="n">
        <v>41</v>
      </c>
      <c r="T75" s="0" t="n">
        <v>0.17</v>
      </c>
      <c r="U75" s="0" t="n">
        <v>0</v>
      </c>
    </row>
    <row r="76" customFormat="false" ht="15" hidden="false" customHeight="false" outlineLevel="0" collapsed="false">
      <c r="A76" s="0" t="s">
        <v>57</v>
      </c>
      <c r="B76" s="0" t="s">
        <v>58</v>
      </c>
      <c r="C76" s="0" t="n">
        <v>2</v>
      </c>
      <c r="D76" s="0" t="n">
        <v>2</v>
      </c>
      <c r="E76" s="0" t="n">
        <v>4</v>
      </c>
      <c r="F76" s="0" t="n">
        <v>1987.02235</v>
      </c>
      <c r="G76" s="0" t="n">
        <v>5265.609228</v>
      </c>
      <c r="H76" s="0" t="n">
        <v>826.7999998</v>
      </c>
      <c r="I76" s="0" t="n">
        <v>0.8268</v>
      </c>
      <c r="J76" s="0" t="n">
        <v>0.0008268</v>
      </c>
      <c r="K76" s="0" t="n">
        <v>1.822779816</v>
      </c>
      <c r="L76" s="0" t="n">
        <v>0.004</v>
      </c>
      <c r="M76" s="0" t="n">
        <v>3.1</v>
      </c>
      <c r="N76" s="0" t="n">
        <v>41.2261539</v>
      </c>
      <c r="O76" s="0" t="n">
        <v>58.1817438381896</v>
      </c>
      <c r="P76" s="0" t="n">
        <v>2324.03256373948</v>
      </c>
      <c r="Q76" s="0" t="n">
        <v>5585.27412578581</v>
      </c>
      <c r="R76" s="0" t="n">
        <v>14800.9764333324</v>
      </c>
      <c r="S76" s="0" t="n">
        <v>72.9</v>
      </c>
      <c r="T76" s="0" t="n">
        <v>0.4</v>
      </c>
      <c r="U76" s="0" t="n">
        <v>0</v>
      </c>
    </row>
    <row r="77" customFormat="false" ht="15" hidden="false" customHeight="false" outlineLevel="0" collapsed="false">
      <c r="A77" s="0" t="s">
        <v>59</v>
      </c>
      <c r="B77" s="0" t="s">
        <v>60</v>
      </c>
      <c r="C77" s="0" t="n">
        <v>2</v>
      </c>
      <c r="D77" s="0" t="n">
        <v>2</v>
      </c>
      <c r="E77" s="0" t="n">
        <v>4</v>
      </c>
      <c r="F77" s="0" t="n">
        <v>1129.488104</v>
      </c>
      <c r="G77" s="0" t="n">
        <v>2993.143474</v>
      </c>
      <c r="H77" s="0" t="n">
        <v>469.9800001</v>
      </c>
      <c r="I77" s="0" t="n">
        <v>0.46998</v>
      </c>
      <c r="J77" s="0" t="n">
        <v>0.00046998</v>
      </c>
      <c r="K77" s="0" t="n">
        <v>1.036127308</v>
      </c>
      <c r="L77" s="0" t="n">
        <v>0.0168</v>
      </c>
      <c r="M77" s="0" t="n">
        <v>3.1</v>
      </c>
      <c r="N77" s="0" t="n">
        <v>27.19205101</v>
      </c>
      <c r="O77" s="0" t="n">
        <v>60.4823347374595</v>
      </c>
      <c r="P77" s="0" t="n">
        <v>5602.18928824808</v>
      </c>
      <c r="Q77" s="0" t="n">
        <v>13463.5647398416</v>
      </c>
      <c r="R77" s="0" t="n">
        <v>35678.4465605802</v>
      </c>
      <c r="S77" s="0" t="n">
        <v>263.2</v>
      </c>
      <c r="T77" s="0" t="n">
        <v>0.07</v>
      </c>
      <c r="U77" s="0" t="n">
        <v>0.27</v>
      </c>
    </row>
    <row r="78" customFormat="false" ht="15" hidden="false" customHeight="false" outlineLevel="0" collapsed="false">
      <c r="A78" s="0" t="s">
        <v>61</v>
      </c>
      <c r="B78" s="0" t="s">
        <v>62</v>
      </c>
      <c r="C78" s="0" t="n">
        <v>2</v>
      </c>
      <c r="D78" s="0" t="n">
        <v>1</v>
      </c>
      <c r="E78" s="0" t="n">
        <v>2</v>
      </c>
      <c r="F78" s="0" t="n">
        <v>32.97284307</v>
      </c>
      <c r="G78" s="0" t="n">
        <v>87.37803414</v>
      </c>
      <c r="H78" s="0" t="n">
        <v>13.72</v>
      </c>
      <c r="I78" s="0" t="n">
        <v>0.01372</v>
      </c>
      <c r="J78" s="0" t="n">
        <v>1.37E-005</v>
      </c>
      <c r="K78" s="0" t="n">
        <v>0.030247386</v>
      </c>
      <c r="L78" s="0" t="n">
        <v>0.0125</v>
      </c>
      <c r="M78" s="0" t="n">
        <v>3</v>
      </c>
      <c r="N78" s="0" t="n">
        <v>10.3152882</v>
      </c>
      <c r="O78" s="0" t="n">
        <v>12.5106682144588</v>
      </c>
      <c r="P78" s="0" t="n">
        <v>24.4766249330838</v>
      </c>
      <c r="Q78" s="0" t="n">
        <v>58.8239003438688</v>
      </c>
      <c r="R78" s="0" t="n">
        <v>155.883335911252</v>
      </c>
      <c r="S78" s="0" t="n">
        <v>33.7</v>
      </c>
      <c r="T78" s="0" t="n">
        <v>0.32</v>
      </c>
      <c r="U78" s="0" t="n">
        <v>0.55</v>
      </c>
    </row>
    <row r="79" customFormat="false" ht="15" hidden="false" customHeight="false" outlineLevel="0" collapsed="false">
      <c r="A79" s="0" t="s">
        <v>63</v>
      </c>
      <c r="B79" s="0" t="s">
        <v>64</v>
      </c>
      <c r="C79" s="0" t="n">
        <v>2</v>
      </c>
      <c r="D79" s="0" t="n">
        <v>2</v>
      </c>
      <c r="E79" s="0" t="n">
        <v>4</v>
      </c>
      <c r="F79" s="0" t="n">
        <v>347.4885845</v>
      </c>
      <c r="G79" s="0" t="n">
        <v>920.8447489</v>
      </c>
      <c r="H79" s="0" t="n">
        <v>144.59</v>
      </c>
      <c r="I79" s="0" t="n">
        <v>0.14459</v>
      </c>
      <c r="J79" s="0" t="n">
        <v>0.00014459</v>
      </c>
      <c r="K79" s="0" t="n">
        <v>0.318766006</v>
      </c>
      <c r="L79" s="0" t="n">
        <v>0.012</v>
      </c>
      <c r="M79" s="0" t="n">
        <v>3.1</v>
      </c>
      <c r="N79" s="0" t="n">
        <v>20.72228993</v>
      </c>
      <c r="O79" s="0" t="n">
        <v>36.1655431259501</v>
      </c>
      <c r="P79" s="0" t="n">
        <v>812.635368075314</v>
      </c>
      <c r="Q79" s="0" t="n">
        <v>1952.98093745569</v>
      </c>
      <c r="R79" s="0" t="n">
        <v>5175.39948425759</v>
      </c>
      <c r="S79" s="0" t="n">
        <v>42.5</v>
      </c>
      <c r="T79" s="0" t="n">
        <v>0.47</v>
      </c>
      <c r="U79" s="0" t="n">
        <v>0.05</v>
      </c>
    </row>
    <row r="80" customFormat="false" ht="15" hidden="false" customHeight="false" outlineLevel="0" collapsed="false">
      <c r="A80" s="0" t="s">
        <v>65</v>
      </c>
      <c r="B80" s="0" t="s">
        <v>66</v>
      </c>
      <c r="C80" s="0" t="n">
        <v>2</v>
      </c>
      <c r="D80" s="0" t="n">
        <v>3</v>
      </c>
      <c r="E80" s="0" t="n">
        <v>6</v>
      </c>
      <c r="F80" s="0" t="n">
        <v>1200</v>
      </c>
      <c r="G80" s="0" t="n">
        <v>3180</v>
      </c>
      <c r="H80" s="0" t="n">
        <v>499.32</v>
      </c>
      <c r="I80" s="0" t="n">
        <v>0.49932</v>
      </c>
      <c r="J80" s="0" t="n">
        <v>0.00049932</v>
      </c>
      <c r="K80" s="0" t="n">
        <v>1.100810858</v>
      </c>
      <c r="L80" s="0" t="n">
        <v>0.0127</v>
      </c>
      <c r="M80" s="0" t="n">
        <v>3.1</v>
      </c>
      <c r="N80" s="0" t="n">
        <v>30.347369</v>
      </c>
      <c r="O80" s="0" t="n">
        <v>47.2826029254604</v>
      </c>
      <c r="P80" s="0" t="n">
        <v>1974.14018262786</v>
      </c>
      <c r="Q80" s="0" t="n">
        <v>4744.3888070845</v>
      </c>
      <c r="R80" s="0" t="n">
        <v>12572.6303387739</v>
      </c>
      <c r="S80" s="0" t="n">
        <v>52.7</v>
      </c>
      <c r="T80" s="0" t="n">
        <v>0.35</v>
      </c>
      <c r="U80" s="0" t="n">
        <v>-0.5</v>
      </c>
    </row>
    <row r="81" customFormat="false" ht="15" hidden="false" customHeight="false" outlineLevel="0" collapsed="false">
      <c r="A81" s="0" t="s">
        <v>67</v>
      </c>
      <c r="B81" s="0" t="s">
        <v>68</v>
      </c>
      <c r="C81" s="0" t="n">
        <v>2</v>
      </c>
      <c r="D81" s="0" t="n">
        <v>1</v>
      </c>
      <c r="E81" s="0" t="n">
        <v>2</v>
      </c>
      <c r="F81" s="0" t="n">
        <v>31.24</v>
      </c>
      <c r="G81" s="0" t="n">
        <v>82.79</v>
      </c>
      <c r="H81" s="0" t="n">
        <v>12.998964</v>
      </c>
      <c r="I81" s="0" t="n">
        <v>0.012998964</v>
      </c>
      <c r="J81" s="0" t="n">
        <v>1.3E-005</v>
      </c>
      <c r="K81" s="0" t="n">
        <v>0.028657776</v>
      </c>
      <c r="L81" s="0" t="n">
        <v>0.0129</v>
      </c>
      <c r="M81" s="0" t="n">
        <v>3.05</v>
      </c>
      <c r="N81" s="0" t="n">
        <v>9.653721466</v>
      </c>
      <c r="O81" s="0" t="n">
        <v>25.4459463077901</v>
      </c>
      <c r="P81" s="0" t="n">
        <v>249.877101724421</v>
      </c>
      <c r="Q81" s="0" t="n">
        <v>600.521753723674</v>
      </c>
      <c r="R81" s="0" t="n">
        <v>1591.38264736774</v>
      </c>
      <c r="S81" s="0" t="n">
        <v>40.6</v>
      </c>
      <c r="T81" s="0" t="n">
        <v>0.27</v>
      </c>
      <c r="U81" s="0" t="n">
        <v>-1.65</v>
      </c>
    </row>
    <row r="82" customFormat="false" ht="15" hidden="false" customHeight="false" outlineLevel="0" collapsed="false">
      <c r="A82" s="0" t="s">
        <v>69</v>
      </c>
      <c r="B82" s="0" t="s">
        <v>70</v>
      </c>
      <c r="C82" s="0" t="n">
        <v>2</v>
      </c>
      <c r="D82" s="0" t="n">
        <v>1</v>
      </c>
      <c r="E82" s="0" t="n">
        <v>2</v>
      </c>
      <c r="F82" s="0" t="n">
        <v>120.1634223</v>
      </c>
      <c r="G82" s="0" t="n">
        <v>318.433069</v>
      </c>
      <c r="H82" s="0" t="n">
        <v>50.00000002</v>
      </c>
      <c r="I82" s="0" t="n">
        <v>0.05</v>
      </c>
      <c r="J82" s="0" t="n">
        <v>5E-005</v>
      </c>
      <c r="K82" s="0" t="n">
        <v>0.110231</v>
      </c>
      <c r="L82" s="0" t="n">
        <v>0.01</v>
      </c>
      <c r="M82" s="0" t="n">
        <v>2.9</v>
      </c>
      <c r="N82" s="0" t="n">
        <v>18.85848923</v>
      </c>
      <c r="O82" s="0" t="n">
        <v>14.4649922879067</v>
      </c>
      <c r="P82" s="0" t="n">
        <v>23.1698274040214</v>
      </c>
      <c r="Q82" s="0" t="n">
        <v>55.6833150781577</v>
      </c>
      <c r="R82" s="0" t="n">
        <v>147.560784957118</v>
      </c>
      <c r="S82" s="0" t="n">
        <v>37.7</v>
      </c>
      <c r="T82" s="0" t="n">
        <v>0.242</v>
      </c>
      <c r="U82" s="0" t="n">
        <v>0</v>
      </c>
    </row>
    <row r="83" customFormat="false" ht="15" hidden="false" customHeight="false" outlineLevel="0" collapsed="false">
      <c r="A83" s="2" t="s">
        <v>71</v>
      </c>
      <c r="B83" s="0" t="s">
        <v>72</v>
      </c>
      <c r="C83" s="0" t="n">
        <v>2</v>
      </c>
      <c r="D83" s="0" t="n">
        <v>1</v>
      </c>
      <c r="E83" s="0" t="n">
        <v>2</v>
      </c>
      <c r="F83" s="0" t="n">
        <v>3.869262196</v>
      </c>
      <c r="G83" s="0" t="n">
        <v>10.25354482</v>
      </c>
      <c r="H83" s="0" t="n">
        <v>1.6099999997556</v>
      </c>
      <c r="I83" s="0" t="n">
        <v>0.0016099999997556</v>
      </c>
      <c r="J83" s="0" t="n">
        <v>1.6099999997556E-006</v>
      </c>
      <c r="K83" s="0" t="n">
        <v>0.00354943819946119</v>
      </c>
      <c r="L83" s="3" t="n">
        <v>0.011</v>
      </c>
      <c r="M83" s="3" t="n">
        <v>3.01</v>
      </c>
      <c r="N83" s="0" t="n">
        <v>5.24098624869626</v>
      </c>
      <c r="O83" s="2" t="n">
        <v>5.45327523104194</v>
      </c>
      <c r="P83" s="2" t="n">
        <v>1.81439362626141</v>
      </c>
      <c r="Q83" s="2" t="n">
        <v>4.36047494895796</v>
      </c>
      <c r="R83" s="2" t="n">
        <v>11.5552586147386</v>
      </c>
      <c r="S83" s="0" t="n">
        <v>9</v>
      </c>
      <c r="T83" s="0" t="n">
        <v>0.32</v>
      </c>
      <c r="U83" s="0" t="n">
        <v>-0.91</v>
      </c>
    </row>
    <row r="84" customFormat="false" ht="15" hidden="false" customHeight="false" outlineLevel="0" collapsed="false">
      <c r="A84" s="2" t="s">
        <v>49</v>
      </c>
      <c r="B84" s="0" t="s">
        <v>50</v>
      </c>
      <c r="C84" s="0" t="n">
        <v>2</v>
      </c>
      <c r="D84" s="0" t="n">
        <v>1</v>
      </c>
      <c r="E84" s="0" t="n">
        <v>2</v>
      </c>
      <c r="F84" s="0" t="n">
        <v>347.4885845</v>
      </c>
      <c r="G84" s="0" t="n">
        <v>920.8447489</v>
      </c>
      <c r="H84" s="0" t="n">
        <v>144.59000001045</v>
      </c>
      <c r="I84" s="0" t="n">
        <v>0.14459000001045</v>
      </c>
      <c r="J84" s="0" t="n">
        <v>0.00014459000001045</v>
      </c>
      <c r="K84" s="0" t="n">
        <v>0.318766005823038</v>
      </c>
      <c r="L84" s="3" t="n">
        <v>0.012</v>
      </c>
      <c r="M84" s="3" t="n">
        <v>3.1</v>
      </c>
      <c r="N84" s="0" t="n">
        <v>20.722289929779</v>
      </c>
      <c r="O84" s="2" t="n">
        <v>19.6767913669377</v>
      </c>
      <c r="P84" s="2" t="n">
        <v>123.151446299805</v>
      </c>
      <c r="Q84" s="2" t="n">
        <v>295.965984858939</v>
      </c>
      <c r="R84" s="2" t="n">
        <v>784.30985987619</v>
      </c>
      <c r="S84" s="2" t="n">
        <v>54.3</v>
      </c>
      <c r="T84" s="2" t="n">
        <v>0.225</v>
      </c>
      <c r="U84" s="2" t="n">
        <v>0</v>
      </c>
    </row>
    <row r="85" customFormat="false" ht="15" hidden="false" customHeight="false" outlineLevel="0" collapsed="false">
      <c r="A85" s="0" t="s">
        <v>55</v>
      </c>
      <c r="B85" s="0" t="s">
        <v>56</v>
      </c>
      <c r="C85" s="0" t="n">
        <v>2</v>
      </c>
      <c r="D85" s="0" t="n">
        <v>1</v>
      </c>
      <c r="E85" s="0" t="n">
        <v>2</v>
      </c>
      <c r="F85" s="0" t="n">
        <v>155.0108147</v>
      </c>
      <c r="G85" s="0" t="n">
        <v>410.778659</v>
      </c>
      <c r="H85" s="0" t="n">
        <v>64.5</v>
      </c>
      <c r="I85" s="0" t="n">
        <v>0.0645</v>
      </c>
      <c r="J85" s="0" t="n">
        <v>6.45E-005</v>
      </c>
      <c r="K85" s="0" t="n">
        <v>0.14219799</v>
      </c>
      <c r="L85" s="0" t="n">
        <v>0.013</v>
      </c>
      <c r="M85" s="0" t="n">
        <v>3</v>
      </c>
      <c r="N85" s="0" t="n">
        <v>17.05580102</v>
      </c>
      <c r="O85" s="0" t="n">
        <v>25.4648011999951</v>
      </c>
      <c r="P85" s="0" t="n">
        <v>214.666473805915</v>
      </c>
      <c r="Q85" s="0" t="n">
        <v>515.901162715489</v>
      </c>
      <c r="R85" s="0" t="n">
        <v>1367.13808119605</v>
      </c>
      <c r="S85" s="0" t="n">
        <v>152</v>
      </c>
      <c r="T85" s="0" t="n">
        <v>0.096</v>
      </c>
      <c r="U85" s="0" t="n">
        <v>0.09</v>
      </c>
    </row>
    <row r="86" customFormat="false" ht="15" hidden="false" customHeight="false" outlineLevel="0" collapsed="false">
      <c r="A86" s="0" t="s">
        <v>75</v>
      </c>
      <c r="B86" s="0" t="s">
        <v>76</v>
      </c>
      <c r="C86" s="0" t="n">
        <v>2</v>
      </c>
      <c r="D86" s="0" t="n">
        <v>2</v>
      </c>
      <c r="E86" s="0" t="n">
        <v>4</v>
      </c>
      <c r="F86" s="0" t="n">
        <v>347.4885845</v>
      </c>
      <c r="G86" s="0" t="n">
        <v>920.8447489</v>
      </c>
      <c r="H86" s="0" t="n">
        <v>144.59</v>
      </c>
      <c r="I86" s="0" t="n">
        <v>0.14459</v>
      </c>
      <c r="J86" s="0" t="n">
        <v>0.00014459</v>
      </c>
      <c r="K86" s="0" t="n">
        <v>0.318766006</v>
      </c>
      <c r="L86" s="0" t="n">
        <v>0.0025</v>
      </c>
      <c r="M86" s="0" t="n">
        <v>3.1</v>
      </c>
      <c r="N86" s="0" t="n">
        <v>34.37106456</v>
      </c>
      <c r="O86" s="0" t="n">
        <v>42.4790073945547</v>
      </c>
      <c r="P86" s="0" t="n">
        <v>278.792139555956</v>
      </c>
      <c r="Q86" s="0" t="n">
        <v>670.012351732651</v>
      </c>
      <c r="R86" s="0" t="n">
        <v>1775.53273209153</v>
      </c>
      <c r="S86" s="0" t="n">
        <v>122</v>
      </c>
      <c r="T86" s="0" t="n">
        <v>0.107</v>
      </c>
      <c r="U86" s="0" t="n">
        <v>0</v>
      </c>
    </row>
    <row r="87" customFormat="false" ht="15" hidden="false" customHeight="false" outlineLevel="0" collapsed="false">
      <c r="A87" s="0" t="s">
        <v>73</v>
      </c>
      <c r="B87" s="0" t="s">
        <v>74</v>
      </c>
      <c r="C87" s="0" t="n">
        <v>2</v>
      </c>
      <c r="D87" s="0" t="n">
        <v>2</v>
      </c>
      <c r="E87" s="0" t="n">
        <v>4</v>
      </c>
      <c r="F87" s="0" t="n">
        <v>347.4885845</v>
      </c>
      <c r="G87" s="0" t="n">
        <v>920.8447489</v>
      </c>
      <c r="H87" s="0" t="n">
        <v>144.59</v>
      </c>
      <c r="I87" s="0" t="n">
        <v>0.14459</v>
      </c>
      <c r="J87" s="0" t="n">
        <v>0.00014459</v>
      </c>
      <c r="K87" s="0" t="n">
        <v>0.318766006</v>
      </c>
      <c r="L87" s="0" t="n">
        <v>0.014</v>
      </c>
      <c r="M87" s="0" t="n">
        <v>2.8</v>
      </c>
      <c r="N87" s="0" t="n">
        <v>27.13782761</v>
      </c>
      <c r="O87" s="0" t="n">
        <v>36.6959006283949</v>
      </c>
      <c r="P87" s="0" t="n">
        <v>336.555876981817</v>
      </c>
      <c r="Q87" s="0" t="n">
        <v>808.834119158416</v>
      </c>
      <c r="R87" s="0" t="n">
        <v>2143.4104157698</v>
      </c>
      <c r="S87" s="0" t="n">
        <v>43</v>
      </c>
      <c r="T87" s="0" t="n">
        <v>0.48</v>
      </c>
      <c r="U87" s="0" t="n">
        <v>0</v>
      </c>
    </row>
    <row r="88" customFormat="false" ht="15" hidden="false" customHeight="false" outlineLevel="0" collapsed="false">
      <c r="A88" s="2" t="s">
        <v>51</v>
      </c>
      <c r="B88" s="0" t="s">
        <v>52</v>
      </c>
      <c r="C88" s="0" t="n">
        <v>2</v>
      </c>
      <c r="D88" s="0" t="n">
        <v>1</v>
      </c>
      <c r="E88" s="0" t="n">
        <v>2</v>
      </c>
      <c r="F88" s="0" t="n">
        <v>1129.488104</v>
      </c>
      <c r="G88" s="0" t="n">
        <v>2993.143474</v>
      </c>
      <c r="H88" s="0" t="n">
        <v>469.9800000744</v>
      </c>
      <c r="I88" s="0" t="n">
        <v>0.4699800000744</v>
      </c>
      <c r="J88" s="0" t="n">
        <v>0.0004699800000744</v>
      </c>
      <c r="K88" s="0" t="n">
        <v>1.03612730776402</v>
      </c>
      <c r="L88" s="3" t="n">
        <v>0.0124</v>
      </c>
      <c r="M88" s="3" t="n">
        <v>3.2</v>
      </c>
      <c r="N88" s="0" t="n">
        <v>26.9668692028389</v>
      </c>
      <c r="O88" s="2" t="n">
        <v>7.68306239473114</v>
      </c>
      <c r="P88" s="2" t="n">
        <v>8.45535093763478</v>
      </c>
      <c r="Q88" s="2" t="n">
        <v>20.3204781005402</v>
      </c>
      <c r="R88" s="2" t="n">
        <v>53.8492669664316</v>
      </c>
      <c r="S88" s="0" t="n">
        <v>20.9</v>
      </c>
      <c r="T88" s="0" t="n">
        <v>0.195</v>
      </c>
      <c r="U88" s="0" t="n">
        <v>-0.35</v>
      </c>
    </row>
    <row r="89" customFormat="false" ht="15" hidden="false" customHeight="false" outlineLevel="0" collapsed="false">
      <c r="A89" s="0" t="s">
        <v>85</v>
      </c>
      <c r="B89" s="0" t="s">
        <v>86</v>
      </c>
      <c r="C89" s="0" t="n">
        <v>2</v>
      </c>
      <c r="D89" s="0" t="n">
        <v>7</v>
      </c>
      <c r="E89" s="0" t="n">
        <v>14</v>
      </c>
      <c r="F89" s="0" t="n">
        <v>9019.28204</v>
      </c>
      <c r="G89" s="0" t="n">
        <v>23901.1974</v>
      </c>
      <c r="H89" s="0" t="n">
        <v>3752.923257</v>
      </c>
      <c r="I89" s="0" t="n">
        <v>3.752923257</v>
      </c>
      <c r="J89" s="0" t="n">
        <v>0.003752923</v>
      </c>
      <c r="K89" s="0" t="n">
        <v>8.273769671</v>
      </c>
      <c r="L89" s="0" t="n">
        <v>0.00524</v>
      </c>
      <c r="M89" s="0" t="n">
        <v>3.141</v>
      </c>
      <c r="N89" s="0" t="n">
        <v>73.12540046</v>
      </c>
      <c r="O89" s="2" t="n">
        <v>256.84427503747</v>
      </c>
      <c r="P89" s="2" t="n">
        <v>194135.255299264</v>
      </c>
      <c r="Q89" s="2" t="n">
        <v>466559.133139302</v>
      </c>
      <c r="R89" s="2" t="n">
        <v>1236381.70281915</v>
      </c>
      <c r="S89" s="0" t="n">
        <v>309.244444444444</v>
      </c>
      <c r="T89" s="0" t="n">
        <v>0.136555555555556</v>
      </c>
      <c r="U89" s="0" t="n">
        <v>1</v>
      </c>
    </row>
    <row r="90" customFormat="false" ht="15" hidden="false" customHeight="false" outlineLevel="0" collapsed="false">
      <c r="A90" s="0" t="s">
        <v>77</v>
      </c>
      <c r="B90" s="0" t="s">
        <v>78</v>
      </c>
      <c r="C90" s="0" t="n">
        <v>2</v>
      </c>
      <c r="D90" s="0" t="n">
        <v>3</v>
      </c>
      <c r="E90" s="0" t="n">
        <v>6</v>
      </c>
      <c r="F90" s="0" t="n">
        <v>68782.88609</v>
      </c>
      <c r="G90" s="0" t="n">
        <v>182274.6482</v>
      </c>
      <c r="H90" s="0" t="n">
        <v>28620.5589</v>
      </c>
      <c r="I90" s="0" t="n">
        <v>28.6205589</v>
      </c>
      <c r="J90" s="0" t="n">
        <v>0.028620559</v>
      </c>
      <c r="K90" s="0" t="n">
        <v>63.09745657</v>
      </c>
      <c r="L90" s="0" t="n">
        <v>0.035</v>
      </c>
      <c r="M90" s="0" t="n">
        <v>2.9</v>
      </c>
      <c r="N90" s="0" t="n">
        <v>109.3530894</v>
      </c>
      <c r="O90" s="2" t="n">
        <v>198.031026442659</v>
      </c>
      <c r="P90" s="2" t="n">
        <v>160174.890618004</v>
      </c>
      <c r="Q90" s="2" t="n">
        <v>384943.26031724</v>
      </c>
      <c r="R90" s="2" t="n">
        <v>1020099.63984069</v>
      </c>
      <c r="S90" s="0" t="n">
        <v>208.407</v>
      </c>
      <c r="T90" s="0" t="n">
        <v>0.5</v>
      </c>
      <c r="U90" s="0" t="n">
        <v>0</v>
      </c>
    </row>
    <row r="91" customFormat="false" ht="15" hidden="false" customHeight="false" outlineLevel="0" collapsed="false">
      <c r="A91" s="0" t="s">
        <v>79</v>
      </c>
      <c r="B91" s="0" t="s">
        <v>80</v>
      </c>
      <c r="C91" s="0" t="n">
        <v>2</v>
      </c>
      <c r="D91" s="0" t="n">
        <v>2</v>
      </c>
      <c r="E91" s="0" t="n">
        <v>4</v>
      </c>
      <c r="F91" s="0" t="n">
        <v>1129.488104</v>
      </c>
      <c r="G91" s="0" t="n">
        <v>2993.143474</v>
      </c>
      <c r="H91" s="0" t="n">
        <v>469.9800001</v>
      </c>
      <c r="I91" s="0" t="n">
        <v>0.46998</v>
      </c>
      <c r="J91" s="0" t="n">
        <v>0.00046998</v>
      </c>
      <c r="K91" s="0" t="n">
        <v>1.036127308</v>
      </c>
      <c r="L91" s="0" t="n">
        <v>0.0034</v>
      </c>
      <c r="M91" s="0" t="n">
        <v>3.285</v>
      </c>
      <c r="N91" s="0" t="n">
        <v>26.9668692</v>
      </c>
      <c r="O91" s="0" t="n">
        <v>29.5536421573012</v>
      </c>
      <c r="P91" s="0" t="n">
        <v>630.052760449649</v>
      </c>
      <c r="Q91" s="0" t="n">
        <v>1514.18591792754</v>
      </c>
      <c r="R91" s="0" t="n">
        <v>4012.59268250798</v>
      </c>
      <c r="S91" s="0" t="n">
        <v>59.9</v>
      </c>
      <c r="T91" s="0" t="n">
        <v>0.17</v>
      </c>
      <c r="U91" s="0" t="n">
        <v>0</v>
      </c>
    </row>
    <row r="92" customFormat="false" ht="15" hidden="false" customHeight="false" outlineLevel="0" collapsed="false">
      <c r="A92" s="0" t="s">
        <v>81</v>
      </c>
      <c r="B92" s="0" t="s">
        <v>82</v>
      </c>
      <c r="C92" s="0" t="n">
        <v>2</v>
      </c>
      <c r="D92" s="0" t="n">
        <v>2</v>
      </c>
      <c r="E92" s="0" t="n">
        <v>4</v>
      </c>
      <c r="F92" s="0" t="n">
        <v>347.4885845</v>
      </c>
      <c r="G92" s="0" t="n">
        <v>920.8447489</v>
      </c>
      <c r="H92" s="0" t="n">
        <v>144.59</v>
      </c>
      <c r="I92" s="0" t="n">
        <v>0.14459</v>
      </c>
      <c r="J92" s="0" t="n">
        <v>0.00014459</v>
      </c>
      <c r="K92" s="0" t="n">
        <v>0.318766006</v>
      </c>
      <c r="L92" s="0" t="n">
        <v>0.015</v>
      </c>
      <c r="M92" s="0" t="n">
        <v>3</v>
      </c>
      <c r="N92" s="0" t="n">
        <v>21.28215815</v>
      </c>
      <c r="O92" s="0" t="n">
        <v>52.2985988092475</v>
      </c>
      <c r="P92" s="0" t="n">
        <v>2145.66253978327</v>
      </c>
      <c r="Q92" s="0" t="n">
        <v>5156.60307566274</v>
      </c>
      <c r="R92" s="0" t="n">
        <v>13664.9981505063</v>
      </c>
      <c r="S92" s="0" t="n">
        <v>106</v>
      </c>
      <c r="T92" s="0" t="n">
        <v>0.17</v>
      </c>
      <c r="U92" s="0" t="n">
        <v>0</v>
      </c>
    </row>
    <row r="93" customFormat="false" ht="15" hidden="false" customHeight="false" outlineLevel="0" collapsed="false">
      <c r="A93" s="0" t="s">
        <v>83</v>
      </c>
      <c r="B93" s="0" t="s">
        <v>84</v>
      </c>
      <c r="C93" s="0" t="n">
        <v>2</v>
      </c>
      <c r="D93" s="0" t="n">
        <v>7</v>
      </c>
      <c r="E93" s="0" t="n">
        <v>14</v>
      </c>
      <c r="F93" s="0" t="n">
        <v>9019.28204</v>
      </c>
      <c r="G93" s="0" t="n">
        <v>23901.1974</v>
      </c>
      <c r="H93" s="0" t="n">
        <v>3752.923257</v>
      </c>
      <c r="I93" s="0" t="n">
        <v>3.752923257</v>
      </c>
      <c r="J93" s="0" t="n">
        <v>0.003752923</v>
      </c>
      <c r="K93" s="0" t="n">
        <v>8.273769671</v>
      </c>
      <c r="L93" s="0" t="n">
        <v>0.0054</v>
      </c>
      <c r="M93" s="0" t="n">
        <v>3</v>
      </c>
      <c r="N93" s="0" t="n">
        <v>88.57788534</v>
      </c>
      <c r="O93" s="0" t="n">
        <v>224.809568096942</v>
      </c>
      <c r="P93" s="0" t="n">
        <v>61353.3291816221</v>
      </c>
      <c r="Q93" s="0" t="n">
        <v>147448.520023124</v>
      </c>
      <c r="R93" s="0" t="n">
        <v>390738.57806128</v>
      </c>
      <c r="S93" s="0" t="n">
        <v>280</v>
      </c>
      <c r="T93" s="0" t="n">
        <v>0.116</v>
      </c>
      <c r="U93" s="0" t="n">
        <v>0</v>
      </c>
    </row>
    <row r="94" customFormat="false" ht="15" hidden="false" customHeight="false" outlineLevel="0" collapsed="false">
      <c r="A94" s="0" t="s">
        <v>91</v>
      </c>
      <c r="B94" s="0" t="s">
        <v>92</v>
      </c>
      <c r="C94" s="0" t="n">
        <v>2</v>
      </c>
      <c r="D94" s="0" t="n">
        <v>2</v>
      </c>
      <c r="E94" s="0" t="n">
        <v>4</v>
      </c>
      <c r="F94" s="0" t="n">
        <v>347.4885845</v>
      </c>
      <c r="G94" s="0" t="n">
        <v>920.8447489</v>
      </c>
      <c r="H94" s="0" t="n">
        <v>144.59</v>
      </c>
      <c r="I94" s="0" t="n">
        <v>0.14459</v>
      </c>
      <c r="J94" s="0" t="n">
        <v>0.00014459</v>
      </c>
      <c r="K94" s="0" t="n">
        <v>0.318766006</v>
      </c>
      <c r="L94" s="0" t="n">
        <v>0.013</v>
      </c>
      <c r="M94" s="0" t="n">
        <v>3</v>
      </c>
      <c r="N94" s="0" t="n">
        <v>22.32192451</v>
      </c>
      <c r="O94" s="0" t="n">
        <v>32.0464810940035</v>
      </c>
      <c r="P94" s="0" t="n">
        <v>427.84296656975</v>
      </c>
      <c r="Q94" s="0" t="n">
        <v>1028.22150100877</v>
      </c>
      <c r="R94" s="0" t="n">
        <v>2724.78697767324</v>
      </c>
      <c r="S94" s="0" t="n">
        <v>60.2</v>
      </c>
      <c r="T94" s="0" t="n">
        <v>0.19</v>
      </c>
      <c r="U94" s="0" t="n">
        <v>0</v>
      </c>
    </row>
    <row r="95" customFormat="false" ht="15" hidden="false" customHeight="false" outlineLevel="0" collapsed="false">
      <c r="A95" s="0" t="s">
        <v>87</v>
      </c>
      <c r="B95" s="0" t="s">
        <v>88</v>
      </c>
      <c r="C95" s="0" t="n">
        <v>2</v>
      </c>
      <c r="D95" s="0" t="n">
        <v>2</v>
      </c>
      <c r="E95" s="0" t="n">
        <v>4</v>
      </c>
      <c r="F95" s="0" t="n">
        <v>347.4885845</v>
      </c>
      <c r="G95" s="0" t="n">
        <v>920.8447489</v>
      </c>
      <c r="H95" s="0" t="n">
        <v>144.59</v>
      </c>
      <c r="I95" s="0" t="n">
        <v>0.14459</v>
      </c>
      <c r="J95" s="0" t="n">
        <v>0.00014459</v>
      </c>
      <c r="K95" s="0" t="n">
        <v>0.318766006</v>
      </c>
      <c r="L95" s="0" t="n">
        <v>0.006</v>
      </c>
      <c r="M95" s="0" t="n">
        <v>3.1</v>
      </c>
      <c r="N95" s="0" t="n">
        <v>25.91458127</v>
      </c>
      <c r="O95" s="0" t="n">
        <v>18.7859926249358</v>
      </c>
      <c r="P95" s="0" t="n">
        <v>53.3380467440981</v>
      </c>
      <c r="Q95" s="0" t="n">
        <v>128.185644662576</v>
      </c>
      <c r="R95" s="0" t="n">
        <v>339.691958355828</v>
      </c>
      <c r="S95" s="0" t="n">
        <v>31.4</v>
      </c>
      <c r="T95" s="0" t="n">
        <v>0.19</v>
      </c>
      <c r="U95" s="0" t="n">
        <v>-0.8</v>
      </c>
    </row>
    <row r="96" customFormat="false" ht="15" hidden="false" customHeight="false" outlineLevel="0" collapsed="false">
      <c r="A96" s="0" t="s">
        <v>93</v>
      </c>
      <c r="B96" s="0" t="s">
        <v>94</v>
      </c>
      <c r="C96" s="0" t="n">
        <v>2</v>
      </c>
      <c r="D96" s="0" t="n">
        <v>9</v>
      </c>
      <c r="E96" s="0" t="n">
        <v>18</v>
      </c>
      <c r="F96" s="0" t="n">
        <v>1762470683</v>
      </c>
      <c r="G96" s="0" t="n">
        <v>4670547309</v>
      </c>
      <c r="H96" s="0" t="n">
        <v>733364051.2</v>
      </c>
      <c r="I96" s="0" t="n">
        <v>733364.0512</v>
      </c>
      <c r="J96" s="0" t="n">
        <v>733.3640512</v>
      </c>
      <c r="K96" s="0" t="n">
        <v>1616789.055</v>
      </c>
      <c r="L96" s="2" t="n">
        <v>0.017</v>
      </c>
      <c r="M96" s="0" t="n">
        <v>3</v>
      </c>
      <c r="N96" s="0" t="n">
        <v>1542.0432</v>
      </c>
      <c r="O96" s="2" t="n">
        <v>1567.35268484675</v>
      </c>
      <c r="P96" s="2" t="n">
        <v>65455948.1141942</v>
      </c>
      <c r="Q96" s="2" t="n">
        <v>157308214.645985</v>
      </c>
      <c r="R96" s="2" t="n">
        <v>416866768.811859</v>
      </c>
      <c r="S96" s="0" t="n">
        <v>1584.96</v>
      </c>
      <c r="T96" s="2" t="n">
        <v>0.25</v>
      </c>
      <c r="U96" s="0" t="n">
        <v>0</v>
      </c>
    </row>
    <row r="97" customFormat="false" ht="15" hidden="false" customHeight="false" outlineLevel="0" collapsed="false">
      <c r="A97" s="0" t="s">
        <v>109</v>
      </c>
      <c r="B97" s="0" t="s">
        <v>110</v>
      </c>
      <c r="C97" s="0" t="n">
        <v>2</v>
      </c>
      <c r="D97" s="0" t="n">
        <v>5</v>
      </c>
      <c r="E97" s="0" t="n">
        <v>10</v>
      </c>
      <c r="F97" s="0" t="n">
        <v>3110.527303</v>
      </c>
      <c r="G97" s="0" t="n">
        <v>8242.897354</v>
      </c>
      <c r="H97" s="0" t="n">
        <v>1294.290411</v>
      </c>
      <c r="I97" s="0" t="n">
        <v>1.294290411</v>
      </c>
      <c r="J97" s="0" t="n">
        <v>0.00129429</v>
      </c>
      <c r="K97" s="0" t="n">
        <v>2.853418525</v>
      </c>
      <c r="L97" s="0" t="n">
        <v>0.0043</v>
      </c>
      <c r="M97" s="0" t="n">
        <v>3.1</v>
      </c>
      <c r="N97" s="0" t="n">
        <v>58.51651814</v>
      </c>
      <c r="O97" s="0" t="n">
        <v>99.0870820986588</v>
      </c>
      <c r="P97" s="0" t="n">
        <v>6624.01455749344</v>
      </c>
      <c r="Q97" s="0" t="n">
        <v>15919.2851658098</v>
      </c>
      <c r="R97" s="0" t="n">
        <v>42186.1056893958</v>
      </c>
      <c r="S97" s="0" t="n">
        <v>186</v>
      </c>
      <c r="T97" s="0" t="n">
        <v>0.046</v>
      </c>
      <c r="U97" s="0" t="n">
        <v>-6.54</v>
      </c>
    </row>
    <row r="98" customFormat="false" ht="15" hidden="false" customHeight="false" outlineLevel="0" collapsed="false">
      <c r="A98" s="0" t="s">
        <v>99</v>
      </c>
      <c r="B98" s="0" t="s">
        <v>100</v>
      </c>
      <c r="C98" s="0" t="n">
        <v>2</v>
      </c>
      <c r="D98" s="0" t="n">
        <v>2</v>
      </c>
      <c r="E98" s="0" t="n">
        <v>4</v>
      </c>
      <c r="F98" s="0" t="n">
        <v>347.4885845</v>
      </c>
      <c r="G98" s="0" t="n">
        <v>920.8447489</v>
      </c>
      <c r="H98" s="0" t="n">
        <v>144.59</v>
      </c>
      <c r="I98" s="0" t="n">
        <v>0.14459</v>
      </c>
      <c r="J98" s="0" t="n">
        <v>0.00014459</v>
      </c>
      <c r="K98" s="0" t="n">
        <v>0.318766006</v>
      </c>
      <c r="L98" s="0" t="n">
        <v>0.015</v>
      </c>
      <c r="M98" s="0" t="n">
        <v>3.1</v>
      </c>
      <c r="N98" s="0" t="n">
        <v>19.28308214</v>
      </c>
      <c r="O98" s="0" t="n">
        <v>20.919439523699</v>
      </c>
      <c r="P98" s="0" t="n">
        <v>186.121437255704</v>
      </c>
      <c r="Q98" s="0" t="n">
        <v>447.299777110559</v>
      </c>
      <c r="R98" s="0" t="n">
        <v>1185.34440934298</v>
      </c>
      <c r="S98" s="0" t="n">
        <v>42.4</v>
      </c>
      <c r="T98" s="0" t="n">
        <v>0.17</v>
      </c>
      <c r="U98" s="0" t="n">
        <v>0</v>
      </c>
    </row>
    <row r="99" customFormat="false" ht="15" hidden="false" customHeight="false" outlineLevel="0" collapsed="false">
      <c r="A99" s="0" t="s">
        <v>97</v>
      </c>
      <c r="B99" s="0" t="s">
        <v>98</v>
      </c>
      <c r="C99" s="0" t="n">
        <v>2</v>
      </c>
      <c r="D99" s="0" t="n">
        <v>2</v>
      </c>
      <c r="E99" s="0" t="n">
        <v>4</v>
      </c>
      <c r="F99" s="0" t="n">
        <v>23420.52918</v>
      </c>
      <c r="G99" s="0" t="n">
        <v>62064.40233</v>
      </c>
      <c r="H99" s="0" t="n">
        <v>9745.282192</v>
      </c>
      <c r="I99" s="0" t="n">
        <v>9.745282192</v>
      </c>
      <c r="J99" s="0" t="n">
        <v>0.009745282</v>
      </c>
      <c r="K99" s="0" t="n">
        <v>21.48464403</v>
      </c>
      <c r="L99" s="2" t="n">
        <v>0.065</v>
      </c>
      <c r="M99" s="0" t="n">
        <v>3</v>
      </c>
      <c r="N99" s="0" t="n">
        <v>78.69034957</v>
      </c>
      <c r="O99" s="0" t="n">
        <v>22.4250251865184</v>
      </c>
      <c r="P99" s="0" t="n">
        <v>733.013840851762</v>
      </c>
      <c r="Q99" s="0" t="n">
        <v>1761.62903352983</v>
      </c>
      <c r="R99" s="0" t="n">
        <v>4668.31693885405</v>
      </c>
      <c r="S99" s="0" t="n">
        <v>23.6</v>
      </c>
      <c r="T99" s="0" t="n">
        <v>0.75</v>
      </c>
      <c r="U99" s="0" t="n">
        <v>0</v>
      </c>
    </row>
    <row r="100" customFormat="false" ht="15" hidden="false" customHeight="false" outlineLevel="0" collapsed="false">
      <c r="A100" s="2" t="s">
        <v>47</v>
      </c>
      <c r="B100" s="0" t="s">
        <v>48</v>
      </c>
      <c r="C100" s="0" t="n">
        <v>2</v>
      </c>
      <c r="D100" s="0" t="n">
        <v>1</v>
      </c>
      <c r="E100" s="0" t="n">
        <v>2</v>
      </c>
      <c r="F100" s="0" t="n">
        <v>120.1634223</v>
      </c>
      <c r="G100" s="0" t="n">
        <v>318.433069</v>
      </c>
      <c r="H100" s="0" t="n">
        <v>50.00000001903</v>
      </c>
      <c r="I100" s="0" t="n">
        <v>0.05000000001903</v>
      </c>
      <c r="J100" s="0" t="n">
        <v>5.000000001903E-005</v>
      </c>
      <c r="K100" s="0" t="n">
        <v>0.110231000041954</v>
      </c>
      <c r="L100" s="3" t="n">
        <v>0.0123</v>
      </c>
      <c r="M100" s="3" t="n">
        <v>3.2</v>
      </c>
      <c r="N100" s="0" t="n">
        <v>13.422480419128</v>
      </c>
      <c r="O100" s="2" t="n">
        <v>27.0509840423358</v>
      </c>
      <c r="P100" s="2" t="n">
        <v>470.859058262415</v>
      </c>
      <c r="Q100" s="2" t="n">
        <v>1131.60071680465</v>
      </c>
      <c r="R100" s="2" t="n">
        <v>2998.74189953232</v>
      </c>
      <c r="S100" s="2" t="n">
        <v>39.2</v>
      </c>
      <c r="T100" s="2" t="n">
        <v>0.585714285714286</v>
      </c>
      <c r="U100" s="2" t="n">
        <v>0</v>
      </c>
    </row>
    <row r="101" customFormat="false" ht="15" hidden="false" customHeight="false" outlineLevel="0" collapsed="false">
      <c r="A101" s="0" t="s">
        <v>103</v>
      </c>
      <c r="B101" s="0" t="s">
        <v>104</v>
      </c>
      <c r="C101" s="0" t="n">
        <v>2</v>
      </c>
      <c r="D101" s="0" t="n">
        <v>1</v>
      </c>
      <c r="E101" s="0" t="n">
        <v>2</v>
      </c>
      <c r="F101" s="0" t="n">
        <v>101.2496996</v>
      </c>
      <c r="G101" s="0" t="n">
        <v>268.311704</v>
      </c>
      <c r="H101" s="0" t="n">
        <v>42.13</v>
      </c>
      <c r="I101" s="0" t="n">
        <v>0.04213</v>
      </c>
      <c r="J101" s="0" t="n">
        <v>4.21E-005</v>
      </c>
      <c r="K101" s="0" t="n">
        <v>0.092880641</v>
      </c>
      <c r="L101" s="0" t="n">
        <v>0.013</v>
      </c>
      <c r="M101" s="0" t="n">
        <v>2.8</v>
      </c>
      <c r="N101" s="0" t="n">
        <v>17.93919271</v>
      </c>
      <c r="O101" s="0" t="n">
        <v>19.7719682749546</v>
      </c>
      <c r="P101" s="0" t="n">
        <v>55.3201165151635</v>
      </c>
      <c r="Q101" s="0" t="n">
        <v>132.949090399336</v>
      </c>
      <c r="R101" s="0" t="n">
        <v>352.315089558239</v>
      </c>
      <c r="S101" s="0" t="n">
        <v>65.4</v>
      </c>
      <c r="T101" s="0" t="n">
        <v>0.18</v>
      </c>
      <c r="U101" s="0" t="n">
        <v>0</v>
      </c>
    </row>
    <row r="102" customFormat="false" ht="15" hidden="false" customHeight="false" outlineLevel="0" collapsed="false">
      <c r="A102" s="2" t="s">
        <v>105</v>
      </c>
      <c r="B102" s="0" t="s">
        <v>106</v>
      </c>
      <c r="C102" s="0" t="n">
        <v>2</v>
      </c>
      <c r="D102" s="0" t="n">
        <v>3</v>
      </c>
      <c r="E102" s="0" t="n">
        <v>6</v>
      </c>
      <c r="F102" s="0" t="n">
        <v>1200</v>
      </c>
      <c r="G102" s="0" t="n">
        <v>3180</v>
      </c>
      <c r="H102" s="0" t="n">
        <v>499.32</v>
      </c>
      <c r="I102" s="0" t="n">
        <v>0.49932</v>
      </c>
      <c r="J102" s="0" t="n">
        <v>0.00049932</v>
      </c>
      <c r="K102" s="0" t="n">
        <v>1.10050128</v>
      </c>
      <c r="L102" s="3" t="n">
        <v>0.0127</v>
      </c>
      <c r="M102" s="3" t="n">
        <v>3.1</v>
      </c>
      <c r="N102" s="0" t="n">
        <v>30.3473690043395</v>
      </c>
      <c r="O102" s="2" t="n">
        <v>71.7058253041698</v>
      </c>
      <c r="P102" s="2" t="n">
        <v>7178.31448404197</v>
      </c>
      <c r="Q102" s="2" t="n">
        <v>17251.416688397</v>
      </c>
      <c r="R102" s="2" t="n">
        <v>45716.2542242519</v>
      </c>
      <c r="S102" s="0" t="n">
        <v>109.975</v>
      </c>
      <c r="T102" s="0" t="n">
        <v>0.1475</v>
      </c>
      <c r="U102" s="0" t="n">
        <v>-1.15666666666667</v>
      </c>
    </row>
    <row r="103" customFormat="false" ht="15" hidden="false" customHeight="false" outlineLevel="0" collapsed="false">
      <c r="A103" s="0" t="s">
        <v>115</v>
      </c>
      <c r="B103" s="0" t="s">
        <v>116</v>
      </c>
      <c r="C103" s="0" t="n">
        <v>2</v>
      </c>
      <c r="D103" s="0" t="n">
        <v>7</v>
      </c>
      <c r="E103" s="0" t="n">
        <v>14</v>
      </c>
      <c r="F103" s="0" t="n">
        <v>9222421.467</v>
      </c>
      <c r="G103" s="0" t="n">
        <v>24439416.89</v>
      </c>
      <c r="H103" s="0" t="n">
        <v>3837449.572</v>
      </c>
      <c r="I103" s="0" t="n">
        <v>3837.449572</v>
      </c>
      <c r="J103" s="0" t="n">
        <v>3.837449572</v>
      </c>
      <c r="K103" s="0" t="n">
        <v>8460.118076</v>
      </c>
      <c r="L103" s="2" t="n">
        <v>0.015</v>
      </c>
      <c r="M103" s="0" t="n">
        <v>3</v>
      </c>
      <c r="N103" s="0" t="n">
        <v>726.6872836</v>
      </c>
      <c r="O103" s="2" t="n">
        <v>263.572955133482</v>
      </c>
      <c r="P103" s="2" t="n">
        <v>274658.975999796</v>
      </c>
      <c r="Q103" s="2" t="n">
        <v>660079.250179755</v>
      </c>
      <c r="R103" s="2" t="n">
        <v>1749210.01297635</v>
      </c>
      <c r="S103" s="0" t="n">
        <v>271.78</v>
      </c>
      <c r="T103" s="0" t="n">
        <v>0.25</v>
      </c>
      <c r="U103" s="0" t="n">
        <v>0</v>
      </c>
    </row>
    <row r="104" customFormat="false" ht="15" hidden="false" customHeight="false" outlineLevel="0" collapsed="false">
      <c r="A104" s="0" t="s">
        <v>107</v>
      </c>
      <c r="B104" s="0" t="s">
        <v>108</v>
      </c>
      <c r="C104" s="0" t="n">
        <v>2</v>
      </c>
      <c r="D104" s="0" t="n">
        <v>5</v>
      </c>
      <c r="E104" s="0" t="n">
        <v>10</v>
      </c>
      <c r="F104" s="0" t="n">
        <v>3110.527303</v>
      </c>
      <c r="G104" s="0" t="n">
        <v>8242.897354</v>
      </c>
      <c r="H104" s="0" t="n">
        <v>1294.290411</v>
      </c>
      <c r="I104" s="0" t="n">
        <v>1.294290411</v>
      </c>
      <c r="J104" s="0" t="n">
        <v>0.00129429</v>
      </c>
      <c r="K104" s="0" t="n">
        <v>2.853418525</v>
      </c>
      <c r="L104" s="0" t="n">
        <v>0.0036</v>
      </c>
      <c r="M104" s="0" t="n">
        <v>3</v>
      </c>
      <c r="N104" s="0" t="n">
        <v>71.10657235</v>
      </c>
      <c r="O104" s="0" t="n">
        <v>70.2229958727051</v>
      </c>
      <c r="P104" s="0" t="n">
        <v>1246.63857523617</v>
      </c>
      <c r="Q104" s="0" t="n">
        <v>2996.0071502912</v>
      </c>
      <c r="R104" s="0" t="n">
        <v>7939.41894827168</v>
      </c>
      <c r="S104" s="0" t="n">
        <v>150</v>
      </c>
      <c r="T104" s="0" t="n">
        <v>0.041</v>
      </c>
      <c r="U104" s="0" t="n">
        <v>-5.4</v>
      </c>
    </row>
    <row r="105" customFormat="false" ht="15" hidden="false" customHeight="false" outlineLevel="0" collapsed="false">
      <c r="A105" s="0" t="s">
        <v>41</v>
      </c>
      <c r="B105" s="0" t="s">
        <v>42</v>
      </c>
      <c r="C105" s="0" t="n">
        <v>2</v>
      </c>
      <c r="D105" s="0" t="n">
        <v>4</v>
      </c>
      <c r="E105" s="0" t="n">
        <v>8</v>
      </c>
      <c r="F105" s="0" t="n">
        <v>1944.830175</v>
      </c>
      <c r="G105" s="0" t="n">
        <v>5153.799963</v>
      </c>
      <c r="H105" s="0" t="n">
        <v>809.2438358</v>
      </c>
      <c r="I105" s="0" t="n">
        <v>0.809243836</v>
      </c>
      <c r="J105" s="0" t="n">
        <v>0.000809244</v>
      </c>
      <c r="K105" s="0" t="n">
        <v>1.784075145</v>
      </c>
      <c r="L105" s="0" t="n">
        <v>0.0134</v>
      </c>
      <c r="M105" s="0" t="n">
        <v>3.1</v>
      </c>
      <c r="N105" s="0" t="n">
        <v>34.85377887</v>
      </c>
      <c r="O105" s="0" t="n">
        <v>58.3468089716408</v>
      </c>
      <c r="P105" s="0" t="n">
        <v>3997.21802139957</v>
      </c>
      <c r="Q105" s="0" t="n">
        <v>9606.38793895594</v>
      </c>
      <c r="R105" s="0" t="n">
        <v>25456.9280382332</v>
      </c>
      <c r="S105" s="0" t="n">
        <v>91.5</v>
      </c>
      <c r="T105" s="0" t="n">
        <v>0.1269</v>
      </c>
      <c r="U105" s="0" t="n">
        <v>0</v>
      </c>
    </row>
    <row r="106" customFormat="false" ht="15" hidden="false" customHeight="false" outlineLevel="0" collapsed="false">
      <c r="A106" s="0" t="s">
        <v>111</v>
      </c>
      <c r="B106" s="0" t="s">
        <v>112</v>
      </c>
      <c r="C106" s="0" t="n">
        <v>2</v>
      </c>
      <c r="D106" s="0" t="n">
        <v>2</v>
      </c>
      <c r="E106" s="0" t="n">
        <v>4</v>
      </c>
      <c r="F106" s="0" t="n">
        <v>347.4885845</v>
      </c>
      <c r="G106" s="0" t="n">
        <v>920.8447489</v>
      </c>
      <c r="H106" s="0" t="n">
        <v>144.59</v>
      </c>
      <c r="I106" s="0" t="n">
        <v>0.14459</v>
      </c>
      <c r="J106" s="0" t="n">
        <v>0.00014459</v>
      </c>
      <c r="K106" s="0" t="n">
        <v>0.318766006</v>
      </c>
      <c r="L106" s="0" t="n">
        <v>0.0122</v>
      </c>
      <c r="M106" s="0" t="n">
        <v>2.9</v>
      </c>
      <c r="N106" s="0" t="n">
        <v>25.39517335</v>
      </c>
      <c r="O106" s="0" t="n">
        <v>65.8351089563685</v>
      </c>
      <c r="P106" s="0" t="n">
        <v>2290.27035028396</v>
      </c>
      <c r="Q106" s="0" t="n">
        <v>5504.13446355195</v>
      </c>
      <c r="R106" s="0" t="n">
        <v>14585.9563284127</v>
      </c>
      <c r="S106" s="0" t="n">
        <v>98.7</v>
      </c>
      <c r="T106" s="0" t="n">
        <v>0.158</v>
      </c>
      <c r="U106" s="0" t="n">
        <v>-2.96</v>
      </c>
    </row>
    <row r="107" customFormat="false" ht="15" hidden="false" customHeight="false" outlineLevel="0" collapsed="false">
      <c r="A107" s="0" t="s">
        <v>113</v>
      </c>
      <c r="B107" s="0" t="s">
        <v>114</v>
      </c>
      <c r="C107" s="0" t="n">
        <v>2</v>
      </c>
      <c r="D107" s="0" t="n">
        <v>2</v>
      </c>
      <c r="E107" s="0" t="n">
        <v>4</v>
      </c>
      <c r="F107" s="0" t="n">
        <v>1129.488104</v>
      </c>
      <c r="G107" s="0" t="n">
        <v>2993.143474</v>
      </c>
      <c r="H107" s="0" t="n">
        <v>469.9800001</v>
      </c>
      <c r="I107" s="0" t="n">
        <v>0.46998</v>
      </c>
      <c r="J107" s="0" t="n">
        <v>0.00046998</v>
      </c>
      <c r="K107" s="0" t="n">
        <v>1.036127308</v>
      </c>
      <c r="L107" s="0" t="n">
        <v>0.012</v>
      </c>
      <c r="M107" s="0" t="n">
        <v>3.05</v>
      </c>
      <c r="N107" s="0" t="n">
        <v>32.05296724</v>
      </c>
      <c r="O107" s="0" t="n">
        <v>49.5503771289054</v>
      </c>
      <c r="P107" s="0" t="n">
        <v>1774.49380307544</v>
      </c>
      <c r="Q107" s="0" t="n">
        <v>4264.58496293063</v>
      </c>
      <c r="R107" s="0" t="n">
        <v>11301.1501517662</v>
      </c>
      <c r="S107" s="0" t="n">
        <v>85.9</v>
      </c>
      <c r="T107" s="0" t="n">
        <v>0.215</v>
      </c>
      <c r="U107" s="0" t="n">
        <v>0</v>
      </c>
    </row>
    <row r="108" customFormat="false" ht="15" hidden="false" customHeight="false" outlineLevel="0" collapsed="false">
      <c r="A108" s="0" t="s">
        <v>117</v>
      </c>
      <c r="B108" s="0" t="s">
        <v>118</v>
      </c>
      <c r="C108" s="0" t="n">
        <v>2</v>
      </c>
      <c r="D108" s="0" t="n">
        <v>2</v>
      </c>
      <c r="E108" s="0" t="n">
        <v>4</v>
      </c>
      <c r="F108" s="0" t="n">
        <v>347.4885845</v>
      </c>
      <c r="G108" s="0" t="n">
        <v>920.8447489</v>
      </c>
      <c r="H108" s="0" t="n">
        <v>144.59</v>
      </c>
      <c r="I108" s="0" t="n">
        <v>0.14459</v>
      </c>
      <c r="J108" s="0" t="n">
        <v>0.00014459</v>
      </c>
      <c r="K108" s="0" t="n">
        <v>0.318766006</v>
      </c>
      <c r="L108" s="0" t="n">
        <v>0.015</v>
      </c>
      <c r="M108" s="0" t="n">
        <v>3</v>
      </c>
      <c r="N108" s="0" t="n">
        <v>21.28215815</v>
      </c>
      <c r="O108" s="0" t="n">
        <v>24.1325726301912</v>
      </c>
      <c r="P108" s="0" t="n">
        <v>210.815299067472</v>
      </c>
      <c r="Q108" s="0" t="n">
        <v>506.64575599008</v>
      </c>
      <c r="R108" s="0" t="n">
        <v>1342.61125337371</v>
      </c>
      <c r="S108" s="0" t="n">
        <v>73.2</v>
      </c>
      <c r="T108" s="0" t="n">
        <v>0.1</v>
      </c>
      <c r="U108" s="0" t="n">
        <v>0</v>
      </c>
    </row>
    <row r="109" customFormat="false" ht="15" hidden="false" customHeight="false" outlineLevel="0" collapsed="false">
      <c r="A109" s="0" t="s">
        <v>123</v>
      </c>
      <c r="B109" s="0" t="s">
        <v>124</v>
      </c>
      <c r="C109" s="0" t="n">
        <v>2</v>
      </c>
      <c r="D109" s="0" t="n">
        <v>2</v>
      </c>
      <c r="E109" s="0" t="n">
        <v>4</v>
      </c>
      <c r="F109" s="0" t="n">
        <v>347.4885845</v>
      </c>
      <c r="G109" s="0" t="n">
        <v>920.8447489</v>
      </c>
      <c r="H109" s="0" t="n">
        <v>144.59</v>
      </c>
      <c r="I109" s="0" t="n">
        <v>0.14459</v>
      </c>
      <c r="J109" s="0" t="n">
        <v>0.00014459</v>
      </c>
      <c r="K109" s="0" t="n">
        <v>0.318766006</v>
      </c>
      <c r="L109" s="0" t="n">
        <v>0.0095</v>
      </c>
      <c r="M109" s="0" t="n">
        <v>3.1</v>
      </c>
      <c r="N109" s="0" t="n">
        <v>22.34426209</v>
      </c>
      <c r="O109" s="0" t="n">
        <v>43.0936057767754</v>
      </c>
      <c r="P109" s="0" t="n">
        <v>1107.6521425181</v>
      </c>
      <c r="Q109" s="0" t="n">
        <v>2661.98544224489</v>
      </c>
      <c r="R109" s="0" t="n">
        <v>7054.26142194897</v>
      </c>
      <c r="S109" s="0" t="n">
        <v>111</v>
      </c>
      <c r="T109" s="0" t="n">
        <v>0.13</v>
      </c>
      <c r="U109" s="0" t="n">
        <v>0.22</v>
      </c>
    </row>
    <row r="110" customFormat="false" ht="15" hidden="false" customHeight="false" outlineLevel="0" collapsed="false">
      <c r="A110" s="0" t="s">
        <v>121</v>
      </c>
      <c r="B110" s="0" t="s">
        <v>122</v>
      </c>
      <c r="C110" s="0" t="n">
        <v>2</v>
      </c>
      <c r="D110" s="0" t="n">
        <v>7</v>
      </c>
      <c r="E110" s="0" t="n">
        <v>14</v>
      </c>
      <c r="F110" s="0" t="n">
        <v>9222421.467</v>
      </c>
      <c r="G110" s="0" t="n">
        <v>24439416.89</v>
      </c>
      <c r="H110" s="0" t="n">
        <v>3837449.572</v>
      </c>
      <c r="I110" s="0" t="n">
        <v>3837.449572</v>
      </c>
      <c r="J110" s="0" t="n">
        <v>3.837449572</v>
      </c>
      <c r="K110" s="0" t="n">
        <v>8460.118076</v>
      </c>
      <c r="L110" s="2" t="n">
        <v>0.001</v>
      </c>
      <c r="M110" s="0" t="n">
        <v>3</v>
      </c>
      <c r="N110" s="0" t="n">
        <v>726.6872836</v>
      </c>
      <c r="O110" s="2" t="n">
        <v>2536.77089233924</v>
      </c>
      <c r="P110" s="2" t="n">
        <v>16324644.6881556</v>
      </c>
      <c r="Q110" s="2" t="n">
        <v>39232503.456274</v>
      </c>
      <c r="R110" s="2" t="n">
        <v>103966134.159126</v>
      </c>
      <c r="S110" s="0" t="n">
        <v>2615.76</v>
      </c>
      <c r="T110" s="0" t="n">
        <v>0.25</v>
      </c>
      <c r="U110" s="0" t="n">
        <v>0</v>
      </c>
    </row>
    <row r="111" customFormat="false" ht="15" hidden="false" customHeight="false" outlineLevel="0" collapsed="false">
      <c r="A111" s="0" t="s">
        <v>119</v>
      </c>
      <c r="B111" s="0" t="s">
        <v>120</v>
      </c>
      <c r="C111" s="0" t="n">
        <v>2</v>
      </c>
      <c r="D111" s="0" t="n">
        <v>3</v>
      </c>
      <c r="E111" s="0" t="n">
        <v>6</v>
      </c>
      <c r="F111" s="0" t="n">
        <v>67705.01032</v>
      </c>
      <c r="G111" s="0" t="n">
        <v>179418.2774</v>
      </c>
      <c r="H111" s="0" t="n">
        <v>28172.05479</v>
      </c>
      <c r="I111" s="0" t="n">
        <v>28.17205479</v>
      </c>
      <c r="J111" s="0" t="n">
        <v>0.028172055</v>
      </c>
      <c r="K111" s="0" t="n">
        <v>62.10867544</v>
      </c>
      <c r="L111" s="0" t="n">
        <v>0.0214</v>
      </c>
      <c r="M111" s="0" t="n">
        <v>2.96</v>
      </c>
      <c r="N111" s="0" t="n">
        <v>116.779462</v>
      </c>
      <c r="O111" s="2" t="n">
        <v>103.919288910812</v>
      </c>
      <c r="P111" s="2" t="n">
        <v>19945.0176823855</v>
      </c>
      <c r="Q111" s="2" t="n">
        <v>47933.2316327456</v>
      </c>
      <c r="R111" s="2" t="n">
        <v>127023.063826776</v>
      </c>
      <c r="S111" s="0" t="n">
        <v>133.766666666667</v>
      </c>
      <c r="T111" s="0" t="n">
        <v>0.3</v>
      </c>
      <c r="U111" s="0" t="n">
        <v>1</v>
      </c>
    </row>
    <row r="112" customFormat="false" ht="15" hidden="false" customHeight="false" outlineLevel="0" collapsed="false">
      <c r="A112" s="0" t="s">
        <v>89</v>
      </c>
      <c r="B112" s="0" t="s">
        <v>90</v>
      </c>
      <c r="C112" s="0" t="n">
        <v>2</v>
      </c>
      <c r="D112" s="0" t="n">
        <v>8</v>
      </c>
      <c r="E112" s="0" t="n">
        <v>16</v>
      </c>
      <c r="F112" s="0" t="n">
        <v>12000</v>
      </c>
      <c r="G112" s="0" t="n">
        <v>32000</v>
      </c>
      <c r="H112" s="0" t="n">
        <v>4993.2</v>
      </c>
      <c r="I112" s="0" t="n">
        <v>4.9932</v>
      </c>
      <c r="J112" s="0" t="n">
        <v>0.0049932</v>
      </c>
      <c r="K112" s="0" t="n">
        <v>11.00810858</v>
      </c>
      <c r="L112" s="2" t="n">
        <v>0.05</v>
      </c>
      <c r="M112" s="2" t="n">
        <v>3.2</v>
      </c>
      <c r="N112" s="0" t="n">
        <v>107.3627072</v>
      </c>
      <c r="O112" s="0" t="n">
        <v>108.832472130813</v>
      </c>
      <c r="P112" s="0" t="n">
        <v>2578.13395380748</v>
      </c>
      <c r="Q112" s="0" t="n">
        <v>6195.94797838855</v>
      </c>
      <c r="R112" s="0" t="n">
        <v>16419.2621427297</v>
      </c>
      <c r="S112" s="0" t="n">
        <v>114.3</v>
      </c>
      <c r="T112" s="0" t="n">
        <v>0.19</v>
      </c>
      <c r="U112" s="0" t="n">
        <v>0</v>
      </c>
    </row>
    <row r="113" customFormat="false" ht="15" hidden="false" customHeight="false" outlineLevel="0" collapsed="false">
      <c r="A113" s="0" t="s">
        <v>125</v>
      </c>
      <c r="B113" s="0" t="s">
        <v>126</v>
      </c>
      <c r="C113" s="0" t="n">
        <v>2</v>
      </c>
      <c r="D113" s="0" t="n">
        <v>1</v>
      </c>
      <c r="E113" s="0" t="n">
        <v>2</v>
      </c>
      <c r="F113" s="0" t="n">
        <v>253.3044941</v>
      </c>
      <c r="G113" s="0" t="n">
        <v>671.2569094</v>
      </c>
      <c r="H113" s="0" t="n">
        <v>105.4</v>
      </c>
      <c r="I113" s="0" t="n">
        <v>0.1054</v>
      </c>
      <c r="J113" s="0" t="n">
        <v>0.0001054</v>
      </c>
      <c r="K113" s="0" t="n">
        <v>0.232366948</v>
      </c>
      <c r="L113" s="0" t="n">
        <v>0.015</v>
      </c>
      <c r="M113" s="0" t="n">
        <v>2.9</v>
      </c>
      <c r="N113" s="0" t="n">
        <v>21.20631918</v>
      </c>
      <c r="O113" s="0" t="n">
        <v>24.6526175813945</v>
      </c>
      <c r="P113" s="0" t="n">
        <v>163.115064336522</v>
      </c>
      <c r="Q113" s="0" t="n">
        <v>392.009287038025</v>
      </c>
      <c r="R113" s="0" t="n">
        <v>1038.82461065077</v>
      </c>
      <c r="S113" s="0" t="n">
        <v>136</v>
      </c>
      <c r="T113" s="0" t="n">
        <v>0.1</v>
      </c>
      <c r="U113" s="0" t="n">
        <v>0</v>
      </c>
    </row>
    <row r="114" customFormat="false" ht="15" hidden="false" customHeight="false" outlineLevel="0" collapsed="false">
      <c r="A114" s="0" t="s">
        <v>131</v>
      </c>
      <c r="B114" s="0" t="s">
        <v>132</v>
      </c>
      <c r="C114" s="0" t="n">
        <v>2</v>
      </c>
      <c r="D114" s="0" t="n">
        <v>2</v>
      </c>
      <c r="E114" s="0" t="n">
        <v>4</v>
      </c>
      <c r="F114" s="0" t="n">
        <v>1129.488104</v>
      </c>
      <c r="G114" s="0" t="n">
        <v>2993.143474</v>
      </c>
      <c r="H114" s="0" t="n">
        <v>469.9800001</v>
      </c>
      <c r="I114" s="0" t="n">
        <v>0.46998</v>
      </c>
      <c r="J114" s="0" t="n">
        <v>0.00046998</v>
      </c>
      <c r="K114" s="0" t="n">
        <v>1.036127308</v>
      </c>
      <c r="L114" s="0" t="n">
        <v>0.014</v>
      </c>
      <c r="M114" s="0" t="n">
        <v>2.9</v>
      </c>
      <c r="N114" s="0" t="n">
        <v>36.36410276</v>
      </c>
      <c r="O114" s="0" t="n">
        <v>25.165666339843</v>
      </c>
      <c r="P114" s="0" t="n">
        <v>161.611586942843</v>
      </c>
      <c r="Q114" s="0" t="n">
        <v>388.396027259897</v>
      </c>
      <c r="R114" s="0" t="n">
        <v>1029.24947223873</v>
      </c>
      <c r="S114" s="0" t="n">
        <v>45.7</v>
      </c>
      <c r="T114" s="0" t="n">
        <v>0.2</v>
      </c>
      <c r="U114" s="0" t="n">
        <v>0</v>
      </c>
    </row>
    <row r="115" customFormat="false" ht="15" hidden="false" customHeight="false" outlineLevel="0" collapsed="false">
      <c r="A115" s="0" t="s">
        <v>133</v>
      </c>
      <c r="B115" s="0" t="s">
        <v>134</v>
      </c>
      <c r="C115" s="0" t="n">
        <v>2</v>
      </c>
      <c r="D115" s="0" t="n">
        <v>3</v>
      </c>
      <c r="E115" s="0" t="n">
        <v>6</v>
      </c>
      <c r="F115" s="0" t="n">
        <v>1200</v>
      </c>
      <c r="G115" s="0" t="n">
        <v>3180</v>
      </c>
      <c r="H115" s="0" t="n">
        <v>499.32</v>
      </c>
      <c r="I115" s="0" t="n">
        <v>0.49932</v>
      </c>
      <c r="J115" s="0" t="n">
        <v>0.00049932</v>
      </c>
      <c r="K115" s="0" t="n">
        <v>1.100810858</v>
      </c>
      <c r="L115" s="0" t="n">
        <v>0.0127</v>
      </c>
      <c r="M115" s="0" t="n">
        <v>3.1</v>
      </c>
      <c r="N115" s="0" t="n">
        <v>30.347369</v>
      </c>
      <c r="O115" s="0" t="n">
        <v>51.435473485281</v>
      </c>
      <c r="P115" s="0" t="n">
        <v>2562.82068922677</v>
      </c>
      <c r="Q115" s="0" t="n">
        <v>6159.14609283051</v>
      </c>
      <c r="R115" s="0" t="n">
        <v>16321.7371460008</v>
      </c>
      <c r="S115" s="0" t="n">
        <v>114</v>
      </c>
      <c r="T115" s="0" t="n">
        <v>0.1</v>
      </c>
      <c r="U115" s="0" t="n">
        <v>0</v>
      </c>
    </row>
    <row r="116" customFormat="false" ht="15" hidden="false" customHeight="false" outlineLevel="0" collapsed="false">
      <c r="A116" s="0" t="s">
        <v>127</v>
      </c>
      <c r="B116" s="0" t="s">
        <v>128</v>
      </c>
      <c r="C116" s="0" t="n">
        <v>2</v>
      </c>
      <c r="D116" s="0" t="n">
        <v>2</v>
      </c>
      <c r="E116" s="0" t="n">
        <v>4</v>
      </c>
      <c r="F116" s="0" t="n">
        <v>1129.488104</v>
      </c>
      <c r="G116" s="0" t="n">
        <v>2993.143474</v>
      </c>
      <c r="H116" s="0" t="n">
        <v>469.9800001</v>
      </c>
      <c r="I116" s="0" t="n">
        <v>0.46998</v>
      </c>
      <c r="J116" s="0" t="n">
        <v>0.00046998</v>
      </c>
      <c r="K116" s="0" t="n">
        <v>1.036127308</v>
      </c>
      <c r="L116" s="0" t="n">
        <v>0.014</v>
      </c>
      <c r="M116" s="0" t="n">
        <v>3</v>
      </c>
      <c r="N116" s="0" t="n">
        <v>32.25896632</v>
      </c>
      <c r="O116" s="0" t="n">
        <v>44.4771458832234</v>
      </c>
      <c r="P116" s="0" t="n">
        <v>1231.79593771213</v>
      </c>
      <c r="Q116" s="0" t="n">
        <v>2960.33630788783</v>
      </c>
      <c r="R116" s="0" t="n">
        <v>7844.89121590276</v>
      </c>
      <c r="S116" s="0" t="n">
        <v>62.2</v>
      </c>
      <c r="T116" s="0" t="n">
        <v>0.31</v>
      </c>
      <c r="U116" s="0" t="n">
        <v>-0.05</v>
      </c>
    </row>
    <row r="117" customFormat="false" ht="15" hidden="false" customHeight="false" outlineLevel="0" collapsed="false">
      <c r="A117" s="0" t="s">
        <v>135</v>
      </c>
      <c r="B117" s="0" t="s">
        <v>136</v>
      </c>
      <c r="C117" s="0" t="n">
        <v>2</v>
      </c>
      <c r="D117" s="0" t="n">
        <v>2</v>
      </c>
      <c r="E117" s="0" t="n">
        <v>4</v>
      </c>
      <c r="F117" s="0" t="n">
        <v>1129.488104</v>
      </c>
      <c r="G117" s="0" t="n">
        <v>2993.143474</v>
      </c>
      <c r="H117" s="0" t="n">
        <v>469.9800001</v>
      </c>
      <c r="I117" s="0" t="n">
        <v>0.46998</v>
      </c>
      <c r="J117" s="0" t="n">
        <v>0.00046998</v>
      </c>
      <c r="K117" s="0" t="n">
        <v>1.036127308</v>
      </c>
      <c r="L117" s="0" t="n">
        <v>0.012</v>
      </c>
      <c r="M117" s="0" t="n">
        <v>3</v>
      </c>
      <c r="N117" s="0" t="n">
        <v>33.95987192</v>
      </c>
      <c r="O117" s="0" t="n">
        <v>19.7830948957881</v>
      </c>
      <c r="P117" s="0" t="n">
        <v>92.9103184738383</v>
      </c>
      <c r="Q117" s="0" t="n">
        <v>223.288436611003</v>
      </c>
      <c r="R117" s="0" t="n">
        <v>591.714357019157</v>
      </c>
      <c r="S117" s="0" t="n">
        <v>60.5</v>
      </c>
      <c r="T117" s="0" t="n">
        <v>0.099</v>
      </c>
      <c r="U117" s="0" t="n">
        <v>0</v>
      </c>
    </row>
    <row r="118" customFormat="false" ht="15" hidden="false" customHeight="false" outlineLevel="0" collapsed="false">
      <c r="A118" s="0" t="s">
        <v>129</v>
      </c>
      <c r="B118" s="0" t="s">
        <v>130</v>
      </c>
      <c r="C118" s="0" t="n">
        <v>2</v>
      </c>
      <c r="D118" s="0" t="n">
        <v>2</v>
      </c>
      <c r="E118" s="0" t="n">
        <v>4</v>
      </c>
      <c r="F118" s="0" t="n">
        <v>347.4885845</v>
      </c>
      <c r="G118" s="0" t="n">
        <v>920.8447489</v>
      </c>
      <c r="H118" s="0" t="n">
        <v>144.59</v>
      </c>
      <c r="I118" s="0" t="n">
        <v>0.14459</v>
      </c>
      <c r="J118" s="0" t="n">
        <v>0.00014459</v>
      </c>
      <c r="K118" s="0" t="n">
        <v>0.318766006</v>
      </c>
      <c r="L118" s="0" t="n">
        <v>0.0125</v>
      </c>
      <c r="M118" s="0" t="n">
        <v>2.88</v>
      </c>
      <c r="N118" s="0" t="n">
        <v>25.75390804</v>
      </c>
      <c r="O118" s="0" t="n">
        <v>24.967290639377</v>
      </c>
      <c r="P118" s="0" t="n">
        <v>132.232952044819</v>
      </c>
      <c r="Q118" s="0" t="n">
        <v>317.791281049793</v>
      </c>
      <c r="R118" s="0" t="n">
        <v>842.146894781953</v>
      </c>
      <c r="S118" s="0" t="n">
        <v>158</v>
      </c>
      <c r="T118" s="0" t="n">
        <v>0.043</v>
      </c>
      <c r="U118" s="0" t="n">
        <v>0</v>
      </c>
    </row>
    <row r="119" customFormat="false" ht="15" hidden="false" customHeight="false" outlineLevel="0" collapsed="false">
      <c r="A119" s="0" t="s">
        <v>137</v>
      </c>
      <c r="B119" s="0" t="s">
        <v>138</v>
      </c>
      <c r="C119" s="0" t="n">
        <v>2</v>
      </c>
      <c r="D119" s="0" t="n">
        <v>1</v>
      </c>
      <c r="E119" s="0" t="n">
        <v>2</v>
      </c>
      <c r="F119" s="0" t="n">
        <v>236.0009613</v>
      </c>
      <c r="G119" s="0" t="n">
        <v>625.4025475</v>
      </c>
      <c r="H119" s="0" t="n">
        <v>98.2</v>
      </c>
      <c r="I119" s="0" t="n">
        <v>0.0982</v>
      </c>
      <c r="J119" s="0" t="n">
        <v>9.82E-005</v>
      </c>
      <c r="K119" s="0" t="n">
        <v>0.216493684</v>
      </c>
      <c r="L119" s="0" t="n">
        <v>0.0125</v>
      </c>
      <c r="M119" s="0" t="n">
        <v>2.82</v>
      </c>
      <c r="N119" s="0" t="n">
        <v>24.05897488</v>
      </c>
      <c r="O119" s="0" t="n">
        <v>24.4145711106729</v>
      </c>
      <c r="P119" s="0" t="n">
        <v>102.348262303053</v>
      </c>
      <c r="Q119" s="0" t="n">
        <v>245.970349202243</v>
      </c>
      <c r="R119" s="0" t="n">
        <v>651.821425385944</v>
      </c>
      <c r="S119" s="0" t="n">
        <v>50</v>
      </c>
      <c r="T119" s="0" t="n">
        <v>0.335</v>
      </c>
      <c r="U119" s="0" t="n">
        <v>0</v>
      </c>
    </row>
    <row r="120" customFormat="false" ht="15" hidden="false" customHeight="false" outlineLevel="0" collapsed="false">
      <c r="A120" s="0" t="s">
        <v>21</v>
      </c>
      <c r="B120" s="0" t="s">
        <v>22</v>
      </c>
      <c r="C120" s="0" t="n">
        <v>3</v>
      </c>
      <c r="D120" s="0" t="n">
        <v>1</v>
      </c>
      <c r="E120" s="0" t="n">
        <v>3</v>
      </c>
      <c r="F120" s="0" t="n">
        <v>123.0233117</v>
      </c>
      <c r="G120" s="0" t="n">
        <v>326.011776</v>
      </c>
      <c r="H120" s="0" t="n">
        <v>51.19</v>
      </c>
      <c r="I120" s="0" t="n">
        <v>0.05119</v>
      </c>
      <c r="J120" s="0" t="n">
        <v>5.12E-005</v>
      </c>
      <c r="K120" s="0" t="n">
        <v>0.112854498</v>
      </c>
      <c r="L120" s="0" t="n">
        <v>0.016</v>
      </c>
      <c r="M120" s="0" t="n">
        <v>3</v>
      </c>
      <c r="N120" s="0" t="n">
        <v>14.73516655</v>
      </c>
      <c r="O120" s="0" t="n">
        <v>8.25293703514607</v>
      </c>
      <c r="P120" s="0" t="n">
        <v>8.99384871019306</v>
      </c>
      <c r="Q120" s="0" t="n">
        <v>21.6146328050782</v>
      </c>
      <c r="R120" s="0" t="n">
        <v>57.2787769334573</v>
      </c>
      <c r="S120" s="0" t="n">
        <v>13.8</v>
      </c>
      <c r="T120" s="0" t="n">
        <v>0.21</v>
      </c>
      <c r="U120" s="0" t="n">
        <v>-1.34</v>
      </c>
    </row>
    <row r="121" customFormat="false" ht="15" hidden="false" customHeight="false" outlineLevel="0" collapsed="false">
      <c r="A121" s="0" t="s">
        <v>95</v>
      </c>
      <c r="B121" s="2" t="s">
        <v>96</v>
      </c>
      <c r="C121" s="0" t="n">
        <v>3</v>
      </c>
      <c r="D121" s="0" t="n">
        <v>2</v>
      </c>
      <c r="E121" s="0" t="n">
        <v>6</v>
      </c>
      <c r="F121" s="0" t="n">
        <v>732.4200913</v>
      </c>
      <c r="G121" s="0" t="n">
        <v>1940.913242</v>
      </c>
      <c r="H121" s="0" t="n">
        <v>304.76</v>
      </c>
      <c r="I121" s="0" t="n">
        <v>0.30476</v>
      </c>
      <c r="J121" s="0" t="n">
        <v>0.00030476</v>
      </c>
      <c r="K121" s="0" t="n">
        <v>0.671879991</v>
      </c>
      <c r="L121" s="0" t="n">
        <v>0.01</v>
      </c>
      <c r="M121" s="0" t="n">
        <v>3</v>
      </c>
      <c r="N121" s="0" t="n">
        <v>28.26233666</v>
      </c>
      <c r="O121" s="0" t="n">
        <v>95.0375871799405</v>
      </c>
      <c r="P121" s="0" t="n">
        <v>11588.3065205579</v>
      </c>
      <c r="Q121" s="0" t="n">
        <v>27849.8113928332</v>
      </c>
      <c r="R121" s="0" t="n">
        <v>73802.0001910079</v>
      </c>
      <c r="S121" s="0" t="n">
        <v>136</v>
      </c>
      <c r="T121" s="0" t="n">
        <v>0.2</v>
      </c>
      <c r="U121" s="0" t="n">
        <v>0</v>
      </c>
    </row>
    <row r="122" customFormat="false" ht="15" hidden="false" customHeight="false" outlineLevel="0" collapsed="false">
      <c r="A122" s="0" t="s">
        <v>101</v>
      </c>
      <c r="B122" s="0" t="s">
        <v>102</v>
      </c>
      <c r="C122" s="0" t="n">
        <v>3</v>
      </c>
      <c r="D122" s="0" t="n">
        <v>2</v>
      </c>
      <c r="E122" s="0" t="n">
        <v>6</v>
      </c>
      <c r="F122" s="0" t="n">
        <v>732.4200913</v>
      </c>
      <c r="G122" s="0" t="n">
        <v>1940.913242</v>
      </c>
      <c r="H122" s="0" t="n">
        <v>304.76</v>
      </c>
      <c r="I122" s="0" t="n">
        <v>0.30476</v>
      </c>
      <c r="J122" s="0" t="n">
        <v>0.00030476</v>
      </c>
      <c r="K122" s="0" t="n">
        <v>0.671879991</v>
      </c>
      <c r="L122" s="0" t="n">
        <v>0.012</v>
      </c>
      <c r="M122" s="0" t="n">
        <v>3.1</v>
      </c>
      <c r="N122" s="0" t="n">
        <v>26.35698417</v>
      </c>
      <c r="O122" s="2" t="n">
        <v>54.6862103568935</v>
      </c>
      <c r="P122" s="2" t="n">
        <v>2928.21199278714</v>
      </c>
      <c r="Q122" s="2" t="n">
        <v>7037.27948278574</v>
      </c>
      <c r="R122" s="2" t="n">
        <v>18648.7906293822</v>
      </c>
      <c r="S122" s="0" t="n">
        <v>150.033333333333</v>
      </c>
      <c r="T122" s="0" t="n">
        <v>0.113333333333333</v>
      </c>
      <c r="U122" s="0" t="n">
        <v>2</v>
      </c>
    </row>
    <row r="123" customFormat="false" ht="15" hidden="false" customHeight="false" outlineLevel="0" collapsed="false">
      <c r="A123" s="0" t="s">
        <v>37</v>
      </c>
      <c r="B123" s="0" t="s">
        <v>38</v>
      </c>
      <c r="C123" s="0" t="n">
        <v>3</v>
      </c>
      <c r="D123" s="0" t="n">
        <v>9</v>
      </c>
      <c r="E123" s="0" t="n">
        <v>27</v>
      </c>
      <c r="F123" s="0" t="n">
        <v>1772157205</v>
      </c>
      <c r="G123" s="0" t="n">
        <v>4696216593</v>
      </c>
      <c r="H123" s="0" t="n">
        <v>737394613</v>
      </c>
      <c r="I123" s="0" t="n">
        <v>737394.613</v>
      </c>
      <c r="J123" s="0" t="n">
        <v>737.394613</v>
      </c>
      <c r="K123" s="0" t="n">
        <v>1625674.912</v>
      </c>
      <c r="L123" s="2" t="n">
        <v>0.006</v>
      </c>
      <c r="M123" s="0" t="n">
        <v>3</v>
      </c>
      <c r="N123" s="0" t="n">
        <v>1544.863059</v>
      </c>
      <c r="O123" s="2" t="n">
        <v>2097.35722336443</v>
      </c>
      <c r="P123" s="2" t="n">
        <v>55356480.2852645</v>
      </c>
      <c r="Q123" s="2" t="n">
        <v>133036482.300564</v>
      </c>
      <c r="R123" s="2" t="n">
        <v>352546678.096494</v>
      </c>
      <c r="S123" s="2" t="n">
        <v>2097.36</v>
      </c>
      <c r="T123" s="2" t="n">
        <v>0.5</v>
      </c>
      <c r="U123" s="2" t="n">
        <v>0</v>
      </c>
    </row>
    <row r="124" customFormat="false" ht="15" hidden="false" customHeight="false" outlineLevel="0" collapsed="false">
      <c r="A124" s="2" t="s">
        <v>31</v>
      </c>
      <c r="B124" s="0" t="s">
        <v>32</v>
      </c>
      <c r="C124" s="0" t="n">
        <v>3</v>
      </c>
      <c r="D124" s="0" t="n">
        <v>1</v>
      </c>
      <c r="E124" s="0" t="n">
        <v>3</v>
      </c>
      <c r="F124" s="0" t="n">
        <v>123.0233117</v>
      </c>
      <c r="G124" s="0" t="n">
        <v>326.011776</v>
      </c>
      <c r="H124" s="0" t="n">
        <v>51.18999999837</v>
      </c>
      <c r="I124" s="0" t="n">
        <v>0.05118999999837</v>
      </c>
      <c r="J124" s="0" t="n">
        <v>5.118999999837E-005</v>
      </c>
      <c r="K124" s="0" t="n">
        <v>0.112854497796406</v>
      </c>
      <c r="L124" s="3" t="n">
        <v>0.0116</v>
      </c>
      <c r="M124" s="3" t="n">
        <v>3</v>
      </c>
      <c r="N124" s="0" t="n">
        <v>16.4024622447513</v>
      </c>
      <c r="O124" s="2" t="n">
        <v>27.3617517473974</v>
      </c>
      <c r="P124" s="2" t="n">
        <v>237.62366170011</v>
      </c>
      <c r="Q124" s="2" t="n">
        <v>571.073447969504</v>
      </c>
      <c r="R124" s="2" t="n">
        <v>1513.34463711918</v>
      </c>
      <c r="S124" s="2" t="n">
        <v>29.1726666666667</v>
      </c>
      <c r="T124" s="2" t="n">
        <v>0.926466666666667</v>
      </c>
      <c r="U124" s="2" t="n">
        <v>0</v>
      </c>
    </row>
    <row r="125" customFormat="false" ht="15" hidden="false" customHeight="false" outlineLevel="0" collapsed="false">
      <c r="A125" s="0" t="s">
        <v>25</v>
      </c>
      <c r="B125" s="0" t="s">
        <v>26</v>
      </c>
      <c r="C125" s="0" t="n">
        <v>3</v>
      </c>
      <c r="D125" s="0" t="n">
        <v>3</v>
      </c>
      <c r="E125" s="0" t="n">
        <v>9</v>
      </c>
      <c r="F125" s="0" t="n">
        <v>124433.1019</v>
      </c>
      <c r="G125" s="0" t="n">
        <v>329747.72</v>
      </c>
      <c r="H125" s="0" t="n">
        <v>51776.6137</v>
      </c>
      <c r="I125" s="0" t="n">
        <v>51.7766137</v>
      </c>
      <c r="J125" s="0" t="n">
        <v>0.051776614</v>
      </c>
      <c r="K125" s="0" t="n">
        <v>114.1477581</v>
      </c>
      <c r="L125" s="0" t="n">
        <v>0.0214</v>
      </c>
      <c r="M125" s="0" t="n">
        <v>2.96</v>
      </c>
      <c r="N125" s="0" t="n">
        <v>143.4373055</v>
      </c>
      <c r="O125" s="0" t="n">
        <v>171.5417745416</v>
      </c>
      <c r="P125" s="0" t="n">
        <v>87932.3485267848</v>
      </c>
      <c r="Q125" s="0" t="n">
        <v>211325.038516666</v>
      </c>
      <c r="R125" s="0" t="n">
        <v>560011.352069165</v>
      </c>
      <c r="S125" s="0" t="n">
        <v>358.7</v>
      </c>
      <c r="T125" s="0" t="n">
        <v>0.092</v>
      </c>
      <c r="U125" s="0" t="n">
        <v>-1.929</v>
      </c>
    </row>
    <row r="126" customFormat="false" ht="15" hidden="false" customHeight="false" outlineLevel="0" collapsed="false">
      <c r="A126" s="0" t="s">
        <v>33</v>
      </c>
      <c r="B126" s="0" t="s">
        <v>34</v>
      </c>
      <c r="C126" s="0" t="n">
        <v>3</v>
      </c>
      <c r="D126" s="0" t="n">
        <v>2</v>
      </c>
      <c r="E126" s="0" t="n">
        <v>6</v>
      </c>
      <c r="F126" s="0" t="n">
        <v>732.4200913</v>
      </c>
      <c r="G126" s="0" t="n">
        <v>1940.913242</v>
      </c>
      <c r="H126" s="0" t="n">
        <v>304.76</v>
      </c>
      <c r="I126" s="0" t="n">
        <v>0.30476</v>
      </c>
      <c r="J126" s="0" t="n">
        <v>0.00030476</v>
      </c>
      <c r="K126" s="0" t="n">
        <v>0.671879991</v>
      </c>
      <c r="L126" s="0" t="n">
        <v>0.015</v>
      </c>
      <c r="M126" s="0" t="n">
        <v>3</v>
      </c>
      <c r="N126" s="0" t="n">
        <v>27.28698603</v>
      </c>
      <c r="O126" s="0" t="n">
        <v>42.4326259903049</v>
      </c>
      <c r="P126" s="0" t="n">
        <v>1146.01680801641</v>
      </c>
      <c r="Q126" s="0" t="n">
        <v>2754.18603224324</v>
      </c>
      <c r="R126" s="0" t="n">
        <v>7298.59298544458</v>
      </c>
      <c r="S126" s="4" t="n">
        <v>58.9</v>
      </c>
      <c r="T126" s="4" t="n">
        <v>0.22</v>
      </c>
      <c r="U126" s="4" t="n">
        <v>0.207</v>
      </c>
    </row>
    <row r="127" customFormat="false" ht="15" hidden="false" customHeight="false" outlineLevel="0" collapsed="false">
      <c r="A127" s="0" t="s">
        <v>29</v>
      </c>
      <c r="B127" s="0" t="s">
        <v>30</v>
      </c>
      <c r="C127" s="0" t="n">
        <v>3</v>
      </c>
      <c r="D127" s="0" t="n">
        <v>7</v>
      </c>
      <c r="E127" s="2" t="n">
        <v>21</v>
      </c>
      <c r="F127" s="0" t="n">
        <v>20847.3854</v>
      </c>
      <c r="G127" s="0" t="n">
        <v>55245.1214</v>
      </c>
      <c r="H127" s="0" t="n">
        <v>8674.597065</v>
      </c>
      <c r="I127" s="0" t="n">
        <v>8.674597065</v>
      </c>
      <c r="J127" s="0" t="n">
        <v>0.008674597</v>
      </c>
      <c r="K127" s="0" t="n">
        <v>19.12419018</v>
      </c>
      <c r="L127" s="0" t="n">
        <v>0.00325</v>
      </c>
      <c r="M127" s="0" t="n">
        <v>3</v>
      </c>
      <c r="N127" s="0" t="n">
        <v>138.7145391</v>
      </c>
      <c r="O127" s="0" t="n">
        <v>276.952429335852</v>
      </c>
      <c r="P127" s="0" t="n">
        <v>69039.7003788392</v>
      </c>
      <c r="Q127" s="0" t="n">
        <v>165920.933378609</v>
      </c>
      <c r="R127" s="0" t="n">
        <v>439690.473453314</v>
      </c>
      <c r="S127" s="0" t="n">
        <v>282</v>
      </c>
      <c r="T127" s="0" t="n">
        <v>0.18</v>
      </c>
      <c r="U127" s="0" t="n">
        <v>-1.35</v>
      </c>
    </row>
    <row r="128" customFormat="false" ht="15" hidden="false" customHeight="false" outlineLevel="0" collapsed="false">
      <c r="A128" s="0" t="s">
        <v>23</v>
      </c>
      <c r="B128" s="0" t="s">
        <v>24</v>
      </c>
      <c r="C128" s="0" t="n">
        <v>3</v>
      </c>
      <c r="D128" s="0" t="n">
        <v>3</v>
      </c>
      <c r="E128" s="0" t="n">
        <v>9</v>
      </c>
      <c r="F128" s="0" t="n">
        <v>124433.1019</v>
      </c>
      <c r="G128" s="0" t="n">
        <v>329747.72</v>
      </c>
      <c r="H128" s="0" t="n">
        <v>51776.6137</v>
      </c>
      <c r="I128" s="0" t="n">
        <v>51.7766137</v>
      </c>
      <c r="J128" s="0" t="n">
        <v>0.051776614</v>
      </c>
      <c r="K128" s="0" t="n">
        <v>114.1477581</v>
      </c>
      <c r="L128" s="0" t="n">
        <v>0.026</v>
      </c>
      <c r="M128" s="0" t="n">
        <v>3</v>
      </c>
      <c r="N128" s="0" t="n">
        <v>181.035417</v>
      </c>
      <c r="O128" s="0" t="n">
        <v>158.592514507545</v>
      </c>
      <c r="P128" s="0" t="n">
        <v>35790.0280723597</v>
      </c>
      <c r="Q128" s="0" t="n">
        <v>86013.0451150197</v>
      </c>
      <c r="R128" s="0" t="n">
        <v>227934.569554802</v>
      </c>
      <c r="S128" s="0" t="n">
        <v>314.9</v>
      </c>
      <c r="T128" s="0" t="n">
        <v>0.089</v>
      </c>
      <c r="U128" s="0" t="n">
        <v>-1.13</v>
      </c>
    </row>
    <row r="129" customFormat="false" ht="15" hidden="false" customHeight="false" outlineLevel="0" collapsed="false">
      <c r="A129" s="0" t="s">
        <v>27</v>
      </c>
      <c r="B129" s="0" t="s">
        <v>28</v>
      </c>
      <c r="C129" s="0" t="n">
        <v>3</v>
      </c>
      <c r="D129" s="0" t="n">
        <v>1</v>
      </c>
      <c r="E129" s="0" t="n">
        <v>3</v>
      </c>
      <c r="F129" s="0" t="n">
        <v>3106.224465</v>
      </c>
      <c r="G129" s="0" t="n">
        <v>8231.494833</v>
      </c>
      <c r="H129" s="0" t="n">
        <v>1292.5</v>
      </c>
      <c r="I129" s="0" t="n">
        <v>1.2925</v>
      </c>
      <c r="J129" s="0" t="n">
        <v>0.0012925</v>
      </c>
      <c r="K129" s="0" t="n">
        <v>2.84947135</v>
      </c>
      <c r="L129" s="0" t="n">
        <v>0.011</v>
      </c>
      <c r="M129" s="0" t="n">
        <v>2.9</v>
      </c>
      <c r="N129" s="0" t="n">
        <v>56.01301107</v>
      </c>
      <c r="O129" s="0" t="n">
        <v>52.218760279429</v>
      </c>
      <c r="P129" s="0" t="n">
        <v>1054.60469551315</v>
      </c>
      <c r="Q129" s="0" t="n">
        <v>2534.49818676557</v>
      </c>
      <c r="R129" s="0" t="n">
        <v>6716.42019492876</v>
      </c>
      <c r="S129" s="0" t="n">
        <v>81.53</v>
      </c>
      <c r="T129" s="0" t="n">
        <v>0.31</v>
      </c>
      <c r="U129" s="0" t="n">
        <v>-0.3</v>
      </c>
    </row>
    <row r="130" customFormat="false" ht="15" hidden="false" customHeight="false" outlineLevel="0" collapsed="false">
      <c r="A130" s="0" t="s">
        <v>35</v>
      </c>
      <c r="B130" s="0" t="s">
        <v>36</v>
      </c>
      <c r="C130" s="0" t="n">
        <v>3</v>
      </c>
      <c r="D130" s="0" t="n">
        <v>1</v>
      </c>
      <c r="E130" s="0" t="n">
        <v>3</v>
      </c>
      <c r="F130" s="0" t="n">
        <v>123.0233117</v>
      </c>
      <c r="G130" s="0" t="n">
        <v>326.011776</v>
      </c>
      <c r="H130" s="0" t="n">
        <v>51.19</v>
      </c>
      <c r="I130" s="0" t="n">
        <v>0.05119</v>
      </c>
      <c r="J130" s="0" t="n">
        <v>5.12E-005</v>
      </c>
      <c r="K130" s="0" t="n">
        <v>0.112854498</v>
      </c>
      <c r="L130" s="0" t="n">
        <v>0.021</v>
      </c>
      <c r="M130" s="0" t="n">
        <v>3</v>
      </c>
      <c r="N130" s="0" t="n">
        <v>13.45825062</v>
      </c>
      <c r="O130" s="0" t="n">
        <v>19.5201571057611</v>
      </c>
      <c r="P130" s="0" t="n">
        <v>156.195752908825</v>
      </c>
      <c r="Q130" s="0" t="n">
        <v>375.380324222122</v>
      </c>
      <c r="R130" s="0" t="n">
        <v>994.757859188623</v>
      </c>
      <c r="S130" s="4" t="n">
        <v>21.02</v>
      </c>
      <c r="T130" s="4" t="n">
        <v>0.86</v>
      </c>
      <c r="U130" s="4" t="n">
        <v>-0.06999</v>
      </c>
    </row>
    <row r="131" customFormat="false" ht="15" hidden="false" customHeight="false" outlineLevel="0" collapsed="false">
      <c r="A131" s="0" t="s">
        <v>39</v>
      </c>
      <c r="B131" s="0" t="s">
        <v>40</v>
      </c>
      <c r="C131" s="0" t="n">
        <v>3</v>
      </c>
      <c r="D131" s="0" t="n">
        <v>2</v>
      </c>
      <c r="E131" s="0" t="n">
        <v>6</v>
      </c>
      <c r="F131" s="0" t="n">
        <v>7922.134104</v>
      </c>
      <c r="G131" s="0" t="n">
        <v>20993.65538</v>
      </c>
      <c r="H131" s="0" t="n">
        <v>3296.400001</v>
      </c>
      <c r="I131" s="0" t="n">
        <v>3.296400001</v>
      </c>
      <c r="J131" s="0" t="n">
        <v>0.0032964</v>
      </c>
      <c r="K131" s="0" t="n">
        <v>7.267309369</v>
      </c>
      <c r="L131" s="0" t="n">
        <v>0.012</v>
      </c>
      <c r="M131" s="0" t="n">
        <v>3</v>
      </c>
      <c r="N131" s="0" t="n">
        <v>65.00591663</v>
      </c>
      <c r="O131" s="0" t="n">
        <v>71.7980942457213</v>
      </c>
      <c r="P131" s="0" t="n">
        <v>4441.4011070429</v>
      </c>
      <c r="Q131" s="0" t="n">
        <v>10673.8791325232</v>
      </c>
      <c r="R131" s="0" t="n">
        <v>28285.7797011865</v>
      </c>
      <c r="S131" s="0" t="n">
        <v>150.93</v>
      </c>
      <c r="T131" s="0" t="n">
        <v>0.11</v>
      </c>
      <c r="U131" s="0" t="n">
        <v>0.13</v>
      </c>
    </row>
    <row r="132" customFormat="false" ht="15" hidden="false" customHeight="false" outlineLevel="0" collapsed="false">
      <c r="A132" s="0" t="s">
        <v>45</v>
      </c>
      <c r="B132" s="0" t="s">
        <v>46</v>
      </c>
      <c r="C132" s="0" t="n">
        <v>3</v>
      </c>
      <c r="D132" s="0" t="n">
        <v>5</v>
      </c>
      <c r="E132" s="0" t="n">
        <v>15</v>
      </c>
      <c r="F132" s="0" t="n">
        <v>5086.883093</v>
      </c>
      <c r="G132" s="0" t="n">
        <v>13480.2402</v>
      </c>
      <c r="H132" s="0" t="n">
        <v>2116.652055</v>
      </c>
      <c r="I132" s="0" t="n">
        <v>2.116652055</v>
      </c>
      <c r="J132" s="0" t="n">
        <v>0.002116652</v>
      </c>
      <c r="K132" s="0" t="n">
        <v>4.666413453</v>
      </c>
      <c r="L132" s="0" t="n">
        <v>0.00396</v>
      </c>
      <c r="M132" s="0" t="n">
        <v>3.2</v>
      </c>
      <c r="N132" s="0" t="n">
        <v>61.65747203</v>
      </c>
      <c r="O132" s="2" t="n">
        <v>287.528512235924</v>
      </c>
      <c r="P132" s="2" t="n">
        <v>292061.371895646</v>
      </c>
      <c r="Q132" s="2" t="n">
        <v>701901.879105134</v>
      </c>
      <c r="R132" s="2" t="n">
        <v>1860039.9796286</v>
      </c>
      <c r="S132" s="2" t="n">
        <v>300.785714285714</v>
      </c>
      <c r="T132" s="2" t="n">
        <v>0.240142857142857</v>
      </c>
      <c r="U132" s="2" t="n">
        <v>2</v>
      </c>
    </row>
    <row r="133" customFormat="false" ht="15" hidden="false" customHeight="false" outlineLevel="0" collapsed="false">
      <c r="A133" s="0" t="s">
        <v>43</v>
      </c>
      <c r="B133" s="0" t="s">
        <v>44</v>
      </c>
      <c r="C133" s="0" t="n">
        <v>3</v>
      </c>
      <c r="D133" s="0" t="n">
        <v>2</v>
      </c>
      <c r="E133" s="0" t="n">
        <v>6</v>
      </c>
      <c r="F133" s="0" t="n">
        <v>732.4200913</v>
      </c>
      <c r="G133" s="0" t="n">
        <v>1940.913242</v>
      </c>
      <c r="H133" s="0" t="n">
        <v>304.76</v>
      </c>
      <c r="I133" s="0" t="n">
        <v>0.30476</v>
      </c>
      <c r="J133" s="0" t="n">
        <v>0.00030476</v>
      </c>
      <c r="K133" s="0" t="n">
        <v>0.671879991</v>
      </c>
      <c r="L133" s="0" t="n">
        <v>0.0144</v>
      </c>
      <c r="M133" s="0" t="n">
        <v>3</v>
      </c>
      <c r="N133" s="0" t="n">
        <v>27.66082682</v>
      </c>
      <c r="O133" s="2" t="n">
        <v>44.3934646593301</v>
      </c>
      <c r="P133" s="2" t="n">
        <v>1259.85224392177</v>
      </c>
      <c r="Q133" s="2" t="n">
        <v>3027.76314328712</v>
      </c>
      <c r="R133" s="2" t="n">
        <v>8023.57232971087</v>
      </c>
      <c r="S133" s="2" t="n">
        <v>47.6333333333333</v>
      </c>
      <c r="T133" s="2" t="n">
        <v>0.448</v>
      </c>
      <c r="U133" s="2" t="n">
        <v>0</v>
      </c>
    </row>
    <row r="134" customFormat="false" ht="15" hidden="false" customHeight="false" outlineLevel="0" collapsed="false">
      <c r="A134" s="0" t="s">
        <v>53</v>
      </c>
      <c r="B134" s="0" t="s">
        <v>54</v>
      </c>
      <c r="C134" s="0" t="n">
        <v>3</v>
      </c>
      <c r="D134" s="0" t="n">
        <v>2</v>
      </c>
      <c r="E134" s="0" t="n">
        <v>6</v>
      </c>
      <c r="F134" s="0" t="n">
        <v>1548.906513</v>
      </c>
      <c r="G134" s="0" t="n">
        <v>4104.60226</v>
      </c>
      <c r="H134" s="0" t="n">
        <v>644.5000001</v>
      </c>
      <c r="I134" s="0" t="n">
        <v>0.6445</v>
      </c>
      <c r="J134" s="0" t="n">
        <v>0.0006445</v>
      </c>
      <c r="K134" s="0" t="n">
        <v>1.42087759</v>
      </c>
      <c r="L134" s="0" t="n">
        <v>0.012</v>
      </c>
      <c r="M134" s="0" t="n">
        <v>2.95</v>
      </c>
      <c r="N134" s="0" t="n">
        <v>40.12397562</v>
      </c>
      <c r="O134" s="0" t="n">
        <v>26.2156074529038</v>
      </c>
      <c r="P134" s="0" t="n">
        <v>183.625514622822</v>
      </c>
      <c r="Q134" s="0" t="n">
        <v>441.30140500558</v>
      </c>
      <c r="R134" s="0" t="n">
        <v>1169.44872326479</v>
      </c>
      <c r="S134" s="0" t="n">
        <v>41</v>
      </c>
      <c r="T134" s="0" t="n">
        <v>0.17</v>
      </c>
      <c r="U134" s="0" t="n">
        <v>0</v>
      </c>
    </row>
    <row r="135" customFormat="false" ht="15" hidden="false" customHeight="false" outlineLevel="0" collapsed="false">
      <c r="A135" s="0" t="s">
        <v>57</v>
      </c>
      <c r="B135" s="0" t="s">
        <v>58</v>
      </c>
      <c r="C135" s="0" t="n">
        <v>3</v>
      </c>
      <c r="D135" s="0" t="n">
        <v>2</v>
      </c>
      <c r="E135" s="0" t="n">
        <v>6</v>
      </c>
      <c r="F135" s="0" t="n">
        <v>3981.73516</v>
      </c>
      <c r="G135" s="0" t="n">
        <v>10551.59817</v>
      </c>
      <c r="H135" s="0" t="n">
        <v>1656.8</v>
      </c>
      <c r="I135" s="0" t="n">
        <v>1.6568</v>
      </c>
      <c r="J135" s="0" t="n">
        <v>0.0016568</v>
      </c>
      <c r="K135" s="0" t="n">
        <v>3.652614416</v>
      </c>
      <c r="L135" s="0" t="n">
        <v>0.004</v>
      </c>
      <c r="M135" s="0" t="n">
        <v>3.1</v>
      </c>
      <c r="N135" s="0" t="n">
        <v>51.97518289</v>
      </c>
      <c r="O135" s="0" t="n">
        <v>66.2866612052018</v>
      </c>
      <c r="P135" s="0" t="n">
        <v>3436.8489166374</v>
      </c>
      <c r="Q135" s="0" t="n">
        <v>8259.67055188032</v>
      </c>
      <c r="R135" s="0" t="n">
        <v>21888.1269624828</v>
      </c>
      <c r="S135" s="0" t="n">
        <v>72.9</v>
      </c>
      <c r="T135" s="0" t="n">
        <v>0.4</v>
      </c>
      <c r="U135" s="0" t="n">
        <v>0</v>
      </c>
    </row>
    <row r="136" customFormat="false" ht="15" hidden="false" customHeight="false" outlineLevel="0" collapsed="false">
      <c r="A136" s="0" t="s">
        <v>59</v>
      </c>
      <c r="B136" s="0" t="s">
        <v>60</v>
      </c>
      <c r="C136" s="0" t="n">
        <v>3</v>
      </c>
      <c r="D136" s="0" t="n">
        <v>2</v>
      </c>
      <c r="E136" s="0" t="n">
        <v>6</v>
      </c>
      <c r="F136" s="0" t="n">
        <v>1548.906513</v>
      </c>
      <c r="G136" s="0" t="n">
        <v>4104.60226</v>
      </c>
      <c r="H136" s="0" t="n">
        <v>644.5000001</v>
      </c>
      <c r="I136" s="0" t="n">
        <v>0.6445</v>
      </c>
      <c r="J136" s="0" t="n">
        <v>0.0006445</v>
      </c>
      <c r="K136" s="0" t="n">
        <v>1.42087759</v>
      </c>
      <c r="L136" s="0" t="n">
        <v>0.0168</v>
      </c>
      <c r="M136" s="0" t="n">
        <v>3.1</v>
      </c>
      <c r="N136" s="0" t="n">
        <v>30.1079939</v>
      </c>
      <c r="O136" s="0" t="n">
        <v>86.965728243192</v>
      </c>
      <c r="P136" s="0" t="n">
        <v>17269.8477825935</v>
      </c>
      <c r="Q136" s="0" t="n">
        <v>41504.0802273336</v>
      </c>
      <c r="R136" s="0" t="n">
        <v>109985.812602434</v>
      </c>
      <c r="S136" s="0" t="n">
        <v>263.2</v>
      </c>
      <c r="T136" s="0" t="n">
        <v>0.07</v>
      </c>
      <c r="U136" s="0" t="n">
        <v>0.27</v>
      </c>
    </row>
    <row r="137" customFormat="false" ht="15" hidden="false" customHeight="false" outlineLevel="0" collapsed="false">
      <c r="A137" s="0" t="s">
        <v>61</v>
      </c>
      <c r="B137" s="0" t="s">
        <v>62</v>
      </c>
      <c r="C137" s="0" t="n">
        <v>3</v>
      </c>
      <c r="D137" s="0" t="n">
        <v>1</v>
      </c>
      <c r="E137" s="0" t="n">
        <v>3</v>
      </c>
      <c r="F137" s="0" t="n">
        <v>91.49242972</v>
      </c>
      <c r="G137" s="0" t="n">
        <v>242.4549388</v>
      </c>
      <c r="H137" s="0" t="n">
        <v>38.07000001</v>
      </c>
      <c r="I137" s="0" t="n">
        <v>0.03807</v>
      </c>
      <c r="J137" s="0" t="n">
        <v>3.81E-005</v>
      </c>
      <c r="K137" s="0" t="n">
        <v>0.083929883</v>
      </c>
      <c r="L137" s="0" t="n">
        <v>0.0125</v>
      </c>
      <c r="M137" s="0" t="n">
        <v>3</v>
      </c>
      <c r="N137" s="0" t="n">
        <v>14.49520254</v>
      </c>
      <c r="O137" s="0" t="n">
        <v>18.3133871276943</v>
      </c>
      <c r="P137" s="0" t="n">
        <v>76.7743310861703</v>
      </c>
      <c r="Q137" s="0" t="n">
        <v>184.509327291926</v>
      </c>
      <c r="R137" s="0" t="n">
        <v>488.949717323603</v>
      </c>
      <c r="S137" s="0" t="n">
        <v>33.7</v>
      </c>
      <c r="T137" s="0" t="n">
        <v>0.32</v>
      </c>
      <c r="U137" s="0" t="n">
        <v>0.55</v>
      </c>
    </row>
    <row r="138" customFormat="false" ht="15" hidden="false" customHeight="false" outlineLevel="0" collapsed="false">
      <c r="A138" s="0" t="s">
        <v>63</v>
      </c>
      <c r="B138" s="0" t="s">
        <v>64</v>
      </c>
      <c r="C138" s="0" t="n">
        <v>3</v>
      </c>
      <c r="D138" s="0" t="n">
        <v>2</v>
      </c>
      <c r="E138" s="0" t="n">
        <v>6</v>
      </c>
      <c r="F138" s="0" t="n">
        <v>732.4200913</v>
      </c>
      <c r="G138" s="0" t="n">
        <v>1940.913242</v>
      </c>
      <c r="H138" s="0" t="n">
        <v>304.76</v>
      </c>
      <c r="I138" s="0" t="n">
        <v>0.30476</v>
      </c>
      <c r="J138" s="0" t="n">
        <v>0.00030476</v>
      </c>
      <c r="K138" s="0" t="n">
        <v>0.671879991</v>
      </c>
      <c r="L138" s="0" t="n">
        <v>0.012</v>
      </c>
      <c r="M138" s="0" t="n">
        <v>3.1</v>
      </c>
      <c r="N138" s="0" t="n">
        <v>26.35698417</v>
      </c>
      <c r="O138" s="0" t="n">
        <v>40.025584823118</v>
      </c>
      <c r="P138" s="0" t="n">
        <v>1112.82807394377</v>
      </c>
      <c r="Q138" s="0" t="n">
        <v>2674.42459491413</v>
      </c>
      <c r="R138" s="0" t="n">
        <v>7087.22517652245</v>
      </c>
      <c r="S138" s="0" t="n">
        <v>42.5</v>
      </c>
      <c r="T138" s="0" t="n">
        <v>0.47</v>
      </c>
      <c r="U138" s="0" t="n">
        <v>0.05</v>
      </c>
    </row>
    <row r="139" customFormat="false" ht="15" hidden="false" customHeight="false" outlineLevel="0" collapsed="false">
      <c r="A139" s="0" t="s">
        <v>65</v>
      </c>
      <c r="B139" s="0" t="s">
        <v>66</v>
      </c>
      <c r="C139" s="0" t="n">
        <v>3</v>
      </c>
      <c r="D139" s="0" t="n">
        <v>3</v>
      </c>
      <c r="E139" s="0" t="n">
        <v>9</v>
      </c>
      <c r="F139" s="0" t="n">
        <v>1800</v>
      </c>
      <c r="G139" s="0" t="n">
        <v>4770</v>
      </c>
      <c r="H139" s="0" t="n">
        <v>748.98</v>
      </c>
      <c r="I139" s="0" t="n">
        <v>0.74898</v>
      </c>
      <c r="J139" s="0" t="n">
        <v>0.00074898</v>
      </c>
      <c r="K139" s="0" t="n">
        <v>1.651216288</v>
      </c>
      <c r="L139" s="0" t="n">
        <v>0.0127</v>
      </c>
      <c r="M139" s="0" t="n">
        <v>3.1</v>
      </c>
      <c r="N139" s="0" t="n">
        <v>34.58793844</v>
      </c>
      <c r="O139" s="0" t="n">
        <v>50.8042482616943</v>
      </c>
      <c r="P139" s="0" t="n">
        <v>2466.57208820835</v>
      </c>
      <c r="Q139" s="0" t="n">
        <v>5927.83486711931</v>
      </c>
      <c r="R139" s="0" t="n">
        <v>15708.7623978662</v>
      </c>
      <c r="S139" s="0" t="n">
        <v>52.7</v>
      </c>
      <c r="T139" s="0" t="n">
        <v>0.35</v>
      </c>
      <c r="U139" s="0" t="n">
        <v>-0.5</v>
      </c>
    </row>
    <row r="140" customFormat="false" ht="15" hidden="false" customHeight="false" outlineLevel="0" collapsed="false">
      <c r="A140" s="0" t="s">
        <v>67</v>
      </c>
      <c r="B140" s="0" t="s">
        <v>68</v>
      </c>
      <c r="C140" s="0" t="n">
        <v>3</v>
      </c>
      <c r="D140" s="0" t="n">
        <v>1</v>
      </c>
      <c r="E140" s="0" t="n">
        <v>3</v>
      </c>
      <c r="F140" s="0" t="n">
        <v>60.65</v>
      </c>
      <c r="G140" s="0" t="n">
        <v>160.73</v>
      </c>
      <c r="H140" s="0" t="n">
        <v>25.236465</v>
      </c>
      <c r="I140" s="0" t="n">
        <v>0.025236465</v>
      </c>
      <c r="J140" s="0" t="n">
        <v>2.52E-005</v>
      </c>
      <c r="K140" s="0" t="n">
        <v>0.055636815</v>
      </c>
      <c r="L140" s="0" t="n">
        <v>0.0129</v>
      </c>
      <c r="M140" s="0" t="n">
        <v>3.05</v>
      </c>
      <c r="N140" s="0" t="n">
        <v>11.99942031</v>
      </c>
      <c r="O140" s="0" t="n">
        <v>29.0317061552873</v>
      </c>
      <c r="P140" s="0" t="n">
        <v>373.551957684064</v>
      </c>
      <c r="Q140" s="0" t="n">
        <v>897.745632501956</v>
      </c>
      <c r="R140" s="0" t="n">
        <v>2379.02592613018</v>
      </c>
      <c r="S140" s="0" t="n">
        <v>40.6</v>
      </c>
      <c r="T140" s="0" t="n">
        <v>0.27</v>
      </c>
      <c r="U140" s="0" t="n">
        <v>-1.65</v>
      </c>
    </row>
    <row r="141" customFormat="false" ht="15" hidden="false" customHeight="false" outlineLevel="0" collapsed="false">
      <c r="A141" s="0" t="s">
        <v>69</v>
      </c>
      <c r="B141" s="0" t="s">
        <v>70</v>
      </c>
      <c r="C141" s="0" t="n">
        <v>3</v>
      </c>
      <c r="D141" s="0" t="n">
        <v>1</v>
      </c>
      <c r="E141" s="0" t="n">
        <v>3</v>
      </c>
      <c r="F141" s="0" t="n">
        <v>192.2614756</v>
      </c>
      <c r="G141" s="0" t="n">
        <v>509.4929104</v>
      </c>
      <c r="H141" s="0" t="n">
        <v>80</v>
      </c>
      <c r="I141" s="0" t="n">
        <v>0.08</v>
      </c>
      <c r="J141" s="0" t="n">
        <v>8E-005</v>
      </c>
      <c r="K141" s="0" t="n">
        <v>0.1763696</v>
      </c>
      <c r="L141" s="0" t="n">
        <v>0.01</v>
      </c>
      <c r="M141" s="0" t="n">
        <v>2.9</v>
      </c>
      <c r="N141" s="0" t="n">
        <v>22.17650481</v>
      </c>
      <c r="O141" s="0" t="n">
        <v>19.4592136601567</v>
      </c>
      <c r="P141" s="0" t="n">
        <v>54.7599863427202</v>
      </c>
      <c r="Q141" s="0" t="n">
        <v>131.602947230762</v>
      </c>
      <c r="R141" s="0" t="n">
        <v>348.74781016152</v>
      </c>
      <c r="S141" s="0" t="n">
        <v>37.7</v>
      </c>
      <c r="T141" s="0" t="n">
        <v>0.242</v>
      </c>
      <c r="U141" s="0" t="n">
        <v>0</v>
      </c>
    </row>
    <row r="142" customFormat="false" ht="15" hidden="false" customHeight="false" outlineLevel="0" collapsed="false">
      <c r="A142" s="2" t="s">
        <v>71</v>
      </c>
      <c r="B142" s="0" t="s">
        <v>72</v>
      </c>
      <c r="C142" s="0" t="n">
        <v>3</v>
      </c>
      <c r="D142" s="0" t="n">
        <v>1</v>
      </c>
      <c r="E142" s="0" t="n">
        <v>3</v>
      </c>
      <c r="F142" s="0" t="n">
        <v>5.070896419</v>
      </c>
      <c r="G142" s="0" t="n">
        <v>13.43787551</v>
      </c>
      <c r="H142" s="0" t="n">
        <v>2.1099999999459</v>
      </c>
      <c r="I142" s="0" t="n">
        <v>0.0021099999999459</v>
      </c>
      <c r="J142" s="0" t="n">
        <v>2.1099999999459E-006</v>
      </c>
      <c r="K142" s="0" t="n">
        <v>0.00465174819988073</v>
      </c>
      <c r="L142" s="3" t="n">
        <v>0.011</v>
      </c>
      <c r="M142" s="3" t="n">
        <v>3.01</v>
      </c>
      <c r="N142" s="0" t="n">
        <v>5.73370229232983</v>
      </c>
      <c r="O142" s="2" t="n">
        <v>6.42454922425569</v>
      </c>
      <c r="P142" s="2" t="n">
        <v>2.97165983739562</v>
      </c>
      <c r="Q142" s="2" t="n">
        <v>7.14169631674025</v>
      </c>
      <c r="R142" s="2" t="n">
        <v>18.9254952393617</v>
      </c>
      <c r="S142" s="0" t="n">
        <v>9</v>
      </c>
      <c r="T142" s="0" t="n">
        <v>0.32</v>
      </c>
      <c r="U142" s="0" t="n">
        <v>-0.91</v>
      </c>
    </row>
    <row r="143" customFormat="false" ht="15" hidden="false" customHeight="false" outlineLevel="0" collapsed="false">
      <c r="A143" s="2" t="s">
        <v>49</v>
      </c>
      <c r="B143" s="0" t="s">
        <v>50</v>
      </c>
      <c r="C143" s="0" t="n">
        <v>3</v>
      </c>
      <c r="D143" s="0" t="n">
        <v>1</v>
      </c>
      <c r="E143" s="0" t="n">
        <v>3</v>
      </c>
      <c r="F143" s="0" t="n">
        <v>732.4200913</v>
      </c>
      <c r="G143" s="0" t="n">
        <v>1940.913242</v>
      </c>
      <c r="H143" s="0" t="n">
        <v>304.75999998993</v>
      </c>
      <c r="I143" s="0" t="n">
        <v>0.30475999998993</v>
      </c>
      <c r="J143" s="0" t="n">
        <v>0.00030475999998993</v>
      </c>
      <c r="K143" s="0" t="n">
        <v>0.671879991177799</v>
      </c>
      <c r="L143" s="3" t="n">
        <v>0.012</v>
      </c>
      <c r="M143" s="3" t="n">
        <v>3.1</v>
      </c>
      <c r="N143" s="0" t="n">
        <v>26.3569841710204</v>
      </c>
      <c r="O143" s="2" t="n">
        <v>26.6528063610101</v>
      </c>
      <c r="P143" s="2" t="n">
        <v>315.489109768166</v>
      </c>
      <c r="Q143" s="2" t="n">
        <v>758.205022273891</v>
      </c>
      <c r="R143" s="2" t="n">
        <v>2009.24330902581</v>
      </c>
      <c r="S143" s="2" t="n">
        <v>54.3</v>
      </c>
      <c r="T143" s="2" t="n">
        <v>0.225</v>
      </c>
      <c r="U143" s="2" t="n">
        <v>0</v>
      </c>
    </row>
    <row r="144" customFormat="false" ht="15" hidden="false" customHeight="false" outlineLevel="0" collapsed="false">
      <c r="A144" s="0" t="s">
        <v>55</v>
      </c>
      <c r="B144" s="0" t="s">
        <v>56</v>
      </c>
      <c r="C144" s="0" t="n">
        <v>3</v>
      </c>
      <c r="D144" s="0" t="n">
        <v>1</v>
      </c>
      <c r="E144" s="0" t="n">
        <v>3</v>
      </c>
      <c r="F144" s="0" t="n">
        <v>455.6596972</v>
      </c>
      <c r="G144" s="0" t="n">
        <v>1207.498198</v>
      </c>
      <c r="H144" s="0" t="n">
        <v>189.6</v>
      </c>
      <c r="I144" s="0" t="n">
        <v>0.1896</v>
      </c>
      <c r="J144" s="0" t="n">
        <v>0.0001896</v>
      </c>
      <c r="K144" s="0" t="n">
        <v>0.417995952</v>
      </c>
      <c r="L144" s="0" t="n">
        <v>0.013</v>
      </c>
      <c r="M144" s="0" t="n">
        <v>3</v>
      </c>
      <c r="N144" s="0" t="n">
        <v>24.43233607</v>
      </c>
      <c r="O144" s="0" t="n">
        <v>37.0473251240954</v>
      </c>
      <c r="P144" s="0" t="n">
        <v>661.018968918496</v>
      </c>
      <c r="Q144" s="0" t="n">
        <v>1588.60602960465</v>
      </c>
      <c r="R144" s="0" t="n">
        <v>4209.80597845233</v>
      </c>
      <c r="S144" s="0" t="n">
        <v>152</v>
      </c>
      <c r="T144" s="0" t="n">
        <v>0.096</v>
      </c>
      <c r="U144" s="0" t="n">
        <v>0.09</v>
      </c>
    </row>
    <row r="145" customFormat="false" ht="15" hidden="false" customHeight="false" outlineLevel="0" collapsed="false">
      <c r="A145" s="0" t="s">
        <v>75</v>
      </c>
      <c r="B145" s="0" t="s">
        <v>76</v>
      </c>
      <c r="C145" s="0" t="n">
        <v>3</v>
      </c>
      <c r="D145" s="0" t="n">
        <v>2</v>
      </c>
      <c r="E145" s="0" t="n">
        <v>6</v>
      </c>
      <c r="F145" s="0" t="n">
        <v>732.4200913</v>
      </c>
      <c r="G145" s="0" t="n">
        <v>1940.913242</v>
      </c>
      <c r="H145" s="0" t="n">
        <v>304.76</v>
      </c>
      <c r="I145" s="0" t="n">
        <v>0.30476</v>
      </c>
      <c r="J145" s="0" t="n">
        <v>0.00030476</v>
      </c>
      <c r="K145" s="0" t="n">
        <v>0.671879991</v>
      </c>
      <c r="L145" s="0" t="n">
        <v>0.0025</v>
      </c>
      <c r="M145" s="0" t="n">
        <v>3.1</v>
      </c>
      <c r="N145" s="0" t="n">
        <v>43.7170606</v>
      </c>
      <c r="O145" s="0" t="n">
        <v>57.7988550445931</v>
      </c>
      <c r="P145" s="0" t="n">
        <v>724.25189217385</v>
      </c>
      <c r="Q145" s="0" t="n">
        <v>1740.57171875475</v>
      </c>
      <c r="R145" s="0" t="n">
        <v>4612.51505470008</v>
      </c>
      <c r="S145" s="0" t="n">
        <v>122</v>
      </c>
      <c r="T145" s="0" t="n">
        <v>0.107</v>
      </c>
      <c r="U145" s="0" t="n">
        <v>0</v>
      </c>
    </row>
    <row r="146" customFormat="false" ht="15" hidden="false" customHeight="false" outlineLevel="0" collapsed="false">
      <c r="A146" s="0" t="s">
        <v>73</v>
      </c>
      <c r="B146" s="0" t="s">
        <v>74</v>
      </c>
      <c r="C146" s="0" t="n">
        <v>3</v>
      </c>
      <c r="D146" s="0" t="n">
        <v>2</v>
      </c>
      <c r="E146" s="0" t="n">
        <v>6</v>
      </c>
      <c r="F146" s="0" t="n">
        <v>732.4200913</v>
      </c>
      <c r="G146" s="0" t="n">
        <v>1940.913242</v>
      </c>
      <c r="H146" s="0" t="n">
        <v>304.76</v>
      </c>
      <c r="I146" s="0" t="n">
        <v>0.30476</v>
      </c>
      <c r="J146" s="0" t="n">
        <v>0.00030476</v>
      </c>
      <c r="K146" s="0" t="n">
        <v>0.671879991</v>
      </c>
      <c r="L146" s="0" t="n">
        <v>0.014</v>
      </c>
      <c r="M146" s="0" t="n">
        <v>2.8</v>
      </c>
      <c r="N146" s="0" t="n">
        <v>35.41807675</v>
      </c>
      <c r="O146" s="0" t="n">
        <v>40.5862051981323</v>
      </c>
      <c r="P146" s="0" t="n">
        <v>446.259717973241</v>
      </c>
      <c r="Q146" s="0" t="n">
        <v>1072.48189851776</v>
      </c>
      <c r="R146" s="0" t="n">
        <v>2842.07703107207</v>
      </c>
      <c r="S146" s="0" t="n">
        <v>43</v>
      </c>
      <c r="T146" s="0" t="n">
        <v>0.48</v>
      </c>
      <c r="U146" s="0" t="n">
        <v>0</v>
      </c>
    </row>
    <row r="147" customFormat="false" ht="15" hidden="false" customHeight="false" outlineLevel="0" collapsed="false">
      <c r="A147" s="2" t="s">
        <v>51</v>
      </c>
      <c r="B147" s="0" t="s">
        <v>52</v>
      </c>
      <c r="C147" s="0" t="n">
        <v>3</v>
      </c>
      <c r="D147" s="0" t="n">
        <v>1</v>
      </c>
      <c r="E147" s="0" t="n">
        <v>3</v>
      </c>
      <c r="F147" s="0" t="n">
        <v>1548.906513</v>
      </c>
      <c r="G147" s="0" t="n">
        <v>4104.60226</v>
      </c>
      <c r="H147" s="0" t="n">
        <v>644.5000000593</v>
      </c>
      <c r="I147" s="0" t="n">
        <v>0.6445000000593</v>
      </c>
      <c r="J147" s="0" t="n">
        <v>0.0006445000000593</v>
      </c>
      <c r="K147" s="0" t="n">
        <v>1.42087759013073</v>
      </c>
      <c r="L147" s="3" t="n">
        <v>0.0124</v>
      </c>
      <c r="M147" s="3" t="n">
        <v>3.2</v>
      </c>
      <c r="N147" s="0" t="n">
        <v>29.7637663379874</v>
      </c>
      <c r="O147" s="2" t="n">
        <v>10.0246456650209</v>
      </c>
      <c r="P147" s="2" t="n">
        <v>19.8080892334971</v>
      </c>
      <c r="Q147" s="2" t="n">
        <v>47.6041558122978</v>
      </c>
      <c r="R147" s="2" t="n">
        <v>126.151012902589</v>
      </c>
      <c r="S147" s="0" t="n">
        <v>20.9</v>
      </c>
      <c r="T147" s="0" t="n">
        <v>0.195</v>
      </c>
      <c r="U147" s="0" t="n">
        <v>-0.35</v>
      </c>
    </row>
    <row r="148" customFormat="false" ht="15" hidden="false" customHeight="false" outlineLevel="0" collapsed="false">
      <c r="A148" s="0" t="s">
        <v>85</v>
      </c>
      <c r="B148" s="0" t="s">
        <v>86</v>
      </c>
      <c r="C148" s="0" t="n">
        <v>3</v>
      </c>
      <c r="D148" s="0" t="n">
        <v>7</v>
      </c>
      <c r="E148" s="0" t="n">
        <v>21</v>
      </c>
      <c r="F148" s="0" t="n">
        <v>20847.3854</v>
      </c>
      <c r="G148" s="0" t="n">
        <v>55245.1214</v>
      </c>
      <c r="H148" s="0" t="n">
        <v>8674.597065</v>
      </c>
      <c r="I148" s="0" t="n">
        <v>8.674597065</v>
      </c>
      <c r="J148" s="0" t="n">
        <v>0.008674597</v>
      </c>
      <c r="K148" s="0" t="n">
        <v>19.12419018</v>
      </c>
      <c r="L148" s="0" t="n">
        <v>0.00524</v>
      </c>
      <c r="M148" s="0" t="n">
        <v>3.141</v>
      </c>
      <c r="N148" s="0" t="n">
        <v>95.48091994</v>
      </c>
      <c r="O148" s="2" t="n">
        <v>286.150360210859</v>
      </c>
      <c r="P148" s="2" t="n">
        <v>272579.991514321</v>
      </c>
      <c r="Q148" s="2" t="n">
        <v>655082.89236799</v>
      </c>
      <c r="R148" s="2" t="n">
        <v>1735969.66477517</v>
      </c>
      <c r="S148" s="0" t="n">
        <v>309.244444444444</v>
      </c>
      <c r="T148" s="0" t="n">
        <v>0.136555555555556</v>
      </c>
      <c r="U148" s="0" t="n">
        <v>2</v>
      </c>
    </row>
    <row r="149" customFormat="false" ht="15" hidden="false" customHeight="false" outlineLevel="0" collapsed="false">
      <c r="A149" s="0" t="s">
        <v>77</v>
      </c>
      <c r="B149" s="0" t="s">
        <v>78</v>
      </c>
      <c r="C149" s="0" t="n">
        <v>3</v>
      </c>
      <c r="D149" s="0" t="n">
        <v>3</v>
      </c>
      <c r="E149" s="0" t="n">
        <v>9</v>
      </c>
      <c r="F149" s="0" t="n">
        <v>123834.1152</v>
      </c>
      <c r="G149" s="0" t="n">
        <v>328160.4053</v>
      </c>
      <c r="H149" s="0" t="n">
        <v>51527.37533</v>
      </c>
      <c r="I149" s="0" t="n">
        <v>51.52737533</v>
      </c>
      <c r="J149" s="0" t="n">
        <v>0.051527375</v>
      </c>
      <c r="K149" s="0" t="n">
        <v>113.5982822</v>
      </c>
      <c r="L149" s="0" t="n">
        <v>0.035</v>
      </c>
      <c r="M149" s="0" t="n">
        <v>2.9</v>
      </c>
      <c r="N149" s="0" t="n">
        <v>133.9325689</v>
      </c>
      <c r="O149" s="2" t="n">
        <v>206.091807358455</v>
      </c>
      <c r="P149" s="2" t="n">
        <v>179822.551346235</v>
      </c>
      <c r="Q149" s="2" t="n">
        <v>432161.863365141</v>
      </c>
      <c r="R149" s="2" t="n">
        <v>1145228.93791762</v>
      </c>
      <c r="S149" s="0" t="n">
        <v>208.407</v>
      </c>
      <c r="T149" s="0" t="n">
        <v>0.5</v>
      </c>
      <c r="U149" s="0" t="n">
        <v>0</v>
      </c>
    </row>
    <row r="150" customFormat="false" ht="15" hidden="false" customHeight="false" outlineLevel="0" collapsed="false">
      <c r="A150" s="0" t="s">
        <v>79</v>
      </c>
      <c r="B150" s="0" t="s">
        <v>80</v>
      </c>
      <c r="C150" s="0" t="n">
        <v>3</v>
      </c>
      <c r="D150" s="0" t="n">
        <v>2</v>
      </c>
      <c r="E150" s="0" t="n">
        <v>6</v>
      </c>
      <c r="F150" s="0" t="n">
        <v>1548.906513</v>
      </c>
      <c r="G150" s="0" t="n">
        <v>4104.60226</v>
      </c>
      <c r="H150" s="0" t="n">
        <v>644.5000001</v>
      </c>
      <c r="I150" s="0" t="n">
        <v>0.6445</v>
      </c>
      <c r="J150" s="0" t="n">
        <v>0.0006445</v>
      </c>
      <c r="K150" s="0" t="n">
        <v>1.42087759</v>
      </c>
      <c r="L150" s="0" t="n">
        <v>0.0034</v>
      </c>
      <c r="M150" s="0" t="n">
        <v>3.285</v>
      </c>
      <c r="N150" s="0" t="n">
        <v>29.76376634</v>
      </c>
      <c r="O150" s="0" t="n">
        <v>38.3003630836326</v>
      </c>
      <c r="P150" s="0" t="n">
        <v>1444.34498074383</v>
      </c>
      <c r="Q150" s="0" t="n">
        <v>3471.148716039</v>
      </c>
      <c r="R150" s="0" t="n">
        <v>9198.54409750334</v>
      </c>
      <c r="S150" s="0" t="n">
        <v>59.9</v>
      </c>
      <c r="T150" s="0" t="n">
        <v>0.17</v>
      </c>
      <c r="U150" s="0" t="n">
        <v>0</v>
      </c>
    </row>
    <row r="151" customFormat="false" ht="15" hidden="false" customHeight="false" outlineLevel="0" collapsed="false">
      <c r="A151" s="0" t="s">
        <v>81</v>
      </c>
      <c r="B151" s="0" t="s">
        <v>82</v>
      </c>
      <c r="C151" s="0" t="n">
        <v>3</v>
      </c>
      <c r="D151" s="0" t="n">
        <v>2</v>
      </c>
      <c r="E151" s="0" t="n">
        <v>6</v>
      </c>
      <c r="F151" s="0" t="n">
        <v>732.4200913</v>
      </c>
      <c r="G151" s="0" t="n">
        <v>1940.913242</v>
      </c>
      <c r="H151" s="0" t="n">
        <v>304.76</v>
      </c>
      <c r="I151" s="0" t="n">
        <v>0.30476</v>
      </c>
      <c r="J151" s="0" t="n">
        <v>0.00030476</v>
      </c>
      <c r="K151" s="0" t="n">
        <v>0.671879991</v>
      </c>
      <c r="L151" s="0" t="n">
        <v>0.015</v>
      </c>
      <c r="M151" s="0" t="n">
        <v>3</v>
      </c>
      <c r="N151" s="0" t="n">
        <v>27.28698603</v>
      </c>
      <c r="O151" s="0" t="n">
        <v>67.7769363416537</v>
      </c>
      <c r="P151" s="0" t="n">
        <v>4670.21700511607</v>
      </c>
      <c r="Q151" s="0" t="n">
        <v>11223.7851600963</v>
      </c>
      <c r="R151" s="0" t="n">
        <v>29743.0306742552</v>
      </c>
      <c r="S151" s="0" t="n">
        <v>106</v>
      </c>
      <c r="T151" s="0" t="n">
        <v>0.17</v>
      </c>
      <c r="U151" s="0" t="n">
        <v>0</v>
      </c>
    </row>
    <row r="152" customFormat="false" ht="15" hidden="false" customHeight="false" outlineLevel="0" collapsed="false">
      <c r="A152" s="0" t="s">
        <v>83</v>
      </c>
      <c r="B152" s="0" t="s">
        <v>84</v>
      </c>
      <c r="C152" s="0" t="n">
        <v>3</v>
      </c>
      <c r="D152" s="0" t="n">
        <v>7</v>
      </c>
      <c r="E152" s="0" t="n">
        <v>21</v>
      </c>
      <c r="F152" s="0" t="n">
        <v>20847.3854</v>
      </c>
      <c r="G152" s="0" t="n">
        <v>55245.1214</v>
      </c>
      <c r="H152" s="0" t="n">
        <v>8674.597065</v>
      </c>
      <c r="I152" s="0" t="n">
        <v>8.674597065</v>
      </c>
      <c r="J152" s="0" t="n">
        <v>0.008674597</v>
      </c>
      <c r="K152" s="0" t="n">
        <v>19.12419018</v>
      </c>
      <c r="L152" s="0" t="n">
        <v>0.0054</v>
      </c>
      <c r="M152" s="0" t="n">
        <v>3</v>
      </c>
      <c r="N152" s="0" t="n">
        <v>117.1166165</v>
      </c>
      <c r="O152" s="0" t="n">
        <v>255.49714593612</v>
      </c>
      <c r="P152" s="0" t="n">
        <v>90064.1426718569</v>
      </c>
      <c r="Q152" s="0" t="n">
        <v>216448.312116936</v>
      </c>
      <c r="R152" s="0" t="n">
        <v>573588.027109879</v>
      </c>
      <c r="S152" s="0" t="n">
        <v>280</v>
      </c>
      <c r="T152" s="0" t="n">
        <v>0.116</v>
      </c>
      <c r="U152" s="0" t="n">
        <v>0</v>
      </c>
    </row>
    <row r="153" customFormat="false" ht="15" hidden="false" customHeight="false" outlineLevel="0" collapsed="false">
      <c r="A153" s="0" t="s">
        <v>91</v>
      </c>
      <c r="B153" s="0" t="s">
        <v>92</v>
      </c>
      <c r="C153" s="0" t="n">
        <v>3</v>
      </c>
      <c r="D153" s="0" t="n">
        <v>2</v>
      </c>
      <c r="E153" s="0" t="n">
        <v>6</v>
      </c>
      <c r="F153" s="0" t="n">
        <v>732.4200913</v>
      </c>
      <c r="G153" s="0" t="n">
        <v>1940.913242</v>
      </c>
      <c r="H153" s="0" t="n">
        <v>304.76</v>
      </c>
      <c r="I153" s="0" t="n">
        <v>0.30476</v>
      </c>
      <c r="J153" s="0" t="n">
        <v>0.00030476</v>
      </c>
      <c r="K153" s="0" t="n">
        <v>0.671879991</v>
      </c>
      <c r="L153" s="0" t="n">
        <v>0.013</v>
      </c>
      <c r="M153" s="0" t="n">
        <v>3</v>
      </c>
      <c r="N153" s="0" t="n">
        <v>28.62012574</v>
      </c>
      <c r="O153" s="0" t="n">
        <v>40.9468948866585</v>
      </c>
      <c r="P153" s="0" t="n">
        <v>892.495989352254</v>
      </c>
      <c r="Q153" s="0" t="n">
        <v>2144.90744857547</v>
      </c>
      <c r="R153" s="0" t="n">
        <v>5684.004738725</v>
      </c>
      <c r="S153" s="0" t="n">
        <v>60.2</v>
      </c>
      <c r="T153" s="0" t="n">
        <v>0.19</v>
      </c>
      <c r="U153" s="0" t="n">
        <v>0</v>
      </c>
    </row>
    <row r="154" customFormat="false" ht="15" hidden="false" customHeight="false" outlineLevel="0" collapsed="false">
      <c r="A154" s="0" t="s">
        <v>87</v>
      </c>
      <c r="B154" s="0" t="s">
        <v>88</v>
      </c>
      <c r="C154" s="0" t="n">
        <v>3</v>
      </c>
      <c r="D154" s="0" t="n">
        <v>2</v>
      </c>
      <c r="E154" s="0" t="n">
        <v>6</v>
      </c>
      <c r="F154" s="0" t="n">
        <v>732.4200913</v>
      </c>
      <c r="G154" s="0" t="n">
        <v>1940.913242</v>
      </c>
      <c r="H154" s="0" t="n">
        <v>304.76</v>
      </c>
      <c r="I154" s="0" t="n">
        <v>0.30476</v>
      </c>
      <c r="J154" s="0" t="n">
        <v>0.00030476</v>
      </c>
      <c r="K154" s="0" t="n">
        <v>0.671879991</v>
      </c>
      <c r="L154" s="0" t="n">
        <v>0.006</v>
      </c>
      <c r="M154" s="0" t="n">
        <v>3.1</v>
      </c>
      <c r="N154" s="0" t="n">
        <v>32.96113561</v>
      </c>
      <c r="O154" s="0" t="n">
        <v>22.7737671406735</v>
      </c>
      <c r="P154" s="0" t="n">
        <v>96.8722451244892</v>
      </c>
      <c r="Q154" s="0" t="n">
        <v>232.810009912255</v>
      </c>
      <c r="R154" s="0" t="n">
        <v>616.946526267475</v>
      </c>
      <c r="S154" s="0" t="n">
        <v>31.4</v>
      </c>
      <c r="T154" s="0" t="n">
        <v>0.19</v>
      </c>
      <c r="U154" s="0" t="n">
        <v>-0.8</v>
      </c>
    </row>
    <row r="155" customFormat="false" ht="15" hidden="false" customHeight="false" outlineLevel="0" collapsed="false">
      <c r="A155" s="0" t="s">
        <v>93</v>
      </c>
      <c r="B155" s="0" t="s">
        <v>94</v>
      </c>
      <c r="C155" s="0" t="n">
        <v>3</v>
      </c>
      <c r="D155" s="0" t="n">
        <v>9</v>
      </c>
      <c r="E155" s="0" t="n">
        <v>27</v>
      </c>
      <c r="F155" s="0" t="n">
        <v>1772157205</v>
      </c>
      <c r="G155" s="0" t="n">
        <v>4696216593</v>
      </c>
      <c r="H155" s="0" t="n">
        <v>737394613</v>
      </c>
      <c r="I155" s="0" t="n">
        <v>737394.613</v>
      </c>
      <c r="J155" s="0" t="n">
        <v>737.394613</v>
      </c>
      <c r="K155" s="0" t="n">
        <v>1625674.912</v>
      </c>
      <c r="L155" s="2" t="n">
        <v>0.017</v>
      </c>
      <c r="M155" s="0" t="n">
        <v>3</v>
      </c>
      <c r="N155" s="0" t="n">
        <v>1544.863059</v>
      </c>
      <c r="O155" s="2" t="n">
        <v>1583.10420263623</v>
      </c>
      <c r="P155" s="2" t="n">
        <v>67449296.8878685</v>
      </c>
      <c r="Q155" s="2" t="n">
        <v>162098766.853805</v>
      </c>
      <c r="R155" s="2" t="n">
        <v>429561732.162584</v>
      </c>
      <c r="S155" s="0" t="n">
        <v>1584.96</v>
      </c>
      <c r="T155" s="2" t="n">
        <v>0.25</v>
      </c>
      <c r="U155" s="0" t="n">
        <v>0</v>
      </c>
    </row>
    <row r="156" customFormat="false" ht="15" hidden="false" customHeight="false" outlineLevel="0" collapsed="false">
      <c r="A156" s="0" t="s">
        <v>109</v>
      </c>
      <c r="B156" s="0" t="s">
        <v>110</v>
      </c>
      <c r="C156" s="0" t="n">
        <v>3</v>
      </c>
      <c r="D156" s="0" t="n">
        <v>5</v>
      </c>
      <c r="E156" s="0" t="n">
        <v>15</v>
      </c>
      <c r="F156" s="0" t="n">
        <v>5086.883093</v>
      </c>
      <c r="G156" s="0" t="n">
        <v>13480.2402</v>
      </c>
      <c r="H156" s="0" t="n">
        <v>2116.652055</v>
      </c>
      <c r="I156" s="0" t="n">
        <v>2.116652055</v>
      </c>
      <c r="J156" s="0" t="n">
        <v>0.002116652</v>
      </c>
      <c r="K156" s="0" t="n">
        <v>4.666413453</v>
      </c>
      <c r="L156" s="0" t="n">
        <v>0.0043</v>
      </c>
      <c r="M156" s="0" t="n">
        <v>3.1</v>
      </c>
      <c r="N156" s="0" t="n">
        <v>68.57841207</v>
      </c>
      <c r="O156" s="0" t="n">
        <v>116.944766235771</v>
      </c>
      <c r="P156" s="0" t="n">
        <v>11071.5622159796</v>
      </c>
      <c r="Q156" s="0" t="n">
        <v>26607.9361114625</v>
      </c>
      <c r="R156" s="0" t="n">
        <v>70511.0306953757</v>
      </c>
      <c r="S156" s="0" t="n">
        <v>186</v>
      </c>
      <c r="T156" s="0" t="n">
        <v>0.046</v>
      </c>
      <c r="U156" s="0" t="n">
        <v>-6.54</v>
      </c>
    </row>
    <row r="157" customFormat="false" ht="15" hidden="false" customHeight="false" outlineLevel="0" collapsed="false">
      <c r="A157" s="0" t="s">
        <v>99</v>
      </c>
      <c r="B157" s="0" t="s">
        <v>100</v>
      </c>
      <c r="C157" s="0" t="n">
        <v>3</v>
      </c>
      <c r="D157" s="0" t="n">
        <v>2</v>
      </c>
      <c r="E157" s="0" t="n">
        <v>6</v>
      </c>
      <c r="F157" s="0" t="n">
        <v>732.4200913</v>
      </c>
      <c r="G157" s="0" t="n">
        <v>1940.913242</v>
      </c>
      <c r="H157" s="0" t="n">
        <v>304.76</v>
      </c>
      <c r="I157" s="0" t="n">
        <v>0.30476</v>
      </c>
      <c r="J157" s="0" t="n">
        <v>0.00030476</v>
      </c>
      <c r="K157" s="0" t="n">
        <v>0.671879991</v>
      </c>
      <c r="L157" s="0" t="n">
        <v>0.015</v>
      </c>
      <c r="M157" s="0" t="n">
        <v>3.1</v>
      </c>
      <c r="N157" s="0" t="n">
        <v>24.5264347</v>
      </c>
      <c r="O157" s="0" t="n">
        <v>27.1107745366615</v>
      </c>
      <c r="P157" s="0" t="n">
        <v>415.749013475329</v>
      </c>
      <c r="Q157" s="0" t="n">
        <v>999.156485160607</v>
      </c>
      <c r="R157" s="0" t="n">
        <v>2647.76468567561</v>
      </c>
      <c r="S157" s="0" t="n">
        <v>42.4</v>
      </c>
      <c r="T157" s="0" t="n">
        <v>0.17</v>
      </c>
      <c r="U157" s="0" t="n">
        <v>0</v>
      </c>
    </row>
    <row r="158" customFormat="false" ht="15" hidden="false" customHeight="false" outlineLevel="0" collapsed="false">
      <c r="A158" s="0" t="s">
        <v>97</v>
      </c>
      <c r="B158" s="0" t="s">
        <v>98</v>
      </c>
      <c r="C158" s="0" t="n">
        <v>3</v>
      </c>
      <c r="D158" s="0" t="n">
        <v>2</v>
      </c>
      <c r="E158" s="0" t="n">
        <v>6</v>
      </c>
      <c r="F158" s="0" t="n">
        <v>26457.49672</v>
      </c>
      <c r="G158" s="0" t="n">
        <v>70112.3663</v>
      </c>
      <c r="H158" s="0" t="n">
        <v>11008.96439</v>
      </c>
      <c r="I158" s="0" t="n">
        <v>11.00896439</v>
      </c>
      <c r="J158" s="0" t="n">
        <v>0.011008964</v>
      </c>
      <c r="K158" s="0" t="n">
        <v>24.27058306</v>
      </c>
      <c r="L158" s="2" t="n">
        <v>0.065</v>
      </c>
      <c r="M158" s="0" t="n">
        <v>3</v>
      </c>
      <c r="N158" s="0" t="n">
        <v>81.95437772</v>
      </c>
      <c r="O158" s="0" t="n">
        <v>23.3378276816975</v>
      </c>
      <c r="P158" s="0" t="n">
        <v>826.217982637513</v>
      </c>
      <c r="Q158" s="0" t="n">
        <v>1985.62360643478</v>
      </c>
      <c r="R158" s="0" t="n">
        <v>5261.90255705217</v>
      </c>
      <c r="S158" s="0" t="n">
        <v>23.6</v>
      </c>
      <c r="T158" s="0" t="n">
        <v>0.75</v>
      </c>
      <c r="U158" s="0" t="n">
        <v>0</v>
      </c>
    </row>
    <row r="159" customFormat="false" ht="15" hidden="false" customHeight="false" outlineLevel="0" collapsed="false">
      <c r="A159" s="2" t="s">
        <v>47</v>
      </c>
      <c r="B159" s="0" t="s">
        <v>48</v>
      </c>
      <c r="C159" s="0" t="n">
        <v>3</v>
      </c>
      <c r="D159" s="0" t="n">
        <v>1</v>
      </c>
      <c r="E159" s="0" t="n">
        <v>3</v>
      </c>
      <c r="F159" s="0" t="n">
        <v>192.2614756</v>
      </c>
      <c r="G159" s="0" t="n">
        <v>509.4929104</v>
      </c>
      <c r="H159" s="0" t="n">
        <v>79.99999999716</v>
      </c>
      <c r="I159" s="0" t="n">
        <v>0.07999999999716</v>
      </c>
      <c r="J159" s="0" t="n">
        <v>7.999999999716E-005</v>
      </c>
      <c r="K159" s="0" t="n">
        <v>0.176369599993739</v>
      </c>
      <c r="L159" s="3" t="n">
        <v>0.0123</v>
      </c>
      <c r="M159" s="3" t="n">
        <v>3.2</v>
      </c>
      <c r="N159" s="0" t="n">
        <v>15.546057640091</v>
      </c>
      <c r="O159" s="2" t="n">
        <v>32.4365447599749</v>
      </c>
      <c r="P159" s="2" t="n">
        <v>841.813304763318</v>
      </c>
      <c r="Q159" s="2" t="n">
        <v>2023.10335199067</v>
      </c>
      <c r="R159" s="2" t="n">
        <v>5361.22388277527</v>
      </c>
      <c r="S159" s="2" t="n">
        <v>39.2</v>
      </c>
      <c r="T159" s="2" t="n">
        <v>0.585714285714286</v>
      </c>
      <c r="U159" s="2" t="n">
        <v>0</v>
      </c>
    </row>
    <row r="160" customFormat="false" ht="15" hidden="false" customHeight="false" outlineLevel="0" collapsed="false">
      <c r="A160" s="0" t="s">
        <v>103</v>
      </c>
      <c r="B160" s="0" t="s">
        <v>104</v>
      </c>
      <c r="C160" s="0" t="n">
        <v>3</v>
      </c>
      <c r="D160" s="0" t="n">
        <v>1</v>
      </c>
      <c r="E160" s="0" t="n">
        <v>3</v>
      </c>
      <c r="F160" s="0" t="n">
        <v>233.9101178</v>
      </c>
      <c r="G160" s="0" t="n">
        <v>619.8618121</v>
      </c>
      <c r="H160" s="0" t="n">
        <v>97.33000002</v>
      </c>
      <c r="I160" s="0" t="n">
        <v>0.09733</v>
      </c>
      <c r="J160" s="0" t="n">
        <v>9.73E-005</v>
      </c>
      <c r="K160" s="0" t="n">
        <v>0.214575665</v>
      </c>
      <c r="L160" s="0" t="n">
        <v>0.013</v>
      </c>
      <c r="M160" s="0" t="n">
        <v>2.8</v>
      </c>
      <c r="N160" s="0" t="n">
        <v>24.19244573</v>
      </c>
      <c r="O160" s="0" t="n">
        <v>27.2882642947411</v>
      </c>
      <c r="P160" s="0" t="n">
        <v>136.356519656892</v>
      </c>
      <c r="Q160" s="0" t="n">
        <v>327.701320973065</v>
      </c>
      <c r="R160" s="0" t="n">
        <v>868.408500578622</v>
      </c>
      <c r="S160" s="0" t="n">
        <v>65.4</v>
      </c>
      <c r="T160" s="0" t="n">
        <v>0.18</v>
      </c>
      <c r="U160" s="0" t="n">
        <v>0</v>
      </c>
    </row>
    <row r="161" customFormat="false" ht="15" hidden="false" customHeight="false" outlineLevel="0" collapsed="false">
      <c r="A161" s="2" t="s">
        <v>105</v>
      </c>
      <c r="B161" s="0" t="s">
        <v>106</v>
      </c>
      <c r="C161" s="0" t="n">
        <v>3</v>
      </c>
      <c r="D161" s="0" t="n">
        <v>3</v>
      </c>
      <c r="E161" s="0" t="n">
        <v>9</v>
      </c>
      <c r="F161" s="0" t="n">
        <v>1800</v>
      </c>
      <c r="G161" s="0" t="n">
        <v>4770</v>
      </c>
      <c r="H161" s="0" t="n">
        <v>748.98</v>
      </c>
      <c r="I161" s="0" t="n">
        <v>0.74898</v>
      </c>
      <c r="J161" s="0" t="n">
        <v>0.00074898</v>
      </c>
      <c r="K161" s="0" t="n">
        <v>1.65075192</v>
      </c>
      <c r="L161" s="3" t="n">
        <v>0.0127</v>
      </c>
      <c r="M161" s="3" t="n">
        <v>3.1</v>
      </c>
      <c r="N161" s="0" t="n">
        <v>34.5879384446195</v>
      </c>
      <c r="O161" s="2" t="n">
        <v>85.3897975899387</v>
      </c>
      <c r="P161" s="2" t="n">
        <v>12335.6566189309</v>
      </c>
      <c r="Q161" s="2" t="n">
        <v>29645.8943016846</v>
      </c>
      <c r="R161" s="2" t="n">
        <v>78561.6198994641</v>
      </c>
      <c r="S161" s="0" t="n">
        <v>109.975</v>
      </c>
      <c r="T161" s="0" t="n">
        <v>0.1475</v>
      </c>
      <c r="U161" s="0" t="n">
        <v>-1.15666666666667</v>
      </c>
    </row>
    <row r="162" customFormat="false" ht="15" hidden="false" customHeight="false" outlineLevel="0" collapsed="false">
      <c r="A162" s="0" t="s">
        <v>115</v>
      </c>
      <c r="B162" s="0" t="s">
        <v>116</v>
      </c>
      <c r="C162" s="0" t="n">
        <v>3</v>
      </c>
      <c r="D162" s="0" t="n">
        <v>7</v>
      </c>
      <c r="E162" s="0" t="n">
        <v>21</v>
      </c>
      <c r="F162" s="0" t="n">
        <v>9235805.592</v>
      </c>
      <c r="G162" s="0" t="n">
        <v>24474884.82</v>
      </c>
      <c r="H162" s="0" t="n">
        <v>3843018.707</v>
      </c>
      <c r="I162" s="0" t="n">
        <v>3843.018707</v>
      </c>
      <c r="J162" s="0" t="n">
        <v>3.843018707</v>
      </c>
      <c r="K162" s="0" t="n">
        <v>8472.395901</v>
      </c>
      <c r="L162" s="2" t="n">
        <v>0.015</v>
      </c>
      <c r="M162" s="0" t="n">
        <v>3</v>
      </c>
      <c r="N162" s="0" t="n">
        <v>727.0386509</v>
      </c>
      <c r="O162" s="2" t="n">
        <v>270.353829449471</v>
      </c>
      <c r="P162" s="2" t="n">
        <v>296407.259296098</v>
      </c>
      <c r="Q162" s="2" t="n">
        <v>712346.213160534</v>
      </c>
      <c r="R162" s="2" t="n">
        <v>1887717.46487542</v>
      </c>
      <c r="S162" s="0" t="n">
        <v>271.78</v>
      </c>
      <c r="T162" s="0" t="n">
        <v>0.25</v>
      </c>
      <c r="U162" s="0" t="n">
        <v>0</v>
      </c>
    </row>
    <row r="163" customFormat="false" ht="15" hidden="false" customHeight="false" outlineLevel="0" collapsed="false">
      <c r="A163" s="0" t="s">
        <v>107</v>
      </c>
      <c r="B163" s="0" t="s">
        <v>108</v>
      </c>
      <c r="C163" s="0" t="n">
        <v>3</v>
      </c>
      <c r="D163" s="0" t="n">
        <v>5</v>
      </c>
      <c r="E163" s="0" t="n">
        <v>15</v>
      </c>
      <c r="F163" s="0" t="n">
        <v>5086.883093</v>
      </c>
      <c r="G163" s="0" t="n">
        <v>13480.2402</v>
      </c>
      <c r="H163" s="0" t="n">
        <v>2116.652055</v>
      </c>
      <c r="I163" s="0" t="n">
        <v>2.116652055</v>
      </c>
      <c r="J163" s="0" t="n">
        <v>0.002116652</v>
      </c>
      <c r="K163" s="0" t="n">
        <v>4.666413453</v>
      </c>
      <c r="L163" s="0" t="n">
        <v>0.0036</v>
      </c>
      <c r="M163" s="0" t="n">
        <v>3</v>
      </c>
      <c r="N163" s="0" t="n">
        <v>83.77523548</v>
      </c>
      <c r="O163" s="0" t="n">
        <v>85.0098776763569</v>
      </c>
      <c r="P163" s="0" t="n">
        <v>2211.62084465747</v>
      </c>
      <c r="Q163" s="0" t="n">
        <v>5315.11858845824</v>
      </c>
      <c r="R163" s="0" t="n">
        <v>14085.0642594143</v>
      </c>
      <c r="S163" s="0" t="n">
        <v>150</v>
      </c>
      <c r="T163" s="0" t="n">
        <v>0.041</v>
      </c>
      <c r="U163" s="0" t="n">
        <v>-5.4</v>
      </c>
    </row>
    <row r="164" customFormat="false" ht="15" hidden="false" customHeight="false" outlineLevel="0" collapsed="false">
      <c r="A164" s="0" t="s">
        <v>41</v>
      </c>
      <c r="B164" s="0" t="s">
        <v>42</v>
      </c>
      <c r="C164" s="0" t="n">
        <v>3</v>
      </c>
      <c r="D164" s="0" t="n">
        <v>4</v>
      </c>
      <c r="E164" s="0" t="n">
        <v>12</v>
      </c>
      <c r="F164" s="0" t="n">
        <v>4816.663539</v>
      </c>
      <c r="G164" s="0" t="n">
        <v>12764.15838</v>
      </c>
      <c r="H164" s="0" t="n">
        <v>2004.213699</v>
      </c>
      <c r="I164" s="0" t="n">
        <v>2.004213699</v>
      </c>
      <c r="J164" s="0" t="n">
        <v>0.002004214</v>
      </c>
      <c r="K164" s="0" t="n">
        <v>4.418529604</v>
      </c>
      <c r="L164" s="0" t="n">
        <v>0.0134</v>
      </c>
      <c r="M164" s="0" t="n">
        <v>3.1</v>
      </c>
      <c r="N164" s="0" t="n">
        <v>46.69850493</v>
      </c>
      <c r="O164" s="0" t="n">
        <v>71.5438179548964</v>
      </c>
      <c r="P164" s="0" t="n">
        <v>7521.04777928866</v>
      </c>
      <c r="Q164" s="0" t="n">
        <v>18075.0968019434</v>
      </c>
      <c r="R164" s="0" t="n">
        <v>47899.0065251501</v>
      </c>
      <c r="S164" s="0" t="n">
        <v>91.5</v>
      </c>
      <c r="T164" s="0" t="n">
        <v>0.1269</v>
      </c>
      <c r="U164" s="0" t="n">
        <v>0</v>
      </c>
    </row>
    <row r="165" customFormat="false" ht="15" hidden="false" customHeight="false" outlineLevel="0" collapsed="false">
      <c r="A165" s="0" t="s">
        <v>111</v>
      </c>
      <c r="B165" s="0" t="s">
        <v>112</v>
      </c>
      <c r="C165" s="0" t="n">
        <v>3</v>
      </c>
      <c r="D165" s="0" t="n">
        <v>2</v>
      </c>
      <c r="E165" s="0" t="n">
        <v>6</v>
      </c>
      <c r="F165" s="0" t="n">
        <v>732.4200913</v>
      </c>
      <c r="G165" s="0" t="n">
        <v>1940.913242</v>
      </c>
      <c r="H165" s="0" t="n">
        <v>304.76</v>
      </c>
      <c r="I165" s="0" t="n">
        <v>0.30476</v>
      </c>
      <c r="J165" s="0" t="n">
        <v>0.00030476</v>
      </c>
      <c r="K165" s="0" t="n">
        <v>0.671879991</v>
      </c>
      <c r="L165" s="0" t="n">
        <v>0.0122</v>
      </c>
      <c r="M165" s="0" t="n">
        <v>2.9</v>
      </c>
      <c r="N165" s="0" t="n">
        <v>32.84075627</v>
      </c>
      <c r="O165" s="0" t="n">
        <v>74.7395406059112</v>
      </c>
      <c r="P165" s="0" t="n">
        <v>3308.68986036151</v>
      </c>
      <c r="Q165" s="0" t="n">
        <v>7951.66993598055</v>
      </c>
      <c r="R165" s="0" t="n">
        <v>21071.9253303485</v>
      </c>
      <c r="S165" s="0" t="n">
        <v>98.7</v>
      </c>
      <c r="T165" s="0" t="n">
        <v>0.158</v>
      </c>
      <c r="U165" s="0" t="n">
        <v>-2.96</v>
      </c>
    </row>
    <row r="166" customFormat="false" ht="15" hidden="false" customHeight="false" outlineLevel="0" collapsed="false">
      <c r="A166" s="0" t="s">
        <v>113</v>
      </c>
      <c r="B166" s="0" t="s">
        <v>114</v>
      </c>
      <c r="C166" s="0" t="n">
        <v>3</v>
      </c>
      <c r="D166" s="0" t="n">
        <v>2</v>
      </c>
      <c r="E166" s="0" t="n">
        <v>6</v>
      </c>
      <c r="F166" s="0" t="n">
        <v>1548.906513</v>
      </c>
      <c r="G166" s="0" t="n">
        <v>4104.60226</v>
      </c>
      <c r="H166" s="0" t="n">
        <v>644.5000001</v>
      </c>
      <c r="I166" s="0" t="n">
        <v>0.6445</v>
      </c>
      <c r="J166" s="0" t="n">
        <v>0.0006445</v>
      </c>
      <c r="K166" s="0" t="n">
        <v>1.42087759</v>
      </c>
      <c r="L166" s="0" t="n">
        <v>0.012</v>
      </c>
      <c r="M166" s="0" t="n">
        <v>3.05</v>
      </c>
      <c r="N166" s="0" t="n">
        <v>35.54948686</v>
      </c>
      <c r="O166" s="0" t="n">
        <v>62.2542397325903</v>
      </c>
      <c r="P166" s="0" t="n">
        <v>3559.56144412022</v>
      </c>
      <c r="Q166" s="0" t="n">
        <v>8554.58169699645</v>
      </c>
      <c r="R166" s="0" t="n">
        <v>22669.6414970406</v>
      </c>
      <c r="S166" s="0" t="n">
        <v>85.9</v>
      </c>
      <c r="T166" s="0" t="n">
        <v>0.215</v>
      </c>
      <c r="U166" s="0" t="n">
        <v>0</v>
      </c>
    </row>
    <row r="167" customFormat="false" ht="15" hidden="false" customHeight="false" outlineLevel="0" collapsed="false">
      <c r="A167" s="0" t="s">
        <v>117</v>
      </c>
      <c r="B167" s="0" t="s">
        <v>118</v>
      </c>
      <c r="C167" s="0" t="n">
        <v>3</v>
      </c>
      <c r="D167" s="0" t="n">
        <v>2</v>
      </c>
      <c r="E167" s="0" t="n">
        <v>6</v>
      </c>
      <c r="F167" s="0" t="n">
        <v>732.4200913</v>
      </c>
      <c r="G167" s="0" t="n">
        <v>1940.913242</v>
      </c>
      <c r="H167" s="0" t="n">
        <v>304.76</v>
      </c>
      <c r="I167" s="0" t="n">
        <v>0.30476</v>
      </c>
      <c r="J167" s="0" t="n">
        <v>0.00030476</v>
      </c>
      <c r="K167" s="0" t="n">
        <v>0.671879991</v>
      </c>
      <c r="L167" s="0" t="n">
        <v>0.015</v>
      </c>
      <c r="M167" s="0" t="n">
        <v>3</v>
      </c>
      <c r="N167" s="0" t="n">
        <v>27.28698603</v>
      </c>
      <c r="O167" s="0" t="n">
        <v>33.0269882379173</v>
      </c>
      <c r="P167" s="0" t="n">
        <v>540.378640515999</v>
      </c>
      <c r="Q167" s="0" t="n">
        <v>1298.6749351502</v>
      </c>
      <c r="R167" s="0" t="n">
        <v>3441.48857814804</v>
      </c>
      <c r="S167" s="0" t="n">
        <v>73.2</v>
      </c>
      <c r="T167" s="0" t="n">
        <v>0.1</v>
      </c>
      <c r="U167" s="0" t="n">
        <v>0</v>
      </c>
    </row>
    <row r="168" customFormat="false" ht="15" hidden="false" customHeight="false" outlineLevel="0" collapsed="false">
      <c r="A168" s="0" t="s">
        <v>123</v>
      </c>
      <c r="B168" s="0" t="s">
        <v>124</v>
      </c>
      <c r="C168" s="0" t="n">
        <v>3</v>
      </c>
      <c r="D168" s="0" t="n">
        <v>2</v>
      </c>
      <c r="E168" s="0" t="n">
        <v>6</v>
      </c>
      <c r="F168" s="0" t="n">
        <v>732.4200913</v>
      </c>
      <c r="G168" s="0" t="n">
        <v>1940.913242</v>
      </c>
      <c r="H168" s="0" t="n">
        <v>304.76</v>
      </c>
      <c r="I168" s="0" t="n">
        <v>0.30476</v>
      </c>
      <c r="J168" s="0" t="n">
        <v>0.00030476</v>
      </c>
      <c r="K168" s="0" t="n">
        <v>0.671879991</v>
      </c>
      <c r="L168" s="0" t="n">
        <v>0.0095</v>
      </c>
      <c r="M168" s="0" t="n">
        <v>3.1</v>
      </c>
      <c r="N168" s="0" t="n">
        <v>28.41999433</v>
      </c>
      <c r="O168" s="0" t="n">
        <v>58.6406670479805</v>
      </c>
      <c r="P168" s="0" t="n">
        <v>2878.32745996975</v>
      </c>
      <c r="Q168" s="0" t="n">
        <v>6917.39355916786</v>
      </c>
      <c r="R168" s="0" t="n">
        <v>18331.0929317948</v>
      </c>
      <c r="S168" s="0" t="n">
        <v>111</v>
      </c>
      <c r="T168" s="0" t="n">
        <v>0.13</v>
      </c>
      <c r="U168" s="0" t="n">
        <v>0.22</v>
      </c>
    </row>
    <row r="169" customFormat="false" ht="15" hidden="false" customHeight="false" outlineLevel="0" collapsed="false">
      <c r="A169" s="0" t="s">
        <v>121</v>
      </c>
      <c r="B169" s="0" t="s">
        <v>122</v>
      </c>
      <c r="C169" s="0" t="n">
        <v>3</v>
      </c>
      <c r="D169" s="0" t="n">
        <v>7</v>
      </c>
      <c r="E169" s="0" t="n">
        <v>21</v>
      </c>
      <c r="F169" s="0" t="n">
        <v>9235805.592</v>
      </c>
      <c r="G169" s="0" t="n">
        <v>24474884.82</v>
      </c>
      <c r="H169" s="0" t="n">
        <v>3843018.707</v>
      </c>
      <c r="I169" s="0" t="n">
        <v>3843.018707</v>
      </c>
      <c r="J169" s="0" t="n">
        <v>3.843018707</v>
      </c>
      <c r="K169" s="0" t="n">
        <v>8472.395901</v>
      </c>
      <c r="L169" s="2" t="n">
        <v>0.001</v>
      </c>
      <c r="M169" s="0" t="n">
        <v>3</v>
      </c>
      <c r="N169" s="0" t="n">
        <v>727.0386509</v>
      </c>
      <c r="O169" s="2" t="n">
        <v>2602.03375127216</v>
      </c>
      <c r="P169" s="2" t="n">
        <v>17617276.7461363</v>
      </c>
      <c r="Q169" s="2" t="n">
        <v>42339045.2923247</v>
      </c>
      <c r="R169" s="2" t="n">
        <v>112198470.02466</v>
      </c>
      <c r="S169" s="0" t="n">
        <v>2615.76</v>
      </c>
      <c r="T169" s="0" t="n">
        <v>0.25</v>
      </c>
      <c r="U169" s="0" t="n">
        <v>0</v>
      </c>
    </row>
    <row r="170" customFormat="false" ht="15" hidden="false" customHeight="false" outlineLevel="0" collapsed="false">
      <c r="A170" s="0" t="s">
        <v>119</v>
      </c>
      <c r="B170" s="0" t="s">
        <v>120</v>
      </c>
      <c r="C170" s="0" t="n">
        <v>3</v>
      </c>
      <c r="D170" s="0" t="n">
        <v>3</v>
      </c>
      <c r="E170" s="0" t="n">
        <v>9</v>
      </c>
      <c r="F170" s="0" t="n">
        <v>124433.1019</v>
      </c>
      <c r="G170" s="0" t="n">
        <v>329747.72</v>
      </c>
      <c r="H170" s="0" t="n">
        <v>51776.6137</v>
      </c>
      <c r="I170" s="0" t="n">
        <v>51.7766137</v>
      </c>
      <c r="J170" s="0" t="n">
        <v>0.051776614</v>
      </c>
      <c r="K170" s="0" t="n">
        <v>114.1477581</v>
      </c>
      <c r="L170" s="0" t="n">
        <v>0.0214</v>
      </c>
      <c r="M170" s="0" t="n">
        <v>2.96</v>
      </c>
      <c r="N170" s="0" t="n">
        <v>143.4373055</v>
      </c>
      <c r="O170" s="2" t="n">
        <v>117.386078447359</v>
      </c>
      <c r="P170" s="2" t="n">
        <v>28607.4331888491</v>
      </c>
      <c r="Q170" s="2" t="n">
        <v>68751.3414776474</v>
      </c>
      <c r="R170" s="2" t="n">
        <v>182191.054915766</v>
      </c>
      <c r="S170" s="0" t="n">
        <v>133.766666666667</v>
      </c>
      <c r="T170" s="0" t="n">
        <v>0.3</v>
      </c>
      <c r="U170" s="0" t="n">
        <v>2</v>
      </c>
    </row>
    <row r="171" customFormat="false" ht="15" hidden="false" customHeight="false" outlineLevel="0" collapsed="false">
      <c r="A171" s="0" t="s">
        <v>89</v>
      </c>
      <c r="B171" s="0" t="s">
        <v>90</v>
      </c>
      <c r="C171" s="0" t="n">
        <v>3</v>
      </c>
      <c r="D171" s="0" t="n">
        <v>8</v>
      </c>
      <c r="E171" s="0" t="n">
        <v>24</v>
      </c>
      <c r="F171" s="0" t="n">
        <v>23420.52918</v>
      </c>
      <c r="G171" s="0" t="n">
        <v>62064.40233</v>
      </c>
      <c r="H171" s="0" t="n">
        <v>9745.282192</v>
      </c>
      <c r="I171" s="0" t="n">
        <v>9.745282192</v>
      </c>
      <c r="J171" s="0" t="n">
        <v>0.009745282</v>
      </c>
      <c r="K171" s="0" t="n">
        <v>21.48464403</v>
      </c>
      <c r="L171" s="2" t="n">
        <v>0.05</v>
      </c>
      <c r="M171" s="2" t="n">
        <v>3.2</v>
      </c>
      <c r="N171" s="0" t="n">
        <v>134.1311675</v>
      </c>
      <c r="O171" s="0" t="n">
        <v>113.104186662766</v>
      </c>
      <c r="P171" s="0" t="n">
        <v>2893.78351883859</v>
      </c>
      <c r="Q171" s="0" t="n">
        <v>6954.53861773275</v>
      </c>
      <c r="R171" s="0" t="n">
        <v>18429.5273369918</v>
      </c>
      <c r="S171" s="0" t="n">
        <v>114.3</v>
      </c>
      <c r="T171" s="0" t="n">
        <v>0.19</v>
      </c>
      <c r="U171" s="0" t="n">
        <v>0</v>
      </c>
    </row>
    <row r="172" customFormat="false" ht="15" hidden="false" customHeight="false" outlineLevel="0" collapsed="false">
      <c r="A172" s="0" t="s">
        <v>125</v>
      </c>
      <c r="B172" s="0" t="s">
        <v>126</v>
      </c>
      <c r="C172" s="0" t="n">
        <v>3</v>
      </c>
      <c r="D172" s="0" t="n">
        <v>1</v>
      </c>
      <c r="E172" s="0" t="n">
        <v>3</v>
      </c>
      <c r="F172" s="0" t="n">
        <v>789.9543381</v>
      </c>
      <c r="G172" s="0" t="n">
        <v>2093.378996</v>
      </c>
      <c r="H172" s="0" t="n">
        <v>328.7000001</v>
      </c>
      <c r="I172" s="0" t="n">
        <v>0.3287</v>
      </c>
      <c r="J172" s="0" t="n">
        <v>0.0003287</v>
      </c>
      <c r="K172" s="0" t="n">
        <v>0.724658594</v>
      </c>
      <c r="L172" s="0" t="n">
        <v>0.015</v>
      </c>
      <c r="M172" s="0" t="n">
        <v>2.9</v>
      </c>
      <c r="N172" s="0" t="n">
        <v>31.3903397</v>
      </c>
      <c r="O172" s="0" t="n">
        <v>35.2487219872864</v>
      </c>
      <c r="P172" s="0" t="n">
        <v>460.052132043729</v>
      </c>
      <c r="Q172" s="0" t="n">
        <v>1105.62877203492</v>
      </c>
      <c r="R172" s="0" t="n">
        <v>2929.91624589253</v>
      </c>
      <c r="S172" s="0" t="n">
        <v>136</v>
      </c>
      <c r="T172" s="0" t="n">
        <v>0.1</v>
      </c>
      <c r="U172" s="0" t="n">
        <v>0</v>
      </c>
    </row>
    <row r="173" customFormat="false" ht="15" hidden="false" customHeight="false" outlineLevel="0" collapsed="false">
      <c r="A173" s="0" t="s">
        <v>131</v>
      </c>
      <c r="B173" s="0" t="s">
        <v>132</v>
      </c>
      <c r="C173" s="0" t="n">
        <v>3</v>
      </c>
      <c r="D173" s="0" t="n">
        <v>2</v>
      </c>
      <c r="E173" s="0" t="n">
        <v>6</v>
      </c>
      <c r="F173" s="0" t="n">
        <v>1548.906513</v>
      </c>
      <c r="G173" s="0" t="n">
        <v>4104.60226</v>
      </c>
      <c r="H173" s="0" t="n">
        <v>644.5000001</v>
      </c>
      <c r="I173" s="0" t="n">
        <v>0.6445</v>
      </c>
      <c r="J173" s="0" t="n">
        <v>0.0006445</v>
      </c>
      <c r="K173" s="0" t="n">
        <v>1.42087759</v>
      </c>
      <c r="L173" s="0" t="n">
        <v>0.014</v>
      </c>
      <c r="M173" s="0" t="n">
        <v>2.9</v>
      </c>
      <c r="N173" s="0" t="n">
        <v>40.54746931</v>
      </c>
      <c r="O173" s="0" t="n">
        <v>31.9354245156124</v>
      </c>
      <c r="P173" s="0" t="n">
        <v>322.491926801331</v>
      </c>
      <c r="Q173" s="0" t="n">
        <v>775.034671476403</v>
      </c>
      <c r="R173" s="0" t="n">
        <v>2053.84187941247</v>
      </c>
      <c r="S173" s="0" t="n">
        <v>45.7</v>
      </c>
      <c r="T173" s="0" t="n">
        <v>0.2</v>
      </c>
      <c r="U173" s="0" t="n">
        <v>0</v>
      </c>
    </row>
    <row r="174" customFormat="false" ht="15" hidden="false" customHeight="false" outlineLevel="0" collapsed="false">
      <c r="A174" s="0" t="s">
        <v>133</v>
      </c>
      <c r="B174" s="0" t="s">
        <v>134</v>
      </c>
      <c r="C174" s="0" t="n">
        <v>3</v>
      </c>
      <c r="D174" s="0" t="n">
        <v>3</v>
      </c>
      <c r="E174" s="0" t="n">
        <v>9</v>
      </c>
      <c r="F174" s="0" t="n">
        <v>1800</v>
      </c>
      <c r="G174" s="0" t="n">
        <v>4770</v>
      </c>
      <c r="H174" s="0" t="n">
        <v>748.98</v>
      </c>
      <c r="I174" s="0" t="n">
        <v>0.74898</v>
      </c>
      <c r="J174" s="0" t="n">
        <v>0.00074898</v>
      </c>
      <c r="K174" s="0" t="n">
        <v>1.651216288</v>
      </c>
      <c r="L174" s="0" t="n">
        <v>0.0127</v>
      </c>
      <c r="M174" s="0" t="n">
        <v>3.1</v>
      </c>
      <c r="N174" s="0" t="n">
        <v>34.58793844</v>
      </c>
      <c r="O174" s="0" t="n">
        <v>67.6510587895717</v>
      </c>
      <c r="P174" s="0" t="n">
        <v>5993.14761558146</v>
      </c>
      <c r="Q174" s="0" t="n">
        <v>14403.1425512652</v>
      </c>
      <c r="R174" s="0" t="n">
        <v>38168.3277608529</v>
      </c>
      <c r="S174" s="0" t="n">
        <v>114</v>
      </c>
      <c r="T174" s="0" t="n">
        <v>0.1</v>
      </c>
      <c r="U174" s="0" t="n">
        <v>0</v>
      </c>
    </row>
    <row r="175" customFormat="false" ht="15" hidden="false" customHeight="false" outlineLevel="0" collapsed="false">
      <c r="A175" s="0" t="s">
        <v>127</v>
      </c>
      <c r="B175" s="0" t="s">
        <v>128</v>
      </c>
      <c r="C175" s="0" t="n">
        <v>3</v>
      </c>
      <c r="D175" s="0" t="n">
        <v>2</v>
      </c>
      <c r="E175" s="0" t="n">
        <v>6</v>
      </c>
      <c r="F175" s="0" t="n">
        <v>1548.906513</v>
      </c>
      <c r="G175" s="0" t="n">
        <v>4104.60226</v>
      </c>
      <c r="H175" s="0" t="n">
        <v>644.5000001</v>
      </c>
      <c r="I175" s="0" t="n">
        <v>0.6445</v>
      </c>
      <c r="J175" s="0" t="n">
        <v>0.0006445</v>
      </c>
      <c r="K175" s="0" t="n">
        <v>1.42087759</v>
      </c>
      <c r="L175" s="0" t="n">
        <v>0.014</v>
      </c>
      <c r="M175" s="0" t="n">
        <v>3</v>
      </c>
      <c r="N175" s="0" t="n">
        <v>35.83974921</v>
      </c>
      <c r="O175" s="0" t="n">
        <v>52.6660892095782</v>
      </c>
      <c r="P175" s="0" t="n">
        <v>2045.13154257155</v>
      </c>
      <c r="Q175" s="0" t="n">
        <v>4915.00010231086</v>
      </c>
      <c r="R175" s="0" t="n">
        <v>13024.7502711238</v>
      </c>
      <c r="S175" s="0" t="n">
        <v>62.2</v>
      </c>
      <c r="T175" s="0" t="n">
        <v>0.31</v>
      </c>
      <c r="U175" s="0" t="n">
        <v>-0.05</v>
      </c>
    </row>
    <row r="176" customFormat="false" ht="15" hidden="false" customHeight="false" outlineLevel="0" collapsed="false">
      <c r="A176" s="0" t="s">
        <v>135</v>
      </c>
      <c r="B176" s="0" t="s">
        <v>136</v>
      </c>
      <c r="C176" s="0" t="n">
        <v>3</v>
      </c>
      <c r="D176" s="0" t="n">
        <v>2</v>
      </c>
      <c r="E176" s="0" t="n">
        <v>6</v>
      </c>
      <c r="F176" s="0" t="n">
        <v>1548.906513</v>
      </c>
      <c r="G176" s="0" t="n">
        <v>4104.60226</v>
      </c>
      <c r="H176" s="0" t="n">
        <v>644.5000001</v>
      </c>
      <c r="I176" s="0" t="n">
        <v>0.6445</v>
      </c>
      <c r="J176" s="0" t="n">
        <v>0.0006445</v>
      </c>
      <c r="K176" s="0" t="n">
        <v>1.42087759</v>
      </c>
      <c r="L176" s="0" t="n">
        <v>0.012</v>
      </c>
      <c r="M176" s="0" t="n">
        <v>3</v>
      </c>
      <c r="N176" s="0" t="n">
        <v>37.72945732</v>
      </c>
      <c r="O176" s="0" t="n">
        <v>27.0970785394307</v>
      </c>
      <c r="P176" s="0" t="n">
        <v>238.752900531539</v>
      </c>
      <c r="Q176" s="0" t="n">
        <v>573.787312020041</v>
      </c>
      <c r="R176" s="0" t="n">
        <v>1520.53637685311</v>
      </c>
      <c r="S176" s="0" t="n">
        <v>60.5</v>
      </c>
      <c r="T176" s="0" t="n">
        <v>0.099</v>
      </c>
      <c r="U176" s="0" t="n">
        <v>0</v>
      </c>
    </row>
    <row r="177" customFormat="false" ht="15" hidden="false" customHeight="false" outlineLevel="0" collapsed="false">
      <c r="A177" s="0" t="s">
        <v>129</v>
      </c>
      <c r="B177" s="0" t="s">
        <v>130</v>
      </c>
      <c r="C177" s="0" t="n">
        <v>3</v>
      </c>
      <c r="D177" s="0" t="n">
        <v>2</v>
      </c>
      <c r="E177" s="0" t="n">
        <v>6</v>
      </c>
      <c r="F177" s="0" t="n">
        <v>732.4200913</v>
      </c>
      <c r="G177" s="0" t="n">
        <v>1940.913242</v>
      </c>
      <c r="H177" s="0" t="n">
        <v>304.76</v>
      </c>
      <c r="I177" s="0" t="n">
        <v>0.30476</v>
      </c>
      <c r="J177" s="0" t="n">
        <v>0.00030476</v>
      </c>
      <c r="K177" s="0" t="n">
        <v>0.671879991</v>
      </c>
      <c r="L177" s="0" t="n">
        <v>0.0125</v>
      </c>
      <c r="M177" s="0" t="n">
        <v>2.88</v>
      </c>
      <c r="N177" s="0" t="n">
        <v>33.3641864</v>
      </c>
      <c r="O177" s="0" t="n">
        <v>35.9299533271054</v>
      </c>
      <c r="P177" s="0" t="n">
        <v>377.24646058581</v>
      </c>
      <c r="Q177" s="0" t="n">
        <v>906.624514745998</v>
      </c>
      <c r="R177" s="0" t="n">
        <v>2402.55496407689</v>
      </c>
      <c r="S177" s="0" t="n">
        <v>158</v>
      </c>
      <c r="T177" s="0" t="n">
        <v>0.043</v>
      </c>
      <c r="U177" s="0" t="n">
        <v>0</v>
      </c>
    </row>
    <row r="178" customFormat="false" ht="15" hidden="false" customHeight="false" outlineLevel="0" collapsed="false">
      <c r="A178" s="0" t="s">
        <v>137</v>
      </c>
      <c r="B178" s="0" t="s">
        <v>138</v>
      </c>
      <c r="C178" s="0" t="n">
        <v>3</v>
      </c>
      <c r="D178" s="0" t="n">
        <v>1</v>
      </c>
      <c r="E178" s="0" t="n">
        <v>3</v>
      </c>
      <c r="F178" s="0" t="n">
        <v>518.3850036</v>
      </c>
      <c r="G178" s="0" t="n">
        <v>1373.72026</v>
      </c>
      <c r="H178" s="0" t="n">
        <v>215.7</v>
      </c>
      <c r="I178" s="0" t="n">
        <v>0.2157</v>
      </c>
      <c r="J178" s="0" t="n">
        <v>0.0002157</v>
      </c>
      <c r="K178" s="0" t="n">
        <v>0.475536534</v>
      </c>
      <c r="L178" s="0" t="n">
        <v>0.0125</v>
      </c>
      <c r="M178" s="0" t="n">
        <v>2.82</v>
      </c>
      <c r="N178" s="0" t="n">
        <v>31.80248378</v>
      </c>
      <c r="O178" s="0" t="n">
        <v>31.6977682597992</v>
      </c>
      <c r="P178" s="0" t="n">
        <v>213.703142000228</v>
      </c>
      <c r="Q178" s="0" t="n">
        <v>513.586017784734</v>
      </c>
      <c r="R178" s="0" t="n">
        <v>1361.00294712954</v>
      </c>
      <c r="S178" s="0" t="n">
        <v>50</v>
      </c>
      <c r="T178" s="0" t="n">
        <v>0.335</v>
      </c>
      <c r="U178" s="0" t="n">
        <v>0</v>
      </c>
    </row>
    <row r="179" customFormat="false" ht="15" hidden="false" customHeight="false" outlineLevel="0" collapsed="false">
      <c r="A179" s="0" t="s">
        <v>21</v>
      </c>
      <c r="B179" s="0" t="s">
        <v>22</v>
      </c>
      <c r="C179" s="0" t="n">
        <v>4</v>
      </c>
      <c r="D179" s="0" t="n">
        <v>1</v>
      </c>
      <c r="E179" s="0" t="n">
        <v>4</v>
      </c>
      <c r="F179" s="0" t="n">
        <v>164.5638068</v>
      </c>
      <c r="G179" s="0" t="n">
        <v>436.094088</v>
      </c>
      <c r="H179" s="0" t="n">
        <v>68.47500001</v>
      </c>
      <c r="I179" s="0" t="n">
        <v>0.068475</v>
      </c>
      <c r="J179" s="0" t="n">
        <v>6.85E-005</v>
      </c>
      <c r="K179" s="0" t="n">
        <v>0.150961355</v>
      </c>
      <c r="L179" s="0" t="n">
        <v>0.016</v>
      </c>
      <c r="M179" s="0" t="n">
        <v>3</v>
      </c>
      <c r="N179" s="0" t="n">
        <v>16.2356876</v>
      </c>
      <c r="O179" s="0" t="n">
        <v>9.30363814928473</v>
      </c>
      <c r="P179" s="0" t="n">
        <v>12.8848217588975</v>
      </c>
      <c r="Q179" s="0" t="n">
        <v>30.9656855537071</v>
      </c>
      <c r="R179" s="0" t="n">
        <v>82.0590667173239</v>
      </c>
      <c r="S179" s="0" t="n">
        <v>13.8</v>
      </c>
      <c r="T179" s="0" t="n">
        <v>0.21</v>
      </c>
      <c r="U179" s="0" t="n">
        <v>-1.34</v>
      </c>
    </row>
    <row r="180" customFormat="false" ht="15" hidden="false" customHeight="false" outlineLevel="0" collapsed="false">
      <c r="A180" s="0" t="s">
        <v>95</v>
      </c>
      <c r="B180" s="2" t="s">
        <v>96</v>
      </c>
      <c r="C180" s="0" t="n">
        <v>4</v>
      </c>
      <c r="D180" s="0" t="n">
        <v>2</v>
      </c>
      <c r="E180" s="0" t="n">
        <v>8</v>
      </c>
      <c r="F180" s="0" t="n">
        <v>1115.200673</v>
      </c>
      <c r="G180" s="0" t="n">
        <v>2955.281782</v>
      </c>
      <c r="H180" s="0" t="n">
        <v>464.035</v>
      </c>
      <c r="I180" s="0" t="n">
        <v>0.464035</v>
      </c>
      <c r="J180" s="0" t="n">
        <v>0.000464035</v>
      </c>
      <c r="K180" s="0" t="n">
        <v>1.023020842</v>
      </c>
      <c r="L180" s="0" t="n">
        <v>0.01</v>
      </c>
      <c r="M180" s="0" t="n">
        <v>3</v>
      </c>
      <c r="N180" s="0" t="n">
        <v>32.51414389</v>
      </c>
      <c r="O180" s="0" t="n">
        <v>108.542073552727</v>
      </c>
      <c r="P180" s="0" t="n">
        <v>17263.4706325699</v>
      </c>
      <c r="Q180" s="0" t="n">
        <v>41488.7542239123</v>
      </c>
      <c r="R180" s="0" t="n">
        <v>109945.198693367</v>
      </c>
      <c r="S180" s="0" t="n">
        <v>136</v>
      </c>
      <c r="T180" s="0" t="n">
        <v>0.2</v>
      </c>
      <c r="U180" s="0" t="n">
        <v>0</v>
      </c>
    </row>
    <row r="181" customFormat="false" ht="15" hidden="false" customHeight="false" outlineLevel="0" collapsed="false">
      <c r="A181" s="0" t="s">
        <v>101</v>
      </c>
      <c r="B181" s="0" t="s">
        <v>102</v>
      </c>
      <c r="C181" s="0" t="n">
        <v>4</v>
      </c>
      <c r="D181" s="0" t="n">
        <v>2</v>
      </c>
      <c r="E181" s="0" t="n">
        <v>8</v>
      </c>
      <c r="F181" s="0" t="n">
        <v>1115.200673</v>
      </c>
      <c r="G181" s="0" t="n">
        <v>2955.281782</v>
      </c>
      <c r="H181" s="0" t="n">
        <v>464.035</v>
      </c>
      <c r="I181" s="0" t="n">
        <v>0.464035</v>
      </c>
      <c r="J181" s="0" t="n">
        <v>0.000464035</v>
      </c>
      <c r="K181" s="0" t="n">
        <v>1.023020842</v>
      </c>
      <c r="L181" s="0" t="n">
        <v>0.012</v>
      </c>
      <c r="M181" s="0" t="n">
        <v>3.1</v>
      </c>
      <c r="N181" s="0" t="n">
        <v>30.18537743</v>
      </c>
      <c r="O181" s="2" t="n">
        <v>64.9023692248229</v>
      </c>
      <c r="P181" s="2" t="n">
        <v>4979.53688216487</v>
      </c>
      <c r="Q181" s="2" t="n">
        <v>11967.1638600454</v>
      </c>
      <c r="R181" s="2" t="n">
        <v>31712.9842291202</v>
      </c>
      <c r="S181" s="0" t="n">
        <v>150.033333333333</v>
      </c>
      <c r="T181" s="0" t="n">
        <v>0.113333333333333</v>
      </c>
      <c r="U181" s="0" t="n">
        <v>3</v>
      </c>
    </row>
    <row r="182" customFormat="false" ht="15" hidden="false" customHeight="false" outlineLevel="0" collapsed="false">
      <c r="A182" s="0" t="s">
        <v>37</v>
      </c>
      <c r="B182" s="0" t="s">
        <v>38</v>
      </c>
      <c r="C182" s="0" t="n">
        <v>4</v>
      </c>
      <c r="D182" s="0" t="n">
        <v>9</v>
      </c>
      <c r="E182" s="0" t="n">
        <v>36</v>
      </c>
      <c r="F182" s="0" t="n">
        <v>1772515152</v>
      </c>
      <c r="G182" s="0" t="n">
        <v>4697165152</v>
      </c>
      <c r="H182" s="0" t="n">
        <v>737543554.7</v>
      </c>
      <c r="I182" s="0" t="n">
        <v>737543.5547</v>
      </c>
      <c r="J182" s="0" t="n">
        <v>737.5435547</v>
      </c>
      <c r="K182" s="0" t="n">
        <v>1626003.272</v>
      </c>
      <c r="L182" s="2" t="n">
        <v>0.006</v>
      </c>
      <c r="M182" s="0" t="n">
        <v>3</v>
      </c>
      <c r="N182" s="0" t="n">
        <v>1544.967064</v>
      </c>
      <c r="O182" s="2" t="n">
        <v>2097.35996915436</v>
      </c>
      <c r="P182" s="2" t="n">
        <v>55356697.6981075</v>
      </c>
      <c r="Q182" s="2" t="n">
        <v>133037004.801989</v>
      </c>
      <c r="R182" s="2" t="n">
        <v>352548062.72527</v>
      </c>
      <c r="S182" s="2" t="n">
        <v>2097.36</v>
      </c>
      <c r="T182" s="2" t="n">
        <v>0.5</v>
      </c>
      <c r="U182" s="2" t="n">
        <v>0</v>
      </c>
    </row>
    <row r="183" customFormat="false" ht="15" hidden="false" customHeight="false" outlineLevel="0" collapsed="false">
      <c r="A183" s="2" t="s">
        <v>31</v>
      </c>
      <c r="B183" s="0" t="s">
        <v>32</v>
      </c>
      <c r="C183" s="0" t="n">
        <v>4</v>
      </c>
      <c r="D183" s="0" t="n">
        <v>1</v>
      </c>
      <c r="E183" s="0" t="n">
        <v>4</v>
      </c>
      <c r="F183" s="0" t="n">
        <v>164.5638068</v>
      </c>
      <c r="G183" s="0" t="n">
        <v>436.094088</v>
      </c>
      <c r="H183" s="0" t="n">
        <v>68.47500000948</v>
      </c>
      <c r="I183" s="0" t="n">
        <v>0.06847500000948</v>
      </c>
      <c r="J183" s="0" t="n">
        <v>6.847500000948E-005</v>
      </c>
      <c r="K183" s="0" t="n">
        <v>0.1509613545209</v>
      </c>
      <c r="L183" s="3" t="n">
        <v>0.0116</v>
      </c>
      <c r="M183" s="3" t="n">
        <v>3</v>
      </c>
      <c r="N183" s="0" t="n">
        <v>18.0727684297062</v>
      </c>
      <c r="O183" s="2" t="n">
        <v>28.455634422781</v>
      </c>
      <c r="P183" s="2" t="n">
        <v>267.27775043603</v>
      </c>
      <c r="Q183" s="2" t="n">
        <v>642.340183696298</v>
      </c>
      <c r="R183" s="2" t="n">
        <v>1702.20148679519</v>
      </c>
      <c r="S183" s="2" t="n">
        <v>29.1726666666667</v>
      </c>
      <c r="T183" s="2" t="n">
        <v>0.926466666666667</v>
      </c>
      <c r="U183" s="2" t="n">
        <v>0</v>
      </c>
    </row>
    <row r="184" customFormat="false" ht="15" hidden="false" customHeight="false" outlineLevel="0" collapsed="false">
      <c r="A184" s="0" t="s">
        <v>25</v>
      </c>
      <c r="B184" s="0" t="s">
        <v>26</v>
      </c>
      <c r="C184" s="0" t="n">
        <v>4</v>
      </c>
      <c r="D184" s="0" t="n">
        <v>3</v>
      </c>
      <c r="E184" s="0" t="n">
        <v>12</v>
      </c>
      <c r="F184" s="0" t="n">
        <v>157775.1923</v>
      </c>
      <c r="G184" s="0" t="n">
        <v>418104.2597</v>
      </c>
      <c r="H184" s="0" t="n">
        <v>65650.25752</v>
      </c>
      <c r="I184" s="0" t="n">
        <v>65.65025752</v>
      </c>
      <c r="J184" s="0" t="n">
        <v>0.065650258</v>
      </c>
      <c r="K184" s="0" t="n">
        <v>144.7338707</v>
      </c>
      <c r="L184" s="0" t="n">
        <v>0.0214</v>
      </c>
      <c r="M184" s="0" t="n">
        <v>2.96</v>
      </c>
      <c r="N184" s="0" t="n">
        <v>155.4154328</v>
      </c>
      <c r="O184" s="0" t="n">
        <v>216.681918423838</v>
      </c>
      <c r="P184" s="0" t="n">
        <v>175569.423273199</v>
      </c>
      <c r="Q184" s="0" t="n">
        <v>421940.454874306</v>
      </c>
      <c r="R184" s="0" t="n">
        <v>1118142.20541691</v>
      </c>
      <c r="S184" s="0" t="n">
        <v>358.7</v>
      </c>
      <c r="T184" s="0" t="n">
        <v>0.092</v>
      </c>
      <c r="U184" s="0" t="n">
        <v>-1.929</v>
      </c>
    </row>
    <row r="185" customFormat="false" ht="15" hidden="false" customHeight="false" outlineLevel="0" collapsed="false">
      <c r="A185" s="0" t="s">
        <v>33</v>
      </c>
      <c r="B185" s="0" t="s">
        <v>34</v>
      </c>
      <c r="C185" s="0" t="n">
        <v>4</v>
      </c>
      <c r="D185" s="0" t="n">
        <v>2</v>
      </c>
      <c r="E185" s="0" t="n">
        <v>8</v>
      </c>
      <c r="F185" s="0" t="n">
        <v>1115.200673</v>
      </c>
      <c r="G185" s="0" t="n">
        <v>2955.281782</v>
      </c>
      <c r="H185" s="0" t="n">
        <v>464.035</v>
      </c>
      <c r="I185" s="0" t="n">
        <v>0.464035</v>
      </c>
      <c r="J185" s="0" t="n">
        <v>0.000464035</v>
      </c>
      <c r="K185" s="0" t="n">
        <v>1.023020842</v>
      </c>
      <c r="L185" s="0" t="n">
        <v>0.015</v>
      </c>
      <c r="M185" s="0" t="n">
        <v>3</v>
      </c>
      <c r="N185" s="0" t="n">
        <v>31.39206078</v>
      </c>
      <c r="O185" s="0" t="n">
        <v>48.2944113781584</v>
      </c>
      <c r="P185" s="0" t="n">
        <v>1689.59217908128</v>
      </c>
      <c r="Q185" s="0" t="n">
        <v>4060.54356904899</v>
      </c>
      <c r="R185" s="0" t="n">
        <v>10760.4404579798</v>
      </c>
      <c r="S185" s="4" t="n">
        <v>58.9</v>
      </c>
      <c r="T185" s="4" t="n">
        <v>0.22</v>
      </c>
      <c r="U185" s="4" t="n">
        <v>0.207</v>
      </c>
    </row>
    <row r="186" customFormat="false" ht="15" hidden="false" customHeight="false" outlineLevel="0" collapsed="false">
      <c r="A186" s="0" t="s">
        <v>29</v>
      </c>
      <c r="B186" s="0" t="s">
        <v>30</v>
      </c>
      <c r="C186" s="0" t="n">
        <v>4</v>
      </c>
      <c r="D186" s="0" t="n">
        <v>7</v>
      </c>
      <c r="E186" s="2" t="n">
        <v>28</v>
      </c>
      <c r="F186" s="0" t="n">
        <v>32899.0593</v>
      </c>
      <c r="G186" s="0" t="n">
        <v>87183.5571</v>
      </c>
      <c r="H186" s="0" t="n">
        <v>13689.29857</v>
      </c>
      <c r="I186" s="0" t="n">
        <v>13.68929857</v>
      </c>
      <c r="J186" s="0" t="n">
        <v>0.013689299</v>
      </c>
      <c r="K186" s="0" t="n">
        <v>30.17970142</v>
      </c>
      <c r="L186" s="0" t="n">
        <v>0.00325</v>
      </c>
      <c r="M186" s="0" t="n">
        <v>3</v>
      </c>
      <c r="N186" s="0" t="n">
        <v>161.4975525</v>
      </c>
      <c r="O186" s="0" t="n">
        <v>280.568236257072</v>
      </c>
      <c r="P186" s="0" t="n">
        <v>71779.2418875851</v>
      </c>
      <c r="Q186" s="0" t="n">
        <v>172504.787040579</v>
      </c>
      <c r="R186" s="0" t="n">
        <v>457137.685657535</v>
      </c>
      <c r="S186" s="0" t="n">
        <v>282</v>
      </c>
      <c r="T186" s="0" t="n">
        <v>0.18</v>
      </c>
      <c r="U186" s="0" t="n">
        <v>-1.35</v>
      </c>
    </row>
    <row r="187" customFormat="false" ht="15" hidden="false" customHeight="false" outlineLevel="0" collapsed="false">
      <c r="A187" s="0" t="s">
        <v>23</v>
      </c>
      <c r="B187" s="0" t="s">
        <v>24</v>
      </c>
      <c r="C187" s="0" t="n">
        <v>4</v>
      </c>
      <c r="D187" s="0" t="n">
        <v>3</v>
      </c>
      <c r="E187" s="0" t="n">
        <v>12</v>
      </c>
      <c r="F187" s="0" t="n">
        <v>157775.1923</v>
      </c>
      <c r="G187" s="0" t="n">
        <v>418104.2597</v>
      </c>
      <c r="H187" s="0" t="n">
        <v>65650.25752</v>
      </c>
      <c r="I187" s="0" t="n">
        <v>65.65025752</v>
      </c>
      <c r="J187" s="0" t="n">
        <v>0.065650258</v>
      </c>
      <c r="K187" s="0" t="n">
        <v>144.7338707</v>
      </c>
      <c r="L187" s="0" t="n">
        <v>0.026</v>
      </c>
      <c r="M187" s="0" t="n">
        <v>3</v>
      </c>
      <c r="N187" s="0" t="n">
        <v>197.1142183</v>
      </c>
      <c r="O187" s="0" t="n">
        <v>195.219567489963</v>
      </c>
      <c r="P187" s="0" t="n">
        <v>63904.8005932894</v>
      </c>
      <c r="Q187" s="0" t="n">
        <v>153580.390755322</v>
      </c>
      <c r="R187" s="0" t="n">
        <v>406988.035501603</v>
      </c>
      <c r="S187" s="0" t="n">
        <v>314.9</v>
      </c>
      <c r="T187" s="0" t="n">
        <v>0.089</v>
      </c>
      <c r="U187" s="0" t="n">
        <v>-1.13</v>
      </c>
    </row>
    <row r="188" customFormat="false" ht="15" hidden="false" customHeight="false" outlineLevel="0" collapsed="false">
      <c r="A188" s="0" t="s">
        <v>27</v>
      </c>
      <c r="B188" s="0" t="s">
        <v>28</v>
      </c>
      <c r="C188" s="0" t="n">
        <v>4</v>
      </c>
      <c r="D188" s="0" t="n">
        <v>1</v>
      </c>
      <c r="E188" s="0" t="n">
        <v>4</v>
      </c>
      <c r="F188" s="0" t="n">
        <v>5996.875751</v>
      </c>
      <c r="G188" s="0" t="n">
        <v>15891.72074</v>
      </c>
      <c r="H188" s="0" t="n">
        <v>2495.3</v>
      </c>
      <c r="I188" s="0" t="n">
        <v>2.4953</v>
      </c>
      <c r="J188" s="0" t="n">
        <v>0.0024953</v>
      </c>
      <c r="K188" s="0" t="n">
        <v>5.501188286</v>
      </c>
      <c r="L188" s="0" t="n">
        <v>0.011</v>
      </c>
      <c r="M188" s="0" t="n">
        <v>2.9</v>
      </c>
      <c r="N188" s="0" t="n">
        <v>70.27542429</v>
      </c>
      <c r="O188" s="0" t="n">
        <v>60.0317604437867</v>
      </c>
      <c r="P188" s="0" t="n">
        <v>1580.14817967457</v>
      </c>
      <c r="Q188" s="0" t="n">
        <v>3797.5202587709</v>
      </c>
      <c r="R188" s="0" t="n">
        <v>10063.4286857429</v>
      </c>
      <c r="S188" s="0" t="n">
        <v>81.53</v>
      </c>
      <c r="T188" s="0" t="n">
        <v>0.31</v>
      </c>
      <c r="U188" s="0" t="n">
        <v>-0.3</v>
      </c>
    </row>
    <row r="189" customFormat="false" ht="15" hidden="false" customHeight="false" outlineLevel="0" collapsed="false">
      <c r="A189" s="0" t="s">
        <v>35</v>
      </c>
      <c r="B189" s="0" t="s">
        <v>36</v>
      </c>
      <c r="C189" s="0" t="n">
        <v>4</v>
      </c>
      <c r="D189" s="0" t="n">
        <v>1</v>
      </c>
      <c r="E189" s="0" t="n">
        <v>4</v>
      </c>
      <c r="F189" s="0" t="n">
        <v>164.5638068</v>
      </c>
      <c r="G189" s="0" t="n">
        <v>436.094088</v>
      </c>
      <c r="H189" s="0" t="n">
        <v>68.47500001</v>
      </c>
      <c r="I189" s="0" t="n">
        <v>0.068475</v>
      </c>
      <c r="J189" s="0" t="n">
        <v>6.85E-005</v>
      </c>
      <c r="K189" s="0" t="n">
        <v>0.150961355</v>
      </c>
      <c r="L189" s="0" t="n">
        <v>0.021</v>
      </c>
      <c r="M189" s="0" t="n">
        <v>3</v>
      </c>
      <c r="N189" s="0" t="n">
        <v>14.82873994</v>
      </c>
      <c r="O189" s="0" t="n">
        <v>20.3853233577244</v>
      </c>
      <c r="P189" s="0" t="n">
        <v>177.898427389297</v>
      </c>
      <c r="Q189" s="0" t="n">
        <v>427.537676974999</v>
      </c>
      <c r="R189" s="0" t="n">
        <v>1132.97484398375</v>
      </c>
      <c r="S189" s="4" t="n">
        <v>21.02</v>
      </c>
      <c r="T189" s="4" t="n">
        <v>0.86</v>
      </c>
      <c r="U189" s="4" t="n">
        <v>-0.06999</v>
      </c>
    </row>
    <row r="190" customFormat="false" ht="15" hidden="false" customHeight="false" outlineLevel="0" collapsed="false">
      <c r="A190" s="0" t="s">
        <v>39</v>
      </c>
      <c r="B190" s="0" t="s">
        <v>40</v>
      </c>
      <c r="C190" s="0" t="n">
        <v>4</v>
      </c>
      <c r="D190" s="0" t="n">
        <v>2</v>
      </c>
      <c r="E190" s="0" t="n">
        <v>8</v>
      </c>
      <c r="F190" s="0" t="n">
        <v>14625.69094</v>
      </c>
      <c r="G190" s="0" t="n">
        <v>38758.08098</v>
      </c>
      <c r="H190" s="0" t="n">
        <v>6085.75</v>
      </c>
      <c r="I190" s="0" t="n">
        <v>6.08575</v>
      </c>
      <c r="J190" s="0" t="n">
        <v>0.00608575</v>
      </c>
      <c r="K190" s="0" t="n">
        <v>13.41676617</v>
      </c>
      <c r="L190" s="0" t="n">
        <v>0.012</v>
      </c>
      <c r="M190" s="0" t="n">
        <v>3</v>
      </c>
      <c r="N190" s="0" t="n">
        <v>79.7463756</v>
      </c>
      <c r="O190" s="0" t="n">
        <v>87.4251581135962</v>
      </c>
      <c r="P190" s="0" t="n">
        <v>8018.45184414947</v>
      </c>
      <c r="Q190" s="0" t="n">
        <v>19270.4922954806</v>
      </c>
      <c r="R190" s="0" t="n">
        <v>51066.8045830235</v>
      </c>
      <c r="S190" s="0" t="n">
        <v>150.93</v>
      </c>
      <c r="T190" s="0" t="n">
        <v>0.11</v>
      </c>
      <c r="U190" s="0" t="n">
        <v>0.13</v>
      </c>
    </row>
    <row r="191" customFormat="false" ht="15" hidden="false" customHeight="false" outlineLevel="0" collapsed="false">
      <c r="A191" s="0" t="s">
        <v>45</v>
      </c>
      <c r="B191" s="0" t="s">
        <v>46</v>
      </c>
      <c r="C191" s="0" t="n">
        <v>4</v>
      </c>
      <c r="D191" s="0" t="n">
        <v>5</v>
      </c>
      <c r="E191" s="0" t="n">
        <v>20</v>
      </c>
      <c r="F191" s="0" t="n">
        <v>6322.386939</v>
      </c>
      <c r="G191" s="0" t="n">
        <v>16754.32539</v>
      </c>
      <c r="H191" s="0" t="n">
        <v>2630.745205</v>
      </c>
      <c r="I191" s="0" t="n">
        <v>2.630745205</v>
      </c>
      <c r="J191" s="0" t="n">
        <v>0.002630745</v>
      </c>
      <c r="K191" s="0" t="n">
        <v>5.799793495</v>
      </c>
      <c r="L191" s="0" t="n">
        <v>0.00396</v>
      </c>
      <c r="M191" s="0" t="n">
        <v>3.2</v>
      </c>
      <c r="N191" s="0" t="n">
        <v>65.99254474</v>
      </c>
      <c r="O191" s="2" t="n">
        <v>295.712525726239</v>
      </c>
      <c r="P191" s="2" t="n">
        <v>319505.465797056</v>
      </c>
      <c r="Q191" s="2" t="n">
        <v>767857.403982351</v>
      </c>
      <c r="R191" s="2" t="n">
        <v>2034822.12055323</v>
      </c>
      <c r="S191" s="2" t="n">
        <v>300.785714285714</v>
      </c>
      <c r="T191" s="2" t="n">
        <v>0.240142857142857</v>
      </c>
      <c r="U191" s="2" t="n">
        <v>3</v>
      </c>
    </row>
    <row r="192" customFormat="false" ht="15" hidden="false" customHeight="false" outlineLevel="0" collapsed="false">
      <c r="A192" s="0" t="s">
        <v>43</v>
      </c>
      <c r="B192" s="0" t="s">
        <v>44</v>
      </c>
      <c r="C192" s="0" t="n">
        <v>4</v>
      </c>
      <c r="D192" s="0" t="n">
        <v>2</v>
      </c>
      <c r="E192" s="0" t="n">
        <v>8</v>
      </c>
      <c r="F192" s="0" t="n">
        <v>1115.200673</v>
      </c>
      <c r="G192" s="0" t="n">
        <v>2955.281782</v>
      </c>
      <c r="H192" s="0" t="n">
        <v>464.035</v>
      </c>
      <c r="I192" s="0" t="n">
        <v>0.464035</v>
      </c>
      <c r="J192" s="0" t="n">
        <v>0.000464035</v>
      </c>
      <c r="K192" s="0" t="n">
        <v>1.023020842</v>
      </c>
      <c r="L192" s="0" t="n">
        <v>0.0144</v>
      </c>
      <c r="M192" s="0" t="n">
        <v>3</v>
      </c>
      <c r="N192" s="0" t="n">
        <v>31.82214245</v>
      </c>
      <c r="O192" s="2" t="n">
        <v>46.3108215477991</v>
      </c>
      <c r="P192" s="2" t="n">
        <v>1430.243386541</v>
      </c>
      <c r="Q192" s="2" t="n">
        <v>3437.25879966594</v>
      </c>
      <c r="R192" s="2" t="n">
        <v>9108.73581911475</v>
      </c>
      <c r="S192" s="2" t="n">
        <v>47.6333333333333</v>
      </c>
      <c r="T192" s="2" t="n">
        <v>0.448</v>
      </c>
      <c r="U192" s="2" t="n">
        <v>0</v>
      </c>
    </row>
    <row r="193" customFormat="false" ht="15" hidden="false" customHeight="false" outlineLevel="0" collapsed="false">
      <c r="A193" s="0" t="s">
        <v>53</v>
      </c>
      <c r="B193" s="0" t="s">
        <v>54</v>
      </c>
      <c r="C193" s="0" t="n">
        <v>4</v>
      </c>
      <c r="D193" s="0" t="n">
        <v>2</v>
      </c>
      <c r="E193" s="0" t="n">
        <v>8</v>
      </c>
      <c r="F193" s="0" t="n">
        <v>2095.457822</v>
      </c>
      <c r="G193" s="0" t="n">
        <v>5552.96323</v>
      </c>
      <c r="H193" s="0" t="n">
        <v>871.9199997</v>
      </c>
      <c r="I193" s="0" t="n">
        <v>0.87192</v>
      </c>
      <c r="J193" s="0" t="n">
        <v>0.00087192</v>
      </c>
      <c r="K193" s="0" t="n">
        <v>1.92225227</v>
      </c>
      <c r="L193" s="0" t="n">
        <v>0.012</v>
      </c>
      <c r="M193" s="0" t="n">
        <v>2.95</v>
      </c>
      <c r="N193" s="0" t="n">
        <v>44.45255659</v>
      </c>
      <c r="O193" s="0" t="n">
        <v>30.4769081449042</v>
      </c>
      <c r="P193" s="0" t="n">
        <v>286.348834041361</v>
      </c>
      <c r="Q193" s="0" t="n">
        <v>688.173117138575</v>
      </c>
      <c r="R193" s="0" t="n">
        <v>1823.65876041722</v>
      </c>
      <c r="S193" s="0" t="n">
        <v>41</v>
      </c>
      <c r="T193" s="0" t="n">
        <v>0.17</v>
      </c>
      <c r="U193" s="0" t="n">
        <v>0</v>
      </c>
    </row>
    <row r="194" customFormat="false" ht="15" hidden="false" customHeight="false" outlineLevel="0" collapsed="false">
      <c r="A194" s="0" t="s">
        <v>57</v>
      </c>
      <c r="B194" s="0" t="s">
        <v>58</v>
      </c>
      <c r="C194" s="0" t="n">
        <v>4</v>
      </c>
      <c r="D194" s="0" t="n">
        <v>2</v>
      </c>
      <c r="E194" s="0" t="n">
        <v>8</v>
      </c>
      <c r="F194" s="0" t="n">
        <v>5681.326604</v>
      </c>
      <c r="G194" s="0" t="n">
        <v>15055.5155</v>
      </c>
      <c r="H194" s="0" t="n">
        <v>2364</v>
      </c>
      <c r="I194" s="0" t="n">
        <v>2.364</v>
      </c>
      <c r="J194" s="0" t="n">
        <v>0.002364</v>
      </c>
      <c r="K194" s="0" t="n">
        <v>5.21172168</v>
      </c>
      <c r="L194" s="0" t="n">
        <v>0.004</v>
      </c>
      <c r="M194" s="0" t="n">
        <v>3.1</v>
      </c>
      <c r="N194" s="0" t="n">
        <v>58.51337586</v>
      </c>
      <c r="O194" s="0" t="n">
        <v>69.9284353299771</v>
      </c>
      <c r="P194" s="0" t="n">
        <v>4034.99907909485</v>
      </c>
      <c r="Q194" s="0" t="n">
        <v>9697.18596273697</v>
      </c>
      <c r="R194" s="0" t="n">
        <v>25697.542801253</v>
      </c>
      <c r="S194" s="0" t="n">
        <v>72.9</v>
      </c>
      <c r="T194" s="0" t="n">
        <v>0.4</v>
      </c>
      <c r="U194" s="0" t="n">
        <v>0</v>
      </c>
    </row>
    <row r="195" customFormat="false" ht="15" hidden="false" customHeight="false" outlineLevel="0" collapsed="false">
      <c r="A195" s="0" t="s">
        <v>59</v>
      </c>
      <c r="B195" s="0" t="s">
        <v>60</v>
      </c>
      <c r="C195" s="0" t="n">
        <v>4</v>
      </c>
      <c r="D195" s="0" t="n">
        <v>2</v>
      </c>
      <c r="E195" s="0" t="n">
        <v>8</v>
      </c>
      <c r="F195" s="0" t="n">
        <v>2095.457822</v>
      </c>
      <c r="G195" s="0" t="n">
        <v>5552.96323</v>
      </c>
      <c r="H195" s="0" t="n">
        <v>871.9199997</v>
      </c>
      <c r="I195" s="0" t="n">
        <v>0.87192</v>
      </c>
      <c r="J195" s="0" t="n">
        <v>0.00087192</v>
      </c>
      <c r="K195" s="0" t="n">
        <v>1.92225227</v>
      </c>
      <c r="L195" s="0" t="n">
        <v>0.0168</v>
      </c>
      <c r="M195" s="0" t="n">
        <v>3.1</v>
      </c>
      <c r="N195" s="0" t="n">
        <v>33.19110631</v>
      </c>
      <c r="O195" s="0" t="n">
        <v>109.989284488708</v>
      </c>
      <c r="P195" s="0" t="n">
        <v>35768.0653184798</v>
      </c>
      <c r="Q195" s="0" t="n">
        <v>85960.262721653</v>
      </c>
      <c r="R195" s="0" t="n">
        <v>227794.696212381</v>
      </c>
      <c r="S195" s="0" t="n">
        <v>263.2</v>
      </c>
      <c r="T195" s="0" t="n">
        <v>0.07</v>
      </c>
      <c r="U195" s="0" t="n">
        <v>0.27</v>
      </c>
    </row>
    <row r="196" customFormat="false" ht="15" hidden="false" customHeight="false" outlineLevel="0" collapsed="false">
      <c r="A196" s="0" t="s">
        <v>61</v>
      </c>
      <c r="B196" s="0" t="s">
        <v>62</v>
      </c>
      <c r="C196" s="0" t="n">
        <v>4</v>
      </c>
      <c r="D196" s="0" t="n">
        <v>1</v>
      </c>
      <c r="E196" s="0" t="n">
        <v>4</v>
      </c>
      <c r="F196" s="0" t="n">
        <v>197.6207643</v>
      </c>
      <c r="G196" s="0" t="n">
        <v>523.6950253</v>
      </c>
      <c r="H196" s="0" t="n">
        <v>82.23000003</v>
      </c>
      <c r="I196" s="0" t="n">
        <v>0.08223</v>
      </c>
      <c r="J196" s="0" t="n">
        <v>8.22E-005</v>
      </c>
      <c r="K196" s="0" t="n">
        <v>0.181285903</v>
      </c>
      <c r="L196" s="0" t="n">
        <v>0.0125</v>
      </c>
      <c r="M196" s="0" t="n">
        <v>3</v>
      </c>
      <c r="N196" s="0" t="n">
        <v>18.73728916</v>
      </c>
      <c r="O196" s="0" t="n">
        <v>22.5270258789496</v>
      </c>
      <c r="P196" s="0" t="n">
        <v>142.896498440853</v>
      </c>
      <c r="Q196" s="0" t="n">
        <v>343.418645616086</v>
      </c>
      <c r="R196" s="0" t="n">
        <v>910.059410882628</v>
      </c>
      <c r="S196" s="0" t="n">
        <v>33.7</v>
      </c>
      <c r="T196" s="0" t="n">
        <v>0.32</v>
      </c>
      <c r="U196" s="0" t="n">
        <v>0.55</v>
      </c>
    </row>
    <row r="197" customFormat="false" ht="15" hidden="false" customHeight="false" outlineLevel="0" collapsed="false">
      <c r="A197" s="0" t="s">
        <v>63</v>
      </c>
      <c r="B197" s="0" t="s">
        <v>64</v>
      </c>
      <c r="C197" s="0" t="n">
        <v>4</v>
      </c>
      <c r="D197" s="0" t="n">
        <v>2</v>
      </c>
      <c r="E197" s="0" t="n">
        <v>8</v>
      </c>
      <c r="F197" s="0" t="n">
        <v>1115.200673</v>
      </c>
      <c r="G197" s="0" t="n">
        <v>2955.281782</v>
      </c>
      <c r="H197" s="0" t="n">
        <v>464.035</v>
      </c>
      <c r="I197" s="0" t="n">
        <v>0.464035</v>
      </c>
      <c r="J197" s="0" t="n">
        <v>0.000464035</v>
      </c>
      <c r="K197" s="0" t="n">
        <v>1.023020842</v>
      </c>
      <c r="L197" s="0" t="n">
        <v>0.012</v>
      </c>
      <c r="M197" s="0" t="n">
        <v>3.1</v>
      </c>
      <c r="N197" s="0" t="n">
        <v>30.18537743</v>
      </c>
      <c r="O197" s="0" t="n">
        <v>41.5334245556763</v>
      </c>
      <c r="P197" s="0" t="n">
        <v>1247.99902084894</v>
      </c>
      <c r="Q197" s="0" t="n">
        <v>2999.27666630363</v>
      </c>
      <c r="R197" s="0" t="n">
        <v>7948.08316570461</v>
      </c>
      <c r="S197" s="0" t="n">
        <v>42.5</v>
      </c>
      <c r="T197" s="0" t="n">
        <v>0.47</v>
      </c>
      <c r="U197" s="0" t="n">
        <v>0.05</v>
      </c>
    </row>
    <row r="198" customFormat="false" ht="15" hidden="false" customHeight="false" outlineLevel="0" collapsed="false">
      <c r="A198" s="0" t="s">
        <v>65</v>
      </c>
      <c r="B198" s="0" t="s">
        <v>66</v>
      </c>
      <c r="C198" s="0" t="n">
        <v>4</v>
      </c>
      <c r="D198" s="0" t="n">
        <v>3</v>
      </c>
      <c r="E198" s="0" t="n">
        <v>12</v>
      </c>
      <c r="F198" s="0" t="n">
        <v>3129.99</v>
      </c>
      <c r="G198" s="0" t="n">
        <v>8294.48</v>
      </c>
      <c r="H198" s="0" t="n">
        <v>1302.388839</v>
      </c>
      <c r="I198" s="0" t="n">
        <v>1.302388839</v>
      </c>
      <c r="J198" s="0" t="n">
        <v>0.001302389</v>
      </c>
      <c r="K198" s="0" t="n">
        <v>2.871272482</v>
      </c>
      <c r="L198" s="0" t="n">
        <v>0.0127</v>
      </c>
      <c r="M198" s="0" t="n">
        <v>3.1</v>
      </c>
      <c r="N198" s="0" t="n">
        <v>41.34578791</v>
      </c>
      <c r="O198" s="0" t="n">
        <v>52.0366049038237</v>
      </c>
      <c r="P198" s="0" t="n">
        <v>2656.81599326138</v>
      </c>
      <c r="Q198" s="0" t="n">
        <v>6385.04204100308</v>
      </c>
      <c r="R198" s="0" t="n">
        <v>16920.3614086582</v>
      </c>
      <c r="S198" s="0" t="n">
        <v>52.7</v>
      </c>
      <c r="T198" s="0" t="n">
        <v>0.35</v>
      </c>
      <c r="U198" s="0" t="n">
        <v>-0.5</v>
      </c>
    </row>
    <row r="199" customFormat="false" ht="15" hidden="false" customHeight="false" outlineLevel="0" collapsed="false">
      <c r="A199" s="0" t="s">
        <v>67</v>
      </c>
      <c r="B199" s="0" t="s">
        <v>68</v>
      </c>
      <c r="C199" s="0" t="n">
        <v>4</v>
      </c>
      <c r="D199" s="0" t="n">
        <v>1</v>
      </c>
      <c r="E199" s="0" t="n">
        <v>4</v>
      </c>
      <c r="F199" s="0" t="n">
        <v>230.06</v>
      </c>
      <c r="G199" s="0" t="n">
        <v>609.67</v>
      </c>
      <c r="H199" s="0" t="n">
        <v>95.727966</v>
      </c>
      <c r="I199" s="0" t="n">
        <v>0.095727966</v>
      </c>
      <c r="J199" s="0" t="n">
        <v>9.57E-005</v>
      </c>
      <c r="K199" s="0" t="n">
        <v>0.211043788</v>
      </c>
      <c r="L199" s="0" t="n">
        <v>0.0129</v>
      </c>
      <c r="M199" s="0" t="n">
        <v>3.05</v>
      </c>
      <c r="N199" s="0" t="n">
        <v>18.57803222</v>
      </c>
      <c r="O199" s="0" t="n">
        <v>31.7690016944831</v>
      </c>
      <c r="P199" s="0" t="n">
        <v>491.700434602351</v>
      </c>
      <c r="Q199" s="0" t="n">
        <v>1181.68813891457</v>
      </c>
      <c r="R199" s="0" t="n">
        <v>3131.4735681236</v>
      </c>
      <c r="S199" s="0" t="n">
        <v>40.6</v>
      </c>
      <c r="T199" s="0" t="n">
        <v>0.27</v>
      </c>
      <c r="U199" s="0" t="n">
        <v>-1.65</v>
      </c>
    </row>
    <row r="200" customFormat="false" ht="15" hidden="false" customHeight="false" outlineLevel="0" collapsed="false">
      <c r="A200" s="0" t="s">
        <v>69</v>
      </c>
      <c r="B200" s="0" t="s">
        <v>70</v>
      </c>
      <c r="C200" s="0" t="n">
        <v>4</v>
      </c>
      <c r="D200" s="0" t="n">
        <v>1</v>
      </c>
      <c r="E200" s="0" t="n">
        <v>4</v>
      </c>
      <c r="F200" s="0" t="n">
        <v>242.730113</v>
      </c>
      <c r="G200" s="0" t="n">
        <v>643.2347994</v>
      </c>
      <c r="H200" s="0" t="n">
        <v>101</v>
      </c>
      <c r="I200" s="0" t="n">
        <v>0.101</v>
      </c>
      <c r="J200" s="0" t="n">
        <v>0.000101</v>
      </c>
      <c r="K200" s="0" t="n">
        <v>0.22266662</v>
      </c>
      <c r="L200" s="0" t="n">
        <v>0.01</v>
      </c>
      <c r="M200" s="0" t="n">
        <v>2.9</v>
      </c>
      <c r="N200" s="0" t="n">
        <v>24.03258427</v>
      </c>
      <c r="O200" s="0" t="n">
        <v>23.379958000503</v>
      </c>
      <c r="P200" s="0" t="n">
        <v>93.2495634504226</v>
      </c>
      <c r="Q200" s="0" t="n">
        <v>224.103733358382</v>
      </c>
      <c r="R200" s="0" t="n">
        <v>593.874893399712</v>
      </c>
      <c r="S200" s="0" t="n">
        <v>37.7</v>
      </c>
      <c r="T200" s="0" t="n">
        <v>0.242</v>
      </c>
      <c r="U200" s="0" t="n">
        <v>0</v>
      </c>
    </row>
    <row r="201" customFormat="false" ht="15" hidden="false" customHeight="false" outlineLevel="0" collapsed="false">
      <c r="A201" s="2" t="s">
        <v>71</v>
      </c>
      <c r="B201" s="0" t="s">
        <v>72</v>
      </c>
      <c r="C201" s="0" t="n">
        <v>4</v>
      </c>
      <c r="D201" s="0" t="n">
        <v>1</v>
      </c>
      <c r="E201" s="0" t="n">
        <v>4</v>
      </c>
      <c r="F201" s="0" t="n">
        <v>5.082912761</v>
      </c>
      <c r="G201" s="0" t="n">
        <v>13.46971882</v>
      </c>
      <c r="H201" s="0" t="n">
        <v>2.1149999998521</v>
      </c>
      <c r="I201" s="0" t="n">
        <v>0.0021149999998521</v>
      </c>
      <c r="J201" s="0" t="n">
        <v>2.1149999998521E-006</v>
      </c>
      <c r="K201" s="0" t="n">
        <v>0.00466277129967394</v>
      </c>
      <c r="L201" s="3" t="n">
        <v>0.011</v>
      </c>
      <c r="M201" s="3" t="n">
        <v>3.01</v>
      </c>
      <c r="N201" s="0" t="n">
        <v>5.73821266977458</v>
      </c>
      <c r="O201" s="2" t="n">
        <v>7.12983889916258</v>
      </c>
      <c r="P201" s="2" t="n">
        <v>4.06595561234301</v>
      </c>
      <c r="Q201" s="2" t="n">
        <v>9.7715828222615</v>
      </c>
      <c r="R201" s="2" t="n">
        <v>25.894694478993</v>
      </c>
      <c r="S201" s="0" t="n">
        <v>9</v>
      </c>
      <c r="T201" s="0" t="n">
        <v>0.32</v>
      </c>
      <c r="U201" s="0" t="n">
        <v>-0.91</v>
      </c>
    </row>
    <row r="202" customFormat="false" ht="15" hidden="false" customHeight="false" outlineLevel="0" collapsed="false">
      <c r="A202" s="2" t="s">
        <v>49</v>
      </c>
      <c r="B202" s="0" t="s">
        <v>50</v>
      </c>
      <c r="C202" s="0" t="n">
        <v>4</v>
      </c>
      <c r="D202" s="0" t="n">
        <v>1</v>
      </c>
      <c r="E202" s="0" t="n">
        <v>4</v>
      </c>
      <c r="F202" s="0" t="n">
        <v>1115.200673</v>
      </c>
      <c r="G202" s="0" t="n">
        <v>2955.281782</v>
      </c>
      <c r="H202" s="0" t="n">
        <v>464.0350000353</v>
      </c>
      <c r="I202" s="0" t="n">
        <v>0.4640350000353</v>
      </c>
      <c r="J202" s="0" t="n">
        <v>0.0004640350000353</v>
      </c>
      <c r="K202" s="0" t="n">
        <v>1.02302084177782</v>
      </c>
      <c r="L202" s="3" t="n">
        <v>0.012</v>
      </c>
      <c r="M202" s="3" t="n">
        <v>3.1</v>
      </c>
      <c r="N202" s="0" t="n">
        <v>30.185377428941</v>
      </c>
      <c r="O202" s="2" t="n">
        <v>32.2232674760855</v>
      </c>
      <c r="P202" s="2" t="n">
        <v>568.207461584569</v>
      </c>
      <c r="Q202" s="2" t="n">
        <v>1365.55506268822</v>
      </c>
      <c r="R202" s="2" t="n">
        <v>3618.72091612379</v>
      </c>
      <c r="S202" s="2" t="n">
        <v>54.3</v>
      </c>
      <c r="T202" s="2" t="n">
        <v>0.225</v>
      </c>
      <c r="U202" s="2" t="n">
        <v>0</v>
      </c>
    </row>
    <row r="203" customFormat="false" ht="15" hidden="false" customHeight="false" outlineLevel="0" collapsed="false">
      <c r="A203" s="0" t="s">
        <v>55</v>
      </c>
      <c r="B203" s="0" t="s">
        <v>56</v>
      </c>
      <c r="C203" s="0" t="n">
        <v>4</v>
      </c>
      <c r="D203" s="0" t="n">
        <v>1</v>
      </c>
      <c r="E203" s="0" t="n">
        <v>4</v>
      </c>
      <c r="F203" s="0" t="n">
        <v>1113.434271</v>
      </c>
      <c r="G203" s="0" t="n">
        <v>2950.600817</v>
      </c>
      <c r="H203" s="0" t="n">
        <v>463.3000002</v>
      </c>
      <c r="I203" s="0" t="n">
        <v>0.4633</v>
      </c>
      <c r="J203" s="0" t="n">
        <v>0.0004633</v>
      </c>
      <c r="K203" s="0" t="n">
        <v>1.021400446</v>
      </c>
      <c r="L203" s="0" t="n">
        <v>0.013</v>
      </c>
      <c r="M203" s="0" t="n">
        <v>3</v>
      </c>
      <c r="N203" s="0" t="n">
        <v>32.90836579</v>
      </c>
      <c r="O203" s="0" t="n">
        <v>47.5696313243955</v>
      </c>
      <c r="P203" s="0" t="n">
        <v>1399.37048262572</v>
      </c>
      <c r="Q203" s="0" t="n">
        <v>3363.06292387819</v>
      </c>
      <c r="R203" s="0" t="n">
        <v>8912.11674827721</v>
      </c>
      <c r="S203" s="0" t="n">
        <v>152</v>
      </c>
      <c r="T203" s="0" t="n">
        <v>0.096</v>
      </c>
      <c r="U203" s="0" t="n">
        <v>0.09</v>
      </c>
    </row>
    <row r="204" customFormat="false" ht="15" hidden="false" customHeight="false" outlineLevel="0" collapsed="false">
      <c r="A204" s="0" t="s">
        <v>75</v>
      </c>
      <c r="B204" s="0" t="s">
        <v>76</v>
      </c>
      <c r="C204" s="0" t="n">
        <v>4</v>
      </c>
      <c r="D204" s="0" t="n">
        <v>2</v>
      </c>
      <c r="E204" s="0" t="n">
        <v>8</v>
      </c>
      <c r="F204" s="0" t="n">
        <v>1115.200673</v>
      </c>
      <c r="G204" s="0" t="n">
        <v>2955.281782</v>
      </c>
      <c r="H204" s="0" t="n">
        <v>464.035</v>
      </c>
      <c r="I204" s="0" t="n">
        <v>0.464035</v>
      </c>
      <c r="J204" s="0" t="n">
        <v>0.000464035</v>
      </c>
      <c r="K204" s="0" t="n">
        <v>1.023020842</v>
      </c>
      <c r="L204" s="0" t="n">
        <v>0.0025</v>
      </c>
      <c r="M204" s="0" t="n">
        <v>3.1</v>
      </c>
      <c r="N204" s="0" t="n">
        <v>50.06703216</v>
      </c>
      <c r="O204" s="0" t="n">
        <v>70.1673093036452</v>
      </c>
      <c r="P204" s="0" t="n">
        <v>1321.16773813174</v>
      </c>
      <c r="Q204" s="0" t="n">
        <v>3175.12073571675</v>
      </c>
      <c r="R204" s="0" t="n">
        <v>8414.06994964938</v>
      </c>
      <c r="S204" s="0" t="n">
        <v>122</v>
      </c>
      <c r="T204" s="0" t="n">
        <v>0.107</v>
      </c>
      <c r="U204" s="0" t="n">
        <v>0</v>
      </c>
    </row>
    <row r="205" customFormat="false" ht="15" hidden="false" customHeight="false" outlineLevel="0" collapsed="false">
      <c r="A205" s="0" t="s">
        <v>73</v>
      </c>
      <c r="B205" s="0" t="s">
        <v>74</v>
      </c>
      <c r="C205" s="0" t="n">
        <v>4</v>
      </c>
      <c r="D205" s="0" t="n">
        <v>2</v>
      </c>
      <c r="E205" s="0" t="n">
        <v>8</v>
      </c>
      <c r="F205" s="0" t="n">
        <v>1115.200673</v>
      </c>
      <c r="G205" s="0" t="n">
        <v>2955.281782</v>
      </c>
      <c r="H205" s="0" t="n">
        <v>464.035</v>
      </c>
      <c r="I205" s="0" t="n">
        <v>0.464035</v>
      </c>
      <c r="J205" s="0" t="n">
        <v>0.000464035</v>
      </c>
      <c r="K205" s="0" t="n">
        <v>1.023020842</v>
      </c>
      <c r="L205" s="0" t="n">
        <v>0.014</v>
      </c>
      <c r="M205" s="0" t="n">
        <v>2.8</v>
      </c>
      <c r="N205" s="0" t="n">
        <v>41.15633368</v>
      </c>
      <c r="O205" s="0" t="n">
        <v>42.0757751421611</v>
      </c>
      <c r="P205" s="0" t="n">
        <v>493.648688050588</v>
      </c>
      <c r="Q205" s="0" t="n">
        <v>1186.37031494974</v>
      </c>
      <c r="R205" s="0" t="n">
        <v>3143.88133461682</v>
      </c>
      <c r="S205" s="0" t="n">
        <v>43</v>
      </c>
      <c r="T205" s="0" t="n">
        <v>0.48</v>
      </c>
      <c r="U205" s="0" t="n">
        <v>0</v>
      </c>
    </row>
    <row r="206" customFormat="false" ht="15" hidden="false" customHeight="false" outlineLevel="0" collapsed="false">
      <c r="A206" s="2" t="s">
        <v>51</v>
      </c>
      <c r="B206" s="0" t="s">
        <v>52</v>
      </c>
      <c r="C206" s="0" t="n">
        <v>4</v>
      </c>
      <c r="D206" s="0" t="n">
        <v>1</v>
      </c>
      <c r="E206" s="0" t="n">
        <v>4</v>
      </c>
      <c r="F206" s="0" t="n">
        <v>2095.457822</v>
      </c>
      <c r="G206" s="0" t="n">
        <v>5552.96323</v>
      </c>
      <c r="H206" s="0" t="n">
        <v>871.9199997342</v>
      </c>
      <c r="I206" s="0" t="n">
        <v>0.8719199997342</v>
      </c>
      <c r="J206" s="0" t="n">
        <v>0.0008719199997342</v>
      </c>
      <c r="K206" s="0" t="n">
        <v>1.92225226981401</v>
      </c>
      <c r="L206" s="3" t="n">
        <v>0.0124</v>
      </c>
      <c r="M206" s="3" t="n">
        <v>3.2</v>
      </c>
      <c r="N206" s="0" t="n">
        <v>32.711817394437</v>
      </c>
      <c r="O206" s="2" t="n">
        <v>11.9513815345394</v>
      </c>
      <c r="P206" s="2" t="n">
        <v>34.7663934151836</v>
      </c>
      <c r="Q206" s="2" t="n">
        <v>83.5529762441327</v>
      </c>
      <c r="R206" s="2" t="n">
        <v>221.415387046952</v>
      </c>
      <c r="S206" s="0" t="n">
        <v>20.9</v>
      </c>
      <c r="T206" s="0" t="n">
        <v>0.195</v>
      </c>
      <c r="U206" s="0" t="n">
        <v>-0.35</v>
      </c>
    </row>
    <row r="207" customFormat="false" ht="15" hidden="false" customHeight="false" outlineLevel="0" collapsed="false">
      <c r="A207" s="0" t="s">
        <v>85</v>
      </c>
      <c r="B207" s="0" t="s">
        <v>86</v>
      </c>
      <c r="C207" s="0" t="n">
        <v>4</v>
      </c>
      <c r="D207" s="0" t="n">
        <v>7</v>
      </c>
      <c r="E207" s="0" t="n">
        <v>28</v>
      </c>
      <c r="F207" s="0" t="n">
        <v>32899.0593</v>
      </c>
      <c r="G207" s="0" t="n">
        <v>87183.5571</v>
      </c>
      <c r="H207" s="0" t="n">
        <v>13689.29857</v>
      </c>
      <c r="I207" s="0" t="n">
        <v>13.68929857</v>
      </c>
      <c r="J207" s="0" t="n">
        <v>0.013689299</v>
      </c>
      <c r="K207" s="0" t="n">
        <v>30.17970142</v>
      </c>
      <c r="L207" s="0" t="n">
        <v>0.00524</v>
      </c>
      <c r="M207" s="0" t="n">
        <v>3.141</v>
      </c>
      <c r="N207" s="0" t="n">
        <v>110.4068024</v>
      </c>
      <c r="O207" s="2" t="n">
        <v>299.066295544854</v>
      </c>
      <c r="P207" s="2" t="n">
        <v>313124.402295067</v>
      </c>
      <c r="Q207" s="2" t="n">
        <v>752521.995421935</v>
      </c>
      <c r="R207" s="2" t="n">
        <v>1994183.28786813</v>
      </c>
      <c r="S207" s="0" t="n">
        <v>309.244444444444</v>
      </c>
      <c r="T207" s="0" t="n">
        <v>0.136555555555556</v>
      </c>
      <c r="U207" s="0" t="n">
        <v>3</v>
      </c>
    </row>
    <row r="208" customFormat="false" ht="15" hidden="false" customHeight="false" outlineLevel="0" collapsed="false">
      <c r="A208" s="0" t="s">
        <v>77</v>
      </c>
      <c r="B208" s="0" t="s">
        <v>78</v>
      </c>
      <c r="C208" s="0" t="n">
        <v>4</v>
      </c>
      <c r="D208" s="0" t="n">
        <v>3</v>
      </c>
      <c r="E208" s="0" t="n">
        <v>12</v>
      </c>
      <c r="F208" s="0" t="n">
        <v>155824.3573</v>
      </c>
      <c r="G208" s="0" t="n">
        <v>412934.5468</v>
      </c>
      <c r="H208" s="0" t="n">
        <v>64838.51507</v>
      </c>
      <c r="I208" s="0" t="n">
        <v>64.83851507</v>
      </c>
      <c r="J208" s="0" t="n">
        <v>0.064838515</v>
      </c>
      <c r="K208" s="0" t="n">
        <v>142.9442871</v>
      </c>
      <c r="L208" s="0" t="n">
        <v>0.035</v>
      </c>
      <c r="M208" s="0" t="n">
        <v>2.9</v>
      </c>
      <c r="N208" s="0" t="n">
        <v>144.9767238</v>
      </c>
      <c r="O208" s="2" t="n">
        <v>207.890410695118</v>
      </c>
      <c r="P208" s="2" t="n">
        <v>184411.487200932</v>
      </c>
      <c r="Q208" s="2" t="n">
        <v>443190.308101253</v>
      </c>
      <c r="R208" s="2" t="n">
        <v>1174454.31646832</v>
      </c>
      <c r="S208" s="0" t="n">
        <v>208.407</v>
      </c>
      <c r="T208" s="0" t="n">
        <v>0.5</v>
      </c>
      <c r="U208" s="0" t="n">
        <v>0</v>
      </c>
    </row>
    <row r="209" customFormat="false" ht="15" hidden="false" customHeight="false" outlineLevel="0" collapsed="false">
      <c r="A209" s="0" t="s">
        <v>79</v>
      </c>
      <c r="B209" s="0" t="s">
        <v>80</v>
      </c>
      <c r="C209" s="0" t="n">
        <v>4</v>
      </c>
      <c r="D209" s="0" t="n">
        <v>2</v>
      </c>
      <c r="E209" s="0" t="n">
        <v>8</v>
      </c>
      <c r="F209" s="0" t="n">
        <v>2095.457822</v>
      </c>
      <c r="G209" s="0" t="n">
        <v>5552.96323</v>
      </c>
      <c r="H209" s="0" t="n">
        <v>871.9199997</v>
      </c>
      <c r="I209" s="0" t="n">
        <v>0.87192</v>
      </c>
      <c r="J209" s="0" t="n">
        <v>0.00087192</v>
      </c>
      <c r="K209" s="0" t="n">
        <v>1.92225227</v>
      </c>
      <c r="L209" s="0" t="n">
        <v>0.0034</v>
      </c>
      <c r="M209" s="0" t="n">
        <v>3.285</v>
      </c>
      <c r="N209" s="0" t="n">
        <v>32.71181739</v>
      </c>
      <c r="O209" s="0" t="n">
        <v>44.526019460482</v>
      </c>
      <c r="P209" s="0" t="n">
        <v>2338.76224787851</v>
      </c>
      <c r="Q209" s="0" t="n">
        <v>5620.67351088322</v>
      </c>
      <c r="R209" s="0" t="n">
        <v>14894.7848038405</v>
      </c>
      <c r="S209" s="0" t="n">
        <v>59.9</v>
      </c>
      <c r="T209" s="0" t="n">
        <v>0.17</v>
      </c>
      <c r="U209" s="0" t="n">
        <v>0</v>
      </c>
    </row>
    <row r="210" customFormat="false" ht="15" hidden="false" customHeight="false" outlineLevel="0" collapsed="false">
      <c r="A210" s="0" t="s">
        <v>81</v>
      </c>
      <c r="B210" s="0" t="s">
        <v>82</v>
      </c>
      <c r="C210" s="0" t="n">
        <v>4</v>
      </c>
      <c r="D210" s="0" t="n">
        <v>2</v>
      </c>
      <c r="E210" s="0" t="n">
        <v>8</v>
      </c>
      <c r="F210" s="0" t="n">
        <v>1115.200673</v>
      </c>
      <c r="G210" s="0" t="n">
        <v>2955.281782</v>
      </c>
      <c r="H210" s="0" t="n">
        <v>464.035</v>
      </c>
      <c r="I210" s="0" t="n">
        <v>0.464035</v>
      </c>
      <c r="J210" s="0" t="n">
        <v>0.000464035</v>
      </c>
      <c r="K210" s="0" t="n">
        <v>1.023020842</v>
      </c>
      <c r="L210" s="0" t="n">
        <v>0.015</v>
      </c>
      <c r="M210" s="0" t="n">
        <v>3</v>
      </c>
      <c r="N210" s="0" t="n">
        <v>31.39206078</v>
      </c>
      <c r="O210" s="0" t="n">
        <v>78.7939576429231</v>
      </c>
      <c r="P210" s="0" t="n">
        <v>7337.86982504369</v>
      </c>
      <c r="Q210" s="0" t="n">
        <v>17634.8710046712</v>
      </c>
      <c r="R210" s="0" t="n">
        <v>46732.4081623787</v>
      </c>
      <c r="S210" s="0" t="n">
        <v>106</v>
      </c>
      <c r="T210" s="0" t="n">
        <v>0.17</v>
      </c>
      <c r="U210" s="0" t="n">
        <v>0</v>
      </c>
    </row>
    <row r="211" customFormat="false" ht="15" hidden="false" customHeight="false" outlineLevel="0" collapsed="false">
      <c r="A211" s="0" t="s">
        <v>83</v>
      </c>
      <c r="B211" s="0" t="s">
        <v>84</v>
      </c>
      <c r="C211" s="0" t="n">
        <v>4</v>
      </c>
      <c r="D211" s="0" t="n">
        <v>7</v>
      </c>
      <c r="E211" s="0" t="n">
        <v>28</v>
      </c>
      <c r="F211" s="0" t="n">
        <v>32899.0593</v>
      </c>
      <c r="G211" s="0" t="n">
        <v>87183.5571</v>
      </c>
      <c r="H211" s="0" t="n">
        <v>13689.29857</v>
      </c>
      <c r="I211" s="0" t="n">
        <v>13.68929857</v>
      </c>
      <c r="J211" s="0" t="n">
        <v>0.013689299</v>
      </c>
      <c r="K211" s="0" t="n">
        <v>30.17970142</v>
      </c>
      <c r="L211" s="0" t="n">
        <v>0.0054</v>
      </c>
      <c r="M211" s="0" t="n">
        <v>3</v>
      </c>
      <c r="N211" s="0" t="n">
        <v>136.3523033</v>
      </c>
      <c r="O211" s="0" t="n">
        <v>269.121486522693</v>
      </c>
      <c r="P211" s="0" t="n">
        <v>105254.065283895</v>
      </c>
      <c r="Q211" s="0" t="n">
        <v>252953.773813735</v>
      </c>
      <c r="R211" s="0" t="n">
        <v>670327.500606398</v>
      </c>
      <c r="S211" s="0" t="n">
        <v>280</v>
      </c>
      <c r="T211" s="0" t="n">
        <v>0.116</v>
      </c>
      <c r="U211" s="0" t="n">
        <v>0</v>
      </c>
    </row>
    <row r="212" customFormat="false" ht="15" hidden="false" customHeight="false" outlineLevel="0" collapsed="false">
      <c r="A212" s="0" t="s">
        <v>91</v>
      </c>
      <c r="B212" s="0" t="s">
        <v>92</v>
      </c>
      <c r="C212" s="0" t="n">
        <v>4</v>
      </c>
      <c r="D212" s="0" t="n">
        <v>2</v>
      </c>
      <c r="E212" s="0" t="n">
        <v>8</v>
      </c>
      <c r="F212" s="0" t="n">
        <v>1115.200673</v>
      </c>
      <c r="G212" s="0" t="n">
        <v>2955.281782</v>
      </c>
      <c r="H212" s="0" t="n">
        <v>464.035</v>
      </c>
      <c r="I212" s="0" t="n">
        <v>0.464035</v>
      </c>
      <c r="J212" s="0" t="n">
        <v>0.000464035</v>
      </c>
      <c r="K212" s="0" t="n">
        <v>1.023020842</v>
      </c>
      <c r="L212" s="0" t="n">
        <v>0.013</v>
      </c>
      <c r="M212" s="0" t="n">
        <v>3</v>
      </c>
      <c r="N212" s="0" t="n">
        <v>32.92575903</v>
      </c>
      <c r="O212" s="0" t="n">
        <v>47.0335444054767</v>
      </c>
      <c r="P212" s="0" t="n">
        <v>1352.59094710825</v>
      </c>
      <c r="Q212" s="0" t="n">
        <v>3250.63914229332</v>
      </c>
      <c r="R212" s="0" t="n">
        <v>8614.19372707731</v>
      </c>
      <c r="S212" s="0" t="n">
        <v>60.2</v>
      </c>
      <c r="T212" s="0" t="n">
        <v>0.19</v>
      </c>
      <c r="U212" s="0" t="n">
        <v>0</v>
      </c>
    </row>
    <row r="213" customFormat="false" ht="15" hidden="false" customHeight="false" outlineLevel="0" collapsed="false">
      <c r="A213" s="0" t="s">
        <v>87</v>
      </c>
      <c r="B213" s="0" t="s">
        <v>88</v>
      </c>
      <c r="C213" s="0" t="n">
        <v>4</v>
      </c>
      <c r="D213" s="0" t="n">
        <v>2</v>
      </c>
      <c r="E213" s="0" t="n">
        <v>8</v>
      </c>
      <c r="F213" s="0" t="n">
        <v>1115.200673</v>
      </c>
      <c r="G213" s="0" t="n">
        <v>2955.281782</v>
      </c>
      <c r="H213" s="0" t="n">
        <v>464.035</v>
      </c>
      <c r="I213" s="0" t="n">
        <v>0.464035</v>
      </c>
      <c r="J213" s="0" t="n">
        <v>0.000464035</v>
      </c>
      <c r="K213" s="0" t="n">
        <v>1.023020842</v>
      </c>
      <c r="L213" s="0" t="n">
        <v>0.006</v>
      </c>
      <c r="M213" s="0" t="n">
        <v>3.1</v>
      </c>
      <c r="N213" s="0" t="n">
        <v>37.74879221</v>
      </c>
      <c r="O213" s="0" t="n">
        <v>25.5008522406271</v>
      </c>
      <c r="P213" s="0" t="n">
        <v>137.553233642766</v>
      </c>
      <c r="Q213" s="0" t="n">
        <v>330.577345933107</v>
      </c>
      <c r="R213" s="0" t="n">
        <v>876.029966722733</v>
      </c>
      <c r="S213" s="0" t="n">
        <v>31.4</v>
      </c>
      <c r="T213" s="0" t="n">
        <v>0.19</v>
      </c>
      <c r="U213" s="0" t="n">
        <v>-0.8</v>
      </c>
    </row>
    <row r="214" customFormat="false" ht="15" hidden="false" customHeight="false" outlineLevel="0" collapsed="false">
      <c r="A214" s="0" t="s">
        <v>93</v>
      </c>
      <c r="B214" s="0" t="s">
        <v>94</v>
      </c>
      <c r="C214" s="0" t="n">
        <v>4</v>
      </c>
      <c r="D214" s="0" t="n">
        <v>9</v>
      </c>
      <c r="E214" s="0" t="n">
        <v>36</v>
      </c>
      <c r="F214" s="0" t="n">
        <v>1772515152</v>
      </c>
      <c r="G214" s="0" t="n">
        <v>4697165152</v>
      </c>
      <c r="H214" s="0" t="n">
        <v>737543554.7</v>
      </c>
      <c r="I214" s="0" t="n">
        <v>737543.5547</v>
      </c>
      <c r="J214" s="0" t="n">
        <v>737.5435547</v>
      </c>
      <c r="K214" s="0" t="n">
        <v>1626003.272</v>
      </c>
      <c r="L214" s="2" t="n">
        <v>0.017</v>
      </c>
      <c r="M214" s="0" t="n">
        <v>3</v>
      </c>
      <c r="N214" s="0" t="n">
        <v>1544.967064</v>
      </c>
      <c r="O214" s="2" t="n">
        <v>1584.76440039691</v>
      </c>
      <c r="P214" s="2" t="n">
        <v>67661721.2718441</v>
      </c>
      <c r="Q214" s="2" t="n">
        <v>162609279.672781</v>
      </c>
      <c r="R214" s="2" t="n">
        <v>430914591.132869</v>
      </c>
      <c r="S214" s="0" t="n">
        <v>1584.96</v>
      </c>
      <c r="T214" s="2" t="n">
        <v>0.25</v>
      </c>
      <c r="U214" s="0" t="n">
        <v>0</v>
      </c>
    </row>
    <row r="215" customFormat="false" ht="15" hidden="false" customHeight="false" outlineLevel="0" collapsed="false">
      <c r="A215" s="0" t="s">
        <v>109</v>
      </c>
      <c r="B215" s="0" t="s">
        <v>110</v>
      </c>
      <c r="C215" s="0" t="n">
        <v>4</v>
      </c>
      <c r="D215" s="0" t="n">
        <v>5</v>
      </c>
      <c r="E215" s="0" t="n">
        <v>20</v>
      </c>
      <c r="F215" s="0" t="n">
        <v>6322.386939</v>
      </c>
      <c r="G215" s="0" t="n">
        <v>16754.32539</v>
      </c>
      <c r="H215" s="0" t="n">
        <v>2630.745205</v>
      </c>
      <c r="I215" s="0" t="n">
        <v>2.630745205</v>
      </c>
      <c r="J215" s="0" t="n">
        <v>0.002630745</v>
      </c>
      <c r="K215" s="0" t="n">
        <v>5.799793495</v>
      </c>
      <c r="L215" s="0" t="n">
        <v>0.0043</v>
      </c>
      <c r="M215" s="0" t="n">
        <v>3.1</v>
      </c>
      <c r="N215" s="0" t="n">
        <v>73.56114731</v>
      </c>
      <c r="O215" s="0" t="n">
        <v>131.133296345597</v>
      </c>
      <c r="P215" s="0" t="n">
        <v>15789.8748752376</v>
      </c>
      <c r="Q215" s="0" t="n">
        <v>37947.308039504</v>
      </c>
      <c r="R215" s="0" t="n">
        <v>100560.366304686</v>
      </c>
      <c r="S215" s="0" t="n">
        <v>186</v>
      </c>
      <c r="T215" s="0" t="n">
        <v>0.046</v>
      </c>
      <c r="U215" s="0" t="n">
        <v>-6.54</v>
      </c>
    </row>
    <row r="216" customFormat="false" ht="15" hidden="false" customHeight="false" outlineLevel="0" collapsed="false">
      <c r="A216" s="0" t="s">
        <v>99</v>
      </c>
      <c r="B216" s="0" t="s">
        <v>100</v>
      </c>
      <c r="C216" s="0" t="n">
        <v>4</v>
      </c>
      <c r="D216" s="0" t="n">
        <v>2</v>
      </c>
      <c r="E216" s="0" t="n">
        <v>8</v>
      </c>
      <c r="F216" s="0" t="n">
        <v>1115.200673</v>
      </c>
      <c r="G216" s="0" t="n">
        <v>2955.281782</v>
      </c>
      <c r="H216" s="0" t="n">
        <v>464.035</v>
      </c>
      <c r="I216" s="0" t="n">
        <v>0.464035</v>
      </c>
      <c r="J216" s="0" t="n">
        <v>0.000464035</v>
      </c>
      <c r="K216" s="0" t="n">
        <v>1.023020842</v>
      </c>
      <c r="L216" s="0" t="n">
        <v>0.015</v>
      </c>
      <c r="M216" s="0" t="n">
        <v>3.1</v>
      </c>
      <c r="N216" s="0" t="n">
        <v>28.08893777</v>
      </c>
      <c r="O216" s="0" t="n">
        <v>31.5175830571692</v>
      </c>
      <c r="P216" s="0" t="n">
        <v>663.140065154209</v>
      </c>
      <c r="Q216" s="0" t="n">
        <v>1593.70359325693</v>
      </c>
      <c r="R216" s="0" t="n">
        <v>4223.31452213087</v>
      </c>
      <c r="S216" s="0" t="n">
        <v>42.4</v>
      </c>
      <c r="T216" s="0" t="n">
        <v>0.17</v>
      </c>
      <c r="U216" s="0" t="n">
        <v>0</v>
      </c>
    </row>
    <row r="217" customFormat="false" ht="15" hidden="false" customHeight="false" outlineLevel="0" collapsed="false">
      <c r="A217" s="0" t="s">
        <v>97</v>
      </c>
      <c r="B217" s="0" t="s">
        <v>98</v>
      </c>
      <c r="C217" s="0" t="n">
        <v>4</v>
      </c>
      <c r="D217" s="0" t="n">
        <v>2</v>
      </c>
      <c r="E217" s="0" t="n">
        <v>8</v>
      </c>
      <c r="F217" s="0" t="n">
        <v>27051.97973</v>
      </c>
      <c r="G217" s="0" t="n">
        <v>71687.74629</v>
      </c>
      <c r="H217" s="0" t="n">
        <v>11256.32877</v>
      </c>
      <c r="I217" s="0" t="n">
        <v>11.25632877</v>
      </c>
      <c r="J217" s="0" t="n">
        <v>0.011256329</v>
      </c>
      <c r="K217" s="0" t="n">
        <v>24.81592752</v>
      </c>
      <c r="L217" s="2" t="n">
        <v>0.065</v>
      </c>
      <c r="M217" s="0" t="n">
        <v>3</v>
      </c>
      <c r="N217" s="0" t="n">
        <v>82.56365767</v>
      </c>
      <c r="O217" s="0" t="n">
        <v>23.5415014486307</v>
      </c>
      <c r="P217" s="0" t="n">
        <v>848.0390115341</v>
      </c>
      <c r="Q217" s="0" t="n">
        <v>2038.06539662125</v>
      </c>
      <c r="R217" s="0" t="n">
        <v>5400.8733010463</v>
      </c>
      <c r="S217" s="0" t="n">
        <v>23.6</v>
      </c>
      <c r="T217" s="0" t="n">
        <v>0.75</v>
      </c>
      <c r="U217" s="0" t="n">
        <v>0</v>
      </c>
    </row>
    <row r="218" customFormat="false" ht="15" hidden="false" customHeight="false" outlineLevel="0" collapsed="false">
      <c r="A218" s="2" t="s">
        <v>47</v>
      </c>
      <c r="B218" s="0" t="s">
        <v>48</v>
      </c>
      <c r="C218" s="0" t="n">
        <v>4</v>
      </c>
      <c r="D218" s="0" t="n">
        <v>1</v>
      </c>
      <c r="E218" s="0" t="n">
        <v>4</v>
      </c>
      <c r="F218" s="0" t="n">
        <v>242.730113</v>
      </c>
      <c r="G218" s="0" t="n">
        <v>643.2347994</v>
      </c>
      <c r="H218" s="0" t="n">
        <v>101.0000000193</v>
      </c>
      <c r="I218" s="0" t="n">
        <v>0.1010000000193</v>
      </c>
      <c r="J218" s="0" t="n">
        <v>0.0001010000000193</v>
      </c>
      <c r="K218" s="0" t="n">
        <v>0.222666620042549</v>
      </c>
      <c r="L218" s="3" t="n">
        <v>0.0123</v>
      </c>
      <c r="M218" s="3" t="n">
        <v>3.2</v>
      </c>
      <c r="N218" s="0" t="n">
        <v>16.720724143912</v>
      </c>
      <c r="O218" s="2" t="n">
        <v>35.4347298790924</v>
      </c>
      <c r="P218" s="2" t="n">
        <v>1117.06466933811</v>
      </c>
      <c r="Q218" s="2" t="n">
        <v>2684.60627093993</v>
      </c>
      <c r="R218" s="2" t="n">
        <v>7114.20661799082</v>
      </c>
      <c r="S218" s="2" t="n">
        <v>39.2</v>
      </c>
      <c r="T218" s="2" t="n">
        <v>0.585714285714286</v>
      </c>
      <c r="U218" s="2" t="n">
        <v>0</v>
      </c>
    </row>
    <row r="219" customFormat="false" ht="15" hidden="false" customHeight="false" outlineLevel="0" collapsed="false">
      <c r="A219" s="0" t="s">
        <v>103</v>
      </c>
      <c r="B219" s="0" t="s">
        <v>104</v>
      </c>
      <c r="C219" s="0" t="n">
        <v>4</v>
      </c>
      <c r="D219" s="0" t="n">
        <v>1</v>
      </c>
      <c r="E219" s="0" t="n">
        <v>4</v>
      </c>
      <c r="F219" s="0" t="n">
        <v>444.0038452</v>
      </c>
      <c r="G219" s="0" t="n">
        <v>1176.61019</v>
      </c>
      <c r="H219" s="0" t="n">
        <v>184.75</v>
      </c>
      <c r="I219" s="0" t="n">
        <v>0.18475</v>
      </c>
      <c r="J219" s="0" t="n">
        <v>0.00018475</v>
      </c>
      <c r="K219" s="0" t="n">
        <v>0.407303545</v>
      </c>
      <c r="L219" s="0" t="n">
        <v>0.013</v>
      </c>
      <c r="M219" s="0" t="n">
        <v>2.8</v>
      </c>
      <c r="N219" s="0" t="n">
        <v>30.41487986</v>
      </c>
      <c r="O219" s="0" t="n">
        <v>33.5664024602179</v>
      </c>
      <c r="P219" s="0" t="n">
        <v>243.48756422706</v>
      </c>
      <c r="Q219" s="0" t="n">
        <v>585.165979877577</v>
      </c>
      <c r="R219" s="0" t="n">
        <v>1550.68984667558</v>
      </c>
      <c r="S219" s="0" t="n">
        <v>65.4</v>
      </c>
      <c r="T219" s="0" t="n">
        <v>0.18</v>
      </c>
      <c r="U219" s="0" t="n">
        <v>0</v>
      </c>
    </row>
    <row r="220" customFormat="false" ht="15" hidden="false" customHeight="false" outlineLevel="0" collapsed="false">
      <c r="A220" s="2" t="s">
        <v>105</v>
      </c>
      <c r="B220" s="0" t="s">
        <v>106</v>
      </c>
      <c r="C220" s="0" t="n">
        <v>4</v>
      </c>
      <c r="D220" s="0" t="n">
        <v>3</v>
      </c>
      <c r="E220" s="0" t="n">
        <v>12</v>
      </c>
      <c r="F220" s="0" t="n">
        <v>3129.99</v>
      </c>
      <c r="G220" s="0" t="n">
        <v>8294.48</v>
      </c>
      <c r="H220" s="0" t="n">
        <v>1302.388839</v>
      </c>
      <c r="I220" s="0" t="n">
        <v>1.302388839</v>
      </c>
      <c r="J220" s="0" t="n">
        <v>0.001302388839</v>
      </c>
      <c r="K220" s="0" t="n">
        <v>2.870465001156</v>
      </c>
      <c r="L220" s="3" t="n">
        <v>0.0127</v>
      </c>
      <c r="M220" s="3" t="n">
        <v>3.1</v>
      </c>
      <c r="N220" s="0" t="n">
        <v>41.3457879115099</v>
      </c>
      <c r="O220" s="2" t="n">
        <v>94.1807692033389</v>
      </c>
      <c r="P220" s="2" t="n">
        <v>16714.2403759017</v>
      </c>
      <c r="Q220" s="2" t="n">
        <v>40168.8064789755</v>
      </c>
      <c r="R220" s="2" t="n">
        <v>106447.337169285</v>
      </c>
      <c r="S220" s="0" t="n">
        <v>109.975</v>
      </c>
      <c r="T220" s="0" t="n">
        <v>0.1475</v>
      </c>
      <c r="U220" s="0" t="n">
        <v>-1.15666666666667</v>
      </c>
    </row>
    <row r="221" customFormat="false" ht="15" hidden="false" customHeight="false" outlineLevel="0" collapsed="false">
      <c r="A221" s="0" t="s">
        <v>115</v>
      </c>
      <c r="B221" s="0" t="s">
        <v>116</v>
      </c>
      <c r="C221" s="0" t="n">
        <v>4</v>
      </c>
      <c r="D221" s="0" t="n">
        <v>7</v>
      </c>
      <c r="E221" s="0" t="n">
        <v>28</v>
      </c>
      <c r="F221" s="0" t="n">
        <v>9236050.291</v>
      </c>
      <c r="G221" s="0" t="n">
        <v>24475533.27</v>
      </c>
      <c r="H221" s="0" t="n">
        <v>3843120.526</v>
      </c>
      <c r="I221" s="0" t="n">
        <v>3843.120526</v>
      </c>
      <c r="J221" s="0" t="n">
        <v>3.843120526</v>
      </c>
      <c r="K221" s="0" t="n">
        <v>8472.620374</v>
      </c>
      <c r="L221" s="2" t="n">
        <v>0.015</v>
      </c>
      <c r="M221" s="0" t="n">
        <v>3</v>
      </c>
      <c r="N221" s="0" t="n">
        <v>727.0450717</v>
      </c>
      <c r="O221" s="2" t="n">
        <v>271.532168719402</v>
      </c>
      <c r="P221" s="2" t="n">
        <v>300299.856059394</v>
      </c>
      <c r="Q221" s="2" t="n">
        <v>721701.168131205</v>
      </c>
      <c r="R221" s="2" t="n">
        <v>1912508.09554769</v>
      </c>
      <c r="S221" s="0" t="n">
        <v>271.78</v>
      </c>
      <c r="T221" s="0" t="n">
        <v>0.25</v>
      </c>
      <c r="U221" s="0" t="n">
        <v>0</v>
      </c>
    </row>
    <row r="222" customFormat="false" ht="15" hidden="false" customHeight="false" outlineLevel="0" collapsed="false">
      <c r="A222" s="0" t="s">
        <v>107</v>
      </c>
      <c r="B222" s="0" t="s">
        <v>108</v>
      </c>
      <c r="C222" s="0" t="n">
        <v>4</v>
      </c>
      <c r="D222" s="0" t="n">
        <v>5</v>
      </c>
      <c r="E222" s="0" t="n">
        <v>20</v>
      </c>
      <c r="F222" s="0" t="n">
        <v>6322.386939</v>
      </c>
      <c r="G222" s="0" t="n">
        <v>16754.32539</v>
      </c>
      <c r="H222" s="0" t="n">
        <v>2630.745205</v>
      </c>
      <c r="I222" s="0" t="n">
        <v>2.630745205</v>
      </c>
      <c r="J222" s="0" t="n">
        <v>0.002630745</v>
      </c>
      <c r="K222" s="0" t="n">
        <v>5.799793495</v>
      </c>
      <c r="L222" s="0" t="n">
        <v>0.0036</v>
      </c>
      <c r="M222" s="0" t="n">
        <v>3</v>
      </c>
      <c r="N222" s="0" t="n">
        <v>90.07247483</v>
      </c>
      <c r="O222" s="0" t="n">
        <v>97.0559712557946</v>
      </c>
      <c r="P222" s="0" t="n">
        <v>3291.31372482745</v>
      </c>
      <c r="Q222" s="0" t="n">
        <v>7909.91041775402</v>
      </c>
      <c r="R222" s="0" t="n">
        <v>20961.2626070481</v>
      </c>
      <c r="S222" s="0" t="n">
        <v>150</v>
      </c>
      <c r="T222" s="0" t="n">
        <v>0.041</v>
      </c>
      <c r="U222" s="0" t="n">
        <v>-5.4</v>
      </c>
    </row>
    <row r="223" customFormat="false" ht="15" hidden="false" customHeight="false" outlineLevel="0" collapsed="false">
      <c r="A223" s="0" t="s">
        <v>41</v>
      </c>
      <c r="B223" s="0" t="s">
        <v>42</v>
      </c>
      <c r="C223" s="0" t="n">
        <v>4</v>
      </c>
      <c r="D223" s="0" t="n">
        <v>4</v>
      </c>
      <c r="E223" s="0" t="n">
        <v>16</v>
      </c>
      <c r="F223" s="0" t="n">
        <v>8564.458623</v>
      </c>
      <c r="G223" s="0" t="n">
        <v>22695.81535</v>
      </c>
      <c r="H223" s="0" t="n">
        <v>3563.671233</v>
      </c>
      <c r="I223" s="0" t="n">
        <v>3.563671233</v>
      </c>
      <c r="J223" s="0" t="n">
        <v>0.003563671</v>
      </c>
      <c r="K223" s="0" t="n">
        <v>7.856540874</v>
      </c>
      <c r="L223" s="0" t="n">
        <v>0.0134</v>
      </c>
      <c r="M223" s="0" t="n">
        <v>3.1</v>
      </c>
      <c r="N223" s="0" t="n">
        <v>56.22548003</v>
      </c>
      <c r="O223" s="0" t="n">
        <v>79.4876057337391</v>
      </c>
      <c r="P223" s="0" t="n">
        <v>10423.9660199672</v>
      </c>
      <c r="Q223" s="0" t="n">
        <v>25051.5886084288</v>
      </c>
      <c r="R223" s="0" t="n">
        <v>66386.7098123364</v>
      </c>
      <c r="S223" s="0" t="n">
        <v>91.5</v>
      </c>
      <c r="T223" s="0" t="n">
        <v>0.1269</v>
      </c>
      <c r="U223" s="0" t="n">
        <v>0</v>
      </c>
    </row>
    <row r="224" customFormat="false" ht="15" hidden="false" customHeight="false" outlineLevel="0" collapsed="false">
      <c r="A224" s="0" t="s">
        <v>111</v>
      </c>
      <c r="B224" s="0" t="s">
        <v>112</v>
      </c>
      <c r="C224" s="0" t="n">
        <v>4</v>
      </c>
      <c r="D224" s="0" t="n">
        <v>2</v>
      </c>
      <c r="E224" s="0" t="n">
        <v>8</v>
      </c>
      <c r="F224" s="0" t="n">
        <v>1115.200673</v>
      </c>
      <c r="G224" s="0" t="n">
        <v>2955.281782</v>
      </c>
      <c r="H224" s="0" t="n">
        <v>464.035</v>
      </c>
      <c r="I224" s="0" t="n">
        <v>0.464035</v>
      </c>
      <c r="J224" s="0" t="n">
        <v>0.000464035</v>
      </c>
      <c r="K224" s="0" t="n">
        <v>1.023020842</v>
      </c>
      <c r="L224" s="0" t="n">
        <v>0.0122</v>
      </c>
      <c r="M224" s="0" t="n">
        <v>2.9</v>
      </c>
      <c r="N224" s="0" t="n">
        <v>37.96436806</v>
      </c>
      <c r="O224" s="0" t="n">
        <v>81.2314006483819</v>
      </c>
      <c r="P224" s="0" t="n">
        <v>4212.68767033712</v>
      </c>
      <c r="Q224" s="0" t="n">
        <v>10124.2193471212</v>
      </c>
      <c r="R224" s="0" t="n">
        <v>26829.1812698711</v>
      </c>
      <c r="S224" s="0" t="n">
        <v>98.7</v>
      </c>
      <c r="T224" s="0" t="n">
        <v>0.158</v>
      </c>
      <c r="U224" s="0" t="n">
        <v>-2.96</v>
      </c>
    </row>
    <row r="225" customFormat="false" ht="15" hidden="false" customHeight="false" outlineLevel="0" collapsed="false">
      <c r="A225" s="0" t="s">
        <v>113</v>
      </c>
      <c r="B225" s="0" t="s">
        <v>114</v>
      </c>
      <c r="C225" s="0" t="n">
        <v>4</v>
      </c>
      <c r="D225" s="0" t="n">
        <v>2</v>
      </c>
      <c r="E225" s="0" t="n">
        <v>8</v>
      </c>
      <c r="F225" s="0" t="n">
        <v>2095.457822</v>
      </c>
      <c r="G225" s="0" t="n">
        <v>5552.96323</v>
      </c>
      <c r="H225" s="0" t="n">
        <v>871.9199997</v>
      </c>
      <c r="I225" s="0" t="n">
        <v>0.87192</v>
      </c>
      <c r="J225" s="0" t="n">
        <v>0.00087192</v>
      </c>
      <c r="K225" s="0" t="n">
        <v>1.92225227</v>
      </c>
      <c r="L225" s="0" t="n">
        <v>0.012</v>
      </c>
      <c r="M225" s="0" t="n">
        <v>3.05</v>
      </c>
      <c r="N225" s="0" t="n">
        <v>39.25250179</v>
      </c>
      <c r="O225" s="0" t="n">
        <v>70.5182178944027</v>
      </c>
      <c r="P225" s="0" t="n">
        <v>5205.95365859713</v>
      </c>
      <c r="Q225" s="0" t="n">
        <v>12511.3041542829</v>
      </c>
      <c r="R225" s="0" t="n">
        <v>33154.9560088498</v>
      </c>
      <c r="S225" s="0" t="n">
        <v>85.9</v>
      </c>
      <c r="T225" s="0" t="n">
        <v>0.215</v>
      </c>
      <c r="U225" s="0" t="n">
        <v>0</v>
      </c>
    </row>
    <row r="226" customFormat="false" ht="15" hidden="false" customHeight="false" outlineLevel="0" collapsed="false">
      <c r="A226" s="0" t="s">
        <v>117</v>
      </c>
      <c r="B226" s="0" t="s">
        <v>118</v>
      </c>
      <c r="C226" s="0" t="n">
        <v>4</v>
      </c>
      <c r="D226" s="0" t="n">
        <v>2</v>
      </c>
      <c r="E226" s="0" t="n">
        <v>8</v>
      </c>
      <c r="F226" s="0" t="n">
        <v>1115.200673</v>
      </c>
      <c r="G226" s="0" t="n">
        <v>2955.281782</v>
      </c>
      <c r="H226" s="0" t="n">
        <v>464.035</v>
      </c>
      <c r="I226" s="0" t="n">
        <v>0.464035</v>
      </c>
      <c r="J226" s="0" t="n">
        <v>0.000464035</v>
      </c>
      <c r="K226" s="0" t="n">
        <v>1.023020842</v>
      </c>
      <c r="L226" s="0" t="n">
        <v>0.015</v>
      </c>
      <c r="M226" s="0" t="n">
        <v>3</v>
      </c>
      <c r="N226" s="0" t="n">
        <v>31.39206078</v>
      </c>
      <c r="O226" s="0" t="n">
        <v>40.3091198266194</v>
      </c>
      <c r="P226" s="0" t="n">
        <v>982.429069707059</v>
      </c>
      <c r="Q226" s="0" t="n">
        <v>2361.0407827615</v>
      </c>
      <c r="R226" s="0" t="n">
        <v>6256.75807431797</v>
      </c>
      <c r="S226" s="0" t="n">
        <v>73.2</v>
      </c>
      <c r="T226" s="0" t="n">
        <v>0.1</v>
      </c>
      <c r="U226" s="0" t="n">
        <v>0</v>
      </c>
    </row>
    <row r="227" customFormat="false" ht="15" hidden="false" customHeight="false" outlineLevel="0" collapsed="false">
      <c r="A227" s="0" t="s">
        <v>123</v>
      </c>
      <c r="B227" s="0" t="s">
        <v>124</v>
      </c>
      <c r="C227" s="0" t="n">
        <v>4</v>
      </c>
      <c r="D227" s="0" t="n">
        <v>2</v>
      </c>
      <c r="E227" s="0" t="n">
        <v>8</v>
      </c>
      <c r="F227" s="0" t="n">
        <v>1115.200673</v>
      </c>
      <c r="G227" s="0" t="n">
        <v>2955.281782</v>
      </c>
      <c r="H227" s="0" t="n">
        <v>464.035</v>
      </c>
      <c r="I227" s="0" t="n">
        <v>0.464035</v>
      </c>
      <c r="J227" s="0" t="n">
        <v>0.000464035</v>
      </c>
      <c r="K227" s="0" t="n">
        <v>1.023020842</v>
      </c>
      <c r="L227" s="0" t="n">
        <v>0.0095</v>
      </c>
      <c r="M227" s="0" t="n">
        <v>3.1</v>
      </c>
      <c r="N227" s="0" t="n">
        <v>32.54804305</v>
      </c>
      <c r="O227" s="0" t="n">
        <v>70.6282532957285</v>
      </c>
      <c r="P227" s="0" t="n">
        <v>5123.38331347024</v>
      </c>
      <c r="Q227" s="0" t="n">
        <v>12312.8654493397</v>
      </c>
      <c r="R227" s="0" t="n">
        <v>32629.0934407501</v>
      </c>
      <c r="S227" s="0" t="n">
        <v>111</v>
      </c>
      <c r="T227" s="0" t="n">
        <v>0.13</v>
      </c>
      <c r="U227" s="0" t="n">
        <v>0.22</v>
      </c>
    </row>
    <row r="228" customFormat="false" ht="15" hidden="false" customHeight="false" outlineLevel="0" collapsed="false">
      <c r="A228" s="0" t="s">
        <v>121</v>
      </c>
      <c r="B228" s="0" t="s">
        <v>122</v>
      </c>
      <c r="C228" s="0" t="n">
        <v>4</v>
      </c>
      <c r="D228" s="0" t="n">
        <v>7</v>
      </c>
      <c r="E228" s="0" t="n">
        <v>28</v>
      </c>
      <c r="F228" s="0" t="n">
        <v>9236050.291</v>
      </c>
      <c r="G228" s="0" t="n">
        <v>24475533.27</v>
      </c>
      <c r="H228" s="0" t="n">
        <v>3843120.526</v>
      </c>
      <c r="I228" s="0" t="n">
        <v>3843.120526</v>
      </c>
      <c r="J228" s="0" t="n">
        <v>3.843120526</v>
      </c>
      <c r="K228" s="0" t="n">
        <v>8472.620374</v>
      </c>
      <c r="L228" s="2" t="n">
        <v>0.001</v>
      </c>
      <c r="M228" s="0" t="n">
        <v>3</v>
      </c>
      <c r="N228" s="0" t="n">
        <v>727.0450717</v>
      </c>
      <c r="O228" s="2" t="n">
        <v>2613.37473562978</v>
      </c>
      <c r="P228" s="2" t="n">
        <v>17848637.3228069</v>
      </c>
      <c r="Q228" s="2" t="n">
        <v>42895066.8656739</v>
      </c>
      <c r="R228" s="2" t="n">
        <v>113671927.194036</v>
      </c>
      <c r="S228" s="0" t="n">
        <v>2615.76</v>
      </c>
      <c r="T228" s="0" t="n">
        <v>0.25</v>
      </c>
      <c r="U228" s="0" t="n">
        <v>0</v>
      </c>
    </row>
    <row r="229" customFormat="false" ht="15" hidden="false" customHeight="false" outlineLevel="0" collapsed="false">
      <c r="A229" s="0" t="s">
        <v>119</v>
      </c>
      <c r="B229" s="0" t="s">
        <v>120</v>
      </c>
      <c r="C229" s="0" t="n">
        <v>4</v>
      </c>
      <c r="D229" s="0" t="n">
        <v>3</v>
      </c>
      <c r="E229" s="0" t="n">
        <v>12</v>
      </c>
      <c r="F229" s="0" t="n">
        <v>157775.1923</v>
      </c>
      <c r="G229" s="0" t="n">
        <v>418104.2597</v>
      </c>
      <c r="H229" s="0" t="n">
        <v>65650.25752</v>
      </c>
      <c r="I229" s="0" t="n">
        <v>65.65025752</v>
      </c>
      <c r="J229" s="0" t="n">
        <v>0.065650258</v>
      </c>
      <c r="K229" s="0" t="n">
        <v>144.7338707</v>
      </c>
      <c r="L229" s="0" t="n">
        <v>0.0214</v>
      </c>
      <c r="M229" s="0" t="n">
        <v>2.96</v>
      </c>
      <c r="N229" s="0" t="n">
        <v>155.4154328</v>
      </c>
      <c r="O229" s="2" t="n">
        <v>124.776809245846</v>
      </c>
      <c r="P229" s="2" t="n">
        <v>34274.4145864491</v>
      </c>
      <c r="Q229" s="2" t="n">
        <v>82370.6190493851</v>
      </c>
      <c r="R229" s="2" t="n">
        <v>218282.140480871</v>
      </c>
      <c r="S229" s="0" t="n">
        <v>133.766666666667</v>
      </c>
      <c r="T229" s="0" t="n">
        <v>0.3</v>
      </c>
      <c r="U229" s="0" t="n">
        <v>3</v>
      </c>
    </row>
    <row r="230" customFormat="false" ht="15" hidden="false" customHeight="false" outlineLevel="0" collapsed="false">
      <c r="A230" s="0" t="s">
        <v>89</v>
      </c>
      <c r="B230" s="0" t="s">
        <v>90</v>
      </c>
      <c r="C230" s="0" t="n">
        <v>4</v>
      </c>
      <c r="D230" s="0" t="n">
        <v>8</v>
      </c>
      <c r="E230" s="0" t="n">
        <v>32</v>
      </c>
      <c r="F230" s="0" t="n">
        <v>31200</v>
      </c>
      <c r="G230" s="0" t="n">
        <v>83000</v>
      </c>
      <c r="H230" s="0" t="n">
        <v>12982.32</v>
      </c>
      <c r="I230" s="0" t="n">
        <v>12.98232</v>
      </c>
      <c r="J230" s="0" t="n">
        <v>0.01298232</v>
      </c>
      <c r="K230" s="0" t="n">
        <v>28.62108232</v>
      </c>
      <c r="L230" s="2" t="n">
        <v>0.05</v>
      </c>
      <c r="M230" s="2" t="n">
        <v>3.2</v>
      </c>
      <c r="N230" s="0" t="n">
        <v>147.5685182</v>
      </c>
      <c r="O230" s="0" t="n">
        <v>114.038461408571</v>
      </c>
      <c r="P230" s="0" t="n">
        <v>2966.08807873601</v>
      </c>
      <c r="Q230" s="0" t="n">
        <v>7128.30588496998</v>
      </c>
      <c r="R230" s="0" t="n">
        <v>18890.0105951704</v>
      </c>
      <c r="S230" s="0" t="n">
        <v>114.3</v>
      </c>
      <c r="T230" s="0" t="n">
        <v>0.19</v>
      </c>
      <c r="U230" s="0" t="n">
        <v>0</v>
      </c>
    </row>
    <row r="231" customFormat="false" ht="15" hidden="false" customHeight="false" outlineLevel="0" collapsed="false">
      <c r="A231" s="0" t="s">
        <v>125</v>
      </c>
      <c r="B231" s="0" t="s">
        <v>126</v>
      </c>
      <c r="C231" s="0" t="n">
        <v>4</v>
      </c>
      <c r="D231" s="0" t="n">
        <v>1</v>
      </c>
      <c r="E231" s="0" t="n">
        <v>4</v>
      </c>
      <c r="F231" s="0" t="n">
        <v>1839.701994</v>
      </c>
      <c r="G231" s="0" t="n">
        <v>4875.210285</v>
      </c>
      <c r="H231" s="0" t="n">
        <v>765.4999997</v>
      </c>
      <c r="I231" s="0" t="n">
        <v>0.7655</v>
      </c>
      <c r="J231" s="0" t="n">
        <v>0.0007655</v>
      </c>
      <c r="K231" s="0" t="n">
        <v>1.687636609</v>
      </c>
      <c r="L231" s="0" t="n">
        <v>0.015</v>
      </c>
      <c r="M231" s="0" t="n">
        <v>2.9</v>
      </c>
      <c r="N231" s="0" t="n">
        <v>42.01437514</v>
      </c>
      <c r="O231" s="0" t="n">
        <v>44.8364737391531</v>
      </c>
      <c r="P231" s="0" t="n">
        <v>924.320237655437</v>
      </c>
      <c r="Q231" s="0" t="n">
        <v>2221.38966031107</v>
      </c>
      <c r="R231" s="0" t="n">
        <v>5886.68259982434</v>
      </c>
      <c r="S231" s="0" t="n">
        <v>136</v>
      </c>
      <c r="T231" s="0" t="n">
        <v>0.1</v>
      </c>
      <c r="U231" s="0" t="n">
        <v>0</v>
      </c>
    </row>
    <row r="232" customFormat="false" ht="15" hidden="false" customHeight="false" outlineLevel="0" collapsed="false">
      <c r="A232" s="0" t="s">
        <v>131</v>
      </c>
      <c r="B232" s="0" t="s">
        <v>132</v>
      </c>
      <c r="C232" s="0" t="n">
        <v>4</v>
      </c>
      <c r="D232" s="0" t="n">
        <v>2</v>
      </c>
      <c r="E232" s="0" t="n">
        <v>8</v>
      </c>
      <c r="F232" s="0" t="n">
        <v>2095.457822</v>
      </c>
      <c r="G232" s="0" t="n">
        <v>5552.96323</v>
      </c>
      <c r="H232" s="0" t="n">
        <v>871.9199997</v>
      </c>
      <c r="I232" s="0" t="n">
        <v>0.87192</v>
      </c>
      <c r="J232" s="0" t="n">
        <v>0.00087192</v>
      </c>
      <c r="K232" s="0" t="n">
        <v>1.92225227</v>
      </c>
      <c r="L232" s="0" t="n">
        <v>0.014</v>
      </c>
      <c r="M232" s="0" t="n">
        <v>2.9</v>
      </c>
      <c r="N232" s="0" t="n">
        <v>45.00115458</v>
      </c>
      <c r="O232" s="0" t="n">
        <v>36.4733291276443</v>
      </c>
      <c r="P232" s="0" t="n">
        <v>474.085543126929</v>
      </c>
      <c r="Q232" s="0" t="n">
        <v>1139.35482606808</v>
      </c>
      <c r="R232" s="0" t="n">
        <v>3019.29028908041</v>
      </c>
      <c r="S232" s="0" t="n">
        <v>45.7</v>
      </c>
      <c r="T232" s="0" t="n">
        <v>0.2</v>
      </c>
      <c r="U232" s="0" t="n">
        <v>0</v>
      </c>
    </row>
    <row r="233" customFormat="false" ht="15" hidden="false" customHeight="false" outlineLevel="0" collapsed="false">
      <c r="A233" s="0" t="s">
        <v>133</v>
      </c>
      <c r="B233" s="0" t="s">
        <v>134</v>
      </c>
      <c r="C233" s="0" t="n">
        <v>4</v>
      </c>
      <c r="D233" s="0" t="n">
        <v>3</v>
      </c>
      <c r="E233" s="0" t="n">
        <v>12</v>
      </c>
      <c r="F233" s="0" t="n">
        <v>3129.99</v>
      </c>
      <c r="G233" s="0" t="n">
        <v>8294.48</v>
      </c>
      <c r="H233" s="0" t="n">
        <v>1302.388839</v>
      </c>
      <c r="I233" s="0" t="n">
        <v>1.302388839</v>
      </c>
      <c r="J233" s="0" t="n">
        <v>0.001302389</v>
      </c>
      <c r="K233" s="0" t="n">
        <v>2.871272482</v>
      </c>
      <c r="L233" s="0" t="n">
        <v>0.0127</v>
      </c>
      <c r="M233" s="0" t="n">
        <v>3.1</v>
      </c>
      <c r="N233" s="0" t="n">
        <v>41.34578791</v>
      </c>
      <c r="O233" s="0" t="n">
        <v>79.663859842009</v>
      </c>
      <c r="P233" s="0" t="n">
        <v>9947.49867536032</v>
      </c>
      <c r="Q233" s="0" t="n">
        <v>23906.5096740214</v>
      </c>
      <c r="R233" s="0" t="n">
        <v>63352.2506361568</v>
      </c>
      <c r="S233" s="0" t="n">
        <v>114</v>
      </c>
      <c r="T233" s="0" t="n">
        <v>0.1</v>
      </c>
      <c r="U233" s="0" t="n">
        <v>0</v>
      </c>
    </row>
    <row r="234" customFormat="false" ht="15" hidden="false" customHeight="false" outlineLevel="0" collapsed="false">
      <c r="A234" s="0" t="s">
        <v>127</v>
      </c>
      <c r="B234" s="0" t="s">
        <v>128</v>
      </c>
      <c r="C234" s="0" t="n">
        <v>4</v>
      </c>
      <c r="D234" s="0" t="n">
        <v>2</v>
      </c>
      <c r="E234" s="0" t="n">
        <v>8</v>
      </c>
      <c r="F234" s="0" t="n">
        <v>2095.457822</v>
      </c>
      <c r="G234" s="0" t="n">
        <v>5552.96323</v>
      </c>
      <c r="H234" s="0" t="n">
        <v>871.9199997</v>
      </c>
      <c r="I234" s="0" t="n">
        <v>0.87192</v>
      </c>
      <c r="J234" s="0" t="n">
        <v>0.00087192</v>
      </c>
      <c r="K234" s="0" t="n">
        <v>1.92225227</v>
      </c>
      <c r="L234" s="0" t="n">
        <v>0.014</v>
      </c>
      <c r="M234" s="0" t="n">
        <v>3</v>
      </c>
      <c r="N234" s="0" t="n">
        <v>39.63840779</v>
      </c>
      <c r="O234" s="0" t="n">
        <v>57.0712857217687</v>
      </c>
      <c r="P234" s="0" t="n">
        <v>2602.44167757259</v>
      </c>
      <c r="Q234" s="0" t="n">
        <v>6254.3659638851</v>
      </c>
      <c r="R234" s="0" t="n">
        <v>16574.0698042955</v>
      </c>
      <c r="S234" s="0" t="n">
        <v>62.2</v>
      </c>
      <c r="T234" s="0" t="n">
        <v>0.31</v>
      </c>
      <c r="U234" s="0" t="n">
        <v>-0.05</v>
      </c>
    </row>
    <row r="235" customFormat="false" ht="15" hidden="false" customHeight="false" outlineLevel="0" collapsed="false">
      <c r="A235" s="0" t="s">
        <v>135</v>
      </c>
      <c r="B235" s="0" t="s">
        <v>136</v>
      </c>
      <c r="C235" s="0" t="n">
        <v>4</v>
      </c>
      <c r="D235" s="0" t="n">
        <v>2</v>
      </c>
      <c r="E235" s="0" t="n">
        <v>8</v>
      </c>
      <c r="F235" s="0" t="n">
        <v>2095.457822</v>
      </c>
      <c r="G235" s="0" t="n">
        <v>5552.96323</v>
      </c>
      <c r="H235" s="0" t="n">
        <v>871.9199997</v>
      </c>
      <c r="I235" s="0" t="n">
        <v>0.87192</v>
      </c>
      <c r="J235" s="0" t="n">
        <v>0.00087192</v>
      </c>
      <c r="K235" s="0" t="n">
        <v>1.92225227</v>
      </c>
      <c r="L235" s="0" t="n">
        <v>0.012</v>
      </c>
      <c r="M235" s="0" t="n">
        <v>3</v>
      </c>
      <c r="N235" s="0" t="n">
        <v>41.72840625</v>
      </c>
      <c r="O235" s="0" t="n">
        <v>33.0972502270183</v>
      </c>
      <c r="P235" s="0" t="n">
        <v>435.067844573783</v>
      </c>
      <c r="Q235" s="0" t="n">
        <v>1045.58482233546</v>
      </c>
      <c r="R235" s="0" t="n">
        <v>2770.79977918896</v>
      </c>
      <c r="S235" s="0" t="n">
        <v>60.5</v>
      </c>
      <c r="T235" s="0" t="n">
        <v>0.099</v>
      </c>
      <c r="U235" s="0" t="n">
        <v>0</v>
      </c>
    </row>
    <row r="236" customFormat="false" ht="15" hidden="false" customHeight="false" outlineLevel="0" collapsed="false">
      <c r="A236" s="0" t="s">
        <v>129</v>
      </c>
      <c r="B236" s="0" t="s">
        <v>130</v>
      </c>
      <c r="C236" s="0" t="n">
        <v>4</v>
      </c>
      <c r="D236" s="0" t="n">
        <v>2</v>
      </c>
      <c r="E236" s="0" t="n">
        <v>8</v>
      </c>
      <c r="F236" s="0" t="n">
        <v>1115.200673</v>
      </c>
      <c r="G236" s="0" t="n">
        <v>2955.281782</v>
      </c>
      <c r="H236" s="0" t="n">
        <v>464.035</v>
      </c>
      <c r="I236" s="0" t="n">
        <v>0.464035</v>
      </c>
      <c r="J236" s="0" t="n">
        <v>0.000464035</v>
      </c>
      <c r="K236" s="0" t="n">
        <v>1.023020842</v>
      </c>
      <c r="L236" s="0" t="n">
        <v>0.0125</v>
      </c>
      <c r="M236" s="0" t="n">
        <v>2.88</v>
      </c>
      <c r="N236" s="0" t="n">
        <v>38.60831141</v>
      </c>
      <c r="O236" s="0" t="n">
        <v>45.9892293681773</v>
      </c>
      <c r="P236" s="0" t="n">
        <v>767.997265847388</v>
      </c>
      <c r="Q236" s="0" t="n">
        <v>1845.70359492283</v>
      </c>
      <c r="R236" s="0" t="n">
        <v>4891.11452654549</v>
      </c>
      <c r="S236" s="0" t="n">
        <v>158</v>
      </c>
      <c r="T236" s="0" t="n">
        <v>0.043</v>
      </c>
      <c r="U236" s="0" t="n">
        <v>0</v>
      </c>
    </row>
    <row r="237" customFormat="false" ht="15" hidden="false" customHeight="false" outlineLevel="0" collapsed="false">
      <c r="A237" s="0" t="s">
        <v>137</v>
      </c>
      <c r="B237" s="0" t="s">
        <v>138</v>
      </c>
      <c r="C237" s="0" t="n">
        <v>4</v>
      </c>
      <c r="D237" s="0" t="n">
        <v>1</v>
      </c>
      <c r="E237" s="0" t="n">
        <v>4</v>
      </c>
      <c r="F237" s="0" t="n">
        <v>871.9057917</v>
      </c>
      <c r="G237" s="0" t="n">
        <v>2310.550348</v>
      </c>
      <c r="H237" s="0" t="n">
        <v>362.7999999</v>
      </c>
      <c r="I237" s="0" t="n">
        <v>0.3628</v>
      </c>
      <c r="J237" s="0" t="n">
        <v>0.0003628</v>
      </c>
      <c r="K237" s="0" t="n">
        <v>0.799836136</v>
      </c>
      <c r="L237" s="0" t="n">
        <v>0.0125</v>
      </c>
      <c r="M237" s="0" t="n">
        <v>2.82</v>
      </c>
      <c r="N237" s="0" t="n">
        <v>38.24177459</v>
      </c>
      <c r="O237" s="0" t="n">
        <v>36.9077165709837</v>
      </c>
      <c r="P237" s="0" t="n">
        <v>328.231646784022</v>
      </c>
      <c r="Q237" s="0" t="n">
        <v>788.828759394428</v>
      </c>
      <c r="R237" s="0" t="n">
        <v>2090.39621239524</v>
      </c>
      <c r="S237" s="0" t="n">
        <v>50</v>
      </c>
      <c r="T237" s="0" t="n">
        <v>0.335</v>
      </c>
      <c r="U237" s="0" t="n">
        <v>0</v>
      </c>
    </row>
    <row r="238" customFormat="false" ht="15" hidden="false" customHeight="false" outlineLevel="0" collapsed="false">
      <c r="A238" s="0" t="s">
        <v>21</v>
      </c>
      <c r="B238" s="0" t="s">
        <v>22</v>
      </c>
      <c r="C238" s="0" t="n">
        <v>5</v>
      </c>
      <c r="D238" s="0" t="n">
        <v>1</v>
      </c>
      <c r="E238" s="0" t="n">
        <v>5</v>
      </c>
      <c r="F238" s="0" t="n">
        <v>206.1043018</v>
      </c>
      <c r="G238" s="0" t="n">
        <v>546.1763998</v>
      </c>
      <c r="H238" s="0" t="n">
        <v>85.75999998</v>
      </c>
      <c r="I238" s="0" t="n">
        <v>0.08576</v>
      </c>
      <c r="J238" s="0" t="n">
        <v>8.58E-005</v>
      </c>
      <c r="K238" s="0" t="n">
        <v>0.189068211</v>
      </c>
      <c r="L238" s="0" t="n">
        <v>0.016</v>
      </c>
      <c r="M238" s="0" t="n">
        <v>3</v>
      </c>
      <c r="N238" s="0" t="n">
        <v>17.50068024</v>
      </c>
      <c r="O238" s="0" t="n">
        <v>10.1553199196288</v>
      </c>
      <c r="P238" s="0" t="n">
        <v>16.7571752190799</v>
      </c>
      <c r="Q238" s="0" t="n">
        <v>40.2719904327803</v>
      </c>
      <c r="R238" s="0" t="n">
        <v>106.720774646868</v>
      </c>
      <c r="S238" s="0" t="n">
        <v>13.8</v>
      </c>
      <c r="T238" s="0" t="n">
        <v>0.21</v>
      </c>
      <c r="U238" s="0" t="n">
        <v>-1.34</v>
      </c>
    </row>
    <row r="239" customFormat="false" ht="15" hidden="false" customHeight="false" outlineLevel="0" collapsed="false">
      <c r="A239" s="0" t="s">
        <v>95</v>
      </c>
      <c r="B239" s="2" t="s">
        <v>96</v>
      </c>
      <c r="C239" s="0" t="n">
        <v>5</v>
      </c>
      <c r="D239" s="0" t="n">
        <v>2</v>
      </c>
      <c r="E239" s="0" t="n">
        <v>10</v>
      </c>
      <c r="F239" s="0" t="n">
        <v>1550.432588</v>
      </c>
      <c r="G239" s="0" t="n">
        <v>4108.646359</v>
      </c>
      <c r="H239" s="0" t="n">
        <v>645.1349999</v>
      </c>
      <c r="I239" s="0" t="n">
        <v>0.645135</v>
      </c>
      <c r="J239" s="0" t="n">
        <v>0.000645135</v>
      </c>
      <c r="K239" s="0" t="n">
        <v>1.422277523</v>
      </c>
      <c r="L239" s="0" t="n">
        <v>0.01</v>
      </c>
      <c r="M239" s="0" t="n">
        <v>3</v>
      </c>
      <c r="N239" s="0" t="n">
        <v>36.28877253</v>
      </c>
      <c r="O239" s="0" t="n">
        <v>117.594401479821</v>
      </c>
      <c r="P239" s="0" t="n">
        <v>21952.9913645675</v>
      </c>
      <c r="Q239" s="0" t="n">
        <v>52758.9314216955</v>
      </c>
      <c r="R239" s="0" t="n">
        <v>139811.168267493</v>
      </c>
      <c r="S239" s="0" t="n">
        <v>136</v>
      </c>
      <c r="T239" s="0" t="n">
        <v>0.2</v>
      </c>
      <c r="U239" s="0" t="n">
        <v>0</v>
      </c>
    </row>
    <row r="240" customFormat="false" ht="15" hidden="false" customHeight="false" outlineLevel="0" collapsed="false">
      <c r="A240" s="0" t="s">
        <v>101</v>
      </c>
      <c r="B240" s="0" t="s">
        <v>102</v>
      </c>
      <c r="C240" s="0" t="n">
        <v>5</v>
      </c>
      <c r="D240" s="0" t="n">
        <v>2</v>
      </c>
      <c r="E240" s="0" t="n">
        <v>10</v>
      </c>
      <c r="F240" s="0" t="n">
        <v>1550.432588</v>
      </c>
      <c r="G240" s="0" t="n">
        <v>4108.646359</v>
      </c>
      <c r="H240" s="0" t="n">
        <v>645.1349999</v>
      </c>
      <c r="I240" s="0" t="n">
        <v>0.645135</v>
      </c>
      <c r="J240" s="0" t="n">
        <v>0.000645135</v>
      </c>
      <c r="K240" s="0" t="n">
        <v>1.422277523</v>
      </c>
      <c r="L240" s="0" t="n">
        <v>0.012</v>
      </c>
      <c r="M240" s="0" t="n">
        <v>3.1</v>
      </c>
      <c r="N240" s="0" t="n">
        <v>33.57050369</v>
      </c>
      <c r="O240" s="2" t="n">
        <v>74.0238972454161</v>
      </c>
      <c r="P240" s="2" t="n">
        <v>7485.73208448555</v>
      </c>
      <c r="Q240" s="2" t="n">
        <v>17990.2237070069</v>
      </c>
      <c r="R240" s="2" t="n">
        <v>47674.0928235682</v>
      </c>
      <c r="S240" s="0" t="n">
        <v>150.033333333333</v>
      </c>
      <c r="T240" s="0" t="n">
        <v>0.113333333333333</v>
      </c>
      <c r="U240" s="0" t="n">
        <v>4</v>
      </c>
    </row>
    <row r="241" customFormat="false" ht="15" hidden="false" customHeight="false" outlineLevel="0" collapsed="false">
      <c r="A241" s="0" t="s">
        <v>37</v>
      </c>
      <c r="B241" s="0" t="s">
        <v>38</v>
      </c>
      <c r="C241" s="0" t="n">
        <v>5</v>
      </c>
      <c r="D241" s="0" t="n">
        <v>9</v>
      </c>
      <c r="E241" s="0" t="n">
        <v>45</v>
      </c>
      <c r="F241" s="0" t="n">
        <v>1772528355</v>
      </c>
      <c r="G241" s="0" t="n">
        <v>4697200141</v>
      </c>
      <c r="H241" s="0" t="n">
        <v>737549048.5</v>
      </c>
      <c r="I241" s="0" t="n">
        <v>737549.0485</v>
      </c>
      <c r="J241" s="0" t="n">
        <v>737.5490485</v>
      </c>
      <c r="K241" s="0" t="n">
        <v>1626015.383</v>
      </c>
      <c r="L241" s="2" t="n">
        <v>0.006</v>
      </c>
      <c r="M241" s="0" t="n">
        <v>3</v>
      </c>
      <c r="N241" s="0" t="n">
        <v>1544.9709</v>
      </c>
      <c r="O241" s="2" t="n">
        <v>2097.35999965734</v>
      </c>
      <c r="P241" s="2" t="n">
        <v>55356700.1133492</v>
      </c>
      <c r="Q241" s="2" t="n">
        <v>133037010.606463</v>
      </c>
      <c r="R241" s="2" t="n">
        <v>352548078.107127</v>
      </c>
      <c r="S241" s="2" t="n">
        <v>2097.36</v>
      </c>
      <c r="T241" s="2" t="n">
        <v>0.5</v>
      </c>
      <c r="U241" s="2" t="n">
        <v>0</v>
      </c>
    </row>
    <row r="242" customFormat="false" ht="15" hidden="false" customHeight="false" outlineLevel="0" collapsed="false">
      <c r="A242" s="2" t="s">
        <v>31</v>
      </c>
      <c r="B242" s="0" t="s">
        <v>32</v>
      </c>
      <c r="C242" s="0" t="n">
        <v>5</v>
      </c>
      <c r="D242" s="0" t="n">
        <v>1</v>
      </c>
      <c r="E242" s="0" t="n">
        <v>5</v>
      </c>
      <c r="F242" s="0" t="n">
        <v>206.1043018</v>
      </c>
      <c r="G242" s="0" t="n">
        <v>546.1763998</v>
      </c>
      <c r="H242" s="0" t="n">
        <v>85.75999997898</v>
      </c>
      <c r="I242" s="0" t="n">
        <v>0.08575999997898</v>
      </c>
      <c r="J242" s="0" t="n">
        <v>8.575999997898E-005</v>
      </c>
      <c r="K242" s="0" t="n">
        <v>0.189068211153659</v>
      </c>
      <c r="L242" s="3" t="n">
        <v>0.0116</v>
      </c>
      <c r="M242" s="3" t="n">
        <v>3</v>
      </c>
      <c r="N242" s="0" t="n">
        <v>19.4808959921927</v>
      </c>
      <c r="O242" s="2" t="n">
        <v>28.8887575590101</v>
      </c>
      <c r="P242" s="2" t="n">
        <v>279.669162488917</v>
      </c>
      <c r="Q242" s="2" t="n">
        <v>672.120073273052</v>
      </c>
      <c r="R242" s="2" t="n">
        <v>1781.11819417359</v>
      </c>
      <c r="S242" s="2" t="n">
        <v>29.1726666666667</v>
      </c>
      <c r="T242" s="2" t="n">
        <v>0.926466666666667</v>
      </c>
      <c r="U242" s="2" t="n">
        <v>0</v>
      </c>
    </row>
    <row r="243" customFormat="false" ht="15" hidden="false" customHeight="false" outlineLevel="0" collapsed="false">
      <c r="A243" s="0" t="s">
        <v>25</v>
      </c>
      <c r="B243" s="0" t="s">
        <v>26</v>
      </c>
      <c r="C243" s="0" t="n">
        <v>5</v>
      </c>
      <c r="D243" s="0" t="n">
        <v>3</v>
      </c>
      <c r="E243" s="0" t="n">
        <v>15</v>
      </c>
      <c r="F243" s="0" t="n">
        <v>174502.5333</v>
      </c>
      <c r="G243" s="0" t="n">
        <v>462431.7133</v>
      </c>
      <c r="H243" s="0" t="n">
        <v>72610.50411</v>
      </c>
      <c r="I243" s="0" t="n">
        <v>72.61050411</v>
      </c>
      <c r="J243" s="0" t="n">
        <v>0.072610504</v>
      </c>
      <c r="K243" s="0" t="n">
        <v>160.0785696</v>
      </c>
      <c r="L243" s="0" t="n">
        <v>0.0214</v>
      </c>
      <c r="M243" s="0" t="n">
        <v>2.96</v>
      </c>
      <c r="N243" s="0" t="n">
        <v>160.7973716</v>
      </c>
      <c r="O243" s="0" t="n">
        <v>250.934843298103</v>
      </c>
      <c r="P243" s="0" t="n">
        <v>271090.464446704</v>
      </c>
      <c r="Q243" s="0" t="n">
        <v>651503.158968286</v>
      </c>
      <c r="R243" s="0" t="n">
        <v>1726483.37126596</v>
      </c>
      <c r="S243" s="0" t="n">
        <v>358.7</v>
      </c>
      <c r="T243" s="0" t="n">
        <v>0.092</v>
      </c>
      <c r="U243" s="0" t="n">
        <v>-1.929</v>
      </c>
    </row>
    <row r="244" customFormat="false" ht="15" hidden="false" customHeight="false" outlineLevel="0" collapsed="false">
      <c r="A244" s="0" t="s">
        <v>33</v>
      </c>
      <c r="B244" s="0" t="s">
        <v>34</v>
      </c>
      <c r="C244" s="0" t="n">
        <v>5</v>
      </c>
      <c r="D244" s="0" t="n">
        <v>2</v>
      </c>
      <c r="E244" s="0" t="n">
        <v>10</v>
      </c>
      <c r="F244" s="0" t="n">
        <v>1550.432588</v>
      </c>
      <c r="G244" s="0" t="n">
        <v>4108.646359</v>
      </c>
      <c r="H244" s="0" t="n">
        <v>645.1349999</v>
      </c>
      <c r="I244" s="0" t="n">
        <v>0.645135</v>
      </c>
      <c r="J244" s="0" t="n">
        <v>0.000645135</v>
      </c>
      <c r="K244" s="0" t="n">
        <v>1.422277523</v>
      </c>
      <c r="L244" s="0" t="n">
        <v>0.015</v>
      </c>
      <c r="M244" s="0" t="n">
        <v>3</v>
      </c>
      <c r="N244" s="0" t="n">
        <v>35.03642466</v>
      </c>
      <c r="O244" s="0" t="n">
        <v>52.0696146605091</v>
      </c>
      <c r="P244" s="0" t="n">
        <v>2117.60205706148</v>
      </c>
      <c r="Q244" s="0" t="n">
        <v>5089.16620298362</v>
      </c>
      <c r="R244" s="0" t="n">
        <v>13486.2904379066</v>
      </c>
      <c r="S244" s="4" t="n">
        <v>58.9</v>
      </c>
      <c r="T244" s="4" t="n">
        <v>0.22</v>
      </c>
      <c r="U244" s="4" t="n">
        <v>0.207</v>
      </c>
    </row>
    <row r="245" customFormat="false" ht="15" hidden="false" customHeight="false" outlineLevel="0" collapsed="false">
      <c r="A245" s="0" t="s">
        <v>29</v>
      </c>
      <c r="B245" s="0" t="s">
        <v>30</v>
      </c>
      <c r="C245" s="0" t="n">
        <v>5</v>
      </c>
      <c r="D245" s="0" t="n">
        <v>7</v>
      </c>
      <c r="E245" s="2" t="n">
        <v>35</v>
      </c>
      <c r="F245" s="0" t="n">
        <v>43204.5378</v>
      </c>
      <c r="G245" s="0" t="n">
        <v>114492.325</v>
      </c>
      <c r="H245" s="0" t="n">
        <v>17977.40818</v>
      </c>
      <c r="I245" s="0" t="n">
        <v>17.97740818</v>
      </c>
      <c r="J245" s="0" t="n">
        <v>0.017977408</v>
      </c>
      <c r="K245" s="0" t="n">
        <v>39.63335362</v>
      </c>
      <c r="L245" s="0" t="n">
        <v>0.00325</v>
      </c>
      <c r="M245" s="0" t="n">
        <v>3</v>
      </c>
      <c r="N245" s="0" t="n">
        <v>176.8538721</v>
      </c>
      <c r="O245" s="0" t="n">
        <v>281.593874449322</v>
      </c>
      <c r="P245" s="0" t="n">
        <v>72569.3061783781</v>
      </c>
      <c r="Q245" s="0" t="n">
        <v>174403.523620231</v>
      </c>
      <c r="R245" s="0" t="n">
        <v>462169.337593612</v>
      </c>
      <c r="S245" s="0" t="n">
        <v>282</v>
      </c>
      <c r="T245" s="0" t="n">
        <v>0.18</v>
      </c>
      <c r="U245" s="0" t="n">
        <v>-1.35</v>
      </c>
    </row>
    <row r="246" customFormat="false" ht="15" hidden="false" customHeight="false" outlineLevel="0" collapsed="false">
      <c r="A246" s="0" t="s">
        <v>23</v>
      </c>
      <c r="B246" s="0" t="s">
        <v>24</v>
      </c>
      <c r="C246" s="0" t="n">
        <v>5</v>
      </c>
      <c r="D246" s="0" t="n">
        <v>3</v>
      </c>
      <c r="E246" s="0" t="n">
        <v>15</v>
      </c>
      <c r="F246" s="0" t="n">
        <v>174502.5333</v>
      </c>
      <c r="G246" s="0" t="n">
        <v>462431.7133</v>
      </c>
      <c r="H246" s="0" t="n">
        <v>72610.50411</v>
      </c>
      <c r="I246" s="0" t="n">
        <v>72.61050411</v>
      </c>
      <c r="J246" s="0" t="n">
        <v>0.072610504</v>
      </c>
      <c r="K246" s="0" t="n">
        <v>160.0785696</v>
      </c>
      <c r="L246" s="0" t="n">
        <v>0.026</v>
      </c>
      <c r="M246" s="0" t="n">
        <v>3</v>
      </c>
      <c r="N246" s="0" t="n">
        <v>204.3636362</v>
      </c>
      <c r="O246" s="0" t="n">
        <v>223.263915645736</v>
      </c>
      <c r="P246" s="0" t="n">
        <v>92934.5214149955</v>
      </c>
      <c r="Q246" s="0" t="n">
        <v>223346.602775764</v>
      </c>
      <c r="R246" s="0" t="n">
        <v>591868.497355775</v>
      </c>
      <c r="S246" s="0" t="n">
        <v>314.9</v>
      </c>
      <c r="T246" s="0" t="n">
        <v>0.089</v>
      </c>
      <c r="U246" s="0" t="n">
        <v>-1.13</v>
      </c>
    </row>
    <row r="247" customFormat="false" ht="15" hidden="false" customHeight="false" outlineLevel="0" collapsed="false">
      <c r="A247" s="0" t="s">
        <v>27</v>
      </c>
      <c r="B247" s="0" t="s">
        <v>28</v>
      </c>
      <c r="C247" s="0" t="n">
        <v>5</v>
      </c>
      <c r="D247" s="0" t="n">
        <v>1</v>
      </c>
      <c r="E247" s="0" t="n">
        <v>5</v>
      </c>
      <c r="F247" s="0" t="n">
        <v>7692.14131</v>
      </c>
      <c r="G247" s="0" t="n">
        <v>20384.17447</v>
      </c>
      <c r="H247" s="0" t="n">
        <v>3200.699999</v>
      </c>
      <c r="I247" s="0" t="n">
        <v>3.200699999</v>
      </c>
      <c r="J247" s="0" t="n">
        <v>0.0032007</v>
      </c>
      <c r="K247" s="0" t="n">
        <v>7.056327232</v>
      </c>
      <c r="L247" s="0" t="n">
        <v>0.011</v>
      </c>
      <c r="M247" s="0" t="n">
        <v>2.9</v>
      </c>
      <c r="N247" s="0" t="n">
        <v>76.5749981</v>
      </c>
      <c r="O247" s="0" t="n">
        <v>65.7621816333147</v>
      </c>
      <c r="P247" s="0" t="n">
        <v>2058.37121948809</v>
      </c>
      <c r="Q247" s="0" t="n">
        <v>4946.81860006751</v>
      </c>
      <c r="R247" s="0" t="n">
        <v>13109.0692901789</v>
      </c>
      <c r="S247" s="0" t="n">
        <v>81.53</v>
      </c>
      <c r="T247" s="0" t="n">
        <v>0.31</v>
      </c>
      <c r="U247" s="0" t="n">
        <v>-0.3</v>
      </c>
    </row>
    <row r="248" customFormat="false" ht="15" hidden="false" customHeight="false" outlineLevel="0" collapsed="false">
      <c r="A248" s="0" t="s">
        <v>35</v>
      </c>
      <c r="B248" s="0" t="s">
        <v>36</v>
      </c>
      <c r="C248" s="0" t="n">
        <v>5</v>
      </c>
      <c r="D248" s="0" t="n">
        <v>1</v>
      </c>
      <c r="E248" s="0" t="n">
        <v>5</v>
      </c>
      <c r="F248" s="0" t="n">
        <v>206.1043018</v>
      </c>
      <c r="G248" s="0" t="n">
        <v>546.1763998</v>
      </c>
      <c r="H248" s="0" t="n">
        <v>85.75999998</v>
      </c>
      <c r="I248" s="0" t="n">
        <v>0.08576</v>
      </c>
      <c r="J248" s="0" t="n">
        <v>8.58E-005</v>
      </c>
      <c r="K248" s="0" t="n">
        <v>0.189068211</v>
      </c>
      <c r="L248" s="0" t="n">
        <v>0.021</v>
      </c>
      <c r="M248" s="0" t="n">
        <v>3</v>
      </c>
      <c r="N248" s="0" t="n">
        <v>15.98411121</v>
      </c>
      <c r="O248" s="0" t="n">
        <v>20.7514289104562</v>
      </c>
      <c r="P248" s="0" t="n">
        <v>187.656371865458</v>
      </c>
      <c r="Q248" s="0" t="n">
        <v>450.988637023451</v>
      </c>
      <c r="R248" s="0" t="n">
        <v>1195.11988811214</v>
      </c>
      <c r="S248" s="4" t="n">
        <v>21.02</v>
      </c>
      <c r="T248" s="4" t="n">
        <v>0.86</v>
      </c>
      <c r="U248" s="4" t="n">
        <v>-0.06999</v>
      </c>
    </row>
    <row r="249" customFormat="false" ht="15" hidden="false" customHeight="false" outlineLevel="0" collapsed="false">
      <c r="A249" s="0" t="s">
        <v>39</v>
      </c>
      <c r="B249" s="0" t="s">
        <v>40</v>
      </c>
      <c r="C249" s="0" t="n">
        <v>5</v>
      </c>
      <c r="D249" s="0" t="n">
        <v>2</v>
      </c>
      <c r="E249" s="0" t="n">
        <v>10</v>
      </c>
      <c r="F249" s="0" t="n">
        <v>23666.30617</v>
      </c>
      <c r="G249" s="0" t="n">
        <v>62715.71136</v>
      </c>
      <c r="H249" s="0" t="n">
        <v>9847.549997</v>
      </c>
      <c r="I249" s="0" t="n">
        <v>9.847549997</v>
      </c>
      <c r="J249" s="0" t="n">
        <v>0.00984755</v>
      </c>
      <c r="K249" s="0" t="n">
        <v>21.71010568</v>
      </c>
      <c r="L249" s="0" t="n">
        <v>0.012</v>
      </c>
      <c r="M249" s="0" t="n">
        <v>3</v>
      </c>
      <c r="N249" s="0" t="n">
        <v>93.62294888</v>
      </c>
      <c r="O249" s="0" t="n">
        <v>99.9661706245259</v>
      </c>
      <c r="P249" s="0" t="n">
        <v>11987.8255443007</v>
      </c>
      <c r="Q249" s="0" t="n">
        <v>28809.9628558055</v>
      </c>
      <c r="R249" s="0" t="n">
        <v>76346.4015678846</v>
      </c>
      <c r="S249" s="0" t="n">
        <v>150.93</v>
      </c>
      <c r="T249" s="0" t="n">
        <v>0.11</v>
      </c>
      <c r="U249" s="0" t="n">
        <v>0.13</v>
      </c>
    </row>
    <row r="250" customFormat="false" ht="15" hidden="false" customHeight="false" outlineLevel="0" collapsed="false">
      <c r="A250" s="0" t="s">
        <v>45</v>
      </c>
      <c r="B250" s="0" t="s">
        <v>46</v>
      </c>
      <c r="C250" s="0" t="n">
        <v>5</v>
      </c>
      <c r="D250" s="0" t="n">
        <v>5</v>
      </c>
      <c r="E250" s="0" t="n">
        <v>25</v>
      </c>
      <c r="F250" s="0" t="n">
        <v>7003.190092</v>
      </c>
      <c r="G250" s="0" t="n">
        <v>18558.45374</v>
      </c>
      <c r="H250" s="0" t="n">
        <v>2914.027397</v>
      </c>
      <c r="I250" s="0" t="n">
        <v>2.914027397</v>
      </c>
      <c r="J250" s="0" t="n">
        <v>0.002914027</v>
      </c>
      <c r="K250" s="0" t="n">
        <v>6.424323081</v>
      </c>
      <c r="L250" s="0" t="n">
        <v>0.00396</v>
      </c>
      <c r="M250" s="0" t="n">
        <v>3.2</v>
      </c>
      <c r="N250" s="0" t="n">
        <v>68.13566735</v>
      </c>
      <c r="O250" s="2" t="n">
        <v>298.844336153034</v>
      </c>
      <c r="P250" s="2" t="n">
        <v>330460.289986111</v>
      </c>
      <c r="Q250" s="2" t="n">
        <v>794184.787277365</v>
      </c>
      <c r="R250" s="2" t="n">
        <v>2104589.68628502</v>
      </c>
      <c r="S250" s="2" t="n">
        <v>300.785714285714</v>
      </c>
      <c r="T250" s="2" t="n">
        <v>0.240142857142857</v>
      </c>
      <c r="U250" s="2" t="n">
        <v>4</v>
      </c>
    </row>
    <row r="251" customFormat="false" ht="15" hidden="false" customHeight="false" outlineLevel="0" collapsed="false">
      <c r="A251" s="0" t="s">
        <v>43</v>
      </c>
      <c r="B251" s="0" t="s">
        <v>44</v>
      </c>
      <c r="C251" s="0" t="n">
        <v>5</v>
      </c>
      <c r="D251" s="0" t="n">
        <v>2</v>
      </c>
      <c r="E251" s="0" t="n">
        <v>10</v>
      </c>
      <c r="F251" s="0" t="n">
        <v>1550.432588</v>
      </c>
      <c r="G251" s="0" t="n">
        <v>4108.646359</v>
      </c>
      <c r="H251" s="0" t="n">
        <v>645.1349999</v>
      </c>
      <c r="I251" s="0" t="n">
        <v>0.645135</v>
      </c>
      <c r="J251" s="0" t="n">
        <v>0.000645135</v>
      </c>
      <c r="K251" s="0" t="n">
        <v>1.422277523</v>
      </c>
      <c r="L251" s="0" t="n">
        <v>0.0144</v>
      </c>
      <c r="M251" s="0" t="n">
        <v>3</v>
      </c>
      <c r="N251" s="0" t="n">
        <v>35.51643533</v>
      </c>
      <c r="O251" s="2" t="n">
        <v>47.0934850867327</v>
      </c>
      <c r="P251" s="2" t="n">
        <v>1503.99012601224</v>
      </c>
      <c r="Q251" s="2" t="n">
        <v>3614.4920115651</v>
      </c>
      <c r="R251" s="2" t="n">
        <v>9578.40383064753</v>
      </c>
      <c r="S251" s="2" t="n">
        <v>47.6333333333333</v>
      </c>
      <c r="T251" s="2" t="n">
        <v>0.448</v>
      </c>
      <c r="U251" s="2" t="n">
        <v>0</v>
      </c>
    </row>
    <row r="252" customFormat="false" ht="15" hidden="false" customHeight="false" outlineLevel="0" collapsed="false">
      <c r="A252" s="0" t="s">
        <v>53</v>
      </c>
      <c r="B252" s="0" t="s">
        <v>54</v>
      </c>
      <c r="C252" s="0" t="n">
        <v>5</v>
      </c>
      <c r="D252" s="0" t="n">
        <v>2</v>
      </c>
      <c r="E252" s="0" t="n">
        <v>10</v>
      </c>
      <c r="F252" s="0" t="n">
        <v>2636.890171</v>
      </c>
      <c r="G252" s="0" t="n">
        <v>6987.758953</v>
      </c>
      <c r="H252" s="0" t="n">
        <v>1097.21</v>
      </c>
      <c r="I252" s="0" t="n">
        <v>1.09721</v>
      </c>
      <c r="J252" s="0" t="n">
        <v>0.00109721</v>
      </c>
      <c r="K252" s="0" t="n">
        <v>2.418931111</v>
      </c>
      <c r="L252" s="0" t="n">
        <v>0.012</v>
      </c>
      <c r="M252" s="0" t="n">
        <v>2.95</v>
      </c>
      <c r="N252" s="0" t="n">
        <v>48.05423841</v>
      </c>
      <c r="O252" s="0" t="n">
        <v>33.5099755138379</v>
      </c>
      <c r="P252" s="0" t="n">
        <v>378.830443126407</v>
      </c>
      <c r="Q252" s="0" t="n">
        <v>910.431250003382</v>
      </c>
      <c r="R252" s="0" t="n">
        <v>2412.64281250896</v>
      </c>
      <c r="S252" s="0" t="n">
        <v>41</v>
      </c>
      <c r="T252" s="0" t="n">
        <v>0.17</v>
      </c>
      <c r="U252" s="0" t="n">
        <v>0</v>
      </c>
    </row>
    <row r="253" customFormat="false" ht="15" hidden="false" customHeight="false" outlineLevel="0" collapsed="false">
      <c r="A253" s="0" t="s">
        <v>57</v>
      </c>
      <c r="B253" s="0" t="s">
        <v>58</v>
      </c>
      <c r="C253" s="0" t="n">
        <v>5</v>
      </c>
      <c r="D253" s="0" t="n">
        <v>2</v>
      </c>
      <c r="E253" s="0" t="n">
        <v>10</v>
      </c>
      <c r="F253" s="0" t="n">
        <v>6717.495794</v>
      </c>
      <c r="G253" s="0" t="n">
        <v>17801.36385</v>
      </c>
      <c r="H253" s="0" t="n">
        <v>2795.15</v>
      </c>
      <c r="I253" s="0" t="n">
        <v>2.79515</v>
      </c>
      <c r="J253" s="0" t="n">
        <v>0.00279515</v>
      </c>
      <c r="K253" s="0" t="n">
        <v>6.162243593</v>
      </c>
      <c r="L253" s="0" t="n">
        <v>0.004</v>
      </c>
      <c r="M253" s="0" t="n">
        <v>3.1</v>
      </c>
      <c r="N253" s="0" t="n">
        <v>61.87393032</v>
      </c>
      <c r="O253" s="0" t="n">
        <v>71.5647899250113</v>
      </c>
      <c r="P253" s="0" t="n">
        <v>4324.94122230727</v>
      </c>
      <c r="Q253" s="0" t="n">
        <v>10393.9947664198</v>
      </c>
      <c r="R253" s="0" t="n">
        <v>27544.0861310124</v>
      </c>
      <c r="S253" s="0" t="n">
        <v>72.9</v>
      </c>
      <c r="T253" s="0" t="n">
        <v>0.4</v>
      </c>
      <c r="U253" s="0" t="n">
        <v>0</v>
      </c>
    </row>
    <row r="254" customFormat="false" ht="15" hidden="false" customHeight="false" outlineLevel="0" collapsed="false">
      <c r="A254" s="0" t="s">
        <v>59</v>
      </c>
      <c r="B254" s="0" t="s">
        <v>60</v>
      </c>
      <c r="C254" s="0" t="n">
        <v>5</v>
      </c>
      <c r="D254" s="0" t="n">
        <v>2</v>
      </c>
      <c r="E254" s="0" t="n">
        <v>10</v>
      </c>
      <c r="F254" s="0" t="n">
        <v>2636.890171</v>
      </c>
      <c r="G254" s="0" t="n">
        <v>6987.758953</v>
      </c>
      <c r="H254" s="0" t="n">
        <v>1097.21</v>
      </c>
      <c r="I254" s="0" t="n">
        <v>1.09721</v>
      </c>
      <c r="J254" s="0" t="n">
        <v>0.00109721</v>
      </c>
      <c r="K254" s="0" t="n">
        <v>2.418931111</v>
      </c>
      <c r="L254" s="0" t="n">
        <v>0.0168</v>
      </c>
      <c r="M254" s="0" t="n">
        <v>3.1</v>
      </c>
      <c r="N254" s="0" t="n">
        <v>35.74534625</v>
      </c>
      <c r="O254" s="0" t="n">
        <v>130.005002718915</v>
      </c>
      <c r="P254" s="0" t="n">
        <v>60060.0213580371</v>
      </c>
      <c r="Q254" s="0" t="n">
        <v>144340.354140921</v>
      </c>
      <c r="R254" s="0" t="n">
        <v>382501.93847344</v>
      </c>
      <c r="S254" s="0" t="n">
        <v>263.2</v>
      </c>
      <c r="T254" s="0" t="n">
        <v>0.07</v>
      </c>
      <c r="U254" s="0" t="n">
        <v>0.27</v>
      </c>
    </row>
    <row r="255" customFormat="false" ht="15" hidden="false" customHeight="false" outlineLevel="0" collapsed="false">
      <c r="A255" s="0" t="s">
        <v>61</v>
      </c>
      <c r="B255" s="0" t="s">
        <v>62</v>
      </c>
      <c r="C255" s="0" t="n">
        <v>5</v>
      </c>
      <c r="D255" s="0" t="n">
        <v>1</v>
      </c>
      <c r="E255" s="0" t="n">
        <v>5</v>
      </c>
      <c r="F255" s="0" t="n">
        <v>286.3734679</v>
      </c>
      <c r="G255" s="0" t="n">
        <v>758.8896899</v>
      </c>
      <c r="H255" s="0" t="n">
        <v>119.16</v>
      </c>
      <c r="I255" s="0" t="n">
        <v>0.11916</v>
      </c>
      <c r="J255" s="0" t="n">
        <v>0.00011916</v>
      </c>
      <c r="K255" s="0" t="n">
        <v>0.262702519</v>
      </c>
      <c r="L255" s="0" t="n">
        <v>0.0125</v>
      </c>
      <c r="M255" s="0" t="n">
        <v>3</v>
      </c>
      <c r="N255" s="0" t="n">
        <v>21.20346449</v>
      </c>
      <c r="O255" s="0" t="n">
        <v>25.58675560075</v>
      </c>
      <c r="P255" s="0" t="n">
        <v>209.389874012537</v>
      </c>
      <c r="Q255" s="0" t="n">
        <v>503.220076934721</v>
      </c>
      <c r="R255" s="0" t="n">
        <v>1333.53320387701</v>
      </c>
      <c r="S255" s="0" t="n">
        <v>33.7</v>
      </c>
      <c r="T255" s="0" t="n">
        <v>0.32</v>
      </c>
      <c r="U255" s="0" t="n">
        <v>0.55</v>
      </c>
    </row>
    <row r="256" customFormat="false" ht="15" hidden="false" customHeight="false" outlineLevel="0" collapsed="false">
      <c r="A256" s="0" t="s">
        <v>63</v>
      </c>
      <c r="B256" s="0" t="s">
        <v>64</v>
      </c>
      <c r="C256" s="0" t="n">
        <v>5</v>
      </c>
      <c r="D256" s="0" t="n">
        <v>2</v>
      </c>
      <c r="E256" s="0" t="n">
        <v>10</v>
      </c>
      <c r="F256" s="0" t="n">
        <v>1550.432588</v>
      </c>
      <c r="G256" s="0" t="n">
        <v>4108.646359</v>
      </c>
      <c r="H256" s="0" t="n">
        <v>645.1349999</v>
      </c>
      <c r="I256" s="0" t="n">
        <v>0.645135</v>
      </c>
      <c r="J256" s="0" t="n">
        <v>0.000645135</v>
      </c>
      <c r="K256" s="0" t="n">
        <v>1.422277523</v>
      </c>
      <c r="L256" s="0" t="n">
        <v>0.012</v>
      </c>
      <c r="M256" s="0" t="n">
        <v>3.1</v>
      </c>
      <c r="N256" s="0" t="n">
        <v>33.57050369</v>
      </c>
      <c r="O256" s="0" t="n">
        <v>42.1224287264731</v>
      </c>
      <c r="P256" s="0" t="n">
        <v>1303.68539072951</v>
      </c>
      <c r="Q256" s="0" t="n">
        <v>3133.10596185894</v>
      </c>
      <c r="R256" s="0" t="n">
        <v>8302.73079892619</v>
      </c>
      <c r="S256" s="0" t="n">
        <v>42.5</v>
      </c>
      <c r="T256" s="0" t="n">
        <v>0.47</v>
      </c>
      <c r="U256" s="0" t="n">
        <v>0.05</v>
      </c>
    </row>
    <row r="257" customFormat="false" ht="15" hidden="false" customHeight="false" outlineLevel="0" collapsed="false">
      <c r="A257" s="0" t="s">
        <v>65</v>
      </c>
      <c r="B257" s="0" t="s">
        <v>66</v>
      </c>
      <c r="C257" s="0" t="n">
        <v>5</v>
      </c>
      <c r="D257" s="0" t="n">
        <v>3</v>
      </c>
      <c r="E257" s="0" t="n">
        <v>15</v>
      </c>
      <c r="F257" s="0" t="n">
        <v>7000</v>
      </c>
      <c r="G257" s="0" t="n">
        <v>18550</v>
      </c>
      <c r="H257" s="0" t="n">
        <v>2912.7</v>
      </c>
      <c r="I257" s="0" t="n">
        <v>2.9127</v>
      </c>
      <c r="J257" s="0" t="n">
        <v>0.0029127</v>
      </c>
      <c r="K257" s="0" t="n">
        <v>6.421396674</v>
      </c>
      <c r="L257" s="0" t="n">
        <v>0.0127</v>
      </c>
      <c r="M257" s="0" t="n">
        <v>3.1</v>
      </c>
      <c r="N257" s="0" t="n">
        <v>53.60323234</v>
      </c>
      <c r="O257" s="0" t="n">
        <v>52.4678530132727</v>
      </c>
      <c r="P257" s="0" t="n">
        <v>2725.66783957762</v>
      </c>
      <c r="Q257" s="0" t="n">
        <v>6550.51151064077</v>
      </c>
      <c r="R257" s="0" t="n">
        <v>17358.855503198</v>
      </c>
      <c r="S257" s="0" t="n">
        <v>52.7</v>
      </c>
      <c r="T257" s="0" t="n">
        <v>0.35</v>
      </c>
      <c r="U257" s="0" t="n">
        <v>-0.5</v>
      </c>
    </row>
    <row r="258" customFormat="false" ht="15" hidden="false" customHeight="false" outlineLevel="0" collapsed="false">
      <c r="A258" s="0" t="s">
        <v>67</v>
      </c>
      <c r="B258" s="0" t="s">
        <v>68</v>
      </c>
      <c r="C258" s="0" t="n">
        <v>5</v>
      </c>
      <c r="D258" s="0" t="n">
        <v>1</v>
      </c>
      <c r="E258" s="0" t="n">
        <v>5</v>
      </c>
      <c r="F258" s="0" t="n">
        <v>437.81</v>
      </c>
      <c r="G258" s="0" t="n">
        <v>1160.21</v>
      </c>
      <c r="H258" s="0" t="n">
        <v>182.172741</v>
      </c>
      <c r="I258" s="0" t="n">
        <v>0.182172741</v>
      </c>
      <c r="J258" s="0" t="n">
        <v>0.000182173</v>
      </c>
      <c r="K258" s="0" t="n">
        <v>0.401621668</v>
      </c>
      <c r="L258" s="0" t="n">
        <v>0.0129</v>
      </c>
      <c r="M258" s="0" t="n">
        <v>3.05</v>
      </c>
      <c r="N258" s="0" t="n">
        <v>22.94145083</v>
      </c>
      <c r="O258" s="0" t="n">
        <v>33.8585969790449</v>
      </c>
      <c r="P258" s="0" t="n">
        <v>597.145318949623</v>
      </c>
      <c r="Q258" s="0" t="n">
        <v>1435.10050216204</v>
      </c>
      <c r="R258" s="0" t="n">
        <v>3803.01633072939</v>
      </c>
      <c r="S258" s="0" t="n">
        <v>40.6</v>
      </c>
      <c r="T258" s="0" t="n">
        <v>0.27</v>
      </c>
      <c r="U258" s="0" t="n">
        <v>-1.65</v>
      </c>
    </row>
    <row r="259" customFormat="false" ht="15" hidden="false" customHeight="false" outlineLevel="0" collapsed="false">
      <c r="A259" s="0" t="s">
        <v>69</v>
      </c>
      <c r="B259" s="0" t="s">
        <v>70</v>
      </c>
      <c r="C259" s="0" t="n">
        <v>5</v>
      </c>
      <c r="D259" s="0" t="n">
        <v>1</v>
      </c>
      <c r="E259" s="0" t="n">
        <v>5</v>
      </c>
      <c r="F259" s="0" t="n">
        <v>254.7464552</v>
      </c>
      <c r="G259" s="0" t="n">
        <v>675.0781062</v>
      </c>
      <c r="H259" s="0" t="n">
        <v>106</v>
      </c>
      <c r="I259" s="0" t="n">
        <v>0.106</v>
      </c>
      <c r="J259" s="0" t="n">
        <v>0.000106</v>
      </c>
      <c r="K259" s="0" t="n">
        <v>0.23368972</v>
      </c>
      <c r="L259" s="0" t="n">
        <v>0.01</v>
      </c>
      <c r="M259" s="0" t="n">
        <v>2.9</v>
      </c>
      <c r="N259" s="0" t="n">
        <v>24.43635948</v>
      </c>
      <c r="O259" s="0" t="n">
        <v>26.4579625654932</v>
      </c>
      <c r="P259" s="0" t="n">
        <v>133.47918712702</v>
      </c>
      <c r="Q259" s="0" t="n">
        <v>320.786318498005</v>
      </c>
      <c r="R259" s="0" t="n">
        <v>850.083744019712</v>
      </c>
      <c r="S259" s="0" t="n">
        <v>37.7</v>
      </c>
      <c r="T259" s="0" t="n">
        <v>0.242</v>
      </c>
      <c r="U259" s="0" t="n">
        <v>0</v>
      </c>
    </row>
    <row r="260" customFormat="false" ht="15" hidden="false" customHeight="false" outlineLevel="0" collapsed="false">
      <c r="A260" s="2" t="s">
        <v>71</v>
      </c>
      <c r="B260" s="0" t="s">
        <v>72</v>
      </c>
      <c r="C260" s="0" t="n">
        <v>5</v>
      </c>
      <c r="D260" s="0" t="n">
        <v>1</v>
      </c>
      <c r="E260" s="0" t="n">
        <v>5</v>
      </c>
      <c r="F260" s="0" t="n">
        <v>5.094929103</v>
      </c>
      <c r="G260" s="0" t="n">
        <v>13.50156212</v>
      </c>
      <c r="H260" s="0" t="n">
        <v>2.1199999997583</v>
      </c>
      <c r="I260" s="0" t="n">
        <v>0.0021199999997583</v>
      </c>
      <c r="J260" s="0" t="n">
        <v>2.1199999997583E-006</v>
      </c>
      <c r="K260" s="0" t="n">
        <v>0.00467379439946714</v>
      </c>
      <c r="L260" s="3" t="n">
        <v>0.011</v>
      </c>
      <c r="M260" s="3" t="n">
        <v>3.01</v>
      </c>
      <c r="N260" s="0" t="n">
        <v>5.74271593246587</v>
      </c>
      <c r="O260" s="2" t="n">
        <v>7.64198431745423</v>
      </c>
      <c r="P260" s="2" t="n">
        <v>5.01006283731657</v>
      </c>
      <c r="Q260" s="2" t="n">
        <v>12.0405259248175</v>
      </c>
      <c r="R260" s="2" t="n">
        <v>31.9073937007664</v>
      </c>
      <c r="S260" s="0" t="n">
        <v>9</v>
      </c>
      <c r="T260" s="0" t="n">
        <v>0.32</v>
      </c>
      <c r="U260" s="0" t="n">
        <v>-0.91</v>
      </c>
    </row>
    <row r="261" customFormat="false" ht="15" hidden="false" customHeight="false" outlineLevel="0" collapsed="false">
      <c r="A261" s="2" t="s">
        <v>49</v>
      </c>
      <c r="B261" s="0" t="s">
        <v>50</v>
      </c>
      <c r="C261" s="0" t="n">
        <v>5</v>
      </c>
      <c r="D261" s="0" t="n">
        <v>1</v>
      </c>
      <c r="E261" s="0" t="n">
        <v>5</v>
      </c>
      <c r="F261" s="0" t="n">
        <v>1550.432588</v>
      </c>
      <c r="G261" s="0" t="n">
        <v>4108.646359</v>
      </c>
      <c r="H261" s="0" t="n">
        <v>645.1349998668</v>
      </c>
      <c r="I261" s="0" t="n">
        <v>0.6451349998668</v>
      </c>
      <c r="J261" s="0" t="n">
        <v>0.0006451349998668</v>
      </c>
      <c r="K261" s="0" t="n">
        <v>1.42227752340634</v>
      </c>
      <c r="L261" s="3" t="n">
        <v>0.012</v>
      </c>
      <c r="M261" s="3" t="n">
        <v>3.1</v>
      </c>
      <c r="N261" s="0" t="n">
        <v>33.5705036851707</v>
      </c>
      <c r="O261" s="2" t="n">
        <v>36.6713710224416</v>
      </c>
      <c r="P261" s="2" t="n">
        <v>848.38972898018</v>
      </c>
      <c r="Q261" s="2" t="n">
        <v>2038.90826479255</v>
      </c>
      <c r="R261" s="2" t="n">
        <v>5403.10690170026</v>
      </c>
      <c r="S261" s="2" t="n">
        <v>54.3</v>
      </c>
      <c r="T261" s="2" t="n">
        <v>0.225</v>
      </c>
      <c r="U261" s="2" t="n">
        <v>0</v>
      </c>
    </row>
    <row r="262" customFormat="false" ht="15" hidden="false" customHeight="false" outlineLevel="0" collapsed="false">
      <c r="A262" s="0" t="s">
        <v>55</v>
      </c>
      <c r="B262" s="0" t="s">
        <v>56</v>
      </c>
      <c r="C262" s="0" t="n">
        <v>5</v>
      </c>
      <c r="D262" s="0" t="n">
        <v>1</v>
      </c>
      <c r="E262" s="0" t="n">
        <v>5</v>
      </c>
      <c r="F262" s="0" t="n">
        <v>2142.033165</v>
      </c>
      <c r="G262" s="0" t="n">
        <v>5676.387887</v>
      </c>
      <c r="H262" s="0" t="n">
        <v>891.3</v>
      </c>
      <c r="I262" s="0" t="n">
        <v>0.8913</v>
      </c>
      <c r="J262" s="0" t="n">
        <v>0.0008913</v>
      </c>
      <c r="K262" s="0" t="n">
        <v>1.964977806</v>
      </c>
      <c r="L262" s="0" t="n">
        <v>0.013</v>
      </c>
      <c r="M262" s="0" t="n">
        <v>3</v>
      </c>
      <c r="N262" s="0" t="n">
        <v>40.92859641</v>
      </c>
      <c r="O262" s="0" t="n">
        <v>57.1287678734247</v>
      </c>
      <c r="P262" s="0" t="n">
        <v>2423.86219369639</v>
      </c>
      <c r="Q262" s="0" t="n">
        <v>5825.19152534581</v>
      </c>
      <c r="R262" s="0" t="n">
        <v>15436.7575421664</v>
      </c>
      <c r="S262" s="0" t="n">
        <v>152</v>
      </c>
      <c r="T262" s="0" t="n">
        <v>0.096</v>
      </c>
      <c r="U262" s="0" t="n">
        <v>0.09</v>
      </c>
    </row>
    <row r="263" customFormat="false" ht="15" hidden="false" customHeight="false" outlineLevel="0" collapsed="false">
      <c r="A263" s="0" t="s">
        <v>75</v>
      </c>
      <c r="B263" s="0" t="s">
        <v>76</v>
      </c>
      <c r="C263" s="0" t="n">
        <v>5</v>
      </c>
      <c r="D263" s="0" t="n">
        <v>2</v>
      </c>
      <c r="E263" s="0" t="n">
        <v>10</v>
      </c>
      <c r="F263" s="0" t="n">
        <v>1550.432588</v>
      </c>
      <c r="G263" s="0" t="n">
        <v>4108.646359</v>
      </c>
      <c r="H263" s="0" t="n">
        <v>645.1349999</v>
      </c>
      <c r="I263" s="0" t="n">
        <v>0.645135</v>
      </c>
      <c r="J263" s="0" t="n">
        <v>0.000645135</v>
      </c>
      <c r="K263" s="0" t="n">
        <v>1.422277523</v>
      </c>
      <c r="L263" s="0" t="n">
        <v>0.0025</v>
      </c>
      <c r="M263" s="0" t="n">
        <v>3.1</v>
      </c>
      <c r="N263" s="0" t="n">
        <v>55.6817781</v>
      </c>
      <c r="O263" s="0" t="n">
        <v>80.1529608749178</v>
      </c>
      <c r="P263" s="0" t="n">
        <v>1995.67894558525</v>
      </c>
      <c r="Q263" s="0" t="n">
        <v>4796.15223644616</v>
      </c>
      <c r="R263" s="0" t="n">
        <v>12709.8034265823</v>
      </c>
      <c r="S263" s="0" t="n">
        <v>122</v>
      </c>
      <c r="T263" s="0" t="n">
        <v>0.107</v>
      </c>
      <c r="U263" s="0" t="n">
        <v>0</v>
      </c>
    </row>
    <row r="264" customFormat="false" ht="15" hidden="false" customHeight="false" outlineLevel="0" collapsed="false">
      <c r="A264" s="0" t="s">
        <v>73</v>
      </c>
      <c r="B264" s="0" t="s">
        <v>74</v>
      </c>
      <c r="C264" s="0" t="n">
        <v>5</v>
      </c>
      <c r="D264" s="0" t="n">
        <v>2</v>
      </c>
      <c r="E264" s="0" t="n">
        <v>10</v>
      </c>
      <c r="F264" s="0" t="n">
        <v>1550.432588</v>
      </c>
      <c r="G264" s="0" t="n">
        <v>4108.646359</v>
      </c>
      <c r="H264" s="0" t="n">
        <v>645.1349999</v>
      </c>
      <c r="I264" s="0" t="n">
        <v>0.645135</v>
      </c>
      <c r="J264" s="0" t="n">
        <v>0.000645135</v>
      </c>
      <c r="K264" s="0" t="n">
        <v>1.422277523</v>
      </c>
      <c r="L264" s="0" t="n">
        <v>0.014</v>
      </c>
      <c r="M264" s="0" t="n">
        <v>2.8</v>
      </c>
      <c r="N264" s="0" t="n">
        <v>46.29603251</v>
      </c>
      <c r="O264" s="0" t="n">
        <v>42.6461208768921</v>
      </c>
      <c r="P264" s="0" t="n">
        <v>512.614314664287</v>
      </c>
      <c r="Q264" s="0" t="n">
        <v>1231.94980693172</v>
      </c>
      <c r="R264" s="0" t="n">
        <v>3264.66698836905</v>
      </c>
      <c r="S264" s="0" t="n">
        <v>43</v>
      </c>
      <c r="T264" s="0" t="n">
        <v>0.48</v>
      </c>
      <c r="U264" s="0" t="n">
        <v>0</v>
      </c>
    </row>
    <row r="265" customFormat="false" ht="15" hidden="false" customHeight="false" outlineLevel="0" collapsed="false">
      <c r="A265" s="2" t="s">
        <v>51</v>
      </c>
      <c r="B265" s="0" t="s">
        <v>52</v>
      </c>
      <c r="C265" s="0" t="n">
        <v>5</v>
      </c>
      <c r="D265" s="0" t="n">
        <v>1</v>
      </c>
      <c r="E265" s="0" t="n">
        <v>5</v>
      </c>
      <c r="F265" s="0" t="n">
        <v>2636.890171</v>
      </c>
      <c r="G265" s="0" t="n">
        <v>6987.758953</v>
      </c>
      <c r="H265" s="0" t="n">
        <v>1097.2100001531</v>
      </c>
      <c r="I265" s="0" t="n">
        <v>1.0972100001531</v>
      </c>
      <c r="J265" s="0" t="n">
        <v>0.0010972100001531</v>
      </c>
      <c r="K265" s="0" t="n">
        <v>2.41893111053753</v>
      </c>
      <c r="L265" s="3" t="n">
        <v>0.0124</v>
      </c>
      <c r="M265" s="3" t="n">
        <v>3.2</v>
      </c>
      <c r="N265" s="0" t="n">
        <v>35.147648337383</v>
      </c>
      <c r="O265" s="2" t="n">
        <v>13.536766584899</v>
      </c>
      <c r="P265" s="2" t="n">
        <v>51.7928124271967</v>
      </c>
      <c r="Q265" s="2" t="n">
        <v>124.472031788505</v>
      </c>
      <c r="R265" s="2" t="n">
        <v>329.850884239537</v>
      </c>
      <c r="S265" s="0" t="n">
        <v>20.9</v>
      </c>
      <c r="T265" s="0" t="n">
        <v>0.195</v>
      </c>
      <c r="U265" s="0" t="n">
        <v>-0.35</v>
      </c>
    </row>
    <row r="266" customFormat="false" ht="15" hidden="false" customHeight="false" outlineLevel="0" collapsed="false">
      <c r="A266" s="0" t="s">
        <v>85</v>
      </c>
      <c r="B266" s="0" t="s">
        <v>86</v>
      </c>
      <c r="C266" s="0" t="n">
        <v>5</v>
      </c>
      <c r="D266" s="0" t="n">
        <v>7</v>
      </c>
      <c r="E266" s="0" t="n">
        <v>35</v>
      </c>
      <c r="F266" s="0" t="n">
        <v>43204.5378</v>
      </c>
      <c r="G266" s="0" t="n">
        <v>114492.325</v>
      </c>
      <c r="H266" s="0" t="n">
        <v>17977.40818</v>
      </c>
      <c r="I266" s="0" t="n">
        <v>17.97740818</v>
      </c>
      <c r="J266" s="0" t="n">
        <v>0.017977408</v>
      </c>
      <c r="K266" s="0" t="n">
        <v>39.63335362</v>
      </c>
      <c r="L266" s="0" t="n">
        <v>0.00524</v>
      </c>
      <c r="M266" s="0" t="n">
        <v>3.141</v>
      </c>
      <c r="N266" s="0" t="n">
        <v>120.4130632</v>
      </c>
      <c r="O266" s="2" t="n">
        <v>304.758675969088</v>
      </c>
      <c r="P266" s="2" t="n">
        <v>332228.838834352</v>
      </c>
      <c r="Q266" s="2" t="n">
        <v>798435.084917934</v>
      </c>
      <c r="R266" s="2" t="n">
        <v>2115852.97503253</v>
      </c>
      <c r="S266" s="0" t="n">
        <v>309.244444444444</v>
      </c>
      <c r="T266" s="0" t="n">
        <v>0.136555555555556</v>
      </c>
      <c r="U266" s="0" t="n">
        <v>4</v>
      </c>
    </row>
    <row r="267" customFormat="false" ht="15" hidden="false" customHeight="false" outlineLevel="0" collapsed="false">
      <c r="A267" s="0" t="s">
        <v>77</v>
      </c>
      <c r="B267" s="0" t="s">
        <v>78</v>
      </c>
      <c r="C267" s="0" t="n">
        <v>5</v>
      </c>
      <c r="D267" s="0" t="n">
        <v>3</v>
      </c>
      <c r="E267" s="0" t="n">
        <v>15</v>
      </c>
      <c r="F267" s="0" t="n">
        <v>171800.3378</v>
      </c>
      <c r="G267" s="0" t="n">
        <v>455270.8951</v>
      </c>
      <c r="H267" s="0" t="n">
        <v>71486.12056</v>
      </c>
      <c r="I267" s="0" t="n">
        <v>71.48612056</v>
      </c>
      <c r="J267" s="0" t="n">
        <v>0.071486121</v>
      </c>
      <c r="K267" s="0" t="n">
        <v>157.5997311</v>
      </c>
      <c r="L267" s="0" t="n">
        <v>0.035</v>
      </c>
      <c r="M267" s="0" t="n">
        <v>2.9</v>
      </c>
      <c r="N267" s="0" t="n">
        <v>149.9391566</v>
      </c>
      <c r="O267" s="2" t="n">
        <v>208.291733345671</v>
      </c>
      <c r="P267" s="2" t="n">
        <v>185445.774947662</v>
      </c>
      <c r="Q267" s="2" t="n">
        <v>445675.979206109</v>
      </c>
      <c r="R267" s="2" t="n">
        <v>1181041.34489619</v>
      </c>
      <c r="S267" s="0" t="n">
        <v>208.407</v>
      </c>
      <c r="T267" s="0" t="n">
        <v>0.5</v>
      </c>
      <c r="U267" s="0" t="n">
        <v>0</v>
      </c>
    </row>
    <row r="268" customFormat="false" ht="15" hidden="false" customHeight="false" outlineLevel="0" collapsed="false">
      <c r="A268" s="0" t="s">
        <v>79</v>
      </c>
      <c r="B268" s="0" t="s">
        <v>80</v>
      </c>
      <c r="C268" s="0" t="n">
        <v>5</v>
      </c>
      <c r="D268" s="0" t="n">
        <v>2</v>
      </c>
      <c r="E268" s="0" t="n">
        <v>10</v>
      </c>
      <c r="F268" s="0" t="n">
        <v>2636.890171</v>
      </c>
      <c r="G268" s="0" t="n">
        <v>6987.758953</v>
      </c>
      <c r="H268" s="0" t="n">
        <v>1097.21</v>
      </c>
      <c r="I268" s="0" t="n">
        <v>1.09721</v>
      </c>
      <c r="J268" s="0" t="n">
        <v>0.00109721</v>
      </c>
      <c r="K268" s="0" t="n">
        <v>2.418931111</v>
      </c>
      <c r="L268" s="0" t="n">
        <v>0.0034</v>
      </c>
      <c r="M268" s="0" t="n">
        <v>3.285</v>
      </c>
      <c r="N268" s="0" t="n">
        <v>35.14764834</v>
      </c>
      <c r="O268" s="0" t="n">
        <v>48.9572569092412</v>
      </c>
      <c r="P268" s="0" t="n">
        <v>3168.37318369914</v>
      </c>
      <c r="Q268" s="0" t="n">
        <v>7614.45129463865</v>
      </c>
      <c r="R268" s="0" t="n">
        <v>20178.2959307924</v>
      </c>
      <c r="S268" s="0" t="n">
        <v>59.9</v>
      </c>
      <c r="T268" s="0" t="n">
        <v>0.17</v>
      </c>
      <c r="U268" s="0" t="n">
        <v>0</v>
      </c>
    </row>
    <row r="269" customFormat="false" ht="15" hidden="false" customHeight="false" outlineLevel="0" collapsed="false">
      <c r="A269" s="0" t="s">
        <v>81</v>
      </c>
      <c r="B269" s="0" t="s">
        <v>82</v>
      </c>
      <c r="C269" s="0" t="n">
        <v>5</v>
      </c>
      <c r="D269" s="0" t="n">
        <v>2</v>
      </c>
      <c r="E269" s="0" t="n">
        <v>10</v>
      </c>
      <c r="F269" s="0" t="n">
        <v>1550.432588</v>
      </c>
      <c r="G269" s="0" t="n">
        <v>4108.646359</v>
      </c>
      <c r="H269" s="0" t="n">
        <v>645.1349999</v>
      </c>
      <c r="I269" s="0" t="n">
        <v>0.645135</v>
      </c>
      <c r="J269" s="0" t="n">
        <v>0.000645135</v>
      </c>
      <c r="K269" s="0" t="n">
        <v>1.422277523</v>
      </c>
      <c r="L269" s="0" t="n">
        <v>0.015</v>
      </c>
      <c r="M269" s="0" t="n">
        <v>3</v>
      </c>
      <c r="N269" s="0" t="n">
        <v>35.03642466</v>
      </c>
      <c r="O269" s="0" t="n">
        <v>86.6355464504101</v>
      </c>
      <c r="P269" s="0" t="n">
        <v>9753.9295879223</v>
      </c>
      <c r="Q269" s="0" t="n">
        <v>23441.3111942377</v>
      </c>
      <c r="R269" s="0" t="n">
        <v>62119.4746647299</v>
      </c>
      <c r="S269" s="0" t="n">
        <v>106</v>
      </c>
      <c r="T269" s="0" t="n">
        <v>0.17</v>
      </c>
      <c r="U269" s="0" t="n">
        <v>0</v>
      </c>
    </row>
    <row r="270" customFormat="false" ht="15" hidden="false" customHeight="false" outlineLevel="0" collapsed="false">
      <c r="A270" s="0" t="s">
        <v>83</v>
      </c>
      <c r="B270" s="0" t="s">
        <v>84</v>
      </c>
      <c r="C270" s="0" t="n">
        <v>5</v>
      </c>
      <c r="D270" s="0" t="n">
        <v>7</v>
      </c>
      <c r="E270" s="0" t="n">
        <v>35</v>
      </c>
      <c r="F270" s="0" t="n">
        <v>43204.5378</v>
      </c>
      <c r="G270" s="0" t="n">
        <v>114492.325</v>
      </c>
      <c r="H270" s="0" t="n">
        <v>17977.40818</v>
      </c>
      <c r="I270" s="0" t="n">
        <v>17.97740818</v>
      </c>
      <c r="J270" s="0" t="n">
        <v>0.017977408</v>
      </c>
      <c r="K270" s="0" t="n">
        <v>39.63335362</v>
      </c>
      <c r="L270" s="0" t="n">
        <v>0.0054</v>
      </c>
      <c r="M270" s="0" t="n">
        <v>3</v>
      </c>
      <c r="N270" s="0" t="n">
        <v>149.3176363</v>
      </c>
      <c r="O270" s="0" t="n">
        <v>275.170274647703</v>
      </c>
      <c r="P270" s="0" t="n">
        <v>112511.861920271</v>
      </c>
      <c r="Q270" s="0" t="n">
        <v>270396.207450784</v>
      </c>
      <c r="R270" s="0" t="n">
        <v>716549.949744577</v>
      </c>
      <c r="S270" s="0" t="n">
        <v>280</v>
      </c>
      <c r="T270" s="0" t="n">
        <v>0.116</v>
      </c>
      <c r="U270" s="0" t="n">
        <v>0</v>
      </c>
    </row>
    <row r="271" customFormat="false" ht="15" hidden="false" customHeight="false" outlineLevel="0" collapsed="false">
      <c r="A271" s="0" t="s">
        <v>91</v>
      </c>
      <c r="B271" s="0" t="s">
        <v>92</v>
      </c>
      <c r="C271" s="0" t="n">
        <v>5</v>
      </c>
      <c r="D271" s="0" t="n">
        <v>2</v>
      </c>
      <c r="E271" s="0" t="n">
        <v>10</v>
      </c>
      <c r="F271" s="0" t="n">
        <v>1550.432588</v>
      </c>
      <c r="G271" s="0" t="n">
        <v>4108.646359</v>
      </c>
      <c r="H271" s="0" t="n">
        <v>645.1349999</v>
      </c>
      <c r="I271" s="0" t="n">
        <v>0.645135</v>
      </c>
      <c r="J271" s="0" t="n">
        <v>0.000645135</v>
      </c>
      <c r="K271" s="0" t="n">
        <v>1.422277523</v>
      </c>
      <c r="L271" s="0" t="n">
        <v>0.013</v>
      </c>
      <c r="M271" s="0" t="n">
        <v>3</v>
      </c>
      <c r="N271" s="0" t="n">
        <v>36.74817285</v>
      </c>
      <c r="O271" s="0" t="n">
        <v>51.1959691227974</v>
      </c>
      <c r="P271" s="0" t="n">
        <v>1744.41839503647</v>
      </c>
      <c r="Q271" s="0" t="n">
        <v>4192.30568381752</v>
      </c>
      <c r="R271" s="0" t="n">
        <v>11109.6100621164</v>
      </c>
      <c r="S271" s="0" t="n">
        <v>60.2</v>
      </c>
      <c r="T271" s="0" t="n">
        <v>0.19</v>
      </c>
      <c r="U271" s="0" t="n">
        <v>0</v>
      </c>
    </row>
    <row r="272" customFormat="false" ht="15" hidden="false" customHeight="false" outlineLevel="0" collapsed="false">
      <c r="A272" s="0" t="s">
        <v>87</v>
      </c>
      <c r="B272" s="0" t="s">
        <v>88</v>
      </c>
      <c r="C272" s="0" t="n">
        <v>5</v>
      </c>
      <c r="D272" s="0" t="n">
        <v>2</v>
      </c>
      <c r="E272" s="0" t="n">
        <v>10</v>
      </c>
      <c r="F272" s="0" t="n">
        <v>1550.432588</v>
      </c>
      <c r="G272" s="0" t="n">
        <v>4108.646359</v>
      </c>
      <c r="H272" s="0" t="n">
        <v>645.1349999</v>
      </c>
      <c r="I272" s="0" t="n">
        <v>0.645135</v>
      </c>
      <c r="J272" s="0" t="n">
        <v>0.000645135</v>
      </c>
      <c r="K272" s="0" t="n">
        <v>1.422277523</v>
      </c>
      <c r="L272" s="0" t="n">
        <v>0.006</v>
      </c>
      <c r="M272" s="0" t="n">
        <v>3.1</v>
      </c>
      <c r="N272" s="0" t="n">
        <v>41.98211438</v>
      </c>
      <c r="O272" s="0" t="n">
        <v>27.3658005001233</v>
      </c>
      <c r="P272" s="0" t="n">
        <v>171.197152082205</v>
      </c>
      <c r="Q272" s="0" t="n">
        <v>411.432713487636</v>
      </c>
      <c r="R272" s="0" t="n">
        <v>1090.29669074224</v>
      </c>
      <c r="S272" s="0" t="n">
        <v>31.4</v>
      </c>
      <c r="T272" s="0" t="n">
        <v>0.19</v>
      </c>
      <c r="U272" s="0" t="n">
        <v>-0.8</v>
      </c>
    </row>
    <row r="273" customFormat="false" ht="15" hidden="false" customHeight="false" outlineLevel="0" collapsed="false">
      <c r="A273" s="0" t="s">
        <v>93</v>
      </c>
      <c r="B273" s="0" t="s">
        <v>94</v>
      </c>
      <c r="C273" s="0" t="n">
        <v>5</v>
      </c>
      <c r="D273" s="0" t="n">
        <v>9</v>
      </c>
      <c r="E273" s="0" t="n">
        <v>45</v>
      </c>
      <c r="F273" s="0" t="n">
        <v>1772528355</v>
      </c>
      <c r="G273" s="0" t="n">
        <v>4697200141</v>
      </c>
      <c r="H273" s="0" t="n">
        <v>737549048.5</v>
      </c>
      <c r="I273" s="0" t="n">
        <v>737549.0485</v>
      </c>
      <c r="J273" s="0" t="n">
        <v>737.5490485</v>
      </c>
      <c r="K273" s="0" t="n">
        <v>1626015.383</v>
      </c>
      <c r="L273" s="2" t="n">
        <v>0.017</v>
      </c>
      <c r="M273" s="0" t="n">
        <v>3</v>
      </c>
      <c r="N273" s="0" t="n">
        <v>1544.9709</v>
      </c>
      <c r="O273" s="2" t="n">
        <v>1584.93938395351</v>
      </c>
      <c r="P273" s="2" t="n">
        <v>67684136.5834917</v>
      </c>
      <c r="Q273" s="2" t="n">
        <v>162663149.68395</v>
      </c>
      <c r="R273" s="2" t="n">
        <v>431057346.662468</v>
      </c>
      <c r="S273" s="0" t="n">
        <v>1584.96</v>
      </c>
      <c r="T273" s="2" t="n">
        <v>0.25</v>
      </c>
      <c r="U273" s="0" t="n">
        <v>0</v>
      </c>
    </row>
    <row r="274" customFormat="false" ht="15" hidden="false" customHeight="false" outlineLevel="0" collapsed="false">
      <c r="A274" s="0" t="s">
        <v>109</v>
      </c>
      <c r="B274" s="0" t="s">
        <v>110</v>
      </c>
      <c r="C274" s="0" t="n">
        <v>5</v>
      </c>
      <c r="D274" s="0" t="n">
        <v>5</v>
      </c>
      <c r="E274" s="0" t="n">
        <v>25</v>
      </c>
      <c r="F274" s="0" t="n">
        <v>7003.190092</v>
      </c>
      <c r="G274" s="0" t="n">
        <v>18558.45374</v>
      </c>
      <c r="H274" s="0" t="n">
        <v>2914.027397</v>
      </c>
      <c r="I274" s="0" t="n">
        <v>2.914027397</v>
      </c>
      <c r="J274" s="0" t="n">
        <v>0.002914027</v>
      </c>
      <c r="K274" s="0" t="n">
        <v>6.424323081</v>
      </c>
      <c r="L274" s="0" t="n">
        <v>0.0043</v>
      </c>
      <c r="M274" s="0" t="n">
        <v>3.1</v>
      </c>
      <c r="N274" s="0" t="n">
        <v>76.02840209</v>
      </c>
      <c r="O274" s="0" t="n">
        <v>142.406560287984</v>
      </c>
      <c r="P274" s="0" t="n">
        <v>20389.7285894719</v>
      </c>
      <c r="Q274" s="0" t="n">
        <v>49001.9913229317</v>
      </c>
      <c r="R274" s="0" t="n">
        <v>129855.277005769</v>
      </c>
      <c r="S274" s="0" t="n">
        <v>186</v>
      </c>
      <c r="T274" s="0" t="n">
        <v>0.046</v>
      </c>
      <c r="U274" s="0" t="n">
        <v>-6.54</v>
      </c>
    </row>
    <row r="275" customFormat="false" ht="15" hidden="false" customHeight="false" outlineLevel="0" collapsed="false">
      <c r="A275" s="0" t="s">
        <v>99</v>
      </c>
      <c r="B275" s="0" t="s">
        <v>100</v>
      </c>
      <c r="C275" s="0" t="n">
        <v>5</v>
      </c>
      <c r="D275" s="0" t="n">
        <v>2</v>
      </c>
      <c r="E275" s="0" t="n">
        <v>10</v>
      </c>
      <c r="F275" s="0" t="n">
        <v>1550.432588</v>
      </c>
      <c r="G275" s="0" t="n">
        <v>4108.646359</v>
      </c>
      <c r="H275" s="0" t="n">
        <v>645.1349999</v>
      </c>
      <c r="I275" s="0" t="n">
        <v>0.645135</v>
      </c>
      <c r="J275" s="0" t="n">
        <v>0.000645135</v>
      </c>
      <c r="K275" s="0" t="n">
        <v>1.422277523</v>
      </c>
      <c r="L275" s="0" t="n">
        <v>0.015</v>
      </c>
      <c r="M275" s="0" t="n">
        <v>3.1</v>
      </c>
      <c r="N275" s="0" t="n">
        <v>31.2389597</v>
      </c>
      <c r="O275" s="0" t="n">
        <v>34.6542185801641</v>
      </c>
      <c r="P275" s="0" t="n">
        <v>889.8876942148</v>
      </c>
      <c r="Q275" s="0" t="n">
        <v>2138.63901517616</v>
      </c>
      <c r="R275" s="0" t="n">
        <v>5667.39339021682</v>
      </c>
      <c r="S275" s="0" t="n">
        <v>42.4</v>
      </c>
      <c r="T275" s="0" t="n">
        <v>0.17</v>
      </c>
      <c r="U275" s="0" t="n">
        <v>0</v>
      </c>
    </row>
    <row r="276" customFormat="false" ht="15" hidden="false" customHeight="false" outlineLevel="0" collapsed="false">
      <c r="A276" s="0" t="s">
        <v>97</v>
      </c>
      <c r="B276" s="0" t="s">
        <v>98</v>
      </c>
      <c r="C276" s="0" t="n">
        <v>5</v>
      </c>
      <c r="D276" s="0" t="n">
        <v>2</v>
      </c>
      <c r="E276" s="0" t="n">
        <v>10</v>
      </c>
      <c r="F276" s="0" t="n">
        <v>27162.31938</v>
      </c>
      <c r="G276" s="0" t="n">
        <v>71980.14637</v>
      </c>
      <c r="H276" s="0" t="n">
        <v>11302.24109</v>
      </c>
      <c r="I276" s="0" t="n">
        <v>11.30224109</v>
      </c>
      <c r="J276" s="0" t="n">
        <v>0.011302241</v>
      </c>
      <c r="K276" s="0" t="n">
        <v>24.91714676</v>
      </c>
      <c r="L276" s="2" t="n">
        <v>0.065</v>
      </c>
      <c r="M276" s="0" t="n">
        <v>3</v>
      </c>
      <c r="N276" s="0" t="n">
        <v>82.67575898</v>
      </c>
      <c r="O276" s="0" t="n">
        <v>23.5869472088645</v>
      </c>
      <c r="P276" s="0" t="n">
        <v>852.959796825429</v>
      </c>
      <c r="Q276" s="0" t="n">
        <v>2049.89136463693</v>
      </c>
      <c r="R276" s="0" t="n">
        <v>5432.21211628788</v>
      </c>
      <c r="S276" s="0" t="n">
        <v>23.6</v>
      </c>
      <c r="T276" s="0" t="n">
        <v>0.75</v>
      </c>
      <c r="U276" s="0" t="n">
        <v>0</v>
      </c>
    </row>
    <row r="277" customFormat="false" ht="15" hidden="false" customHeight="false" outlineLevel="0" collapsed="false">
      <c r="A277" s="2" t="s">
        <v>47</v>
      </c>
      <c r="B277" s="0" t="s">
        <v>48</v>
      </c>
      <c r="C277" s="0" t="n">
        <v>5</v>
      </c>
      <c r="D277" s="0" t="n">
        <v>1</v>
      </c>
      <c r="E277" s="0" t="n">
        <v>5</v>
      </c>
      <c r="F277" s="0" t="n">
        <v>254.7464552</v>
      </c>
      <c r="G277" s="0" t="n">
        <v>675.0781062</v>
      </c>
      <c r="H277" s="0" t="n">
        <v>106.00000000872</v>
      </c>
      <c r="I277" s="0" t="n">
        <v>0.10600000000872</v>
      </c>
      <c r="J277" s="0" t="n">
        <v>0.00010600000000872</v>
      </c>
      <c r="K277" s="0" t="n">
        <v>0.233689720019224</v>
      </c>
      <c r="L277" s="3" t="n">
        <v>0.0123</v>
      </c>
      <c r="M277" s="3" t="n">
        <v>3.2</v>
      </c>
      <c r="N277" s="0" t="n">
        <v>16.9751154079793</v>
      </c>
      <c r="O277" s="2" t="n">
        <v>37.1038437336732</v>
      </c>
      <c r="P277" s="2" t="n">
        <v>1294.33173211756</v>
      </c>
      <c r="Q277" s="2" t="n">
        <v>3110.62660927075</v>
      </c>
      <c r="R277" s="2" t="n">
        <v>8243.16051456747</v>
      </c>
      <c r="S277" s="2" t="n">
        <v>39.2</v>
      </c>
      <c r="T277" s="2" t="n">
        <v>0.585714285714286</v>
      </c>
      <c r="U277" s="2" t="n">
        <v>0</v>
      </c>
    </row>
    <row r="278" customFormat="false" ht="15" hidden="false" customHeight="false" outlineLevel="0" collapsed="false">
      <c r="A278" s="0" t="s">
        <v>103</v>
      </c>
      <c r="B278" s="0" t="s">
        <v>104</v>
      </c>
      <c r="C278" s="0" t="n">
        <v>5</v>
      </c>
      <c r="D278" s="0" t="n">
        <v>1</v>
      </c>
      <c r="E278" s="0" t="n">
        <v>5</v>
      </c>
      <c r="F278" s="0" t="n">
        <v>826.5801494</v>
      </c>
      <c r="G278" s="0" t="n">
        <v>2190.437396</v>
      </c>
      <c r="H278" s="0" t="n">
        <v>343.9400002</v>
      </c>
      <c r="I278" s="0" t="n">
        <v>0.34394</v>
      </c>
      <c r="J278" s="0" t="n">
        <v>0.00034394</v>
      </c>
      <c r="K278" s="0" t="n">
        <v>0.758257003</v>
      </c>
      <c r="L278" s="0" t="n">
        <v>0.013</v>
      </c>
      <c r="M278" s="0" t="n">
        <v>2.8</v>
      </c>
      <c r="N278" s="0" t="n">
        <v>37.97329943</v>
      </c>
      <c r="O278" s="0" t="n">
        <v>38.8103442529648</v>
      </c>
      <c r="P278" s="0" t="n">
        <v>365.59170918239</v>
      </c>
      <c r="Q278" s="0" t="n">
        <v>878.615018462845</v>
      </c>
      <c r="R278" s="0" t="n">
        <v>2328.32979892654</v>
      </c>
      <c r="S278" s="0" t="n">
        <v>65.4</v>
      </c>
      <c r="T278" s="0" t="n">
        <v>0.18</v>
      </c>
      <c r="U278" s="0" t="n">
        <v>0</v>
      </c>
    </row>
    <row r="279" customFormat="false" ht="15" hidden="false" customHeight="false" outlineLevel="0" collapsed="false">
      <c r="A279" s="2" t="s">
        <v>105</v>
      </c>
      <c r="B279" s="0" t="s">
        <v>106</v>
      </c>
      <c r="C279" s="0" t="n">
        <v>5</v>
      </c>
      <c r="D279" s="0" t="n">
        <v>3</v>
      </c>
      <c r="E279" s="0" t="n">
        <v>15</v>
      </c>
      <c r="F279" s="0" t="n">
        <v>7000</v>
      </c>
      <c r="G279" s="0" t="n">
        <v>18550</v>
      </c>
      <c r="H279" s="0" t="n">
        <v>2912.7</v>
      </c>
      <c r="I279" s="0" t="n">
        <v>2.9127</v>
      </c>
      <c r="J279" s="0" t="n">
        <v>0.0029127</v>
      </c>
      <c r="K279" s="0" t="n">
        <v>6.4195908</v>
      </c>
      <c r="L279" s="3" t="n">
        <v>0.0127</v>
      </c>
      <c r="M279" s="3" t="n">
        <v>3.1</v>
      </c>
      <c r="N279" s="0" t="n">
        <v>53.6032323421297</v>
      </c>
      <c r="O279" s="2" t="n">
        <v>99.8283385124334</v>
      </c>
      <c r="P279" s="2" t="n">
        <v>20021.224447422</v>
      </c>
      <c r="Q279" s="2" t="n">
        <v>48116.37694646</v>
      </c>
      <c r="R279" s="2" t="n">
        <v>127508.398908119</v>
      </c>
      <c r="S279" s="0" t="n">
        <v>109.975</v>
      </c>
      <c r="T279" s="0" t="n">
        <v>0.1475</v>
      </c>
      <c r="U279" s="0" t="n">
        <v>-1.15666666666667</v>
      </c>
    </row>
    <row r="280" customFormat="false" ht="15" hidden="false" customHeight="false" outlineLevel="0" collapsed="false">
      <c r="A280" s="0" t="s">
        <v>115</v>
      </c>
      <c r="B280" s="0" t="s">
        <v>116</v>
      </c>
      <c r="C280" s="0" t="n">
        <v>5</v>
      </c>
      <c r="D280" s="0" t="n">
        <v>7</v>
      </c>
      <c r="E280" s="0" t="n">
        <v>35</v>
      </c>
      <c r="F280" s="0" t="n">
        <v>9236054.795</v>
      </c>
      <c r="G280" s="0" t="n">
        <v>24475545.21</v>
      </c>
      <c r="H280" s="0" t="n">
        <v>3843122.4</v>
      </c>
      <c r="I280" s="0" t="n">
        <v>3843.1224</v>
      </c>
      <c r="J280" s="0" t="n">
        <v>3.8431224</v>
      </c>
      <c r="K280" s="0" t="n">
        <v>8472.624506</v>
      </c>
      <c r="L280" s="2" t="n">
        <v>0.015</v>
      </c>
      <c r="M280" s="0" t="n">
        <v>3</v>
      </c>
      <c r="N280" s="0" t="n">
        <v>727.0451899</v>
      </c>
      <c r="O280" s="2" t="n">
        <v>271.73693338106</v>
      </c>
      <c r="P280" s="2" t="n">
        <v>300979.74435134</v>
      </c>
      <c r="Q280" s="2" t="n">
        <v>723335.12220942</v>
      </c>
      <c r="R280" s="2" t="n">
        <v>1916838.07385496</v>
      </c>
      <c r="S280" s="0" t="n">
        <v>271.78</v>
      </c>
      <c r="T280" s="0" t="n">
        <v>0.25</v>
      </c>
      <c r="U280" s="0" t="n">
        <v>0</v>
      </c>
    </row>
    <row r="281" customFormat="false" ht="15" hidden="false" customHeight="false" outlineLevel="0" collapsed="false">
      <c r="A281" s="0" t="s">
        <v>107</v>
      </c>
      <c r="B281" s="0" t="s">
        <v>108</v>
      </c>
      <c r="C281" s="0" t="n">
        <v>5</v>
      </c>
      <c r="D281" s="0" t="n">
        <v>5</v>
      </c>
      <c r="E281" s="0" t="n">
        <v>25</v>
      </c>
      <c r="F281" s="0" t="n">
        <v>7003.190092</v>
      </c>
      <c r="G281" s="0" t="n">
        <v>18558.45374</v>
      </c>
      <c r="H281" s="0" t="n">
        <v>2914.027397</v>
      </c>
      <c r="I281" s="0" t="n">
        <v>2.914027397</v>
      </c>
      <c r="J281" s="0" t="n">
        <v>0.002914027</v>
      </c>
      <c r="K281" s="0" t="n">
        <v>6.424323081</v>
      </c>
      <c r="L281" s="0" t="n">
        <v>0.0036</v>
      </c>
      <c r="M281" s="0" t="n">
        <v>3</v>
      </c>
      <c r="N281" s="0" t="n">
        <v>93.19595077</v>
      </c>
      <c r="O281" s="0" t="n">
        <v>106.869289063524</v>
      </c>
      <c r="P281" s="0" t="n">
        <v>4394.01223306306</v>
      </c>
      <c r="Q281" s="0" t="n">
        <v>10559.9909470393</v>
      </c>
      <c r="R281" s="0" t="n">
        <v>27983.9760096542</v>
      </c>
      <c r="S281" s="0" t="n">
        <v>150</v>
      </c>
      <c r="T281" s="0" t="n">
        <v>0.041</v>
      </c>
      <c r="U281" s="0" t="n">
        <v>-5.4</v>
      </c>
    </row>
    <row r="282" customFormat="false" ht="15" hidden="false" customHeight="false" outlineLevel="0" collapsed="false">
      <c r="A282" s="0" t="s">
        <v>41</v>
      </c>
      <c r="B282" s="0" t="s">
        <v>42</v>
      </c>
      <c r="C282" s="0" t="n">
        <v>5</v>
      </c>
      <c r="D282" s="0" t="n">
        <v>4</v>
      </c>
      <c r="E282" s="0" t="n">
        <v>20</v>
      </c>
      <c r="F282" s="0" t="n">
        <v>12752.8617</v>
      </c>
      <c r="G282" s="0" t="n">
        <v>33795.08351</v>
      </c>
      <c r="H282" s="0" t="n">
        <v>5306.465753</v>
      </c>
      <c r="I282" s="0" t="n">
        <v>5.306465753</v>
      </c>
      <c r="J282" s="0" t="n">
        <v>0.005306466</v>
      </c>
      <c r="K282" s="0" t="n">
        <v>11.69874053</v>
      </c>
      <c r="L282" s="0" t="n">
        <v>0.0134</v>
      </c>
      <c r="M282" s="0" t="n">
        <v>3.1</v>
      </c>
      <c r="N282" s="0" t="n">
        <v>63.93075899</v>
      </c>
      <c r="O282" s="0" t="n">
        <v>84.2692774258139</v>
      </c>
      <c r="P282" s="0" t="n">
        <v>12493.3680838173</v>
      </c>
      <c r="Q282" s="0" t="n">
        <v>30024.9172886742</v>
      </c>
      <c r="R282" s="0" t="n">
        <v>79566.0308149866</v>
      </c>
      <c r="S282" s="0" t="n">
        <v>91.5</v>
      </c>
      <c r="T282" s="0" t="n">
        <v>0.1269</v>
      </c>
      <c r="U282" s="0" t="n">
        <v>0</v>
      </c>
    </row>
    <row r="283" customFormat="false" ht="15" hidden="false" customHeight="false" outlineLevel="0" collapsed="false">
      <c r="A283" s="0" t="s">
        <v>111</v>
      </c>
      <c r="B283" s="0" t="s">
        <v>112</v>
      </c>
      <c r="C283" s="0" t="n">
        <v>5</v>
      </c>
      <c r="D283" s="0" t="n">
        <v>2</v>
      </c>
      <c r="E283" s="0" t="n">
        <v>10</v>
      </c>
      <c r="F283" s="0" t="n">
        <v>1550.432588</v>
      </c>
      <c r="G283" s="0" t="n">
        <v>4108.646359</v>
      </c>
      <c r="H283" s="0" t="n">
        <v>645.1349999</v>
      </c>
      <c r="I283" s="0" t="n">
        <v>0.645135</v>
      </c>
      <c r="J283" s="0" t="n">
        <v>0.000645135</v>
      </c>
      <c r="K283" s="0" t="n">
        <v>1.422277523</v>
      </c>
      <c r="L283" s="0" t="n">
        <v>0.0122</v>
      </c>
      <c r="M283" s="0" t="n">
        <v>2.9</v>
      </c>
      <c r="N283" s="0" t="n">
        <v>42.53250447</v>
      </c>
      <c r="O283" s="0" t="n">
        <v>85.9643525615108</v>
      </c>
      <c r="P283" s="0" t="n">
        <v>4964.58763130994</v>
      </c>
      <c r="Q283" s="0" t="n">
        <v>11931.236797188</v>
      </c>
      <c r="R283" s="0" t="n">
        <v>31617.7775125483</v>
      </c>
      <c r="S283" s="0" t="n">
        <v>98.7</v>
      </c>
      <c r="T283" s="0" t="n">
        <v>0.158</v>
      </c>
      <c r="U283" s="0" t="n">
        <v>-2.96</v>
      </c>
    </row>
    <row r="284" customFormat="false" ht="15" hidden="false" customHeight="false" outlineLevel="0" collapsed="false">
      <c r="A284" s="0" t="s">
        <v>113</v>
      </c>
      <c r="B284" s="0" t="s">
        <v>114</v>
      </c>
      <c r="C284" s="0" t="n">
        <v>5</v>
      </c>
      <c r="D284" s="0" t="n">
        <v>2</v>
      </c>
      <c r="E284" s="0" t="n">
        <v>10</v>
      </c>
      <c r="F284" s="0" t="n">
        <v>2636.890171</v>
      </c>
      <c r="G284" s="0" t="n">
        <v>6987.758953</v>
      </c>
      <c r="H284" s="0" t="n">
        <v>1097.21</v>
      </c>
      <c r="I284" s="0" t="n">
        <v>1.09721</v>
      </c>
      <c r="J284" s="0" t="n">
        <v>0.00109721</v>
      </c>
      <c r="K284" s="0" t="n">
        <v>2.418931111</v>
      </c>
      <c r="L284" s="0" t="n">
        <v>0.012</v>
      </c>
      <c r="M284" s="0" t="n">
        <v>3.05</v>
      </c>
      <c r="N284" s="0" t="n">
        <v>42.32460897</v>
      </c>
      <c r="O284" s="0" t="n">
        <v>75.8940108472566</v>
      </c>
      <c r="P284" s="0" t="n">
        <v>6513.49578426096</v>
      </c>
      <c r="Q284" s="0" t="n">
        <v>15653.6788855106</v>
      </c>
      <c r="R284" s="0" t="n">
        <v>41482.2490466031</v>
      </c>
      <c r="S284" s="0" t="n">
        <v>85.9</v>
      </c>
      <c r="T284" s="0" t="n">
        <v>0.215</v>
      </c>
      <c r="U284" s="0" t="n">
        <v>0</v>
      </c>
    </row>
    <row r="285" customFormat="false" ht="15" hidden="false" customHeight="false" outlineLevel="0" collapsed="false">
      <c r="A285" s="0" t="s">
        <v>117</v>
      </c>
      <c r="B285" s="0" t="s">
        <v>118</v>
      </c>
      <c r="C285" s="0" t="n">
        <v>5</v>
      </c>
      <c r="D285" s="0" t="n">
        <v>2</v>
      </c>
      <c r="E285" s="0" t="n">
        <v>10</v>
      </c>
      <c r="F285" s="0" t="n">
        <v>1550.432588</v>
      </c>
      <c r="G285" s="0" t="n">
        <v>4108.646359</v>
      </c>
      <c r="H285" s="0" t="n">
        <v>645.1349999</v>
      </c>
      <c r="I285" s="0" t="n">
        <v>0.645135</v>
      </c>
      <c r="J285" s="0" t="n">
        <v>0.000645135</v>
      </c>
      <c r="K285" s="0" t="n">
        <v>1.422277523</v>
      </c>
      <c r="L285" s="0" t="n">
        <v>0.015</v>
      </c>
      <c r="M285" s="0" t="n">
        <v>3</v>
      </c>
      <c r="N285" s="0" t="n">
        <v>35.03642466</v>
      </c>
      <c r="O285" s="0" t="n">
        <v>46.2712249062504</v>
      </c>
      <c r="P285" s="0" t="n">
        <v>1486.01861016075</v>
      </c>
      <c r="Q285" s="0" t="n">
        <v>3571.30163460887</v>
      </c>
      <c r="R285" s="0" t="n">
        <v>9463.94933171352</v>
      </c>
      <c r="S285" s="0" t="n">
        <v>73.2</v>
      </c>
      <c r="T285" s="0" t="n">
        <v>0.1</v>
      </c>
      <c r="U285" s="0" t="n">
        <v>0</v>
      </c>
    </row>
    <row r="286" customFormat="false" ht="15" hidden="false" customHeight="false" outlineLevel="0" collapsed="false">
      <c r="A286" s="0" t="s">
        <v>123</v>
      </c>
      <c r="B286" s="0" t="s">
        <v>124</v>
      </c>
      <c r="C286" s="0" t="n">
        <v>5</v>
      </c>
      <c r="D286" s="0" t="n">
        <v>2</v>
      </c>
      <c r="E286" s="0" t="n">
        <v>10</v>
      </c>
      <c r="F286" s="0" t="n">
        <v>1550.432588</v>
      </c>
      <c r="G286" s="0" t="n">
        <v>4108.646359</v>
      </c>
      <c r="H286" s="0" t="n">
        <v>645.1349999</v>
      </c>
      <c r="I286" s="0" t="n">
        <v>0.645135</v>
      </c>
      <c r="J286" s="0" t="n">
        <v>0.000645135</v>
      </c>
      <c r="K286" s="0" t="n">
        <v>1.422277523</v>
      </c>
      <c r="L286" s="0" t="n">
        <v>0.0095</v>
      </c>
      <c r="M286" s="0" t="n">
        <v>3.1</v>
      </c>
      <c r="N286" s="0" t="n">
        <v>36.19812943</v>
      </c>
      <c r="O286" s="0" t="n">
        <v>79.8713006820115</v>
      </c>
      <c r="P286" s="0" t="n">
        <v>7501.27265721462</v>
      </c>
      <c r="Q286" s="0" t="n">
        <v>18027.5718750652</v>
      </c>
      <c r="R286" s="0" t="n">
        <v>47773.0654689227</v>
      </c>
      <c r="S286" s="0" t="n">
        <v>111</v>
      </c>
      <c r="T286" s="0" t="n">
        <v>0.13</v>
      </c>
      <c r="U286" s="0" t="n">
        <v>0.22</v>
      </c>
    </row>
    <row r="287" customFormat="false" ht="15" hidden="false" customHeight="false" outlineLevel="0" collapsed="false">
      <c r="A287" s="0" t="s">
        <v>121</v>
      </c>
      <c r="B287" s="0" t="s">
        <v>122</v>
      </c>
      <c r="C287" s="0" t="n">
        <v>5</v>
      </c>
      <c r="D287" s="0" t="n">
        <v>7</v>
      </c>
      <c r="E287" s="0" t="n">
        <v>35</v>
      </c>
      <c r="F287" s="0" t="n">
        <v>9236054.795</v>
      </c>
      <c r="G287" s="0" t="n">
        <v>24475545.21</v>
      </c>
      <c r="H287" s="0" t="n">
        <v>3843122.4</v>
      </c>
      <c r="I287" s="0" t="n">
        <v>3843.1224</v>
      </c>
      <c r="J287" s="0" t="n">
        <v>3.8431224</v>
      </c>
      <c r="K287" s="0" t="n">
        <v>8472.624506</v>
      </c>
      <c r="L287" s="2" t="n">
        <v>0.001</v>
      </c>
      <c r="M287" s="0" t="n">
        <v>3</v>
      </c>
      <c r="N287" s="0" t="n">
        <v>727.0451899</v>
      </c>
      <c r="O287" s="2" t="n">
        <v>2615.34550320422</v>
      </c>
      <c r="P287" s="2" t="n">
        <v>17889047.1974642</v>
      </c>
      <c r="Q287" s="2" t="n">
        <v>42992182.6423075</v>
      </c>
      <c r="R287" s="2" t="n">
        <v>113929284.002115</v>
      </c>
      <c r="S287" s="0" t="n">
        <v>2615.76</v>
      </c>
      <c r="T287" s="0" t="n">
        <v>0.25</v>
      </c>
      <c r="U287" s="0" t="n">
        <v>0</v>
      </c>
    </row>
    <row r="288" customFormat="false" ht="15" hidden="false" customHeight="false" outlineLevel="0" collapsed="false">
      <c r="A288" s="0" t="s">
        <v>119</v>
      </c>
      <c r="B288" s="0" t="s">
        <v>120</v>
      </c>
      <c r="C288" s="0" t="n">
        <v>5</v>
      </c>
      <c r="D288" s="0" t="n">
        <v>3</v>
      </c>
      <c r="E288" s="0" t="n">
        <v>15</v>
      </c>
      <c r="F288" s="0" t="n">
        <v>174502.5333</v>
      </c>
      <c r="G288" s="0" t="n">
        <v>462431.7133</v>
      </c>
      <c r="H288" s="0" t="n">
        <v>72610.50411</v>
      </c>
      <c r="I288" s="0" t="n">
        <v>72.61050411</v>
      </c>
      <c r="J288" s="0" t="n">
        <v>0.072610504</v>
      </c>
      <c r="K288" s="0" t="n">
        <v>160.0785696</v>
      </c>
      <c r="L288" s="0" t="n">
        <v>0.0214</v>
      </c>
      <c r="M288" s="0" t="n">
        <v>2.96</v>
      </c>
      <c r="N288" s="0" t="n">
        <v>160.7973716</v>
      </c>
      <c r="O288" s="2" t="n">
        <v>128.832928307294</v>
      </c>
      <c r="P288" s="2" t="n">
        <v>37678.4763872879</v>
      </c>
      <c r="Q288" s="2" t="n">
        <v>90551.4933604612</v>
      </c>
      <c r="R288" s="2" t="n">
        <v>239961.457405222</v>
      </c>
      <c r="S288" s="0" t="n">
        <v>133.766666666667</v>
      </c>
      <c r="T288" s="0" t="n">
        <v>0.3</v>
      </c>
      <c r="U288" s="0" t="n">
        <v>4</v>
      </c>
    </row>
    <row r="289" customFormat="false" ht="15" hidden="false" customHeight="false" outlineLevel="0" collapsed="false">
      <c r="A289" s="0" t="s">
        <v>89</v>
      </c>
      <c r="B289" s="0" t="s">
        <v>90</v>
      </c>
      <c r="C289" s="0" t="n">
        <v>5</v>
      </c>
      <c r="D289" s="0" t="n">
        <v>8</v>
      </c>
      <c r="E289" s="0" t="n">
        <v>40</v>
      </c>
      <c r="F289" s="0" t="n">
        <v>40855</v>
      </c>
      <c r="G289" s="0" t="n">
        <v>109000</v>
      </c>
      <c r="H289" s="0" t="n">
        <v>16999.7655</v>
      </c>
      <c r="I289" s="0" t="n">
        <v>16.9997655</v>
      </c>
      <c r="J289" s="0" t="n">
        <v>0.016999766</v>
      </c>
      <c r="K289" s="0" t="n">
        <v>37.47802302</v>
      </c>
      <c r="L289" s="2" t="n">
        <v>0.05</v>
      </c>
      <c r="M289" s="2" t="n">
        <v>3.2</v>
      </c>
      <c r="N289" s="0" t="n">
        <v>161.4254301</v>
      </c>
      <c r="O289" s="0" t="n">
        <v>114.242798401158</v>
      </c>
      <c r="P289" s="0" t="n">
        <v>2982.06079928263</v>
      </c>
      <c r="Q289" s="0" t="n">
        <v>7166.69262024184</v>
      </c>
      <c r="R289" s="0" t="n">
        <v>18991.7354436409</v>
      </c>
      <c r="S289" s="0" t="n">
        <v>114.3</v>
      </c>
      <c r="T289" s="0" t="n">
        <v>0.19</v>
      </c>
      <c r="U289" s="0" t="n">
        <v>0</v>
      </c>
    </row>
    <row r="290" customFormat="false" ht="15" hidden="false" customHeight="false" outlineLevel="0" collapsed="false">
      <c r="A290" s="0" t="s">
        <v>125</v>
      </c>
      <c r="B290" s="0" t="s">
        <v>126</v>
      </c>
      <c r="C290" s="0" t="n">
        <v>5</v>
      </c>
      <c r="D290" s="0" t="n">
        <v>1</v>
      </c>
      <c r="E290" s="0" t="n">
        <v>5</v>
      </c>
      <c r="F290" s="0" t="n">
        <v>3889.449651</v>
      </c>
      <c r="G290" s="0" t="n">
        <v>10307.04158</v>
      </c>
      <c r="H290" s="0" t="n">
        <v>1618.4</v>
      </c>
      <c r="I290" s="0" t="n">
        <v>1.6184</v>
      </c>
      <c r="J290" s="0" t="n">
        <v>0.0016184</v>
      </c>
      <c r="K290" s="0" t="n">
        <v>3.567957008</v>
      </c>
      <c r="L290" s="0" t="n">
        <v>0.015</v>
      </c>
      <c r="M290" s="0" t="n">
        <v>2.9</v>
      </c>
      <c r="N290" s="0" t="n">
        <v>54.38953965</v>
      </c>
      <c r="O290" s="0" t="n">
        <v>53.5118302790819</v>
      </c>
      <c r="P290" s="0" t="n">
        <v>1543.81655965029</v>
      </c>
      <c r="Q290" s="0" t="n">
        <v>3710.20562280771</v>
      </c>
      <c r="R290" s="0" t="n">
        <v>9832.04490044043</v>
      </c>
      <c r="S290" s="0" t="n">
        <v>136</v>
      </c>
      <c r="T290" s="0" t="n">
        <v>0.1</v>
      </c>
      <c r="U290" s="0" t="n">
        <v>0</v>
      </c>
    </row>
    <row r="291" customFormat="false" ht="15" hidden="false" customHeight="false" outlineLevel="0" collapsed="false">
      <c r="A291" s="0" t="s">
        <v>131</v>
      </c>
      <c r="B291" s="0" t="s">
        <v>132</v>
      </c>
      <c r="C291" s="0" t="n">
        <v>5</v>
      </c>
      <c r="D291" s="0" t="n">
        <v>2</v>
      </c>
      <c r="E291" s="0" t="n">
        <v>10</v>
      </c>
      <c r="F291" s="0" t="n">
        <v>2636.890171</v>
      </c>
      <c r="G291" s="0" t="n">
        <v>6987.758953</v>
      </c>
      <c r="H291" s="0" t="n">
        <v>1097.21</v>
      </c>
      <c r="I291" s="0" t="n">
        <v>1.09721</v>
      </c>
      <c r="J291" s="0" t="n">
        <v>0.00109721</v>
      </c>
      <c r="K291" s="0" t="n">
        <v>2.418931111</v>
      </c>
      <c r="L291" s="0" t="n">
        <v>0.014</v>
      </c>
      <c r="M291" s="0" t="n">
        <v>2.9</v>
      </c>
      <c r="N291" s="0" t="n">
        <v>48.71267432</v>
      </c>
      <c r="O291" s="0" t="n">
        <v>39.5151775560868</v>
      </c>
      <c r="P291" s="0" t="n">
        <v>598.058207831128</v>
      </c>
      <c r="Q291" s="0" t="n">
        <v>1437.29441920483</v>
      </c>
      <c r="R291" s="0" t="n">
        <v>3808.83021089279</v>
      </c>
      <c r="S291" s="0" t="n">
        <v>45.7</v>
      </c>
      <c r="T291" s="0" t="n">
        <v>0.2</v>
      </c>
      <c r="U291" s="0" t="n">
        <v>0</v>
      </c>
    </row>
    <row r="292" customFormat="false" ht="15" hidden="false" customHeight="false" outlineLevel="0" collapsed="false">
      <c r="A292" s="0" t="s">
        <v>133</v>
      </c>
      <c r="B292" s="0" t="s">
        <v>134</v>
      </c>
      <c r="C292" s="0" t="n">
        <v>5</v>
      </c>
      <c r="D292" s="0" t="n">
        <v>3</v>
      </c>
      <c r="E292" s="0" t="n">
        <v>15</v>
      </c>
      <c r="F292" s="0" t="n">
        <v>7000</v>
      </c>
      <c r="G292" s="0" t="n">
        <v>18550</v>
      </c>
      <c r="H292" s="0" t="n">
        <v>2912.7</v>
      </c>
      <c r="I292" s="0" t="n">
        <v>2.9127</v>
      </c>
      <c r="J292" s="0" t="n">
        <v>0.0029127</v>
      </c>
      <c r="K292" s="0" t="n">
        <v>6.421396674</v>
      </c>
      <c r="L292" s="0" t="n">
        <v>0.0127</v>
      </c>
      <c r="M292" s="0" t="n">
        <v>3.1</v>
      </c>
      <c r="N292" s="0" t="n">
        <v>53.60323234</v>
      </c>
      <c r="O292" s="0" t="n">
        <v>88.563161743079</v>
      </c>
      <c r="P292" s="0" t="n">
        <v>13813.0113976149</v>
      </c>
      <c r="Q292" s="0" t="n">
        <v>33196.3744234917</v>
      </c>
      <c r="R292" s="0" t="n">
        <v>87970.3922222529</v>
      </c>
      <c r="S292" s="0" t="n">
        <v>114</v>
      </c>
      <c r="T292" s="0" t="n">
        <v>0.1</v>
      </c>
      <c r="U292" s="0" t="n">
        <v>0</v>
      </c>
    </row>
    <row r="293" customFormat="false" ht="15" hidden="false" customHeight="false" outlineLevel="0" collapsed="false">
      <c r="A293" s="0" t="s">
        <v>127</v>
      </c>
      <c r="B293" s="0" t="s">
        <v>128</v>
      </c>
      <c r="C293" s="0" t="n">
        <v>5</v>
      </c>
      <c r="D293" s="0" t="n">
        <v>2</v>
      </c>
      <c r="E293" s="0" t="n">
        <v>10</v>
      </c>
      <c r="F293" s="0" t="n">
        <v>2636.890171</v>
      </c>
      <c r="G293" s="0" t="n">
        <v>6987.758953</v>
      </c>
      <c r="H293" s="0" t="n">
        <v>1097.21</v>
      </c>
      <c r="I293" s="0" t="n">
        <v>1.09721</v>
      </c>
      <c r="J293" s="0" t="n">
        <v>0.00109721</v>
      </c>
      <c r="K293" s="0" t="n">
        <v>2.418931111</v>
      </c>
      <c r="L293" s="0" t="n">
        <v>0.014</v>
      </c>
      <c r="M293" s="0" t="n">
        <v>3</v>
      </c>
      <c r="N293" s="0" t="n">
        <v>42.79442944</v>
      </c>
      <c r="O293" s="0" t="n">
        <v>59.4410366820131</v>
      </c>
      <c r="P293" s="0" t="n">
        <v>2940.26965010242</v>
      </c>
      <c r="Q293" s="0" t="n">
        <v>7066.25727013319</v>
      </c>
      <c r="R293" s="0" t="n">
        <v>18725.581765853</v>
      </c>
      <c r="S293" s="0" t="n">
        <v>62.2</v>
      </c>
      <c r="T293" s="0" t="n">
        <v>0.31</v>
      </c>
      <c r="U293" s="0" t="n">
        <v>-0.05</v>
      </c>
    </row>
    <row r="294" customFormat="false" ht="15" hidden="false" customHeight="false" outlineLevel="0" collapsed="false">
      <c r="A294" s="0" t="s">
        <v>135</v>
      </c>
      <c r="B294" s="0" t="s">
        <v>136</v>
      </c>
      <c r="C294" s="0" t="n">
        <v>5</v>
      </c>
      <c r="D294" s="0" t="n">
        <v>2</v>
      </c>
      <c r="E294" s="0" t="n">
        <v>10</v>
      </c>
      <c r="F294" s="0" t="n">
        <v>2636.890171</v>
      </c>
      <c r="G294" s="0" t="n">
        <v>6987.758953</v>
      </c>
      <c r="H294" s="0" t="n">
        <v>1097.21</v>
      </c>
      <c r="I294" s="0" t="n">
        <v>1.09721</v>
      </c>
      <c r="J294" s="0" t="n">
        <v>0.00109721</v>
      </c>
      <c r="K294" s="0" t="n">
        <v>2.418931111</v>
      </c>
      <c r="L294" s="0" t="n">
        <v>0.012</v>
      </c>
      <c r="M294" s="0" t="n">
        <v>3</v>
      </c>
      <c r="N294" s="0" t="n">
        <v>45.05083419</v>
      </c>
      <c r="O294" s="0" t="n">
        <v>38.0196101931662</v>
      </c>
      <c r="P294" s="0" t="n">
        <v>659.483942449686</v>
      </c>
      <c r="Q294" s="0" t="n">
        <v>1584.91694892979</v>
      </c>
      <c r="R294" s="0" t="n">
        <v>4200.02991466395</v>
      </c>
      <c r="S294" s="0" t="n">
        <v>60.5</v>
      </c>
      <c r="T294" s="0" t="n">
        <v>0.099</v>
      </c>
      <c r="U294" s="0" t="n">
        <v>0</v>
      </c>
    </row>
    <row r="295" customFormat="false" ht="15" hidden="false" customHeight="false" outlineLevel="0" collapsed="false">
      <c r="A295" s="0" t="s">
        <v>129</v>
      </c>
      <c r="B295" s="0" t="s">
        <v>130</v>
      </c>
      <c r="C295" s="0" t="n">
        <v>5</v>
      </c>
      <c r="D295" s="0" t="n">
        <v>2</v>
      </c>
      <c r="E295" s="0" t="n">
        <v>10</v>
      </c>
      <c r="F295" s="0" t="n">
        <v>1550.432588</v>
      </c>
      <c r="G295" s="0" t="n">
        <v>4108.646359</v>
      </c>
      <c r="H295" s="0" t="n">
        <v>645.1349999</v>
      </c>
      <c r="I295" s="0" t="n">
        <v>0.645135</v>
      </c>
      <c r="J295" s="0" t="n">
        <v>0.000645135</v>
      </c>
      <c r="K295" s="0" t="n">
        <v>1.422277523</v>
      </c>
      <c r="L295" s="0" t="n">
        <v>0.0125</v>
      </c>
      <c r="M295" s="0" t="n">
        <v>2.88</v>
      </c>
      <c r="N295" s="0" t="n">
        <v>43.28807374</v>
      </c>
      <c r="O295" s="0" t="n">
        <v>55.219563033716</v>
      </c>
      <c r="P295" s="0" t="n">
        <v>1300.58204474658</v>
      </c>
      <c r="Q295" s="0" t="n">
        <v>3125.647788384</v>
      </c>
      <c r="R295" s="0" t="n">
        <v>8282.96663921761</v>
      </c>
      <c r="S295" s="0" t="n">
        <v>158</v>
      </c>
      <c r="T295" s="0" t="n">
        <v>0.043</v>
      </c>
      <c r="U295" s="0" t="n">
        <v>0</v>
      </c>
    </row>
    <row r="296" customFormat="false" ht="15" hidden="false" customHeight="false" outlineLevel="0" collapsed="false">
      <c r="A296" s="0" t="s">
        <v>137</v>
      </c>
      <c r="B296" s="0" t="s">
        <v>138</v>
      </c>
      <c r="C296" s="0" t="n">
        <v>5</v>
      </c>
      <c r="D296" s="0" t="n">
        <v>1</v>
      </c>
      <c r="E296" s="0" t="n">
        <v>5</v>
      </c>
      <c r="F296" s="0" t="n">
        <v>1241.768805</v>
      </c>
      <c r="G296" s="0" t="n">
        <v>3290.687334</v>
      </c>
      <c r="H296" s="0" t="n">
        <v>516.6999998</v>
      </c>
      <c r="I296" s="0" t="n">
        <v>0.5167</v>
      </c>
      <c r="J296" s="0" t="n">
        <v>0.0005167</v>
      </c>
      <c r="K296" s="0" t="n">
        <v>1.139127153</v>
      </c>
      <c r="L296" s="0" t="n">
        <v>0.0125</v>
      </c>
      <c r="M296" s="0" t="n">
        <v>2.82</v>
      </c>
      <c r="N296" s="0" t="n">
        <v>43.35067895</v>
      </c>
      <c r="O296" s="0" t="n">
        <v>40.6345910259022</v>
      </c>
      <c r="P296" s="0" t="n">
        <v>430.523072949858</v>
      </c>
      <c r="Q296" s="0" t="n">
        <v>1034.66251610156</v>
      </c>
      <c r="R296" s="0" t="n">
        <v>2741.85566766913</v>
      </c>
      <c r="S296" s="0" t="n">
        <v>50</v>
      </c>
      <c r="T296" s="0" t="n">
        <v>0.335</v>
      </c>
      <c r="U296" s="0" t="n">
        <v>0</v>
      </c>
    </row>
    <row r="297" customFormat="false" ht="15" hidden="false" customHeight="false" outlineLevel="0" collapsed="false">
      <c r="A297" s="0" t="s">
        <v>21</v>
      </c>
      <c r="B297" s="0" t="s">
        <v>22</v>
      </c>
      <c r="C297" s="0" t="n">
        <v>6</v>
      </c>
      <c r="D297" s="0" t="n">
        <v>1</v>
      </c>
      <c r="E297" s="0" t="n">
        <v>6</v>
      </c>
      <c r="F297" s="0" t="n">
        <v>244.7128095</v>
      </c>
      <c r="G297" s="0" t="n">
        <v>648.4889451</v>
      </c>
      <c r="H297" s="0" t="n">
        <v>101.825</v>
      </c>
      <c r="I297" s="0" t="n">
        <v>0.101825</v>
      </c>
      <c r="J297" s="0" t="n">
        <v>0.000101825</v>
      </c>
      <c r="K297" s="0" t="n">
        <v>0.224485432</v>
      </c>
      <c r="L297" s="0" t="n">
        <v>0.016</v>
      </c>
      <c r="M297" s="0" t="n">
        <v>3</v>
      </c>
      <c r="N297" s="0" t="n">
        <v>18.53153861</v>
      </c>
      <c r="O297" s="0" t="n">
        <v>10.8456797452498</v>
      </c>
      <c r="P297" s="0" t="n">
        <v>20.4122233421221</v>
      </c>
      <c r="Q297" s="0" t="n">
        <v>49.0560522521561</v>
      </c>
      <c r="R297" s="0" t="n">
        <v>129.998538468214</v>
      </c>
      <c r="S297" s="0" t="n">
        <v>13.8</v>
      </c>
      <c r="T297" s="0" t="n">
        <v>0.21</v>
      </c>
      <c r="U297" s="0" t="n">
        <v>-1.34</v>
      </c>
    </row>
    <row r="298" customFormat="false" ht="15" hidden="false" customHeight="false" outlineLevel="0" collapsed="false">
      <c r="A298" s="0" t="s">
        <v>95</v>
      </c>
      <c r="B298" s="2" t="s">
        <v>96</v>
      </c>
      <c r="C298" s="0" t="n">
        <v>6</v>
      </c>
      <c r="D298" s="0" t="n">
        <v>2</v>
      </c>
      <c r="E298" s="0" t="n">
        <v>12</v>
      </c>
      <c r="F298" s="0" t="n">
        <v>1976.435953</v>
      </c>
      <c r="G298" s="0" t="n">
        <v>5237.555275</v>
      </c>
      <c r="H298" s="0" t="n">
        <v>822.395</v>
      </c>
      <c r="I298" s="0" t="n">
        <v>0.822395</v>
      </c>
      <c r="J298" s="0" t="n">
        <v>0.000822395</v>
      </c>
      <c r="K298" s="0" t="n">
        <v>1.813068465</v>
      </c>
      <c r="L298" s="0" t="n">
        <v>0.01</v>
      </c>
      <c r="M298" s="0" t="n">
        <v>3</v>
      </c>
      <c r="N298" s="0" t="n">
        <v>39.34735687</v>
      </c>
      <c r="O298" s="0" t="n">
        <v>123.66235835264</v>
      </c>
      <c r="P298" s="0" t="n">
        <v>25529.7370900352</v>
      </c>
      <c r="Q298" s="0" t="n">
        <v>61354.8115598059</v>
      </c>
      <c r="R298" s="0" t="n">
        <v>162590.250633486</v>
      </c>
      <c r="S298" s="0" t="n">
        <v>136</v>
      </c>
      <c r="T298" s="0" t="n">
        <v>0.2</v>
      </c>
      <c r="U298" s="0" t="n">
        <v>0</v>
      </c>
    </row>
    <row r="299" customFormat="false" ht="15" hidden="false" customHeight="false" outlineLevel="0" collapsed="false">
      <c r="A299" s="0" t="s">
        <v>101</v>
      </c>
      <c r="B299" s="0" t="s">
        <v>102</v>
      </c>
      <c r="C299" s="0" t="n">
        <v>6</v>
      </c>
      <c r="D299" s="0" t="n">
        <v>2</v>
      </c>
      <c r="E299" s="0" t="n">
        <v>12</v>
      </c>
      <c r="F299" s="0" t="n">
        <v>1976.435953</v>
      </c>
      <c r="G299" s="0" t="n">
        <v>5237.555275</v>
      </c>
      <c r="H299" s="0" t="n">
        <v>822.395</v>
      </c>
      <c r="I299" s="0" t="n">
        <v>0.822395</v>
      </c>
      <c r="J299" s="0" t="n">
        <v>0.000822395</v>
      </c>
      <c r="K299" s="0" t="n">
        <v>1.813068465</v>
      </c>
      <c r="L299" s="0" t="n">
        <v>0.012</v>
      </c>
      <c r="M299" s="0" t="n">
        <v>3.1</v>
      </c>
      <c r="N299" s="0" t="n">
        <v>36.30508758</v>
      </c>
      <c r="O299" s="2" t="n">
        <v>82.1680808379065</v>
      </c>
      <c r="P299" s="2" t="n">
        <v>10345.7264433395</v>
      </c>
      <c r="Q299" s="2" t="n">
        <v>24863.5579027626</v>
      </c>
      <c r="R299" s="2" t="n">
        <v>65888.428442321</v>
      </c>
      <c r="S299" s="0" t="n">
        <v>150.033333333333</v>
      </c>
      <c r="T299" s="0" t="n">
        <v>0.113333333333333</v>
      </c>
      <c r="U299" s="0" t="n">
        <v>5</v>
      </c>
    </row>
    <row r="300" customFormat="false" ht="15" hidden="false" customHeight="false" outlineLevel="0" collapsed="false">
      <c r="A300" s="0" t="s">
        <v>37</v>
      </c>
      <c r="B300" s="0" t="s">
        <v>38</v>
      </c>
      <c r="C300" s="0" t="n">
        <v>6</v>
      </c>
      <c r="D300" s="0" t="n">
        <v>9</v>
      </c>
      <c r="E300" s="0" t="n">
        <v>54</v>
      </c>
      <c r="F300" s="0" t="n">
        <v>1772528841</v>
      </c>
      <c r="G300" s="0" t="n">
        <v>4697201430</v>
      </c>
      <c r="H300" s="0" t="n">
        <v>737549250.7</v>
      </c>
      <c r="I300" s="0" t="n">
        <v>737549.2507</v>
      </c>
      <c r="J300" s="0" t="n">
        <v>737.5492507</v>
      </c>
      <c r="K300" s="0" t="n">
        <v>1626015.829</v>
      </c>
      <c r="L300" s="2" t="n">
        <v>0.006</v>
      </c>
      <c r="M300" s="0" t="n">
        <v>3</v>
      </c>
      <c r="N300" s="0" t="n">
        <v>1544.971041</v>
      </c>
      <c r="O300" s="2" t="n">
        <v>2097.35999999619</v>
      </c>
      <c r="P300" s="2" t="n">
        <v>55356700.1401801</v>
      </c>
      <c r="Q300" s="2" t="n">
        <v>133037010.670945</v>
      </c>
      <c r="R300" s="2" t="n">
        <v>352548078.278003</v>
      </c>
      <c r="S300" s="2" t="n">
        <v>2097.36</v>
      </c>
      <c r="T300" s="2" t="n">
        <v>0.5</v>
      </c>
      <c r="U300" s="2" t="n">
        <v>0</v>
      </c>
    </row>
    <row r="301" customFormat="false" ht="15" hidden="false" customHeight="false" outlineLevel="0" collapsed="false">
      <c r="A301" s="2" t="s">
        <v>31</v>
      </c>
      <c r="B301" s="0" t="s">
        <v>32</v>
      </c>
      <c r="C301" s="0" t="n">
        <v>6</v>
      </c>
      <c r="D301" s="0" t="n">
        <v>1</v>
      </c>
      <c r="E301" s="0" t="n">
        <v>6</v>
      </c>
      <c r="F301" s="0" t="n">
        <v>244.7128095</v>
      </c>
      <c r="G301" s="0" t="n">
        <v>648.4889451</v>
      </c>
      <c r="H301" s="0" t="n">
        <v>101.82500003295</v>
      </c>
      <c r="I301" s="0" t="n">
        <v>0.10182500003295</v>
      </c>
      <c r="J301" s="0" t="n">
        <v>0.00010182500003295</v>
      </c>
      <c r="K301" s="0" t="n">
        <v>0.224485431572642</v>
      </c>
      <c r="L301" s="3" t="n">
        <v>0.0116</v>
      </c>
      <c r="M301" s="3" t="n">
        <v>3</v>
      </c>
      <c r="N301" s="0" t="n">
        <v>20.6283967913844</v>
      </c>
      <c r="O301" s="2" t="n">
        <v>29.0602527799863</v>
      </c>
      <c r="P301" s="2" t="n">
        <v>284.679472395857</v>
      </c>
      <c r="Q301" s="2" t="n">
        <v>684.161192972499</v>
      </c>
      <c r="R301" s="2" t="n">
        <v>1813.02716137712</v>
      </c>
      <c r="S301" s="2" t="n">
        <v>29.1726666666667</v>
      </c>
      <c r="T301" s="2" t="n">
        <v>0.926466666666667</v>
      </c>
      <c r="U301" s="2" t="n">
        <v>0</v>
      </c>
    </row>
    <row r="302" customFormat="false" ht="15" hidden="false" customHeight="false" outlineLevel="0" collapsed="false">
      <c r="A302" s="0" t="s">
        <v>25</v>
      </c>
      <c r="B302" s="0" t="s">
        <v>26</v>
      </c>
      <c r="C302" s="0" t="n">
        <v>6</v>
      </c>
      <c r="D302" s="0" t="n">
        <v>3</v>
      </c>
      <c r="E302" s="0" t="n">
        <v>18</v>
      </c>
      <c r="F302" s="0" t="n">
        <v>182386.1888</v>
      </c>
      <c r="G302" s="0" t="n">
        <v>483323.4003</v>
      </c>
      <c r="H302" s="0" t="n">
        <v>75890.89316</v>
      </c>
      <c r="I302" s="0" t="n">
        <v>75.89089316</v>
      </c>
      <c r="J302" s="0" t="n">
        <v>0.075890893</v>
      </c>
      <c r="K302" s="0" t="n">
        <v>167.3105809</v>
      </c>
      <c r="L302" s="0" t="n">
        <v>0.0214</v>
      </c>
      <c r="M302" s="0" t="n">
        <v>2.96</v>
      </c>
      <c r="N302" s="0" t="n">
        <v>163.2157726</v>
      </c>
      <c r="O302" s="0" t="n">
        <v>276.926405609089</v>
      </c>
      <c r="P302" s="0" t="n">
        <v>362921.172150705</v>
      </c>
      <c r="Q302" s="0" t="n">
        <v>872197.001083166</v>
      </c>
      <c r="R302" s="0" t="n">
        <v>2311322.05287039</v>
      </c>
      <c r="S302" s="0" t="n">
        <v>358.7</v>
      </c>
      <c r="T302" s="0" t="n">
        <v>0.092</v>
      </c>
      <c r="U302" s="0" t="n">
        <v>-1.929</v>
      </c>
    </row>
    <row r="303" customFormat="false" ht="15" hidden="false" customHeight="false" outlineLevel="0" collapsed="false">
      <c r="A303" s="0" t="s">
        <v>33</v>
      </c>
      <c r="B303" s="0" t="s">
        <v>34</v>
      </c>
      <c r="C303" s="0" t="n">
        <v>6</v>
      </c>
      <c r="D303" s="0" t="n">
        <v>2</v>
      </c>
      <c r="E303" s="0" t="n">
        <v>12</v>
      </c>
      <c r="F303" s="0" t="n">
        <v>1976.435953</v>
      </c>
      <c r="G303" s="0" t="n">
        <v>5237.555275</v>
      </c>
      <c r="H303" s="0" t="n">
        <v>822.395</v>
      </c>
      <c r="I303" s="0" t="n">
        <v>0.822395</v>
      </c>
      <c r="J303" s="0" t="n">
        <v>0.000822395</v>
      </c>
      <c r="K303" s="0" t="n">
        <v>1.813068465</v>
      </c>
      <c r="L303" s="0" t="n">
        <v>0.015</v>
      </c>
      <c r="M303" s="0" t="n">
        <v>3</v>
      </c>
      <c r="N303" s="0" t="n">
        <v>37.98945537</v>
      </c>
      <c r="O303" s="0" t="n">
        <v>54.5009830713355</v>
      </c>
      <c r="P303" s="0" t="n">
        <v>2428.31077591372</v>
      </c>
      <c r="Q303" s="0" t="n">
        <v>5835.88266261409</v>
      </c>
      <c r="R303" s="0" t="n">
        <v>15465.0890559273</v>
      </c>
      <c r="S303" s="4" t="n">
        <v>58.9</v>
      </c>
      <c r="T303" s="4" t="n">
        <v>0.22</v>
      </c>
      <c r="U303" s="4" t="n">
        <v>0.207</v>
      </c>
    </row>
    <row r="304" customFormat="false" ht="15" hidden="false" customHeight="false" outlineLevel="0" collapsed="false">
      <c r="A304" s="0" t="s">
        <v>29</v>
      </c>
      <c r="B304" s="0" t="s">
        <v>30</v>
      </c>
      <c r="C304" s="0" t="n">
        <v>6</v>
      </c>
      <c r="D304" s="0" t="n">
        <v>7</v>
      </c>
      <c r="E304" s="2" t="n">
        <v>42</v>
      </c>
      <c r="F304" s="0" t="n">
        <v>51223.1927</v>
      </c>
      <c r="G304" s="0" t="n">
        <v>135742.561</v>
      </c>
      <c r="H304" s="0" t="n">
        <v>21313.97048</v>
      </c>
      <c r="I304" s="0" t="n">
        <v>21.31397048</v>
      </c>
      <c r="J304" s="0" t="n">
        <v>0.02131397</v>
      </c>
      <c r="K304" s="0" t="n">
        <v>46.98920561</v>
      </c>
      <c r="L304" s="0" t="n">
        <v>0.00325</v>
      </c>
      <c r="M304" s="0" t="n">
        <v>3</v>
      </c>
      <c r="N304" s="0" t="n">
        <v>187.1803836</v>
      </c>
      <c r="O304" s="0" t="n">
        <v>281.884800852286</v>
      </c>
      <c r="P304" s="0" t="n">
        <v>72794.4617872435</v>
      </c>
      <c r="Q304" s="0" t="n">
        <v>174944.632990251</v>
      </c>
      <c r="R304" s="0" t="n">
        <v>463603.277424165</v>
      </c>
      <c r="S304" s="0" t="n">
        <v>282</v>
      </c>
      <c r="T304" s="0" t="n">
        <v>0.18</v>
      </c>
      <c r="U304" s="0" t="n">
        <v>-1.35</v>
      </c>
    </row>
    <row r="305" customFormat="false" ht="15" hidden="false" customHeight="false" outlineLevel="0" collapsed="false">
      <c r="A305" s="0" t="s">
        <v>23</v>
      </c>
      <c r="B305" s="0" t="s">
        <v>24</v>
      </c>
      <c r="C305" s="0" t="n">
        <v>6</v>
      </c>
      <c r="D305" s="0" t="n">
        <v>3</v>
      </c>
      <c r="E305" s="0" t="n">
        <v>18</v>
      </c>
      <c r="F305" s="0" t="n">
        <v>182386.1888</v>
      </c>
      <c r="G305" s="0" t="n">
        <v>483323.4003</v>
      </c>
      <c r="H305" s="0" t="n">
        <v>75890.89316</v>
      </c>
      <c r="I305" s="0" t="n">
        <v>75.89089316</v>
      </c>
      <c r="J305" s="0" t="n">
        <v>0.075890893</v>
      </c>
      <c r="K305" s="0" t="n">
        <v>167.3105809</v>
      </c>
      <c r="L305" s="0" t="n">
        <v>0.026</v>
      </c>
      <c r="M305" s="0" t="n">
        <v>3</v>
      </c>
      <c r="N305" s="0" t="n">
        <v>207.6260462</v>
      </c>
      <c r="O305" s="0" t="n">
        <v>244.73671783541</v>
      </c>
      <c r="P305" s="0" t="n">
        <v>120072.602726241</v>
      </c>
      <c r="Q305" s="0" t="n">
        <v>288566.697251241</v>
      </c>
      <c r="R305" s="0" t="n">
        <v>764701.747715788</v>
      </c>
      <c r="S305" s="0" t="n">
        <v>314.9</v>
      </c>
      <c r="T305" s="0" t="n">
        <v>0.089</v>
      </c>
      <c r="U305" s="0" t="n">
        <v>-1.13</v>
      </c>
    </row>
    <row r="306" customFormat="false" ht="15" hidden="false" customHeight="false" outlineLevel="0" collapsed="false">
      <c r="A306" s="0" t="s">
        <v>27</v>
      </c>
      <c r="B306" s="0" t="s">
        <v>28</v>
      </c>
      <c r="C306" s="0" t="n">
        <v>6</v>
      </c>
      <c r="D306" s="0" t="n">
        <v>1</v>
      </c>
      <c r="E306" s="0" t="n">
        <v>6</v>
      </c>
      <c r="F306" s="0" t="n">
        <v>10142.27349</v>
      </c>
      <c r="G306" s="0" t="n">
        <v>26877.02475</v>
      </c>
      <c r="H306" s="0" t="n">
        <v>4220.199999</v>
      </c>
      <c r="I306" s="0" t="n">
        <v>4.220199999</v>
      </c>
      <c r="J306" s="0" t="n">
        <v>0.0042202</v>
      </c>
      <c r="K306" s="0" t="n">
        <v>9.303937322</v>
      </c>
      <c r="L306" s="0" t="n">
        <v>0.011</v>
      </c>
      <c r="M306" s="0" t="n">
        <v>2.9</v>
      </c>
      <c r="N306" s="0" t="n">
        <v>84.23579358</v>
      </c>
      <c r="O306" s="0" t="n">
        <v>69.9651416126572</v>
      </c>
      <c r="P306" s="0" t="n">
        <v>2463.48354607608</v>
      </c>
      <c r="Q306" s="0" t="n">
        <v>5920.41227127152</v>
      </c>
      <c r="R306" s="0" t="n">
        <v>15689.0925188695</v>
      </c>
      <c r="S306" s="0" t="n">
        <v>81.53</v>
      </c>
      <c r="T306" s="0" t="n">
        <v>0.31</v>
      </c>
      <c r="U306" s="0" t="n">
        <v>-0.3</v>
      </c>
    </row>
    <row r="307" customFormat="false" ht="15" hidden="false" customHeight="false" outlineLevel="0" collapsed="false">
      <c r="A307" s="0" t="s">
        <v>35</v>
      </c>
      <c r="B307" s="0" t="s">
        <v>36</v>
      </c>
      <c r="C307" s="0" t="n">
        <v>6</v>
      </c>
      <c r="D307" s="0" t="n">
        <v>1</v>
      </c>
      <c r="E307" s="0" t="n">
        <v>6</v>
      </c>
      <c r="F307" s="0" t="n">
        <v>244.7128095</v>
      </c>
      <c r="G307" s="0" t="n">
        <v>648.4889451</v>
      </c>
      <c r="H307" s="0" t="n">
        <v>101.825</v>
      </c>
      <c r="I307" s="0" t="n">
        <v>0.101825</v>
      </c>
      <c r="J307" s="0" t="n">
        <v>0.000101825</v>
      </c>
      <c r="K307" s="0" t="n">
        <v>0.224485432</v>
      </c>
      <c r="L307" s="0" t="n">
        <v>0.021</v>
      </c>
      <c r="M307" s="0" t="n">
        <v>3</v>
      </c>
      <c r="N307" s="0" t="n">
        <v>16.92563774</v>
      </c>
      <c r="O307" s="0" t="n">
        <v>20.9063508984983</v>
      </c>
      <c r="P307" s="0" t="n">
        <v>191.890732679343</v>
      </c>
      <c r="Q307" s="0" t="n">
        <v>461.164942752566</v>
      </c>
      <c r="R307" s="0" t="n">
        <v>1222.0870982943</v>
      </c>
      <c r="S307" s="4" t="n">
        <v>21.02</v>
      </c>
      <c r="T307" s="4" t="n">
        <v>0.86</v>
      </c>
      <c r="U307" s="4" t="n">
        <v>-0.06999</v>
      </c>
    </row>
    <row r="308" customFormat="false" ht="15" hidden="false" customHeight="false" outlineLevel="0" collapsed="false">
      <c r="A308" s="0" t="s">
        <v>39</v>
      </c>
      <c r="B308" s="0" t="s">
        <v>40</v>
      </c>
      <c r="C308" s="0" t="n">
        <v>6</v>
      </c>
      <c r="D308" s="0" t="n">
        <v>2</v>
      </c>
      <c r="E308" s="0" t="n">
        <v>12</v>
      </c>
      <c r="F308" s="0" t="n">
        <v>39926.70031</v>
      </c>
      <c r="G308" s="0" t="n">
        <v>105805.7558</v>
      </c>
      <c r="H308" s="0" t="n">
        <v>16613.5</v>
      </c>
      <c r="I308" s="0" t="n">
        <v>16.6135</v>
      </c>
      <c r="J308" s="0" t="n">
        <v>0.0166135</v>
      </c>
      <c r="K308" s="0" t="n">
        <v>36.62645437</v>
      </c>
      <c r="L308" s="0" t="n">
        <v>0.012</v>
      </c>
      <c r="M308" s="0" t="n">
        <v>3</v>
      </c>
      <c r="N308" s="0" t="n">
        <v>111.4533936</v>
      </c>
      <c r="O308" s="0" t="n">
        <v>110.03056891003</v>
      </c>
      <c r="P308" s="0" t="n">
        <v>15985.3195180064</v>
      </c>
      <c r="Q308" s="0" t="n">
        <v>38417.0139822313</v>
      </c>
      <c r="R308" s="0" t="n">
        <v>101805.087052913</v>
      </c>
      <c r="S308" s="0" t="n">
        <v>150.93</v>
      </c>
      <c r="T308" s="0" t="n">
        <v>0.11</v>
      </c>
      <c r="U308" s="0" t="n">
        <v>0.13</v>
      </c>
    </row>
    <row r="309" customFormat="false" ht="15" hidden="false" customHeight="false" outlineLevel="0" collapsed="false">
      <c r="A309" s="0" t="s">
        <v>45</v>
      </c>
      <c r="B309" s="0" t="s">
        <v>46</v>
      </c>
      <c r="C309" s="0" t="n">
        <v>6</v>
      </c>
      <c r="D309" s="0" t="n">
        <v>5</v>
      </c>
      <c r="E309" s="0" t="n">
        <v>30</v>
      </c>
      <c r="F309" s="0" t="n">
        <v>7359.72978</v>
      </c>
      <c r="G309" s="0" t="n">
        <v>19503.28392</v>
      </c>
      <c r="H309" s="0" t="n">
        <v>3062.383561</v>
      </c>
      <c r="I309" s="0" t="n">
        <v>3.062383561</v>
      </c>
      <c r="J309" s="0" t="n">
        <v>0.003062384</v>
      </c>
      <c r="K309" s="0" t="n">
        <v>6.751392047</v>
      </c>
      <c r="L309" s="0" t="n">
        <v>0.00396</v>
      </c>
      <c r="M309" s="0" t="n">
        <v>3.2</v>
      </c>
      <c r="N309" s="0" t="n">
        <v>69.2012397</v>
      </c>
      <c r="O309" s="2" t="n">
        <v>300.042799054028</v>
      </c>
      <c r="P309" s="2" t="n">
        <v>334719.837810431</v>
      </c>
      <c r="Q309" s="2" t="n">
        <v>804421.624153883</v>
      </c>
      <c r="R309" s="2" t="n">
        <v>2131717.30400779</v>
      </c>
      <c r="S309" s="2" t="n">
        <v>300.785714285714</v>
      </c>
      <c r="T309" s="2" t="n">
        <v>0.240142857142857</v>
      </c>
      <c r="U309" s="2" t="n">
        <v>5</v>
      </c>
    </row>
    <row r="310" customFormat="false" ht="15" hidden="false" customHeight="false" outlineLevel="0" collapsed="false">
      <c r="A310" s="0" t="s">
        <v>43</v>
      </c>
      <c r="B310" s="0" t="s">
        <v>44</v>
      </c>
      <c r="C310" s="0" t="n">
        <v>6</v>
      </c>
      <c r="D310" s="0" t="n">
        <v>2</v>
      </c>
      <c r="E310" s="0" t="n">
        <v>12</v>
      </c>
      <c r="F310" s="0" t="n">
        <v>1976.435953</v>
      </c>
      <c r="G310" s="0" t="n">
        <v>5237.555275</v>
      </c>
      <c r="H310" s="0" t="n">
        <v>822.395</v>
      </c>
      <c r="I310" s="0" t="n">
        <v>0.822395</v>
      </c>
      <c r="J310" s="0" t="n">
        <v>0.000822395</v>
      </c>
      <c r="K310" s="0" t="n">
        <v>1.813068465</v>
      </c>
      <c r="L310" s="0" t="n">
        <v>0.0144</v>
      </c>
      <c r="M310" s="0" t="n">
        <v>3</v>
      </c>
      <c r="N310" s="0" t="n">
        <v>38.50992354</v>
      </c>
      <c r="O310" s="2" t="n">
        <v>47.4129677134988</v>
      </c>
      <c r="P310" s="2" t="n">
        <v>1534.80749665969</v>
      </c>
      <c r="Q310" s="2" t="n">
        <v>3688.55442600262</v>
      </c>
      <c r="R310" s="2" t="n">
        <v>9774.66922890693</v>
      </c>
      <c r="S310" s="2" t="n">
        <v>47.6333333333333</v>
      </c>
      <c r="T310" s="2" t="n">
        <v>0.448</v>
      </c>
      <c r="U310" s="2" t="n">
        <v>0</v>
      </c>
    </row>
    <row r="311" customFormat="false" ht="15" hidden="false" customHeight="false" outlineLevel="0" collapsed="false">
      <c r="A311" s="0" t="s">
        <v>53</v>
      </c>
      <c r="B311" s="0" t="s">
        <v>54</v>
      </c>
      <c r="C311" s="0" t="n">
        <v>6</v>
      </c>
      <c r="D311" s="0" t="n">
        <v>2</v>
      </c>
      <c r="E311" s="0" t="n">
        <v>12</v>
      </c>
      <c r="F311" s="0" t="n">
        <v>2919.850997</v>
      </c>
      <c r="G311" s="0" t="n">
        <v>7737.605143</v>
      </c>
      <c r="H311" s="0" t="n">
        <v>1214.95</v>
      </c>
      <c r="I311" s="0" t="n">
        <v>1.21495</v>
      </c>
      <c r="J311" s="0" t="n">
        <v>0.00121495</v>
      </c>
      <c r="K311" s="0" t="n">
        <v>2.678503069</v>
      </c>
      <c r="L311" s="0" t="n">
        <v>0.012</v>
      </c>
      <c r="M311" s="0" t="n">
        <v>2.95</v>
      </c>
      <c r="N311" s="0" t="n">
        <v>49.74369251</v>
      </c>
      <c r="O311" s="0" t="n">
        <v>35.6688228539845</v>
      </c>
      <c r="P311" s="0" t="n">
        <v>455.442063021223</v>
      </c>
      <c r="Q311" s="0" t="n">
        <v>1094.54953862346</v>
      </c>
      <c r="R311" s="0" t="n">
        <v>2900.55627735218</v>
      </c>
      <c r="S311" s="0" t="n">
        <v>41</v>
      </c>
      <c r="T311" s="0" t="n">
        <v>0.17</v>
      </c>
      <c r="U311" s="0" t="n">
        <v>0</v>
      </c>
    </row>
    <row r="312" customFormat="false" ht="15" hidden="false" customHeight="false" outlineLevel="0" collapsed="false">
      <c r="A312" s="0" t="s">
        <v>57</v>
      </c>
      <c r="B312" s="0" t="s">
        <v>58</v>
      </c>
      <c r="C312" s="0" t="n">
        <v>6</v>
      </c>
      <c r="D312" s="0" t="n">
        <v>2</v>
      </c>
      <c r="E312" s="0" t="n">
        <v>12</v>
      </c>
      <c r="F312" s="0" t="n">
        <v>7278.538813</v>
      </c>
      <c r="G312" s="0" t="n">
        <v>19288.12785</v>
      </c>
      <c r="H312" s="0" t="n">
        <v>3028.6</v>
      </c>
      <c r="I312" s="0" t="n">
        <v>3.0286</v>
      </c>
      <c r="J312" s="0" t="n">
        <v>0.0030286</v>
      </c>
      <c r="K312" s="0" t="n">
        <v>6.676912132</v>
      </c>
      <c r="L312" s="0" t="n">
        <v>0.004</v>
      </c>
      <c r="M312" s="0" t="n">
        <v>3.1</v>
      </c>
      <c r="N312" s="0" t="n">
        <v>63.5506461</v>
      </c>
      <c r="O312" s="0" t="n">
        <v>72.3000514401265</v>
      </c>
      <c r="P312" s="0" t="n">
        <v>4459.61970939981</v>
      </c>
      <c r="Q312" s="0" t="n">
        <v>10717.6633246811</v>
      </c>
      <c r="R312" s="0" t="n">
        <v>28401.8078104049</v>
      </c>
      <c r="S312" s="0" t="n">
        <v>72.9</v>
      </c>
      <c r="T312" s="0" t="n">
        <v>0.4</v>
      </c>
      <c r="U312" s="0" t="n">
        <v>0</v>
      </c>
    </row>
    <row r="313" customFormat="false" ht="15" hidden="false" customHeight="false" outlineLevel="0" collapsed="false">
      <c r="A313" s="0" t="s">
        <v>59</v>
      </c>
      <c r="B313" s="0" t="s">
        <v>60</v>
      </c>
      <c r="C313" s="0" t="n">
        <v>6</v>
      </c>
      <c r="D313" s="0" t="n">
        <v>2</v>
      </c>
      <c r="E313" s="0" t="n">
        <v>12</v>
      </c>
      <c r="F313" s="0" t="n">
        <v>2919.850997</v>
      </c>
      <c r="G313" s="0" t="n">
        <v>7737.605143</v>
      </c>
      <c r="H313" s="0" t="n">
        <v>1214.95</v>
      </c>
      <c r="I313" s="0" t="n">
        <v>1.21495</v>
      </c>
      <c r="J313" s="0" t="n">
        <v>0.00121495</v>
      </c>
      <c r="K313" s="0" t="n">
        <v>2.678503069</v>
      </c>
      <c r="L313" s="0" t="n">
        <v>0.0168</v>
      </c>
      <c r="M313" s="0" t="n">
        <v>3.1</v>
      </c>
      <c r="N313" s="0" t="n">
        <v>36.94024039</v>
      </c>
      <c r="O313" s="0" t="n">
        <v>147.405832199767</v>
      </c>
      <c r="P313" s="0" t="n">
        <v>88655.30931382</v>
      </c>
      <c r="Q313" s="0" t="n">
        <v>213062.507363182</v>
      </c>
      <c r="R313" s="0" t="n">
        <v>564615.644512432</v>
      </c>
      <c r="S313" s="0" t="n">
        <v>263.2</v>
      </c>
      <c r="T313" s="0" t="n">
        <v>0.07</v>
      </c>
      <c r="U313" s="0" t="n">
        <v>0.27</v>
      </c>
    </row>
    <row r="314" customFormat="false" ht="15" hidden="false" customHeight="false" outlineLevel="0" collapsed="false">
      <c r="A314" s="0" t="s">
        <v>61</v>
      </c>
      <c r="B314" s="0" t="s">
        <v>62</v>
      </c>
      <c r="C314" s="0" t="n">
        <v>6</v>
      </c>
      <c r="D314" s="0" t="n">
        <v>1</v>
      </c>
      <c r="E314" s="0" t="n">
        <v>6</v>
      </c>
      <c r="F314" s="0" t="n">
        <v>355.755828</v>
      </c>
      <c r="G314" s="0" t="n">
        <v>942.7529441</v>
      </c>
      <c r="H314" s="0" t="n">
        <v>148.03</v>
      </c>
      <c r="I314" s="0" t="n">
        <v>0.14803</v>
      </c>
      <c r="J314" s="0" t="n">
        <v>0.00014803</v>
      </c>
      <c r="K314" s="0" t="n">
        <v>0.326349899</v>
      </c>
      <c r="L314" s="0" t="n">
        <v>0.0125</v>
      </c>
      <c r="M314" s="0" t="n">
        <v>3</v>
      </c>
      <c r="N314" s="0" t="n">
        <v>22.79361676</v>
      </c>
      <c r="O314" s="0" t="n">
        <v>27.8085753919411</v>
      </c>
      <c r="P314" s="0" t="n">
        <v>268.810504392107</v>
      </c>
      <c r="Q314" s="0" t="n">
        <v>646.023802913018</v>
      </c>
      <c r="R314" s="0" t="n">
        <v>1711.9630777195</v>
      </c>
      <c r="S314" s="0" t="n">
        <v>33.7</v>
      </c>
      <c r="T314" s="0" t="n">
        <v>0.32</v>
      </c>
      <c r="U314" s="0" t="n">
        <v>0.55</v>
      </c>
    </row>
    <row r="315" customFormat="false" ht="15" hidden="false" customHeight="false" outlineLevel="0" collapsed="false">
      <c r="A315" s="0" t="s">
        <v>63</v>
      </c>
      <c r="B315" s="0" t="s">
        <v>64</v>
      </c>
      <c r="C315" s="0" t="n">
        <v>6</v>
      </c>
      <c r="D315" s="0" t="n">
        <v>2</v>
      </c>
      <c r="E315" s="0" t="n">
        <v>12</v>
      </c>
      <c r="F315" s="0" t="n">
        <v>1976.435953</v>
      </c>
      <c r="G315" s="0" t="n">
        <v>5237.555275</v>
      </c>
      <c r="H315" s="0" t="n">
        <v>822.395</v>
      </c>
      <c r="I315" s="0" t="n">
        <v>0.822395</v>
      </c>
      <c r="J315" s="0" t="n">
        <v>0.000822395</v>
      </c>
      <c r="K315" s="0" t="n">
        <v>1.813068465</v>
      </c>
      <c r="L315" s="0" t="n">
        <v>0.012</v>
      </c>
      <c r="M315" s="0" t="n">
        <v>3.1</v>
      </c>
      <c r="N315" s="0" t="n">
        <v>36.30508758</v>
      </c>
      <c r="O315" s="0" t="n">
        <v>42.3525101507286</v>
      </c>
      <c r="P315" s="0" t="n">
        <v>1325.88735030075</v>
      </c>
      <c r="Q315" s="0" t="n">
        <v>3186.46323071557</v>
      </c>
      <c r="R315" s="0" t="n">
        <v>8444.12756139627</v>
      </c>
      <c r="S315" s="0" t="n">
        <v>42.5</v>
      </c>
      <c r="T315" s="0" t="n">
        <v>0.47</v>
      </c>
      <c r="U315" s="0" t="n">
        <v>0.05</v>
      </c>
    </row>
    <row r="316" customFormat="false" ht="15" hidden="false" customHeight="false" outlineLevel="0" collapsed="false">
      <c r="A316" s="0" t="s">
        <v>65</v>
      </c>
      <c r="B316" s="0" t="s">
        <v>66</v>
      </c>
      <c r="C316" s="0" t="n">
        <v>6</v>
      </c>
      <c r="D316" s="0" t="n">
        <v>3</v>
      </c>
      <c r="E316" s="0" t="n">
        <v>18</v>
      </c>
      <c r="F316" s="0" t="n">
        <v>9000</v>
      </c>
      <c r="G316" s="0" t="n">
        <v>23850</v>
      </c>
      <c r="H316" s="0" t="n">
        <v>3744.9</v>
      </c>
      <c r="I316" s="0" t="n">
        <v>3.7449</v>
      </c>
      <c r="J316" s="0" t="n">
        <v>0.0037449</v>
      </c>
      <c r="K316" s="0" t="n">
        <v>8.256081438</v>
      </c>
      <c r="L316" s="0" t="n">
        <v>0.0127</v>
      </c>
      <c r="M316" s="0" t="n">
        <v>3.1</v>
      </c>
      <c r="N316" s="0" t="n">
        <v>58.12980584</v>
      </c>
      <c r="O316" s="0" t="n">
        <v>52.6187630060017</v>
      </c>
      <c r="P316" s="0" t="n">
        <v>2750.04428191215</v>
      </c>
      <c r="Q316" s="0" t="n">
        <v>6609.09464530677</v>
      </c>
      <c r="R316" s="0" t="n">
        <v>17514.1008100629</v>
      </c>
      <c r="S316" s="0" t="n">
        <v>52.7</v>
      </c>
      <c r="T316" s="0" t="n">
        <v>0.35</v>
      </c>
      <c r="U316" s="0" t="n">
        <v>-0.5</v>
      </c>
    </row>
    <row r="317" customFormat="false" ht="15" hidden="false" customHeight="false" outlineLevel="0" collapsed="false">
      <c r="A317" s="0" t="s">
        <v>67</v>
      </c>
      <c r="B317" s="0" t="s">
        <v>68</v>
      </c>
      <c r="C317" s="0" t="n">
        <v>6</v>
      </c>
      <c r="D317" s="0" t="n">
        <v>1</v>
      </c>
      <c r="E317" s="0" t="n">
        <v>6</v>
      </c>
      <c r="F317" s="0" t="n">
        <v>498.6</v>
      </c>
      <c r="G317" s="0" t="n">
        <v>1321.3</v>
      </c>
      <c r="H317" s="0" t="n">
        <v>207.46746</v>
      </c>
      <c r="I317" s="0" t="n">
        <v>0.20746746</v>
      </c>
      <c r="J317" s="0" t="n">
        <v>0.000207467</v>
      </c>
      <c r="K317" s="0" t="n">
        <v>0.457386912</v>
      </c>
      <c r="L317" s="0" t="n">
        <v>0.0129</v>
      </c>
      <c r="M317" s="0" t="n">
        <v>3.05</v>
      </c>
      <c r="N317" s="0" t="n">
        <v>23.94057174</v>
      </c>
      <c r="O317" s="0" t="n">
        <v>35.4537511707424</v>
      </c>
      <c r="P317" s="0" t="n">
        <v>687.162414258967</v>
      </c>
      <c r="Q317" s="0" t="n">
        <v>1651.43574683722</v>
      </c>
      <c r="R317" s="0" t="n">
        <v>4376.30472911863</v>
      </c>
      <c r="S317" s="0" t="n">
        <v>40.6</v>
      </c>
      <c r="T317" s="0" t="n">
        <v>0.27</v>
      </c>
      <c r="U317" s="0" t="n">
        <v>-1.65</v>
      </c>
    </row>
    <row r="318" customFormat="false" ht="15" hidden="false" customHeight="false" outlineLevel="0" collapsed="false">
      <c r="A318" s="0" t="s">
        <v>69</v>
      </c>
      <c r="B318" s="0" t="s">
        <v>70</v>
      </c>
      <c r="C318" s="0" t="n">
        <v>6</v>
      </c>
      <c r="D318" s="0" t="n">
        <v>1</v>
      </c>
      <c r="E318" s="0" t="n">
        <v>6</v>
      </c>
      <c r="F318" s="0" t="n">
        <v>283.321317</v>
      </c>
      <c r="G318" s="0" t="n">
        <v>750.8014901</v>
      </c>
      <c r="H318" s="0" t="n">
        <v>117.89</v>
      </c>
      <c r="I318" s="0" t="n">
        <v>0.11789</v>
      </c>
      <c r="J318" s="0" t="n">
        <v>0.00011789</v>
      </c>
      <c r="K318" s="0" t="n">
        <v>0.259902652</v>
      </c>
      <c r="L318" s="0" t="n">
        <v>0.01</v>
      </c>
      <c r="M318" s="0" t="n">
        <v>2.9</v>
      </c>
      <c r="N318" s="0" t="n">
        <v>25.34880993</v>
      </c>
      <c r="O318" s="0" t="n">
        <v>28.8743690637716</v>
      </c>
      <c r="P318" s="0" t="n">
        <v>171.98329262699</v>
      </c>
      <c r="Q318" s="0" t="n">
        <v>413.322020252319</v>
      </c>
      <c r="R318" s="0" t="n">
        <v>1095.30335366865</v>
      </c>
      <c r="S318" s="0" t="n">
        <v>37.7</v>
      </c>
      <c r="T318" s="0" t="n">
        <v>0.242</v>
      </c>
      <c r="U318" s="0" t="n">
        <v>0</v>
      </c>
    </row>
    <row r="319" customFormat="false" ht="15" hidden="false" customHeight="false" outlineLevel="0" collapsed="false">
      <c r="A319" s="2" t="s">
        <v>71</v>
      </c>
      <c r="B319" s="0" t="s">
        <v>72</v>
      </c>
      <c r="C319" s="0" t="n">
        <v>6</v>
      </c>
      <c r="D319" s="0" t="n">
        <v>1</v>
      </c>
      <c r="E319" s="0" t="n">
        <v>6</v>
      </c>
      <c r="F319" s="0" t="n">
        <v>5.106945446</v>
      </c>
      <c r="G319" s="0" t="n">
        <v>13.53340543</v>
      </c>
      <c r="H319" s="0" t="n">
        <v>2.1250000000806</v>
      </c>
      <c r="I319" s="0" t="n">
        <v>0.0021250000000806</v>
      </c>
      <c r="J319" s="0" t="n">
        <v>2.1250000000806E-006</v>
      </c>
      <c r="K319" s="0" t="n">
        <v>0.00468481750017769</v>
      </c>
      <c r="L319" s="3" t="n">
        <v>0.011</v>
      </c>
      <c r="M319" s="3" t="n">
        <v>3.01</v>
      </c>
      <c r="N319" s="0" t="n">
        <v>5.747212108741</v>
      </c>
      <c r="O319" s="2" t="n">
        <v>8.01387821978842</v>
      </c>
      <c r="P319" s="2" t="n">
        <v>5.78041911021107</v>
      </c>
      <c r="Q319" s="2" t="n">
        <v>13.8918988469384</v>
      </c>
      <c r="R319" s="2" t="n">
        <v>36.8135319443868</v>
      </c>
      <c r="S319" s="0" t="n">
        <v>9</v>
      </c>
      <c r="T319" s="0" t="n">
        <v>0.32</v>
      </c>
      <c r="U319" s="0" t="n">
        <v>-0.91</v>
      </c>
    </row>
    <row r="320" customFormat="false" ht="15" hidden="false" customHeight="false" outlineLevel="0" collapsed="false">
      <c r="A320" s="2" t="s">
        <v>49</v>
      </c>
      <c r="B320" s="0" t="s">
        <v>50</v>
      </c>
      <c r="C320" s="0" t="n">
        <v>6</v>
      </c>
      <c r="D320" s="0" t="n">
        <v>1</v>
      </c>
      <c r="E320" s="0" t="n">
        <v>6</v>
      </c>
      <c r="F320" s="0" t="n">
        <v>1976.435953</v>
      </c>
      <c r="G320" s="0" t="n">
        <v>5237.555275</v>
      </c>
      <c r="H320" s="0" t="n">
        <v>822.3950000433</v>
      </c>
      <c r="I320" s="0" t="n">
        <v>0.8223950000433</v>
      </c>
      <c r="J320" s="0" t="n">
        <v>0.0008223950000433</v>
      </c>
      <c r="K320" s="0" t="n">
        <v>1.81306846499546</v>
      </c>
      <c r="L320" s="3" t="n">
        <v>0.012</v>
      </c>
      <c r="M320" s="3" t="n">
        <v>3.1</v>
      </c>
      <c r="N320" s="0" t="n">
        <v>36.305087581618</v>
      </c>
      <c r="O320" s="2" t="n">
        <v>40.2232538469281</v>
      </c>
      <c r="P320" s="2" t="n">
        <v>1129.95348359714</v>
      </c>
      <c r="Q320" s="2" t="n">
        <v>2715.58155154324</v>
      </c>
      <c r="R320" s="2" t="n">
        <v>7196.29111158958</v>
      </c>
      <c r="S320" s="2" t="n">
        <v>54.3</v>
      </c>
      <c r="T320" s="2" t="n">
        <v>0.225</v>
      </c>
      <c r="U320" s="2" t="n">
        <v>0</v>
      </c>
    </row>
    <row r="321" customFormat="false" ht="15" hidden="false" customHeight="false" outlineLevel="0" collapsed="false">
      <c r="A321" s="0" t="s">
        <v>55</v>
      </c>
      <c r="B321" s="0" t="s">
        <v>56</v>
      </c>
      <c r="C321" s="0" t="n">
        <v>6</v>
      </c>
      <c r="D321" s="0" t="n">
        <v>1</v>
      </c>
      <c r="E321" s="0" t="n">
        <v>6</v>
      </c>
      <c r="F321" s="0" t="n">
        <v>4036.770007</v>
      </c>
      <c r="G321" s="0" t="n">
        <v>10697.44052</v>
      </c>
      <c r="H321" s="0" t="n">
        <v>1679.7</v>
      </c>
      <c r="I321" s="0" t="n">
        <v>1.6797</v>
      </c>
      <c r="J321" s="0" t="n">
        <v>0.0016797</v>
      </c>
      <c r="K321" s="0" t="n">
        <v>3.703100214</v>
      </c>
      <c r="L321" s="0" t="n">
        <v>0.013</v>
      </c>
      <c r="M321" s="0" t="n">
        <v>3</v>
      </c>
      <c r="N321" s="0" t="n">
        <v>50.55484579</v>
      </c>
      <c r="O321" s="0" t="n">
        <v>65.8128994529049</v>
      </c>
      <c r="P321" s="0" t="n">
        <v>3705.75263253676</v>
      </c>
      <c r="Q321" s="0" t="n">
        <v>8905.91836706744</v>
      </c>
      <c r="R321" s="0" t="n">
        <v>23600.6836727287</v>
      </c>
      <c r="S321" s="0" t="n">
        <v>152</v>
      </c>
      <c r="T321" s="0" t="n">
        <v>0.096</v>
      </c>
      <c r="U321" s="0" t="n">
        <v>0.09</v>
      </c>
    </row>
    <row r="322" customFormat="false" ht="15" hidden="false" customHeight="false" outlineLevel="0" collapsed="false">
      <c r="A322" s="0" t="s">
        <v>75</v>
      </c>
      <c r="B322" s="0" t="s">
        <v>76</v>
      </c>
      <c r="C322" s="0" t="n">
        <v>6</v>
      </c>
      <c r="D322" s="0" t="n">
        <v>2</v>
      </c>
      <c r="E322" s="0" t="n">
        <v>12</v>
      </c>
      <c r="F322" s="0" t="n">
        <v>1976.435953</v>
      </c>
      <c r="G322" s="0" t="n">
        <v>5237.555275</v>
      </c>
      <c r="H322" s="0" t="n">
        <v>822.395</v>
      </c>
      <c r="I322" s="0" t="n">
        <v>0.822395</v>
      </c>
      <c r="J322" s="0" t="n">
        <v>0.000822395</v>
      </c>
      <c r="K322" s="0" t="n">
        <v>1.813068465</v>
      </c>
      <c r="L322" s="0" t="n">
        <v>0.0025</v>
      </c>
      <c r="M322" s="0" t="n">
        <v>3.1</v>
      </c>
      <c r="N322" s="0" t="n">
        <v>60.21750074</v>
      </c>
      <c r="O322" s="0" t="n">
        <v>88.2148605443839</v>
      </c>
      <c r="P322" s="0" t="n">
        <v>2686.08306995822</v>
      </c>
      <c r="Q322" s="0" t="n">
        <v>6455.37868290848</v>
      </c>
      <c r="R322" s="0" t="n">
        <v>17106.7535097075</v>
      </c>
      <c r="S322" s="0" t="n">
        <v>122</v>
      </c>
      <c r="T322" s="0" t="n">
        <v>0.107</v>
      </c>
      <c r="U322" s="0" t="n">
        <v>0</v>
      </c>
    </row>
    <row r="323" customFormat="false" ht="15" hidden="false" customHeight="false" outlineLevel="0" collapsed="false">
      <c r="A323" s="0" t="s">
        <v>73</v>
      </c>
      <c r="B323" s="0" t="s">
        <v>74</v>
      </c>
      <c r="C323" s="0" t="n">
        <v>6</v>
      </c>
      <c r="D323" s="0" t="n">
        <v>2</v>
      </c>
      <c r="E323" s="0" t="n">
        <v>12</v>
      </c>
      <c r="F323" s="0" t="n">
        <v>1976.435953</v>
      </c>
      <c r="G323" s="0" t="n">
        <v>5237.555275</v>
      </c>
      <c r="H323" s="0" t="n">
        <v>822.395</v>
      </c>
      <c r="I323" s="0" t="n">
        <v>0.822395</v>
      </c>
      <c r="J323" s="0" t="n">
        <v>0.000822395</v>
      </c>
      <c r="K323" s="0" t="n">
        <v>1.813068465</v>
      </c>
      <c r="L323" s="0" t="n">
        <v>0.014</v>
      </c>
      <c r="M323" s="0" t="n">
        <v>2.8</v>
      </c>
      <c r="N323" s="0" t="n">
        <v>50.48906113</v>
      </c>
      <c r="O323" s="0" t="n">
        <v>42.8645022012669</v>
      </c>
      <c r="P323" s="0" t="n">
        <v>519.99819037492</v>
      </c>
      <c r="Q323" s="0" t="n">
        <v>1249.69524242951</v>
      </c>
      <c r="R323" s="0" t="n">
        <v>3311.69239243821</v>
      </c>
      <c r="S323" s="0" t="n">
        <v>43</v>
      </c>
      <c r="T323" s="0" t="n">
        <v>0.48</v>
      </c>
      <c r="U323" s="0" t="n">
        <v>0</v>
      </c>
    </row>
    <row r="324" customFormat="false" ht="15" hidden="false" customHeight="false" outlineLevel="0" collapsed="false">
      <c r="A324" s="2" t="s">
        <v>51</v>
      </c>
      <c r="B324" s="0" t="s">
        <v>52</v>
      </c>
      <c r="C324" s="0" t="n">
        <v>6</v>
      </c>
      <c r="D324" s="0" t="n">
        <v>1</v>
      </c>
      <c r="E324" s="0" t="n">
        <v>6</v>
      </c>
      <c r="F324" s="0" t="n">
        <v>2919.850997</v>
      </c>
      <c r="G324" s="0" t="n">
        <v>7737.605143</v>
      </c>
      <c r="H324" s="0" t="n">
        <v>1214.9499998517</v>
      </c>
      <c r="I324" s="0" t="n">
        <v>1.2149499998517</v>
      </c>
      <c r="J324" s="0" t="n">
        <v>0.0012149499998517</v>
      </c>
      <c r="K324" s="0" t="n">
        <v>2.67850306867305</v>
      </c>
      <c r="L324" s="3" t="n">
        <v>0.0124</v>
      </c>
      <c r="M324" s="3" t="n">
        <v>3.2</v>
      </c>
      <c r="N324" s="0" t="n">
        <v>36.2852588056954</v>
      </c>
      <c r="O324" s="2" t="n">
        <v>14.8412763506987</v>
      </c>
      <c r="P324" s="2" t="n">
        <v>69.5231900312448</v>
      </c>
      <c r="Q324" s="2" t="n">
        <v>167.082888803761</v>
      </c>
      <c r="R324" s="2" t="n">
        <v>442.769655329966</v>
      </c>
      <c r="S324" s="0" t="n">
        <v>20.9</v>
      </c>
      <c r="T324" s="0" t="n">
        <v>0.195</v>
      </c>
      <c r="U324" s="0" t="n">
        <v>-0.35</v>
      </c>
    </row>
    <row r="325" customFormat="false" ht="15" hidden="false" customHeight="false" outlineLevel="0" collapsed="false">
      <c r="A325" s="0" t="s">
        <v>85</v>
      </c>
      <c r="B325" s="0" t="s">
        <v>86</v>
      </c>
      <c r="C325" s="0" t="n">
        <v>6</v>
      </c>
      <c r="D325" s="0" t="n">
        <v>7</v>
      </c>
      <c r="E325" s="0" t="n">
        <v>42</v>
      </c>
      <c r="F325" s="0" t="n">
        <v>51223.1927</v>
      </c>
      <c r="G325" s="0" t="n">
        <v>135742.561</v>
      </c>
      <c r="H325" s="0" t="n">
        <v>21313.97048</v>
      </c>
      <c r="I325" s="0" t="n">
        <v>21.31397048</v>
      </c>
      <c r="J325" s="0" t="n">
        <v>0.02131397</v>
      </c>
      <c r="K325" s="0" t="n">
        <v>46.98920561</v>
      </c>
      <c r="L325" s="0" t="n">
        <v>0.00524</v>
      </c>
      <c r="M325" s="0" t="n">
        <v>3.141</v>
      </c>
      <c r="N325" s="0" t="n">
        <v>127.1197449</v>
      </c>
      <c r="O325" s="2" t="n">
        <v>307.267452457689</v>
      </c>
      <c r="P325" s="2" t="n">
        <v>340895.133193165</v>
      </c>
      <c r="Q325" s="2" t="n">
        <v>819262.516686289</v>
      </c>
      <c r="R325" s="2" t="n">
        <v>2171045.66921867</v>
      </c>
      <c r="S325" s="0" t="n">
        <v>309.244444444444</v>
      </c>
      <c r="T325" s="0" t="n">
        <v>0.136555555555556</v>
      </c>
      <c r="U325" s="0" t="n">
        <v>5</v>
      </c>
    </row>
    <row r="326" customFormat="false" ht="15" hidden="false" customHeight="false" outlineLevel="0" collapsed="false">
      <c r="A326" s="0" t="s">
        <v>77</v>
      </c>
      <c r="B326" s="0" t="s">
        <v>78</v>
      </c>
      <c r="C326" s="0" t="n">
        <v>6</v>
      </c>
      <c r="D326" s="0" t="n">
        <v>3</v>
      </c>
      <c r="E326" s="0" t="n">
        <v>18</v>
      </c>
      <c r="F326" s="0" t="n">
        <v>179314.6932</v>
      </c>
      <c r="G326" s="0" t="n">
        <v>475183.9369</v>
      </c>
      <c r="H326" s="0" t="n">
        <v>74612.84384</v>
      </c>
      <c r="I326" s="0" t="n">
        <v>74.61284384</v>
      </c>
      <c r="J326" s="0" t="n">
        <v>0.074612844</v>
      </c>
      <c r="K326" s="0" t="n">
        <v>164.4929678</v>
      </c>
      <c r="L326" s="0" t="n">
        <v>0.035</v>
      </c>
      <c r="M326" s="0" t="n">
        <v>2.9</v>
      </c>
      <c r="N326" s="0" t="n">
        <v>152.1689526</v>
      </c>
      <c r="O326" s="2" t="n">
        <v>208.38128053296</v>
      </c>
      <c r="P326" s="2" t="n">
        <v>185677.073127838</v>
      </c>
      <c r="Q326" s="2" t="n">
        <v>446231.850823931</v>
      </c>
      <c r="R326" s="2" t="n">
        <v>1182514.40468342</v>
      </c>
      <c r="S326" s="0" t="n">
        <v>208.407</v>
      </c>
      <c r="T326" s="0" t="n">
        <v>0.5</v>
      </c>
      <c r="U326" s="0" t="n">
        <v>0</v>
      </c>
    </row>
    <row r="327" customFormat="false" ht="15" hidden="false" customHeight="false" outlineLevel="0" collapsed="false">
      <c r="A327" s="0" t="s">
        <v>79</v>
      </c>
      <c r="B327" s="0" t="s">
        <v>80</v>
      </c>
      <c r="C327" s="0" t="n">
        <v>6</v>
      </c>
      <c r="D327" s="0" t="n">
        <v>2</v>
      </c>
      <c r="E327" s="0" t="n">
        <v>12</v>
      </c>
      <c r="F327" s="0" t="n">
        <v>2919.850997</v>
      </c>
      <c r="G327" s="0" t="n">
        <v>7737.605143</v>
      </c>
      <c r="H327" s="0" t="n">
        <v>1214.95</v>
      </c>
      <c r="I327" s="0" t="n">
        <v>1.21495</v>
      </c>
      <c r="J327" s="0" t="n">
        <v>0.00121495</v>
      </c>
      <c r="K327" s="0" t="n">
        <v>2.678503069</v>
      </c>
      <c r="L327" s="0" t="n">
        <v>0.0034</v>
      </c>
      <c r="M327" s="0" t="n">
        <v>3.285</v>
      </c>
      <c r="N327" s="0" t="n">
        <v>36.28525881</v>
      </c>
      <c r="O327" s="0" t="n">
        <v>52.1112802183823</v>
      </c>
      <c r="P327" s="0" t="n">
        <v>3869.04037274617</v>
      </c>
      <c r="Q327" s="0" t="n">
        <v>9298.34264058199</v>
      </c>
      <c r="R327" s="0" t="n">
        <v>24640.6079975423</v>
      </c>
      <c r="S327" s="0" t="n">
        <v>59.9</v>
      </c>
      <c r="T327" s="0" t="n">
        <v>0.17</v>
      </c>
      <c r="U327" s="0" t="n">
        <v>0</v>
      </c>
    </row>
    <row r="328" customFormat="false" ht="15" hidden="false" customHeight="false" outlineLevel="0" collapsed="false">
      <c r="A328" s="0" t="s">
        <v>81</v>
      </c>
      <c r="B328" s="0" t="s">
        <v>82</v>
      </c>
      <c r="C328" s="0" t="n">
        <v>6</v>
      </c>
      <c r="D328" s="0" t="n">
        <v>2</v>
      </c>
      <c r="E328" s="0" t="n">
        <v>12</v>
      </c>
      <c r="F328" s="0" t="n">
        <v>1976.435953</v>
      </c>
      <c r="G328" s="0" t="n">
        <v>5237.555275</v>
      </c>
      <c r="H328" s="0" t="n">
        <v>822.395</v>
      </c>
      <c r="I328" s="0" t="n">
        <v>0.822395</v>
      </c>
      <c r="J328" s="0" t="n">
        <v>0.000822395</v>
      </c>
      <c r="K328" s="0" t="n">
        <v>1.813068465</v>
      </c>
      <c r="L328" s="0" t="n">
        <v>0.015</v>
      </c>
      <c r="M328" s="0" t="n">
        <v>3</v>
      </c>
      <c r="N328" s="0" t="n">
        <v>37.98945537</v>
      </c>
      <c r="O328" s="0" t="n">
        <v>92.2169566468869</v>
      </c>
      <c r="P328" s="0" t="n">
        <v>11763.1494714218</v>
      </c>
      <c r="Q328" s="0" t="n">
        <v>28270.0059394899</v>
      </c>
      <c r="R328" s="0" t="n">
        <v>74915.5157396483</v>
      </c>
      <c r="S328" s="0" t="n">
        <v>106</v>
      </c>
      <c r="T328" s="0" t="n">
        <v>0.17</v>
      </c>
      <c r="U328" s="0" t="n">
        <v>0</v>
      </c>
    </row>
    <row r="329" customFormat="false" ht="15" hidden="false" customHeight="false" outlineLevel="0" collapsed="false">
      <c r="A329" s="0" t="s">
        <v>83</v>
      </c>
      <c r="B329" s="0" t="s">
        <v>84</v>
      </c>
      <c r="C329" s="0" t="n">
        <v>6</v>
      </c>
      <c r="D329" s="0" t="n">
        <v>7</v>
      </c>
      <c r="E329" s="0" t="n">
        <v>42</v>
      </c>
      <c r="F329" s="0" t="n">
        <v>51223.1927</v>
      </c>
      <c r="G329" s="0" t="n">
        <v>135742.561</v>
      </c>
      <c r="H329" s="0" t="n">
        <v>21313.97048</v>
      </c>
      <c r="I329" s="0" t="n">
        <v>21.31397048</v>
      </c>
      <c r="J329" s="0" t="n">
        <v>0.02131397</v>
      </c>
      <c r="K329" s="0" t="n">
        <v>46.98920561</v>
      </c>
      <c r="L329" s="0" t="n">
        <v>0.0054</v>
      </c>
      <c r="M329" s="0" t="n">
        <v>3</v>
      </c>
      <c r="N329" s="0" t="n">
        <v>158.0363049</v>
      </c>
      <c r="O329" s="0" t="n">
        <v>277.855750509729</v>
      </c>
      <c r="P329" s="0" t="n">
        <v>115838.234017101</v>
      </c>
      <c r="Q329" s="0" t="n">
        <v>278390.372547708</v>
      </c>
      <c r="R329" s="0" t="n">
        <v>737734.487251425</v>
      </c>
      <c r="S329" s="0" t="n">
        <v>280</v>
      </c>
      <c r="T329" s="0" t="n">
        <v>0.116</v>
      </c>
      <c r="U329" s="0" t="n">
        <v>0</v>
      </c>
    </row>
    <row r="330" customFormat="false" ht="15" hidden="false" customHeight="false" outlineLevel="0" collapsed="false">
      <c r="A330" s="0" t="s">
        <v>91</v>
      </c>
      <c r="B330" s="0" t="s">
        <v>92</v>
      </c>
      <c r="C330" s="0" t="n">
        <v>6</v>
      </c>
      <c r="D330" s="0" t="n">
        <v>2</v>
      </c>
      <c r="E330" s="0" t="n">
        <v>12</v>
      </c>
      <c r="F330" s="0" t="n">
        <v>1976.435953</v>
      </c>
      <c r="G330" s="0" t="n">
        <v>5237.555275</v>
      </c>
      <c r="H330" s="0" t="n">
        <v>822.395</v>
      </c>
      <c r="I330" s="0" t="n">
        <v>0.822395</v>
      </c>
      <c r="J330" s="0" t="n">
        <v>0.000822395</v>
      </c>
      <c r="K330" s="0" t="n">
        <v>1.813068465</v>
      </c>
      <c r="L330" s="0" t="n">
        <v>0.013</v>
      </c>
      <c r="M330" s="0" t="n">
        <v>3</v>
      </c>
      <c r="N330" s="0" t="n">
        <v>39.84547756</v>
      </c>
      <c r="O330" s="0" t="n">
        <v>54.0424907557247</v>
      </c>
      <c r="P330" s="0" t="n">
        <v>2051.86802200919</v>
      </c>
      <c r="Q330" s="0" t="n">
        <v>4931.18967077432</v>
      </c>
      <c r="R330" s="0" t="n">
        <v>13067.6526275519</v>
      </c>
      <c r="S330" s="0" t="n">
        <v>60.2</v>
      </c>
      <c r="T330" s="0" t="n">
        <v>0.19</v>
      </c>
      <c r="U330" s="0" t="n">
        <v>0</v>
      </c>
    </row>
    <row r="331" customFormat="false" ht="15" hidden="false" customHeight="false" outlineLevel="0" collapsed="false">
      <c r="A331" s="0" t="s">
        <v>87</v>
      </c>
      <c r="B331" s="0" t="s">
        <v>88</v>
      </c>
      <c r="C331" s="0" t="n">
        <v>6</v>
      </c>
      <c r="D331" s="0" t="n">
        <v>2</v>
      </c>
      <c r="E331" s="0" t="n">
        <v>12</v>
      </c>
      <c r="F331" s="0" t="n">
        <v>1976.435953</v>
      </c>
      <c r="G331" s="0" t="n">
        <v>5237.555275</v>
      </c>
      <c r="H331" s="0" t="n">
        <v>822.395</v>
      </c>
      <c r="I331" s="0" t="n">
        <v>0.822395</v>
      </c>
      <c r="J331" s="0" t="n">
        <v>0.000822395</v>
      </c>
      <c r="K331" s="0" t="n">
        <v>1.813068465</v>
      </c>
      <c r="L331" s="0" t="n">
        <v>0.006</v>
      </c>
      <c r="M331" s="0" t="n">
        <v>3.1</v>
      </c>
      <c r="N331" s="0" t="n">
        <v>45.40189072</v>
      </c>
      <c r="O331" s="0" t="n">
        <v>28.6411666449706</v>
      </c>
      <c r="P331" s="0" t="n">
        <v>197.161645156385</v>
      </c>
      <c r="Q331" s="0" t="n">
        <v>473.832360385448</v>
      </c>
      <c r="R331" s="0" t="n">
        <v>1255.65575502144</v>
      </c>
      <c r="S331" s="0" t="n">
        <v>31.4</v>
      </c>
      <c r="T331" s="0" t="n">
        <v>0.19</v>
      </c>
      <c r="U331" s="0" t="n">
        <v>-0.8</v>
      </c>
    </row>
    <row r="332" customFormat="false" ht="15" hidden="false" customHeight="false" outlineLevel="0" collapsed="false">
      <c r="A332" s="0" t="s">
        <v>93</v>
      </c>
      <c r="B332" s="0" t="s">
        <v>94</v>
      </c>
      <c r="C332" s="0" t="n">
        <v>6</v>
      </c>
      <c r="D332" s="0" t="n">
        <v>9</v>
      </c>
      <c r="E332" s="0" t="n">
        <v>54</v>
      </c>
      <c r="F332" s="0" t="n">
        <v>1772528841</v>
      </c>
      <c r="G332" s="0" t="n">
        <v>4697201430</v>
      </c>
      <c r="H332" s="0" t="n">
        <v>737549250.7</v>
      </c>
      <c r="I332" s="0" t="n">
        <v>737549.2507</v>
      </c>
      <c r="J332" s="0" t="n">
        <v>737.5492507</v>
      </c>
      <c r="K332" s="0" t="n">
        <v>1626015.829</v>
      </c>
      <c r="L332" s="2" t="n">
        <v>0.017</v>
      </c>
      <c r="M332" s="0" t="n">
        <v>3</v>
      </c>
      <c r="N332" s="0" t="n">
        <v>1544.971041</v>
      </c>
      <c r="O332" s="2" t="n">
        <v>1584.95782708469</v>
      </c>
      <c r="P332" s="2" t="n">
        <v>67686499.4283074</v>
      </c>
      <c r="Q332" s="2" t="n">
        <v>162668828.234336</v>
      </c>
      <c r="R332" s="2" t="n">
        <v>431072394.820991</v>
      </c>
      <c r="S332" s="0" t="n">
        <v>1584.96</v>
      </c>
      <c r="T332" s="2" t="n">
        <v>0.25</v>
      </c>
      <c r="U332" s="0" t="n">
        <v>0</v>
      </c>
    </row>
    <row r="333" customFormat="false" ht="15" hidden="false" customHeight="false" outlineLevel="0" collapsed="false">
      <c r="A333" s="0" t="s">
        <v>109</v>
      </c>
      <c r="B333" s="0" t="s">
        <v>110</v>
      </c>
      <c r="C333" s="0" t="n">
        <v>6</v>
      </c>
      <c r="D333" s="0" t="n">
        <v>5</v>
      </c>
      <c r="E333" s="0" t="n">
        <v>30</v>
      </c>
      <c r="F333" s="0" t="n">
        <v>7359.72978</v>
      </c>
      <c r="G333" s="0" t="n">
        <v>19503.28392</v>
      </c>
      <c r="H333" s="0" t="n">
        <v>3062.383561</v>
      </c>
      <c r="I333" s="0" t="n">
        <v>3.062383561</v>
      </c>
      <c r="J333" s="0" t="n">
        <v>0.003062384</v>
      </c>
      <c r="K333" s="0" t="n">
        <v>6.751392047</v>
      </c>
      <c r="L333" s="0" t="n">
        <v>0.0043</v>
      </c>
      <c r="M333" s="0" t="n">
        <v>3.1</v>
      </c>
      <c r="N333" s="0" t="n">
        <v>77.25607186</v>
      </c>
      <c r="O333" s="0" t="n">
        <v>151.3635473001</v>
      </c>
      <c r="P333" s="0" t="n">
        <v>24633.9738870265</v>
      </c>
      <c r="Q333" s="0" t="n">
        <v>59202.0521197465</v>
      </c>
      <c r="R333" s="0" t="n">
        <v>156885.438117328</v>
      </c>
      <c r="S333" s="0" t="n">
        <v>186</v>
      </c>
      <c r="T333" s="0" t="n">
        <v>0.046</v>
      </c>
      <c r="U333" s="0" t="n">
        <v>-6.54</v>
      </c>
    </row>
    <row r="334" customFormat="false" ht="15" hidden="false" customHeight="false" outlineLevel="0" collapsed="false">
      <c r="A334" s="0" t="s">
        <v>99</v>
      </c>
      <c r="B334" s="0" t="s">
        <v>100</v>
      </c>
      <c r="C334" s="0" t="n">
        <v>6</v>
      </c>
      <c r="D334" s="0" t="n">
        <v>2</v>
      </c>
      <c r="E334" s="0" t="n">
        <v>12</v>
      </c>
      <c r="F334" s="0" t="n">
        <v>1976.435953</v>
      </c>
      <c r="G334" s="0" t="n">
        <v>5237.555275</v>
      </c>
      <c r="H334" s="0" t="n">
        <v>822.395</v>
      </c>
      <c r="I334" s="0" t="n">
        <v>0.822395</v>
      </c>
      <c r="J334" s="0" t="n">
        <v>0.000822395</v>
      </c>
      <c r="K334" s="0" t="n">
        <v>1.813068465</v>
      </c>
      <c r="L334" s="0" t="n">
        <v>0.015</v>
      </c>
      <c r="M334" s="0" t="n">
        <v>3.1</v>
      </c>
      <c r="N334" s="0" t="n">
        <v>33.78362084</v>
      </c>
      <c r="O334" s="0" t="n">
        <v>36.8867826587547</v>
      </c>
      <c r="P334" s="0" t="n">
        <v>1079.9177194328</v>
      </c>
      <c r="Q334" s="0" t="n">
        <v>2595.33217840134</v>
      </c>
      <c r="R334" s="0" t="n">
        <v>6877.63027276355</v>
      </c>
      <c r="S334" s="0" t="n">
        <v>42.4</v>
      </c>
      <c r="T334" s="0" t="n">
        <v>0.17</v>
      </c>
      <c r="U334" s="0" t="n">
        <v>0</v>
      </c>
    </row>
    <row r="335" customFormat="false" ht="15" hidden="false" customHeight="false" outlineLevel="0" collapsed="false">
      <c r="A335" s="0" t="s">
        <v>97</v>
      </c>
      <c r="B335" s="0" t="s">
        <v>98</v>
      </c>
      <c r="C335" s="0" t="n">
        <v>6</v>
      </c>
      <c r="D335" s="0" t="n">
        <v>2</v>
      </c>
      <c r="E335" s="0" t="n">
        <v>12</v>
      </c>
      <c r="F335" s="0" t="n">
        <v>27182.58585</v>
      </c>
      <c r="G335" s="0" t="n">
        <v>72033.85251</v>
      </c>
      <c r="H335" s="0" t="n">
        <v>11310.67397</v>
      </c>
      <c r="I335" s="0" t="n">
        <v>11.31067397</v>
      </c>
      <c r="J335" s="0" t="n">
        <v>0.011310674</v>
      </c>
      <c r="K335" s="0" t="n">
        <v>24.93573805</v>
      </c>
      <c r="L335" s="2" t="n">
        <v>0.065</v>
      </c>
      <c r="M335" s="0" t="n">
        <v>3</v>
      </c>
      <c r="N335" s="0" t="n">
        <v>82.696316</v>
      </c>
      <c r="O335" s="0" t="n">
        <v>23.5970875286236</v>
      </c>
      <c r="P335" s="0" t="n">
        <v>854.060363673535</v>
      </c>
      <c r="Q335" s="0" t="n">
        <v>2052.5363222147</v>
      </c>
      <c r="R335" s="0" t="n">
        <v>5439.22125386895</v>
      </c>
      <c r="S335" s="0" t="n">
        <v>23.6</v>
      </c>
      <c r="T335" s="0" t="n">
        <v>0.75</v>
      </c>
      <c r="U335" s="0" t="n">
        <v>0</v>
      </c>
    </row>
    <row r="336" customFormat="false" ht="15" hidden="false" customHeight="false" outlineLevel="0" collapsed="false">
      <c r="A336" s="2" t="s">
        <v>47</v>
      </c>
      <c r="B336" s="0" t="s">
        <v>48</v>
      </c>
      <c r="C336" s="0" t="n">
        <v>6</v>
      </c>
      <c r="D336" s="0" t="n">
        <v>1</v>
      </c>
      <c r="E336" s="0" t="n">
        <v>6</v>
      </c>
      <c r="F336" s="0" t="n">
        <v>283.321317</v>
      </c>
      <c r="G336" s="0" t="n">
        <v>750.8014901</v>
      </c>
      <c r="H336" s="0" t="n">
        <v>117.8900000037</v>
      </c>
      <c r="I336" s="0" t="n">
        <v>0.1178900000037</v>
      </c>
      <c r="J336" s="0" t="n">
        <v>0.0001178900000037</v>
      </c>
      <c r="K336" s="0" t="n">
        <v>0.259902651808157</v>
      </c>
      <c r="L336" s="3" t="n">
        <v>0.0123</v>
      </c>
      <c r="M336" s="3" t="n">
        <v>3.2</v>
      </c>
      <c r="N336" s="0" t="n">
        <v>17.5485486926779</v>
      </c>
      <c r="O336" s="2" t="n">
        <v>38.0330528881678</v>
      </c>
      <c r="P336" s="2" t="n">
        <v>1400.94443670632</v>
      </c>
      <c r="Q336" s="2" t="n">
        <v>3366.84555805412</v>
      </c>
      <c r="R336" s="2" t="n">
        <v>8922.14072884343</v>
      </c>
      <c r="S336" s="2" t="n">
        <v>39.2</v>
      </c>
      <c r="T336" s="2" t="n">
        <v>0.585714285714286</v>
      </c>
      <c r="U336" s="2" t="n">
        <v>0</v>
      </c>
    </row>
    <row r="337" customFormat="false" ht="15" hidden="false" customHeight="false" outlineLevel="0" collapsed="false">
      <c r="A337" s="0" t="s">
        <v>103</v>
      </c>
      <c r="B337" s="0" t="s">
        <v>104</v>
      </c>
      <c r="C337" s="0" t="n">
        <v>6</v>
      </c>
      <c r="D337" s="0" t="n">
        <v>1</v>
      </c>
      <c r="E337" s="0" t="n">
        <v>6</v>
      </c>
      <c r="F337" s="0" t="n">
        <v>1622.446527</v>
      </c>
      <c r="G337" s="0" t="n">
        <v>4299.483297</v>
      </c>
      <c r="H337" s="0" t="n">
        <v>675.0999999</v>
      </c>
      <c r="I337" s="0" t="n">
        <v>0.6751</v>
      </c>
      <c r="J337" s="0" t="n">
        <v>0.0006751</v>
      </c>
      <c r="K337" s="0" t="n">
        <v>1.488338962</v>
      </c>
      <c r="L337" s="0" t="n">
        <v>0.013</v>
      </c>
      <c r="M337" s="0" t="n">
        <v>2.8</v>
      </c>
      <c r="N337" s="0" t="n">
        <v>48.31480932</v>
      </c>
      <c r="O337" s="0" t="n">
        <v>43.190452622821</v>
      </c>
      <c r="P337" s="0" t="n">
        <v>493.206813119528</v>
      </c>
      <c r="Q337" s="0" t="n">
        <v>1185.30837087125</v>
      </c>
      <c r="R337" s="0" t="n">
        <v>3141.06718280882</v>
      </c>
      <c r="S337" s="0" t="n">
        <v>65.4</v>
      </c>
      <c r="T337" s="0" t="n">
        <v>0.18</v>
      </c>
      <c r="U337" s="0" t="n">
        <v>0</v>
      </c>
    </row>
    <row r="338" customFormat="false" ht="15" hidden="false" customHeight="false" outlineLevel="0" collapsed="false">
      <c r="A338" s="2" t="s">
        <v>105</v>
      </c>
      <c r="B338" s="0" t="s">
        <v>106</v>
      </c>
      <c r="C338" s="0" t="n">
        <v>6</v>
      </c>
      <c r="D338" s="0" t="n">
        <v>3</v>
      </c>
      <c r="E338" s="0" t="n">
        <v>18</v>
      </c>
      <c r="F338" s="0" t="n">
        <v>9000</v>
      </c>
      <c r="G338" s="0" t="n">
        <v>23850</v>
      </c>
      <c r="H338" s="0" t="n">
        <v>3744.9</v>
      </c>
      <c r="I338" s="0" t="n">
        <v>3.7449</v>
      </c>
      <c r="J338" s="0" t="n">
        <v>0.0037449</v>
      </c>
      <c r="K338" s="0" t="n">
        <v>8.2537596</v>
      </c>
      <c r="L338" s="3" t="n">
        <v>0.0127</v>
      </c>
      <c r="M338" s="3" t="n">
        <v>3.1</v>
      </c>
      <c r="N338" s="0" t="n">
        <v>58.1298058373411</v>
      </c>
      <c r="O338" s="2" t="n">
        <v>103.456497094178</v>
      </c>
      <c r="P338" s="2" t="n">
        <v>22364.1711350551</v>
      </c>
      <c r="Q338" s="2" t="n">
        <v>53747.1067893659</v>
      </c>
      <c r="R338" s="2" t="n">
        <v>142429.83299182</v>
      </c>
      <c r="S338" s="0" t="n">
        <v>109.975</v>
      </c>
      <c r="T338" s="0" t="n">
        <v>0.1475</v>
      </c>
      <c r="U338" s="0" t="n">
        <v>-1.15666666666667</v>
      </c>
    </row>
    <row r="339" customFormat="false" ht="15" hidden="false" customHeight="false" outlineLevel="0" collapsed="false">
      <c r="A339" s="0" t="s">
        <v>115</v>
      </c>
      <c r="B339" s="0" t="s">
        <v>116</v>
      </c>
      <c r="C339" s="0" t="n">
        <v>6</v>
      </c>
      <c r="D339" s="0" t="n">
        <v>7</v>
      </c>
      <c r="E339" s="0" t="n">
        <v>42</v>
      </c>
      <c r="F339" s="0" t="n">
        <v>9236055.545</v>
      </c>
      <c r="G339" s="0" t="n">
        <v>24475547.19</v>
      </c>
      <c r="H339" s="0" t="n">
        <v>3843122.712</v>
      </c>
      <c r="I339" s="0" t="n">
        <v>3843.122712</v>
      </c>
      <c r="J339" s="0" t="n">
        <v>3.843122712</v>
      </c>
      <c r="K339" s="0" t="n">
        <v>8472.625194</v>
      </c>
      <c r="L339" s="2" t="n">
        <v>0.015</v>
      </c>
      <c r="M339" s="0" t="n">
        <v>3</v>
      </c>
      <c r="N339" s="0" t="n">
        <v>727.0452096</v>
      </c>
      <c r="O339" s="2" t="n">
        <v>271.772516143796</v>
      </c>
      <c r="P339" s="2" t="n">
        <v>301097.995777231</v>
      </c>
      <c r="Q339" s="2" t="n">
        <v>723619.312129851</v>
      </c>
      <c r="R339" s="2" t="n">
        <v>1917591.1771441</v>
      </c>
      <c r="S339" s="0" t="n">
        <v>271.78</v>
      </c>
      <c r="T339" s="0" t="n">
        <v>0.25</v>
      </c>
      <c r="U339" s="0" t="n">
        <v>0</v>
      </c>
    </row>
    <row r="340" customFormat="false" ht="15" hidden="false" customHeight="false" outlineLevel="0" collapsed="false">
      <c r="A340" s="0" t="s">
        <v>107</v>
      </c>
      <c r="B340" s="0" t="s">
        <v>108</v>
      </c>
      <c r="C340" s="0" t="n">
        <v>6</v>
      </c>
      <c r="D340" s="0" t="n">
        <v>5</v>
      </c>
      <c r="E340" s="0" t="n">
        <v>30</v>
      </c>
      <c r="F340" s="0" t="n">
        <v>7359.72978</v>
      </c>
      <c r="G340" s="0" t="n">
        <v>19503.28392</v>
      </c>
      <c r="H340" s="0" t="n">
        <v>3062.383561</v>
      </c>
      <c r="I340" s="0" t="n">
        <v>3.062383561</v>
      </c>
      <c r="J340" s="0" t="n">
        <v>0.003062384</v>
      </c>
      <c r="K340" s="0" t="n">
        <v>6.751392047</v>
      </c>
      <c r="L340" s="0" t="n">
        <v>0.0036</v>
      </c>
      <c r="M340" s="0" t="n">
        <v>3</v>
      </c>
      <c r="N340" s="0" t="n">
        <v>94.75141289</v>
      </c>
      <c r="O340" s="0" t="n">
        <v>114.863682080684</v>
      </c>
      <c r="P340" s="0" t="n">
        <v>5455.70278202305</v>
      </c>
      <c r="Q340" s="0" t="n">
        <v>13111.5183418002</v>
      </c>
      <c r="R340" s="0" t="n">
        <v>34745.5236057704</v>
      </c>
      <c r="S340" s="0" t="n">
        <v>150</v>
      </c>
      <c r="T340" s="0" t="n">
        <v>0.041</v>
      </c>
      <c r="U340" s="0" t="n">
        <v>-5.4</v>
      </c>
    </row>
    <row r="341" customFormat="false" ht="15" hidden="false" customHeight="false" outlineLevel="0" collapsed="false">
      <c r="A341" s="0" t="s">
        <v>41</v>
      </c>
      <c r="B341" s="0" t="s">
        <v>42</v>
      </c>
      <c r="C341" s="0" t="n">
        <v>6</v>
      </c>
      <c r="D341" s="0" t="n">
        <v>4</v>
      </c>
      <c r="E341" s="0" t="n">
        <v>24</v>
      </c>
      <c r="F341" s="0" t="n">
        <v>17035.09101</v>
      </c>
      <c r="G341" s="0" t="n">
        <v>45142.99118</v>
      </c>
      <c r="H341" s="0" t="n">
        <v>7088.301369</v>
      </c>
      <c r="I341" s="0" t="n">
        <v>7.088301369</v>
      </c>
      <c r="J341" s="0" t="n">
        <v>0.007088301</v>
      </c>
      <c r="K341" s="0" t="n">
        <v>15.62701096</v>
      </c>
      <c r="L341" s="0" t="n">
        <v>0.0134</v>
      </c>
      <c r="M341" s="0" t="n">
        <v>3.1</v>
      </c>
      <c r="N341" s="0" t="n">
        <v>70.18917231</v>
      </c>
      <c r="O341" s="0" t="n">
        <v>87.1475497069146</v>
      </c>
      <c r="P341" s="0" t="n">
        <v>13864.2333251671</v>
      </c>
      <c r="Q341" s="0" t="n">
        <v>33319.4744656744</v>
      </c>
      <c r="R341" s="0" t="n">
        <v>88296.6073340372</v>
      </c>
      <c r="S341" s="0" t="n">
        <v>91.5</v>
      </c>
      <c r="T341" s="0" t="n">
        <v>0.1269</v>
      </c>
      <c r="U341" s="0" t="n">
        <v>0</v>
      </c>
    </row>
    <row r="342" customFormat="false" ht="15" hidden="false" customHeight="false" outlineLevel="0" collapsed="false">
      <c r="A342" s="0" t="s">
        <v>111</v>
      </c>
      <c r="B342" s="0" t="s">
        <v>112</v>
      </c>
      <c r="C342" s="0" t="n">
        <v>6</v>
      </c>
      <c r="D342" s="0" t="n">
        <v>2</v>
      </c>
      <c r="E342" s="0" t="n">
        <v>12</v>
      </c>
      <c r="F342" s="0" t="n">
        <v>1976.435953</v>
      </c>
      <c r="G342" s="0" t="n">
        <v>5237.555275</v>
      </c>
      <c r="H342" s="0" t="n">
        <v>822.395</v>
      </c>
      <c r="I342" s="0" t="n">
        <v>0.822395</v>
      </c>
      <c r="J342" s="0" t="n">
        <v>0.000822395</v>
      </c>
      <c r="K342" s="0" t="n">
        <v>1.813068465</v>
      </c>
      <c r="L342" s="0" t="n">
        <v>0.0122</v>
      </c>
      <c r="M342" s="0" t="n">
        <v>2.9</v>
      </c>
      <c r="N342" s="0" t="n">
        <v>46.24620282</v>
      </c>
      <c r="O342" s="0" t="n">
        <v>89.4149558809664</v>
      </c>
      <c r="P342" s="0" t="n">
        <v>5564.79684124517</v>
      </c>
      <c r="Q342" s="0" t="n">
        <v>13373.700651875</v>
      </c>
      <c r="R342" s="0" t="n">
        <v>35440.3067274686</v>
      </c>
      <c r="S342" s="0" t="n">
        <v>98.7</v>
      </c>
      <c r="T342" s="0" t="n">
        <v>0.158</v>
      </c>
      <c r="U342" s="0" t="n">
        <v>-2.96</v>
      </c>
    </row>
    <row r="343" customFormat="false" ht="15" hidden="false" customHeight="false" outlineLevel="0" collapsed="false">
      <c r="A343" s="0" t="s">
        <v>113</v>
      </c>
      <c r="B343" s="0" t="s">
        <v>114</v>
      </c>
      <c r="C343" s="0" t="n">
        <v>6</v>
      </c>
      <c r="D343" s="0" t="n">
        <v>2</v>
      </c>
      <c r="E343" s="0" t="n">
        <v>12</v>
      </c>
      <c r="F343" s="0" t="n">
        <v>2919.850997</v>
      </c>
      <c r="G343" s="0" t="n">
        <v>7737.605143</v>
      </c>
      <c r="H343" s="0" t="n">
        <v>1214.95</v>
      </c>
      <c r="I343" s="0" t="n">
        <v>1.21495</v>
      </c>
      <c r="J343" s="0" t="n">
        <v>0.00121495</v>
      </c>
      <c r="K343" s="0" t="n">
        <v>2.678503069</v>
      </c>
      <c r="L343" s="0" t="n">
        <v>0.012</v>
      </c>
      <c r="M343" s="0" t="n">
        <v>3.05</v>
      </c>
      <c r="N343" s="0" t="n">
        <v>43.7630181</v>
      </c>
      <c r="O343" s="0" t="n">
        <v>79.3910130544376</v>
      </c>
      <c r="P343" s="0" t="n">
        <v>7472.80835054595</v>
      </c>
      <c r="Q343" s="0" t="n">
        <v>17959.1645050371</v>
      </c>
      <c r="R343" s="0" t="n">
        <v>47591.7859383484</v>
      </c>
      <c r="S343" s="0" t="n">
        <v>85.9</v>
      </c>
      <c r="T343" s="0" t="n">
        <v>0.215</v>
      </c>
      <c r="U343" s="0" t="n">
        <v>0</v>
      </c>
    </row>
    <row r="344" customFormat="false" ht="15" hidden="false" customHeight="false" outlineLevel="0" collapsed="false">
      <c r="A344" s="0" t="s">
        <v>117</v>
      </c>
      <c r="B344" s="0" t="s">
        <v>118</v>
      </c>
      <c r="C344" s="0" t="n">
        <v>6</v>
      </c>
      <c r="D344" s="0" t="n">
        <v>2</v>
      </c>
      <c r="E344" s="0" t="n">
        <v>12</v>
      </c>
      <c r="F344" s="0" t="n">
        <v>1976.435953</v>
      </c>
      <c r="G344" s="0" t="n">
        <v>5237.555275</v>
      </c>
      <c r="H344" s="0" t="n">
        <v>822.395</v>
      </c>
      <c r="I344" s="0" t="n">
        <v>0.822395</v>
      </c>
      <c r="J344" s="0" t="n">
        <v>0.000822395</v>
      </c>
      <c r="K344" s="0" t="n">
        <v>1.813068465</v>
      </c>
      <c r="L344" s="0" t="n">
        <v>0.015</v>
      </c>
      <c r="M344" s="0" t="n">
        <v>3</v>
      </c>
      <c r="N344" s="0" t="n">
        <v>37.98945537</v>
      </c>
      <c r="O344" s="0" t="n">
        <v>51.1525836880268</v>
      </c>
      <c r="P344" s="0" t="n">
        <v>2007.67764274075</v>
      </c>
      <c r="Q344" s="0" t="n">
        <v>4824.98832670212</v>
      </c>
      <c r="R344" s="0" t="n">
        <v>12786.2190657606</v>
      </c>
      <c r="S344" s="0" t="n">
        <v>73.2</v>
      </c>
      <c r="T344" s="0" t="n">
        <v>0.1</v>
      </c>
      <c r="U344" s="0" t="n">
        <v>0</v>
      </c>
    </row>
    <row r="345" customFormat="false" ht="15" hidden="false" customHeight="false" outlineLevel="0" collapsed="false">
      <c r="A345" s="0" t="s">
        <v>123</v>
      </c>
      <c r="B345" s="0" t="s">
        <v>124</v>
      </c>
      <c r="C345" s="0" t="n">
        <v>6</v>
      </c>
      <c r="D345" s="0" t="n">
        <v>2</v>
      </c>
      <c r="E345" s="0" t="n">
        <v>12</v>
      </c>
      <c r="F345" s="0" t="n">
        <v>1976.435953</v>
      </c>
      <c r="G345" s="0" t="n">
        <v>5237.555275</v>
      </c>
      <c r="H345" s="0" t="n">
        <v>822.395</v>
      </c>
      <c r="I345" s="0" t="n">
        <v>0.822395</v>
      </c>
      <c r="J345" s="0" t="n">
        <v>0.000822395</v>
      </c>
      <c r="K345" s="0" t="n">
        <v>1.813068465</v>
      </c>
      <c r="L345" s="0" t="n">
        <v>0.0095</v>
      </c>
      <c r="M345" s="0" t="n">
        <v>3.1</v>
      </c>
      <c r="N345" s="0" t="n">
        <v>39.14675429</v>
      </c>
      <c r="O345" s="0" t="n">
        <v>86.9981670268626</v>
      </c>
      <c r="P345" s="0" t="n">
        <v>9776.98441961919</v>
      </c>
      <c r="Q345" s="0" t="n">
        <v>23496.7181437616</v>
      </c>
      <c r="R345" s="0" t="n">
        <v>62266.3030809682</v>
      </c>
      <c r="S345" s="0" t="n">
        <v>111</v>
      </c>
      <c r="T345" s="0" t="n">
        <v>0.13</v>
      </c>
      <c r="U345" s="0" t="n">
        <v>0.22</v>
      </c>
    </row>
    <row r="346" customFormat="false" ht="15" hidden="false" customHeight="false" outlineLevel="0" collapsed="false">
      <c r="A346" s="0" t="s">
        <v>121</v>
      </c>
      <c r="B346" s="0" t="s">
        <v>122</v>
      </c>
      <c r="C346" s="0" t="n">
        <v>6</v>
      </c>
      <c r="D346" s="0" t="n">
        <v>7</v>
      </c>
      <c r="E346" s="0" t="n">
        <v>42</v>
      </c>
      <c r="F346" s="0" t="n">
        <v>9236055.545</v>
      </c>
      <c r="G346" s="0" t="n">
        <v>24475547.19</v>
      </c>
      <c r="H346" s="0" t="n">
        <v>3843122.712</v>
      </c>
      <c r="I346" s="0" t="n">
        <v>3843.122712</v>
      </c>
      <c r="J346" s="0" t="n">
        <v>3.843122712</v>
      </c>
      <c r="K346" s="0" t="n">
        <v>8472.625194</v>
      </c>
      <c r="L346" s="2" t="n">
        <v>0.001</v>
      </c>
      <c r="M346" s="0" t="n">
        <v>3</v>
      </c>
      <c r="N346" s="0" t="n">
        <v>727.0452096</v>
      </c>
      <c r="O346" s="2" t="n">
        <v>2615.68797125725</v>
      </c>
      <c r="P346" s="2" t="n">
        <v>17896075.5951508</v>
      </c>
      <c r="Q346" s="2" t="n">
        <v>43009073.7686874</v>
      </c>
      <c r="R346" s="2" t="n">
        <v>113974045.487022</v>
      </c>
      <c r="S346" s="0" t="n">
        <v>2615.76</v>
      </c>
      <c r="T346" s="0" t="n">
        <v>0.25</v>
      </c>
      <c r="U346" s="0" t="n">
        <v>0</v>
      </c>
    </row>
    <row r="347" customFormat="false" ht="15" hidden="false" customHeight="false" outlineLevel="0" collapsed="false">
      <c r="A347" s="0" t="s">
        <v>119</v>
      </c>
      <c r="B347" s="0" t="s">
        <v>120</v>
      </c>
      <c r="C347" s="0" t="n">
        <v>6</v>
      </c>
      <c r="D347" s="0" t="n">
        <v>3</v>
      </c>
      <c r="E347" s="0" t="n">
        <v>18</v>
      </c>
      <c r="F347" s="0" t="n">
        <v>182386.1888</v>
      </c>
      <c r="G347" s="0" t="n">
        <v>483323.4003</v>
      </c>
      <c r="H347" s="0" t="n">
        <v>75890.89316</v>
      </c>
      <c r="I347" s="0" t="n">
        <v>75.89089316</v>
      </c>
      <c r="J347" s="0" t="n">
        <v>0.075890893</v>
      </c>
      <c r="K347" s="0" t="n">
        <v>167.3105809</v>
      </c>
      <c r="L347" s="0" t="n">
        <v>0.0214</v>
      </c>
      <c r="M347" s="0" t="n">
        <v>2.96</v>
      </c>
      <c r="N347" s="0" t="n">
        <v>163.2157726</v>
      </c>
      <c r="O347" s="2" t="n">
        <v>131.0589736456</v>
      </c>
      <c r="P347" s="2" t="n">
        <v>39638.3337957205</v>
      </c>
      <c r="Q347" s="2" t="n">
        <v>95261.556827014</v>
      </c>
      <c r="R347" s="2" t="n">
        <v>252443.125591587</v>
      </c>
      <c r="S347" s="0" t="n">
        <v>133.766666666667</v>
      </c>
      <c r="T347" s="0" t="n">
        <v>0.3</v>
      </c>
      <c r="U347" s="0" t="n">
        <v>5</v>
      </c>
    </row>
    <row r="348" customFormat="false" ht="15" hidden="false" customHeight="false" outlineLevel="0" collapsed="false">
      <c r="A348" s="0" t="s">
        <v>89</v>
      </c>
      <c r="B348" s="0" t="s">
        <v>90</v>
      </c>
      <c r="C348" s="0" t="n">
        <v>6</v>
      </c>
      <c r="D348" s="0" t="n">
        <v>8</v>
      </c>
      <c r="E348" s="0" t="n">
        <v>48</v>
      </c>
      <c r="F348" s="0" t="n">
        <v>48000</v>
      </c>
      <c r="G348" s="0" t="n">
        <v>127000</v>
      </c>
      <c r="H348" s="0" t="n">
        <v>19972.8</v>
      </c>
      <c r="I348" s="0" t="n">
        <v>19.9728</v>
      </c>
      <c r="J348" s="0" t="n">
        <v>0.0199728</v>
      </c>
      <c r="K348" s="0" t="n">
        <v>44.03243434</v>
      </c>
      <c r="L348" s="2" t="n">
        <v>0.05</v>
      </c>
      <c r="M348" s="2" t="n">
        <v>3.2</v>
      </c>
      <c r="N348" s="0" t="n">
        <v>170.3228407</v>
      </c>
      <c r="O348" s="0" t="n">
        <v>114.287489330381</v>
      </c>
      <c r="P348" s="0" t="n">
        <v>2985.56184822652</v>
      </c>
      <c r="Q348" s="0" t="n">
        <v>7175.10658069339</v>
      </c>
      <c r="R348" s="0" t="n">
        <v>19014.0324388375</v>
      </c>
      <c r="S348" s="0" t="n">
        <v>114.3</v>
      </c>
      <c r="T348" s="0" t="n">
        <v>0.19</v>
      </c>
      <c r="U348" s="0" t="n">
        <v>0</v>
      </c>
    </row>
    <row r="349" customFormat="false" ht="15" hidden="false" customHeight="false" outlineLevel="0" collapsed="false">
      <c r="A349" s="0" t="s">
        <v>125</v>
      </c>
      <c r="B349" s="0" t="s">
        <v>126</v>
      </c>
      <c r="C349" s="0" t="n">
        <v>6</v>
      </c>
      <c r="D349" s="0" t="n">
        <v>1</v>
      </c>
      <c r="E349" s="0" t="n">
        <v>6</v>
      </c>
      <c r="F349" s="0" t="n">
        <v>6412.881519</v>
      </c>
      <c r="G349" s="0" t="n">
        <v>16994.13603</v>
      </c>
      <c r="H349" s="0" t="n">
        <v>2668.4</v>
      </c>
      <c r="I349" s="0" t="n">
        <v>2.6684</v>
      </c>
      <c r="J349" s="0" t="n">
        <v>0.0026684</v>
      </c>
      <c r="K349" s="0" t="n">
        <v>5.882808008</v>
      </c>
      <c r="L349" s="0" t="n">
        <v>0.015</v>
      </c>
      <c r="M349" s="0" t="n">
        <v>2.9</v>
      </c>
      <c r="N349" s="0" t="n">
        <v>64.62490047</v>
      </c>
      <c r="O349" s="0" t="n">
        <v>61.3616174912124</v>
      </c>
      <c r="P349" s="0" t="n">
        <v>2296.10622715178</v>
      </c>
      <c r="Q349" s="0" t="n">
        <v>5518.15964227776</v>
      </c>
      <c r="R349" s="0" t="n">
        <v>14623.1230520361</v>
      </c>
      <c r="S349" s="0" t="n">
        <v>136</v>
      </c>
      <c r="T349" s="0" t="n">
        <v>0.1</v>
      </c>
      <c r="U349" s="0" t="n">
        <v>0</v>
      </c>
    </row>
    <row r="350" customFormat="false" ht="15" hidden="false" customHeight="false" outlineLevel="0" collapsed="false">
      <c r="A350" s="0" t="s">
        <v>131</v>
      </c>
      <c r="B350" s="0" t="s">
        <v>132</v>
      </c>
      <c r="C350" s="0" t="n">
        <v>6</v>
      </c>
      <c r="D350" s="0" t="n">
        <v>2</v>
      </c>
      <c r="E350" s="0" t="n">
        <v>12</v>
      </c>
      <c r="F350" s="0" t="n">
        <v>2919.850997</v>
      </c>
      <c r="G350" s="0" t="n">
        <v>7737.605143</v>
      </c>
      <c r="H350" s="0" t="n">
        <v>1214.95</v>
      </c>
      <c r="I350" s="0" t="n">
        <v>1.21495</v>
      </c>
      <c r="J350" s="0" t="n">
        <v>0.00121495</v>
      </c>
      <c r="K350" s="0" t="n">
        <v>2.678503069</v>
      </c>
      <c r="L350" s="0" t="n">
        <v>0.014</v>
      </c>
      <c r="M350" s="0" t="n">
        <v>2.9</v>
      </c>
      <c r="N350" s="0" t="n">
        <v>50.45532687</v>
      </c>
      <c r="O350" s="0" t="n">
        <v>41.5541895346739</v>
      </c>
      <c r="P350" s="0" t="n">
        <v>692.007821312574</v>
      </c>
      <c r="Q350" s="0" t="n">
        <v>1663.08056071275</v>
      </c>
      <c r="R350" s="0" t="n">
        <v>4407.16348588878</v>
      </c>
      <c r="S350" s="0" t="n">
        <v>45.7</v>
      </c>
      <c r="T350" s="0" t="n">
        <v>0.2</v>
      </c>
      <c r="U350" s="0" t="n">
        <v>0</v>
      </c>
    </row>
    <row r="351" customFormat="false" ht="15" hidden="false" customHeight="false" outlineLevel="0" collapsed="false">
      <c r="A351" s="0" t="s">
        <v>133</v>
      </c>
      <c r="B351" s="0" t="s">
        <v>134</v>
      </c>
      <c r="C351" s="0" t="n">
        <v>6</v>
      </c>
      <c r="D351" s="0" t="n">
        <v>3</v>
      </c>
      <c r="E351" s="0" t="n">
        <v>18</v>
      </c>
      <c r="F351" s="0" t="n">
        <v>9000</v>
      </c>
      <c r="G351" s="0" t="n">
        <v>23850</v>
      </c>
      <c r="H351" s="0" t="n">
        <v>3744.9</v>
      </c>
      <c r="I351" s="0" t="n">
        <v>3.7449</v>
      </c>
      <c r="J351" s="0" t="n">
        <v>0.0037449</v>
      </c>
      <c r="K351" s="0" t="n">
        <v>8.256081438</v>
      </c>
      <c r="L351" s="0" t="n">
        <v>0.0127</v>
      </c>
      <c r="M351" s="0" t="n">
        <v>3.1</v>
      </c>
      <c r="N351" s="0" t="n">
        <v>58.12980584</v>
      </c>
      <c r="O351" s="0" t="n">
        <v>95.1559267427391</v>
      </c>
      <c r="P351" s="0" t="n">
        <v>17256.5842133013</v>
      </c>
      <c r="Q351" s="0" t="n">
        <v>41472.2043097845</v>
      </c>
      <c r="R351" s="0" t="n">
        <v>109901.341420929</v>
      </c>
      <c r="S351" s="0" t="n">
        <v>114</v>
      </c>
      <c r="T351" s="0" t="n">
        <v>0.1</v>
      </c>
      <c r="U351" s="0" t="n">
        <v>0</v>
      </c>
    </row>
    <row r="352" customFormat="false" ht="15" hidden="false" customHeight="false" outlineLevel="0" collapsed="false">
      <c r="A352" s="0" t="s">
        <v>127</v>
      </c>
      <c r="B352" s="0" t="s">
        <v>128</v>
      </c>
      <c r="C352" s="0" t="n">
        <v>6</v>
      </c>
      <c r="D352" s="0" t="n">
        <v>2</v>
      </c>
      <c r="E352" s="0" t="n">
        <v>12</v>
      </c>
      <c r="F352" s="0" t="n">
        <v>2919.850997</v>
      </c>
      <c r="G352" s="0" t="n">
        <v>7737.605143</v>
      </c>
      <c r="H352" s="0" t="n">
        <v>1214.95</v>
      </c>
      <c r="I352" s="0" t="n">
        <v>1.21495</v>
      </c>
      <c r="J352" s="0" t="n">
        <v>0.00121495</v>
      </c>
      <c r="K352" s="0" t="n">
        <v>2.678503069</v>
      </c>
      <c r="L352" s="0" t="n">
        <v>0.014</v>
      </c>
      <c r="M352" s="0" t="n">
        <v>3</v>
      </c>
      <c r="N352" s="0" t="n">
        <v>44.27345927</v>
      </c>
      <c r="O352" s="0" t="n">
        <v>60.7158310295612</v>
      </c>
      <c r="P352" s="0" t="n">
        <v>3133.53007033452</v>
      </c>
      <c r="Q352" s="0" t="n">
        <v>7530.71393976093</v>
      </c>
      <c r="R352" s="0" t="n">
        <v>19956.3919403665</v>
      </c>
      <c r="S352" s="0" t="n">
        <v>62.2</v>
      </c>
      <c r="T352" s="0" t="n">
        <v>0.31</v>
      </c>
      <c r="U352" s="0" t="n">
        <v>-0.05</v>
      </c>
    </row>
    <row r="353" customFormat="false" ht="15" hidden="false" customHeight="false" outlineLevel="0" collapsed="false">
      <c r="A353" s="0" t="s">
        <v>135</v>
      </c>
      <c r="B353" s="0" t="s">
        <v>136</v>
      </c>
      <c r="C353" s="0" t="n">
        <v>6</v>
      </c>
      <c r="D353" s="0" t="n">
        <v>2</v>
      </c>
      <c r="E353" s="0" t="n">
        <v>12</v>
      </c>
      <c r="F353" s="0" t="n">
        <v>2919.850997</v>
      </c>
      <c r="G353" s="0" t="n">
        <v>7737.605143</v>
      </c>
      <c r="H353" s="0" t="n">
        <v>1214.95</v>
      </c>
      <c r="I353" s="0" t="n">
        <v>1.21495</v>
      </c>
      <c r="J353" s="0" t="n">
        <v>0.00121495</v>
      </c>
      <c r="K353" s="0" t="n">
        <v>2.678503069</v>
      </c>
      <c r="L353" s="0" t="n">
        <v>0.012</v>
      </c>
      <c r="M353" s="0" t="n">
        <v>3</v>
      </c>
      <c r="N353" s="0" t="n">
        <v>46.60784823</v>
      </c>
      <c r="O353" s="0" t="n">
        <v>42.0577659156866</v>
      </c>
      <c r="P353" s="0" t="n">
        <v>892.729414417206</v>
      </c>
      <c r="Q353" s="0" t="n">
        <v>2145.46843166836</v>
      </c>
      <c r="R353" s="0" t="n">
        <v>5685.49134392116</v>
      </c>
      <c r="S353" s="0" t="n">
        <v>60.5</v>
      </c>
      <c r="T353" s="0" t="n">
        <v>0.099</v>
      </c>
      <c r="U353" s="0" t="n">
        <v>0</v>
      </c>
    </row>
    <row r="354" customFormat="false" ht="15" hidden="false" customHeight="false" outlineLevel="0" collapsed="false">
      <c r="A354" s="0" t="s">
        <v>129</v>
      </c>
      <c r="B354" s="0" t="s">
        <v>130</v>
      </c>
      <c r="C354" s="0" t="n">
        <v>6</v>
      </c>
      <c r="D354" s="0" t="n">
        <v>2</v>
      </c>
      <c r="E354" s="0" t="n">
        <v>12</v>
      </c>
      <c r="F354" s="0" t="n">
        <v>1976.435953</v>
      </c>
      <c r="G354" s="0" t="n">
        <v>5237.555275</v>
      </c>
      <c r="H354" s="0" t="n">
        <v>822.395</v>
      </c>
      <c r="I354" s="0" t="n">
        <v>0.822395</v>
      </c>
      <c r="J354" s="0" t="n">
        <v>0.000822395</v>
      </c>
      <c r="K354" s="0" t="n">
        <v>1.813068465</v>
      </c>
      <c r="L354" s="0" t="n">
        <v>0.0125</v>
      </c>
      <c r="M354" s="0" t="n">
        <v>2.88</v>
      </c>
      <c r="N354" s="0" t="n">
        <v>47.09511374</v>
      </c>
      <c r="O354" s="0" t="n">
        <v>63.6892639574514</v>
      </c>
      <c r="P354" s="0" t="n">
        <v>1961.64653301096</v>
      </c>
      <c r="Q354" s="0" t="n">
        <v>4714.36321319625</v>
      </c>
      <c r="R354" s="0" t="n">
        <v>12493.06251497</v>
      </c>
      <c r="S354" s="0" t="n">
        <v>158</v>
      </c>
      <c r="T354" s="0" t="n">
        <v>0.043</v>
      </c>
      <c r="U354" s="0" t="n">
        <v>0</v>
      </c>
    </row>
    <row r="355" customFormat="false" ht="15" hidden="false" customHeight="false" outlineLevel="0" collapsed="false">
      <c r="A355" s="0" t="s">
        <v>137</v>
      </c>
      <c r="B355" s="0" t="s">
        <v>138</v>
      </c>
      <c r="C355" s="0" t="n">
        <v>6</v>
      </c>
      <c r="D355" s="0" t="n">
        <v>1</v>
      </c>
      <c r="E355" s="0" t="n">
        <v>6</v>
      </c>
      <c r="F355" s="0" t="n">
        <v>1659.216534</v>
      </c>
      <c r="G355" s="0" t="n">
        <v>4396.923816</v>
      </c>
      <c r="H355" s="0" t="n">
        <v>690.3999998</v>
      </c>
      <c r="I355" s="0" t="n">
        <v>0.6904</v>
      </c>
      <c r="J355" s="0" t="n">
        <v>0.0006904</v>
      </c>
      <c r="K355" s="0" t="n">
        <v>1.522069648</v>
      </c>
      <c r="L355" s="0" t="n">
        <v>0.0125</v>
      </c>
      <c r="M355" s="0" t="n">
        <v>2.82</v>
      </c>
      <c r="N355" s="0" t="n">
        <v>48.04275815</v>
      </c>
      <c r="O355" s="0" t="n">
        <v>43.3005662665598</v>
      </c>
      <c r="P355" s="0" t="n">
        <v>515.017394109249</v>
      </c>
      <c r="Q355" s="0" t="n">
        <v>1237.72505193283</v>
      </c>
      <c r="R355" s="0" t="n">
        <v>3279.97138762199</v>
      </c>
      <c r="S355" s="0" t="n">
        <v>50</v>
      </c>
      <c r="T355" s="0" t="n">
        <v>0.335</v>
      </c>
      <c r="U355" s="0" t="n">
        <v>0</v>
      </c>
    </row>
    <row r="356" customFormat="false" ht="15" hidden="false" customHeight="false" outlineLevel="0" collapsed="false">
      <c r="A356" s="0" t="s">
        <v>21</v>
      </c>
      <c r="B356" s="0" t="s">
        <v>22</v>
      </c>
      <c r="C356" s="0" t="n">
        <v>7</v>
      </c>
      <c r="D356" s="0" t="n">
        <v>1</v>
      </c>
      <c r="E356" s="0" t="n">
        <v>7</v>
      </c>
      <c r="F356" s="0" t="n">
        <v>283.321317</v>
      </c>
      <c r="G356" s="0" t="n">
        <v>750.8014901</v>
      </c>
      <c r="H356" s="0" t="n">
        <v>117.89</v>
      </c>
      <c r="I356" s="0" t="n">
        <v>0.11789</v>
      </c>
      <c r="J356" s="0" t="n">
        <v>0.00011789</v>
      </c>
      <c r="K356" s="0" t="n">
        <v>0.259902652</v>
      </c>
      <c r="L356" s="0" t="n">
        <v>0.016</v>
      </c>
      <c r="M356" s="0" t="n">
        <v>3</v>
      </c>
      <c r="N356" s="0" t="n">
        <v>19.45893176</v>
      </c>
      <c r="O356" s="0" t="n">
        <v>11.4052745439488</v>
      </c>
      <c r="P356" s="0" t="n">
        <v>23.7376222530136</v>
      </c>
      <c r="Q356" s="0" t="n">
        <v>57.0478785220227</v>
      </c>
      <c r="R356" s="0" t="n">
        <v>151.17687808336</v>
      </c>
      <c r="S356" s="0" t="n">
        <v>13.8</v>
      </c>
      <c r="T356" s="0" t="n">
        <v>0.21</v>
      </c>
      <c r="U356" s="0" t="n">
        <v>-1.34</v>
      </c>
    </row>
    <row r="357" customFormat="false" ht="15" hidden="false" customHeight="false" outlineLevel="0" collapsed="false">
      <c r="A357" s="0" t="s">
        <v>95</v>
      </c>
      <c r="B357" s="2" t="s">
        <v>96</v>
      </c>
      <c r="C357" s="0" t="n">
        <v>7</v>
      </c>
      <c r="D357" s="0" t="n">
        <v>2</v>
      </c>
      <c r="E357" s="0" t="n">
        <v>14</v>
      </c>
      <c r="F357" s="0" t="n">
        <v>2275.666907</v>
      </c>
      <c r="G357" s="0" t="n">
        <v>6030.517304</v>
      </c>
      <c r="H357" s="0" t="n">
        <v>946.905</v>
      </c>
      <c r="I357" s="0" t="n">
        <v>0.946905</v>
      </c>
      <c r="J357" s="0" t="n">
        <v>0.000946905</v>
      </c>
      <c r="K357" s="0" t="n">
        <v>2.087565701</v>
      </c>
      <c r="L357" s="0" t="n">
        <v>0.01</v>
      </c>
      <c r="M357" s="0" t="n">
        <v>3</v>
      </c>
      <c r="N357" s="0" t="n">
        <v>41.2405277</v>
      </c>
      <c r="O357" s="0" t="n">
        <v>127.72983148297</v>
      </c>
      <c r="P357" s="0" t="n">
        <v>28132.6592594566</v>
      </c>
      <c r="Q357" s="0" t="n">
        <v>67610.3322745894</v>
      </c>
      <c r="R357" s="0" t="n">
        <v>179167.380527662</v>
      </c>
      <c r="S357" s="0" t="n">
        <v>136</v>
      </c>
      <c r="T357" s="0" t="n">
        <v>0.2</v>
      </c>
      <c r="U357" s="0" t="n">
        <v>0</v>
      </c>
    </row>
    <row r="358" customFormat="false" ht="15" hidden="false" customHeight="false" outlineLevel="0" collapsed="false">
      <c r="A358" s="0" t="s">
        <v>101</v>
      </c>
      <c r="B358" s="0" t="s">
        <v>102</v>
      </c>
      <c r="C358" s="0" t="n">
        <v>7</v>
      </c>
      <c r="D358" s="0" t="n">
        <v>2</v>
      </c>
      <c r="E358" s="0" t="n">
        <v>14</v>
      </c>
      <c r="F358" s="0" t="n">
        <v>2275.666907</v>
      </c>
      <c r="G358" s="0" t="n">
        <v>6030.517304</v>
      </c>
      <c r="H358" s="0" t="n">
        <v>946.905</v>
      </c>
      <c r="I358" s="0" t="n">
        <v>0.946905</v>
      </c>
      <c r="J358" s="0" t="n">
        <v>0.000946905</v>
      </c>
      <c r="K358" s="0" t="n">
        <v>2.087565701</v>
      </c>
      <c r="L358" s="0" t="n">
        <v>0.012</v>
      </c>
      <c r="M358" s="0" t="n">
        <v>3.1</v>
      </c>
      <c r="N358" s="0" t="n">
        <v>37.99424289</v>
      </c>
      <c r="O358" s="2" t="n">
        <v>89.4396395327267</v>
      </c>
      <c r="P358" s="2" t="n">
        <v>13456.2600248384</v>
      </c>
      <c r="Q358" s="2" t="n">
        <v>32339.005106557</v>
      </c>
      <c r="R358" s="2" t="n">
        <v>85698.363532376</v>
      </c>
      <c r="S358" s="0" t="n">
        <v>150.033333333333</v>
      </c>
      <c r="T358" s="0" t="n">
        <v>0.113333333333333</v>
      </c>
      <c r="U358" s="0" t="n">
        <v>6</v>
      </c>
    </row>
    <row r="359" customFormat="false" ht="15" hidden="false" customHeight="false" outlineLevel="0" collapsed="false">
      <c r="A359" s="0" t="s">
        <v>37</v>
      </c>
      <c r="B359" s="0" t="s">
        <v>38</v>
      </c>
      <c r="C359" s="0" t="n">
        <v>7</v>
      </c>
      <c r="D359" s="0" t="n">
        <v>9</v>
      </c>
      <c r="E359" s="0" t="n">
        <v>63</v>
      </c>
      <c r="F359" s="0" t="n">
        <v>1772528859</v>
      </c>
      <c r="G359" s="0" t="n">
        <v>4697201478</v>
      </c>
      <c r="H359" s="0" t="n">
        <v>737549258.2</v>
      </c>
      <c r="I359" s="0" t="n">
        <v>737549.2582</v>
      </c>
      <c r="J359" s="0" t="n">
        <v>737.5492582</v>
      </c>
      <c r="K359" s="0" t="n">
        <v>1626015.846</v>
      </c>
      <c r="L359" s="2" t="n">
        <v>0.006</v>
      </c>
      <c r="M359" s="0" t="n">
        <v>3</v>
      </c>
      <c r="N359" s="0" t="n">
        <v>1544.971047</v>
      </c>
      <c r="O359" s="2" t="n">
        <v>2097.35999999996</v>
      </c>
      <c r="P359" s="2" t="n">
        <v>55356700.1404782</v>
      </c>
      <c r="Q359" s="2" t="n">
        <v>133037010.671661</v>
      </c>
      <c r="R359" s="2" t="n">
        <v>352548078.279902</v>
      </c>
      <c r="S359" s="2" t="n">
        <v>2097.36</v>
      </c>
      <c r="T359" s="2" t="n">
        <v>0.5</v>
      </c>
      <c r="U359" s="2" t="n">
        <v>0</v>
      </c>
    </row>
    <row r="360" customFormat="false" ht="15" hidden="false" customHeight="false" outlineLevel="0" collapsed="false">
      <c r="A360" s="2" t="s">
        <v>31</v>
      </c>
      <c r="B360" s="0" t="s">
        <v>32</v>
      </c>
      <c r="C360" s="0" t="n">
        <v>7</v>
      </c>
      <c r="D360" s="0" t="n">
        <v>1</v>
      </c>
      <c r="E360" s="0" t="n">
        <v>7</v>
      </c>
      <c r="F360" s="0" t="n">
        <v>283.321317</v>
      </c>
      <c r="G360" s="0" t="n">
        <v>750.8014901</v>
      </c>
      <c r="H360" s="0" t="n">
        <v>117.8900000037</v>
      </c>
      <c r="I360" s="0" t="n">
        <v>0.1178900000037</v>
      </c>
      <c r="J360" s="0" t="n">
        <v>0.0001178900000037</v>
      </c>
      <c r="K360" s="0" t="n">
        <v>0.259902651808157</v>
      </c>
      <c r="L360" s="3" t="n">
        <v>0.0116</v>
      </c>
      <c r="M360" s="3" t="n">
        <v>3</v>
      </c>
      <c r="N360" s="0" t="n">
        <v>21.6607252068942</v>
      </c>
      <c r="O360" s="2" t="n">
        <v>29.1281563583398</v>
      </c>
      <c r="P360" s="2" t="n">
        <v>286.679726077945</v>
      </c>
      <c r="Q360" s="2" t="n">
        <v>688.968339528826</v>
      </c>
      <c r="R360" s="2" t="n">
        <v>1825.76609975139</v>
      </c>
      <c r="S360" s="2" t="n">
        <v>29.1726666666667</v>
      </c>
      <c r="T360" s="2" t="n">
        <v>0.926466666666667</v>
      </c>
      <c r="U360" s="2" t="n">
        <v>0</v>
      </c>
    </row>
    <row r="361" customFormat="false" ht="15" hidden="false" customHeight="false" outlineLevel="0" collapsed="false">
      <c r="A361" s="0" t="s">
        <v>25</v>
      </c>
      <c r="B361" s="0" t="s">
        <v>26</v>
      </c>
      <c r="C361" s="0" t="n">
        <v>7</v>
      </c>
      <c r="D361" s="0" t="n">
        <v>3</v>
      </c>
      <c r="E361" s="0" t="n">
        <v>21</v>
      </c>
      <c r="F361" s="0" t="n">
        <v>186004.1284</v>
      </c>
      <c r="G361" s="0" t="n">
        <v>492910.9401</v>
      </c>
      <c r="H361" s="0" t="n">
        <v>77396.31783</v>
      </c>
      <c r="I361" s="0" t="n">
        <v>77.39631783</v>
      </c>
      <c r="J361" s="0" t="n">
        <v>0.077396318</v>
      </c>
      <c r="K361" s="0" t="n">
        <v>170.6294702</v>
      </c>
      <c r="L361" s="0" t="n">
        <v>0.0214</v>
      </c>
      <c r="M361" s="0" t="n">
        <v>2.96</v>
      </c>
      <c r="N361" s="0" t="n">
        <v>164.3024716</v>
      </c>
      <c r="O361" s="0" t="n">
        <v>296.649139181352</v>
      </c>
      <c r="P361" s="0" t="n">
        <v>444890.699605105</v>
      </c>
      <c r="Q361" s="0" t="n">
        <v>1069191.77987288</v>
      </c>
      <c r="R361" s="0" t="n">
        <v>2833358.21666313</v>
      </c>
      <c r="S361" s="0" t="n">
        <v>358.7</v>
      </c>
      <c r="T361" s="0" t="n">
        <v>0.092</v>
      </c>
      <c r="U361" s="0" t="n">
        <v>-1.929</v>
      </c>
    </row>
    <row r="362" customFormat="false" ht="15" hidden="false" customHeight="false" outlineLevel="0" collapsed="false">
      <c r="A362" s="0" t="s">
        <v>33</v>
      </c>
      <c r="B362" s="0" t="s">
        <v>34</v>
      </c>
      <c r="C362" s="0" t="n">
        <v>7</v>
      </c>
      <c r="D362" s="0" t="n">
        <v>2</v>
      </c>
      <c r="E362" s="0" t="n">
        <v>14</v>
      </c>
      <c r="F362" s="0" t="n">
        <v>2275.666907</v>
      </c>
      <c r="G362" s="0" t="n">
        <v>6030.517304</v>
      </c>
      <c r="H362" s="0" t="n">
        <v>946.905</v>
      </c>
      <c r="I362" s="0" t="n">
        <v>0.946905</v>
      </c>
      <c r="J362" s="0" t="n">
        <v>0.000946905</v>
      </c>
      <c r="K362" s="0" t="n">
        <v>2.087565701</v>
      </c>
      <c r="L362" s="0" t="n">
        <v>0.015</v>
      </c>
      <c r="M362" s="0" t="n">
        <v>3</v>
      </c>
      <c r="N362" s="0" t="n">
        <v>39.81729171</v>
      </c>
      <c r="O362" s="0" t="n">
        <v>56.0668728809788</v>
      </c>
      <c r="P362" s="0" t="n">
        <v>2643.68837484471</v>
      </c>
      <c r="Q362" s="0" t="n">
        <v>6353.49284990317</v>
      </c>
      <c r="R362" s="0" t="n">
        <v>16836.7560522434</v>
      </c>
      <c r="S362" s="4" t="n">
        <v>58.9</v>
      </c>
      <c r="T362" s="4" t="n">
        <v>0.22</v>
      </c>
      <c r="U362" s="4" t="n">
        <v>0.207</v>
      </c>
    </row>
    <row r="363" customFormat="false" ht="15" hidden="false" customHeight="false" outlineLevel="0" collapsed="false">
      <c r="A363" s="0" t="s">
        <v>29</v>
      </c>
      <c r="B363" s="0" t="s">
        <v>30</v>
      </c>
      <c r="C363" s="0" t="n">
        <v>7</v>
      </c>
      <c r="D363" s="0" t="n">
        <v>7</v>
      </c>
      <c r="E363" s="2" t="n">
        <v>49</v>
      </c>
      <c r="F363" s="0" t="n">
        <v>57132.7029</v>
      </c>
      <c r="G363" s="0" t="n">
        <v>151401.763</v>
      </c>
      <c r="H363" s="0" t="n">
        <v>23772.91768</v>
      </c>
      <c r="I363" s="0" t="n">
        <v>23.77291768</v>
      </c>
      <c r="J363" s="0" t="n">
        <v>0.023772918</v>
      </c>
      <c r="K363" s="0" t="n">
        <v>52.41024977</v>
      </c>
      <c r="L363" s="0" t="n">
        <v>0.00325</v>
      </c>
      <c r="M363" s="0" t="n">
        <v>3</v>
      </c>
      <c r="N363" s="0" t="n">
        <v>194.1182534</v>
      </c>
      <c r="O363" s="0" t="n">
        <v>281.967323297902</v>
      </c>
      <c r="P363" s="0" t="n">
        <v>72858.4127606492</v>
      </c>
      <c r="Q363" s="0" t="n">
        <v>175098.32434667</v>
      </c>
      <c r="R363" s="0" t="n">
        <v>464010.559518674</v>
      </c>
      <c r="S363" s="0" t="n">
        <v>282</v>
      </c>
      <c r="T363" s="0" t="n">
        <v>0.18</v>
      </c>
      <c r="U363" s="0" t="n">
        <v>-1.35</v>
      </c>
    </row>
    <row r="364" customFormat="false" ht="15" hidden="false" customHeight="false" outlineLevel="0" collapsed="false">
      <c r="A364" s="0" t="s">
        <v>23</v>
      </c>
      <c r="B364" s="0" t="s">
        <v>24</v>
      </c>
      <c r="C364" s="0" t="n">
        <v>7</v>
      </c>
      <c r="D364" s="0" t="n">
        <v>3</v>
      </c>
      <c r="E364" s="0" t="n">
        <v>21</v>
      </c>
      <c r="F364" s="0" t="n">
        <v>186004.1284</v>
      </c>
      <c r="G364" s="0" t="n">
        <v>492910.9401</v>
      </c>
      <c r="H364" s="0" t="n">
        <v>77396.31783</v>
      </c>
      <c r="I364" s="0" t="n">
        <v>77.39631783</v>
      </c>
      <c r="J364" s="0" t="n">
        <v>0.077396318</v>
      </c>
      <c r="K364" s="0" t="n">
        <v>170.6294702</v>
      </c>
      <c r="L364" s="0" t="n">
        <v>0.026</v>
      </c>
      <c r="M364" s="0" t="n">
        <v>3</v>
      </c>
      <c r="N364" s="0" t="n">
        <v>209.0929592</v>
      </c>
      <c r="O364" s="0" t="n">
        <v>261.177864240947</v>
      </c>
      <c r="P364" s="0" t="n">
        <v>143954.686985044</v>
      </c>
      <c r="Q364" s="0" t="n">
        <v>345961.756753289</v>
      </c>
      <c r="R364" s="0" t="n">
        <v>916798.655396217</v>
      </c>
      <c r="S364" s="0" t="n">
        <v>314.9</v>
      </c>
      <c r="T364" s="0" t="n">
        <v>0.089</v>
      </c>
      <c r="U364" s="0" t="n">
        <v>-1.13</v>
      </c>
    </row>
    <row r="365" customFormat="false" ht="15" hidden="false" customHeight="false" outlineLevel="0" collapsed="false">
      <c r="A365" s="0" t="s">
        <v>27</v>
      </c>
      <c r="B365" s="0" t="s">
        <v>28</v>
      </c>
      <c r="C365" s="0" t="n">
        <v>7</v>
      </c>
      <c r="D365" s="0" t="n">
        <v>1</v>
      </c>
      <c r="E365" s="0" t="n">
        <v>7</v>
      </c>
      <c r="F365" s="0" t="n">
        <v>11392.21341</v>
      </c>
      <c r="G365" s="0" t="n">
        <v>30189.36555</v>
      </c>
      <c r="H365" s="0" t="n">
        <v>4740.3</v>
      </c>
      <c r="I365" s="0" t="n">
        <v>4.7403</v>
      </c>
      <c r="J365" s="0" t="n">
        <v>0.0047403</v>
      </c>
      <c r="K365" s="0" t="n">
        <v>10.45056019</v>
      </c>
      <c r="L365" s="0" t="n">
        <v>0.011</v>
      </c>
      <c r="M365" s="0" t="n">
        <v>2.9</v>
      </c>
      <c r="N365" s="0" t="n">
        <v>87.68010953</v>
      </c>
      <c r="O365" s="0" t="n">
        <v>73.0477898166385</v>
      </c>
      <c r="P365" s="0" t="n">
        <v>2791.60017980307</v>
      </c>
      <c r="Q365" s="0" t="n">
        <v>6708.96462341522</v>
      </c>
      <c r="R365" s="0" t="n">
        <v>17778.7562520503</v>
      </c>
      <c r="S365" s="0" t="n">
        <v>81.53</v>
      </c>
      <c r="T365" s="0" t="n">
        <v>0.31</v>
      </c>
      <c r="U365" s="0" t="n">
        <v>-0.3</v>
      </c>
    </row>
    <row r="366" customFormat="false" ht="15" hidden="false" customHeight="false" outlineLevel="0" collapsed="false">
      <c r="A366" s="0" t="s">
        <v>35</v>
      </c>
      <c r="B366" s="0" t="s">
        <v>36</v>
      </c>
      <c r="C366" s="0" t="n">
        <v>7</v>
      </c>
      <c r="D366" s="0" t="n">
        <v>1</v>
      </c>
      <c r="E366" s="0" t="n">
        <v>7</v>
      </c>
      <c r="F366" s="0" t="n">
        <v>283.321317</v>
      </c>
      <c r="G366" s="0" t="n">
        <v>750.8014901</v>
      </c>
      <c r="H366" s="0" t="n">
        <v>117.89</v>
      </c>
      <c r="I366" s="0" t="n">
        <v>0.11789</v>
      </c>
      <c r="J366" s="0" t="n">
        <v>0.00011789</v>
      </c>
      <c r="K366" s="0" t="n">
        <v>0.259902652</v>
      </c>
      <c r="L366" s="0" t="n">
        <v>0.021</v>
      </c>
      <c r="M366" s="0" t="n">
        <v>3</v>
      </c>
      <c r="N366" s="0" t="n">
        <v>17.77266511</v>
      </c>
      <c r="O366" s="0" t="n">
        <v>20.971908009555</v>
      </c>
      <c r="P366" s="0" t="n">
        <v>193.7015638225</v>
      </c>
      <c r="Q366" s="0" t="n">
        <v>465.516856098293</v>
      </c>
      <c r="R366" s="0" t="n">
        <v>1233.61966866048</v>
      </c>
      <c r="S366" s="4" t="n">
        <v>21.02</v>
      </c>
      <c r="T366" s="4" t="n">
        <v>0.86</v>
      </c>
      <c r="U366" s="4" t="n">
        <v>-0.06999</v>
      </c>
    </row>
    <row r="367" customFormat="false" ht="15" hidden="false" customHeight="false" outlineLevel="0" collapsed="false">
      <c r="A367" s="0" t="s">
        <v>39</v>
      </c>
      <c r="B367" s="0" t="s">
        <v>40</v>
      </c>
      <c r="C367" s="0" t="n">
        <v>7</v>
      </c>
      <c r="D367" s="0" t="n">
        <v>2</v>
      </c>
      <c r="E367" s="0" t="n">
        <v>14</v>
      </c>
      <c r="F367" s="0" t="n">
        <v>49795.72218</v>
      </c>
      <c r="G367" s="0" t="n">
        <v>131958.6638</v>
      </c>
      <c r="H367" s="0" t="n">
        <v>20720</v>
      </c>
      <c r="I367" s="0" t="n">
        <v>20.72</v>
      </c>
      <c r="J367" s="0" t="n">
        <v>0.02072</v>
      </c>
      <c r="K367" s="0" t="n">
        <v>45.6797264</v>
      </c>
      <c r="L367" s="0" t="n">
        <v>0.012</v>
      </c>
      <c r="M367" s="0" t="n">
        <v>3</v>
      </c>
      <c r="N367" s="0" t="n">
        <v>119.9691279</v>
      </c>
      <c r="O367" s="0" t="n">
        <v>118.107437724328</v>
      </c>
      <c r="P367" s="0" t="n">
        <v>19770.287712418</v>
      </c>
      <c r="Q367" s="0" t="n">
        <v>47513.3086095121</v>
      </c>
      <c r="R367" s="0" t="n">
        <v>125910.267815207</v>
      </c>
      <c r="S367" s="0" t="n">
        <v>150.93</v>
      </c>
      <c r="T367" s="0" t="n">
        <v>0.11</v>
      </c>
      <c r="U367" s="0" t="n">
        <v>0.13</v>
      </c>
    </row>
    <row r="368" customFormat="false" ht="15" hidden="false" customHeight="false" outlineLevel="0" collapsed="false">
      <c r="A368" s="0" t="s">
        <v>45</v>
      </c>
      <c r="B368" s="0" t="s">
        <v>46</v>
      </c>
      <c r="C368" s="0" t="n">
        <v>7</v>
      </c>
      <c r="D368" s="0" t="n">
        <v>5</v>
      </c>
      <c r="E368" s="0" t="n">
        <v>35</v>
      </c>
      <c r="F368" s="0" t="n">
        <v>7506.098705</v>
      </c>
      <c r="G368" s="0" t="n">
        <v>19891.16157</v>
      </c>
      <c r="H368" s="0" t="n">
        <v>3123.287671</v>
      </c>
      <c r="I368" s="0" t="n">
        <v>3.123287671</v>
      </c>
      <c r="J368" s="0" t="n">
        <v>0.003123288</v>
      </c>
      <c r="K368" s="0" t="n">
        <v>6.885662466</v>
      </c>
      <c r="L368" s="0" t="n">
        <v>0.00396</v>
      </c>
      <c r="M368" s="0" t="n">
        <v>3.2</v>
      </c>
      <c r="N368" s="0" t="n">
        <v>69.62841358</v>
      </c>
      <c r="O368" s="2" t="n">
        <v>300.501419829019</v>
      </c>
      <c r="P368" s="2" t="n">
        <v>336359.793026319</v>
      </c>
      <c r="Q368" s="2" t="n">
        <v>808362.876775581</v>
      </c>
      <c r="R368" s="2" t="n">
        <v>2142161.62345529</v>
      </c>
      <c r="S368" s="2" t="n">
        <v>300.785714285714</v>
      </c>
      <c r="T368" s="2" t="n">
        <v>0.240142857142857</v>
      </c>
      <c r="U368" s="2" t="n">
        <v>6</v>
      </c>
    </row>
    <row r="369" customFormat="false" ht="15" hidden="false" customHeight="false" outlineLevel="0" collapsed="false">
      <c r="A369" s="0" t="s">
        <v>43</v>
      </c>
      <c r="B369" s="0" t="s">
        <v>44</v>
      </c>
      <c r="C369" s="0" t="n">
        <v>7</v>
      </c>
      <c r="D369" s="0" t="n">
        <v>2</v>
      </c>
      <c r="E369" s="0" t="n">
        <v>14</v>
      </c>
      <c r="F369" s="0" t="n">
        <v>2275.666907</v>
      </c>
      <c r="G369" s="0" t="n">
        <v>6030.517304</v>
      </c>
      <c r="H369" s="0" t="n">
        <v>946.905</v>
      </c>
      <c r="I369" s="0" t="n">
        <v>0.946905</v>
      </c>
      <c r="J369" s="0" t="n">
        <v>0.000946905</v>
      </c>
      <c r="K369" s="0" t="n">
        <v>2.087565701</v>
      </c>
      <c r="L369" s="0" t="n">
        <v>0.0144</v>
      </c>
      <c r="M369" s="0" t="n">
        <v>3</v>
      </c>
      <c r="N369" s="0" t="n">
        <v>40.36280185</v>
      </c>
      <c r="O369" s="2" t="n">
        <v>47.5433802646499</v>
      </c>
      <c r="P369" s="2" t="n">
        <v>1547.50713712176</v>
      </c>
      <c r="Q369" s="2" t="n">
        <v>3719.07507118904</v>
      </c>
      <c r="R369" s="2" t="n">
        <v>9855.54893865095</v>
      </c>
      <c r="S369" s="2" t="n">
        <v>47.6333333333333</v>
      </c>
      <c r="T369" s="2" t="n">
        <v>0.448</v>
      </c>
      <c r="U369" s="2" t="n">
        <v>0</v>
      </c>
    </row>
    <row r="370" customFormat="false" ht="15" hidden="false" customHeight="false" outlineLevel="0" collapsed="false">
      <c r="A370" s="0" t="s">
        <v>53</v>
      </c>
      <c r="B370" s="0" t="s">
        <v>54</v>
      </c>
      <c r="C370" s="0" t="n">
        <v>7</v>
      </c>
      <c r="D370" s="0" t="n">
        <v>2</v>
      </c>
      <c r="E370" s="0" t="n">
        <v>14</v>
      </c>
      <c r="F370" s="0" t="n">
        <v>3445.56597</v>
      </c>
      <c r="G370" s="0" t="n">
        <v>9130.749819</v>
      </c>
      <c r="H370" s="0" t="n">
        <v>1433.7</v>
      </c>
      <c r="I370" s="0" t="n">
        <v>1.4337</v>
      </c>
      <c r="J370" s="0" t="n">
        <v>0.0014337</v>
      </c>
      <c r="K370" s="0" t="n">
        <v>3.160763694</v>
      </c>
      <c r="L370" s="0" t="n">
        <v>0.012</v>
      </c>
      <c r="M370" s="0" t="n">
        <v>2.95</v>
      </c>
      <c r="N370" s="0" t="n">
        <v>52.6151558</v>
      </c>
      <c r="O370" s="0" t="n">
        <v>37.2054263220759</v>
      </c>
      <c r="P370" s="0" t="n">
        <v>515.78628244311</v>
      </c>
      <c r="Q370" s="0" t="n">
        <v>1239.57289700339</v>
      </c>
      <c r="R370" s="0" t="n">
        <v>3284.86817705898</v>
      </c>
      <c r="S370" s="0" t="n">
        <v>41</v>
      </c>
      <c r="T370" s="0" t="n">
        <v>0.17</v>
      </c>
      <c r="U370" s="0" t="n">
        <v>0</v>
      </c>
    </row>
    <row r="371" customFormat="false" ht="15" hidden="false" customHeight="false" outlineLevel="0" collapsed="false">
      <c r="A371" s="0" t="s">
        <v>57</v>
      </c>
      <c r="B371" s="0" t="s">
        <v>58</v>
      </c>
      <c r="C371" s="0" t="n">
        <v>7</v>
      </c>
      <c r="D371" s="0" t="n">
        <v>2</v>
      </c>
      <c r="E371" s="0" t="n">
        <v>14</v>
      </c>
      <c r="F371" s="0" t="n">
        <v>7769.887048</v>
      </c>
      <c r="G371" s="0" t="n">
        <v>20590.20068</v>
      </c>
      <c r="H371" s="0" t="n">
        <v>3233.050001</v>
      </c>
      <c r="I371" s="0" t="n">
        <v>3.233050001</v>
      </c>
      <c r="J371" s="0" t="n">
        <v>0.00323305</v>
      </c>
      <c r="K371" s="0" t="n">
        <v>7.127646692</v>
      </c>
      <c r="L371" s="0" t="n">
        <v>0.004</v>
      </c>
      <c r="M371" s="0" t="n">
        <v>3.1</v>
      </c>
      <c r="N371" s="0" t="n">
        <v>64.94964844</v>
      </c>
      <c r="O371" s="0" t="n">
        <v>72.6304257350684</v>
      </c>
      <c r="P371" s="0" t="n">
        <v>4521.03403914042</v>
      </c>
      <c r="Q371" s="0" t="n">
        <v>10865.2584454228</v>
      </c>
      <c r="R371" s="0" t="n">
        <v>28792.9348803703</v>
      </c>
      <c r="S371" s="0" t="n">
        <v>72.9</v>
      </c>
      <c r="T371" s="0" t="n">
        <v>0.4</v>
      </c>
      <c r="U371" s="0" t="n">
        <v>0</v>
      </c>
    </row>
    <row r="372" customFormat="false" ht="15" hidden="false" customHeight="false" outlineLevel="0" collapsed="false">
      <c r="A372" s="0" t="s">
        <v>59</v>
      </c>
      <c r="B372" s="0" t="s">
        <v>60</v>
      </c>
      <c r="C372" s="0" t="n">
        <v>7</v>
      </c>
      <c r="D372" s="0" t="n">
        <v>2</v>
      </c>
      <c r="E372" s="0" t="n">
        <v>14</v>
      </c>
      <c r="F372" s="0" t="n">
        <v>3445.56597</v>
      </c>
      <c r="G372" s="0" t="n">
        <v>9130.749819</v>
      </c>
      <c r="H372" s="0" t="n">
        <v>1433.7</v>
      </c>
      <c r="I372" s="0" t="n">
        <v>1.4337</v>
      </c>
      <c r="J372" s="0" t="n">
        <v>0.0014337</v>
      </c>
      <c r="K372" s="0" t="n">
        <v>3.160763694</v>
      </c>
      <c r="L372" s="0" t="n">
        <v>0.0168</v>
      </c>
      <c r="M372" s="0" t="n">
        <v>3.1</v>
      </c>
      <c r="N372" s="0" t="n">
        <v>38.96666402</v>
      </c>
      <c r="O372" s="0" t="n">
        <v>162.533386611716</v>
      </c>
      <c r="P372" s="0" t="n">
        <v>120013.829543177</v>
      </c>
      <c r="Q372" s="0" t="n">
        <v>288425.449514966</v>
      </c>
      <c r="R372" s="0" t="n">
        <v>764327.44121466</v>
      </c>
      <c r="S372" s="0" t="n">
        <v>263.2</v>
      </c>
      <c r="T372" s="0" t="n">
        <v>0.07</v>
      </c>
      <c r="U372" s="0" t="n">
        <v>0.27</v>
      </c>
    </row>
    <row r="373" customFormat="false" ht="15" hidden="false" customHeight="false" outlineLevel="0" collapsed="false">
      <c r="A373" s="0" t="s">
        <v>61</v>
      </c>
      <c r="B373" s="0" t="s">
        <v>62</v>
      </c>
      <c r="C373" s="0" t="n">
        <v>7</v>
      </c>
      <c r="D373" s="0" t="n">
        <v>1</v>
      </c>
      <c r="E373" s="0" t="n">
        <v>7</v>
      </c>
      <c r="F373" s="0" t="n">
        <v>418.3129055</v>
      </c>
      <c r="G373" s="0" t="n">
        <v>1108.5292</v>
      </c>
      <c r="H373" s="0" t="n">
        <v>174.06</v>
      </c>
      <c r="I373" s="0" t="n">
        <v>0.17406</v>
      </c>
      <c r="J373" s="0" t="n">
        <v>0.00017406</v>
      </c>
      <c r="K373" s="0" t="n">
        <v>0.383736157</v>
      </c>
      <c r="L373" s="0" t="n">
        <v>0.0125</v>
      </c>
      <c r="M373" s="0" t="n">
        <v>3</v>
      </c>
      <c r="N373" s="0" t="n">
        <v>24.05819212</v>
      </c>
      <c r="O373" s="0" t="n">
        <v>29.4219476938658</v>
      </c>
      <c r="P373" s="0" t="n">
        <v>318.364232782916</v>
      </c>
      <c r="Q373" s="0" t="n">
        <v>765.114714690979</v>
      </c>
      <c r="R373" s="0" t="n">
        <v>2027.55399393109</v>
      </c>
      <c r="S373" s="0" t="n">
        <v>33.7</v>
      </c>
      <c r="T373" s="0" t="n">
        <v>0.32</v>
      </c>
      <c r="U373" s="0" t="n">
        <v>0.55</v>
      </c>
    </row>
    <row r="374" customFormat="false" ht="15" hidden="false" customHeight="false" outlineLevel="0" collapsed="false">
      <c r="A374" s="0" t="s">
        <v>63</v>
      </c>
      <c r="B374" s="0" t="s">
        <v>64</v>
      </c>
      <c r="C374" s="0" t="n">
        <v>7</v>
      </c>
      <c r="D374" s="0" t="n">
        <v>2</v>
      </c>
      <c r="E374" s="0" t="n">
        <v>14</v>
      </c>
      <c r="F374" s="0" t="n">
        <v>2275.666907</v>
      </c>
      <c r="G374" s="0" t="n">
        <v>6030.517304</v>
      </c>
      <c r="H374" s="0" t="n">
        <v>946.905</v>
      </c>
      <c r="I374" s="0" t="n">
        <v>0.946905</v>
      </c>
      <c r="J374" s="0" t="n">
        <v>0.000946905</v>
      </c>
      <c r="K374" s="0" t="n">
        <v>2.087565701</v>
      </c>
      <c r="L374" s="0" t="n">
        <v>0.012</v>
      </c>
      <c r="M374" s="0" t="n">
        <v>3.1</v>
      </c>
      <c r="N374" s="0" t="n">
        <v>37.99424289</v>
      </c>
      <c r="O374" s="0" t="n">
        <v>42.4423863594418</v>
      </c>
      <c r="P374" s="0" t="n">
        <v>1334.62915865616</v>
      </c>
      <c r="Q374" s="0" t="n">
        <v>3207.47214288912</v>
      </c>
      <c r="R374" s="0" t="n">
        <v>8499.80117865616</v>
      </c>
      <c r="S374" s="0" t="n">
        <v>42.5</v>
      </c>
      <c r="T374" s="0" t="n">
        <v>0.47</v>
      </c>
      <c r="U374" s="0" t="n">
        <v>0.05</v>
      </c>
    </row>
    <row r="375" customFormat="false" ht="15" hidden="false" customHeight="false" outlineLevel="0" collapsed="false">
      <c r="A375" s="0" t="s">
        <v>65</v>
      </c>
      <c r="B375" s="0" t="s">
        <v>66</v>
      </c>
      <c r="C375" s="0" t="n">
        <v>7</v>
      </c>
      <c r="D375" s="0" t="n">
        <v>3</v>
      </c>
      <c r="E375" s="0" t="n">
        <v>21</v>
      </c>
      <c r="F375" s="0" t="n">
        <v>13000</v>
      </c>
      <c r="G375" s="0" t="n">
        <v>34450</v>
      </c>
      <c r="H375" s="0" t="n">
        <v>5409.3</v>
      </c>
      <c r="I375" s="0" t="n">
        <v>5.4093</v>
      </c>
      <c r="J375" s="0" t="n">
        <v>0.0054093</v>
      </c>
      <c r="K375" s="0" t="n">
        <v>11.92545097</v>
      </c>
      <c r="L375" s="0" t="n">
        <v>0.0127</v>
      </c>
      <c r="M375" s="0" t="n">
        <v>3.1</v>
      </c>
      <c r="N375" s="0" t="n">
        <v>65.45084732</v>
      </c>
      <c r="O375" s="0" t="n">
        <v>52.6715721091757</v>
      </c>
      <c r="P375" s="0" t="n">
        <v>2758.60927713028</v>
      </c>
      <c r="Q375" s="0" t="n">
        <v>6629.67862804681</v>
      </c>
      <c r="R375" s="0" t="n">
        <v>17568.648364324</v>
      </c>
      <c r="S375" s="0" t="n">
        <v>52.7</v>
      </c>
      <c r="T375" s="0" t="n">
        <v>0.35</v>
      </c>
      <c r="U375" s="0" t="n">
        <v>-0.5</v>
      </c>
    </row>
    <row r="376" customFormat="false" ht="15" hidden="false" customHeight="false" outlineLevel="0" collapsed="false">
      <c r="A376" s="0" t="s">
        <v>67</v>
      </c>
      <c r="B376" s="0" t="s">
        <v>68</v>
      </c>
      <c r="C376" s="0" t="n">
        <v>7</v>
      </c>
      <c r="D376" s="0" t="n">
        <v>1</v>
      </c>
      <c r="E376" s="0" t="n">
        <v>7</v>
      </c>
      <c r="F376" s="0" t="n">
        <v>581.55</v>
      </c>
      <c r="G376" s="0" t="n">
        <v>1541.12</v>
      </c>
      <c r="H376" s="0" t="n">
        <v>241.982955</v>
      </c>
      <c r="I376" s="0" t="n">
        <v>0.241982955</v>
      </c>
      <c r="J376" s="0" t="n">
        <v>0.000241983</v>
      </c>
      <c r="K376" s="0" t="n">
        <v>0.533480462</v>
      </c>
      <c r="L376" s="0" t="n">
        <v>0.0129</v>
      </c>
      <c r="M376" s="0" t="n">
        <v>3.05</v>
      </c>
      <c r="N376" s="0" t="n">
        <v>25.1795267</v>
      </c>
      <c r="O376" s="0" t="n">
        <v>36.6714591709897</v>
      </c>
      <c r="P376" s="0" t="n">
        <v>761.711816655086</v>
      </c>
      <c r="Q376" s="0" t="n">
        <v>1830.59797321578</v>
      </c>
      <c r="R376" s="0" t="n">
        <v>4851.08462902182</v>
      </c>
      <c r="S376" s="0" t="n">
        <v>40.6</v>
      </c>
      <c r="T376" s="0" t="n">
        <v>0.27</v>
      </c>
      <c r="U376" s="0" t="n">
        <v>-1.65</v>
      </c>
    </row>
    <row r="377" customFormat="false" ht="15" hidden="false" customHeight="false" outlineLevel="0" collapsed="false">
      <c r="A377" s="0" t="s">
        <v>69</v>
      </c>
      <c r="B377" s="0" t="s">
        <v>70</v>
      </c>
      <c r="C377" s="0" t="n">
        <v>7</v>
      </c>
      <c r="D377" s="0" t="n">
        <v>1</v>
      </c>
      <c r="E377" s="0" t="n">
        <v>7</v>
      </c>
      <c r="F377" s="0" t="n">
        <v>314.4436434</v>
      </c>
      <c r="G377" s="0" t="n">
        <v>833.275655</v>
      </c>
      <c r="H377" s="0" t="n">
        <v>130.84</v>
      </c>
      <c r="I377" s="0" t="n">
        <v>0.13084</v>
      </c>
      <c r="J377" s="0" t="n">
        <v>0.00013084</v>
      </c>
      <c r="K377" s="0" t="n">
        <v>0.288452481</v>
      </c>
      <c r="L377" s="0" t="n">
        <v>0.01</v>
      </c>
      <c r="M377" s="0" t="n">
        <v>2.9</v>
      </c>
      <c r="N377" s="0" t="n">
        <v>26.27639017</v>
      </c>
      <c r="O377" s="0" t="n">
        <v>30.7713839127213</v>
      </c>
      <c r="P377" s="0" t="n">
        <v>206.836120365917</v>
      </c>
      <c r="Q377" s="0" t="n">
        <v>497.082721379278</v>
      </c>
      <c r="R377" s="0" t="n">
        <v>1317.26921165509</v>
      </c>
      <c r="S377" s="0" t="n">
        <v>37.7</v>
      </c>
      <c r="T377" s="0" t="n">
        <v>0.242</v>
      </c>
      <c r="U377" s="0" t="n">
        <v>0</v>
      </c>
    </row>
    <row r="378" customFormat="false" ht="15" hidden="false" customHeight="false" outlineLevel="0" collapsed="false">
      <c r="A378" s="2" t="s">
        <v>71</v>
      </c>
      <c r="B378" s="0" t="s">
        <v>72</v>
      </c>
      <c r="C378" s="0" t="n">
        <v>7</v>
      </c>
      <c r="D378" s="0" t="n">
        <v>1</v>
      </c>
      <c r="E378" s="0" t="n">
        <v>7</v>
      </c>
      <c r="F378" s="0" t="n">
        <v>5.118961788</v>
      </c>
      <c r="G378" s="0" t="n">
        <v>13.56524874</v>
      </c>
      <c r="H378" s="0" t="n">
        <v>2.1299999999868</v>
      </c>
      <c r="I378" s="0" t="n">
        <v>0.0021299999999868</v>
      </c>
      <c r="J378" s="0" t="n">
        <v>2.1299999999868E-006</v>
      </c>
      <c r="K378" s="0" t="n">
        <v>0.0046958405999709</v>
      </c>
      <c r="L378" s="3" t="n">
        <v>0.011</v>
      </c>
      <c r="M378" s="3" t="n">
        <v>3.01</v>
      </c>
      <c r="N378" s="0" t="n">
        <v>5.75170122563962</v>
      </c>
      <c r="O378" s="2" t="n">
        <v>8.28392861886197</v>
      </c>
      <c r="P378" s="2" t="n">
        <v>6.38681141223707</v>
      </c>
      <c r="Q378" s="2" t="n">
        <v>15.3492223317401</v>
      </c>
      <c r="R378" s="2" t="n">
        <v>40.6754391791113</v>
      </c>
      <c r="S378" s="0" t="n">
        <v>9</v>
      </c>
      <c r="T378" s="0" t="n">
        <v>0.32</v>
      </c>
      <c r="U378" s="0" t="n">
        <v>-0.91</v>
      </c>
    </row>
    <row r="379" customFormat="false" ht="15" hidden="false" customHeight="false" outlineLevel="0" collapsed="false">
      <c r="A379" s="2" t="s">
        <v>49</v>
      </c>
      <c r="B379" s="0" t="s">
        <v>50</v>
      </c>
      <c r="C379" s="0" t="n">
        <v>7</v>
      </c>
      <c r="D379" s="0" t="n">
        <v>1</v>
      </c>
      <c r="E379" s="0" t="n">
        <v>7</v>
      </c>
      <c r="F379" s="0" t="n">
        <v>2275.666907</v>
      </c>
      <c r="G379" s="0" t="n">
        <v>6030.517304</v>
      </c>
      <c r="H379" s="0" t="n">
        <v>946.9050000027</v>
      </c>
      <c r="I379" s="0" t="n">
        <v>0.9469050000027</v>
      </c>
      <c r="J379" s="0" t="n">
        <v>0.0009469050000027</v>
      </c>
      <c r="K379" s="0" t="n">
        <v>2.08756570110595</v>
      </c>
      <c r="L379" s="3" t="n">
        <v>0.012</v>
      </c>
      <c r="M379" s="3" t="n">
        <v>3.1</v>
      </c>
      <c r="N379" s="0" t="n">
        <v>37.9942428895584</v>
      </c>
      <c r="O379" s="2" t="n">
        <v>43.0594898894134</v>
      </c>
      <c r="P379" s="2" t="n">
        <v>1395.70866858655</v>
      </c>
      <c r="Q379" s="2" t="n">
        <v>3354.26260174609</v>
      </c>
      <c r="R379" s="2" t="n">
        <v>8888.79589462714</v>
      </c>
      <c r="S379" s="2" t="n">
        <v>54.3</v>
      </c>
      <c r="T379" s="2" t="n">
        <v>0.225</v>
      </c>
      <c r="U379" s="2" t="n">
        <v>0</v>
      </c>
    </row>
    <row r="380" customFormat="false" ht="15" hidden="false" customHeight="false" outlineLevel="0" collapsed="false">
      <c r="A380" s="0" t="s">
        <v>55</v>
      </c>
      <c r="B380" s="0" t="s">
        <v>56</v>
      </c>
      <c r="C380" s="0" t="n">
        <v>7</v>
      </c>
      <c r="D380" s="0" t="n">
        <v>1</v>
      </c>
      <c r="E380" s="0" t="n">
        <v>7</v>
      </c>
      <c r="F380" s="0" t="n">
        <v>6590.963711</v>
      </c>
      <c r="G380" s="0" t="n">
        <v>17466.05383</v>
      </c>
      <c r="H380" s="0" t="n">
        <v>2742.5</v>
      </c>
      <c r="I380" s="0" t="n">
        <v>2.7425</v>
      </c>
      <c r="J380" s="0" t="n">
        <v>0.0027425</v>
      </c>
      <c r="K380" s="0" t="n">
        <v>6.04617035</v>
      </c>
      <c r="L380" s="0" t="n">
        <v>0.013</v>
      </c>
      <c r="M380" s="0" t="n">
        <v>3</v>
      </c>
      <c r="N380" s="0" t="n">
        <v>59.52980062</v>
      </c>
      <c r="O380" s="0" t="n">
        <v>73.7021205036686</v>
      </c>
      <c r="P380" s="0" t="n">
        <v>5204.55140074882</v>
      </c>
      <c r="Q380" s="0" t="n">
        <v>12507.9341522442</v>
      </c>
      <c r="R380" s="0" t="n">
        <v>33146.0255034472</v>
      </c>
      <c r="S380" s="0" t="n">
        <v>152</v>
      </c>
      <c r="T380" s="0" t="n">
        <v>0.096</v>
      </c>
      <c r="U380" s="0" t="n">
        <v>0.09</v>
      </c>
    </row>
    <row r="381" customFormat="false" ht="15" hidden="false" customHeight="false" outlineLevel="0" collapsed="false">
      <c r="A381" s="0" t="s">
        <v>75</v>
      </c>
      <c r="B381" s="0" t="s">
        <v>76</v>
      </c>
      <c r="C381" s="0" t="n">
        <v>7</v>
      </c>
      <c r="D381" s="0" t="n">
        <v>2</v>
      </c>
      <c r="E381" s="0" t="n">
        <v>14</v>
      </c>
      <c r="F381" s="0" t="n">
        <v>2275.666907</v>
      </c>
      <c r="G381" s="0" t="n">
        <v>6030.517304</v>
      </c>
      <c r="H381" s="0" t="n">
        <v>946.905</v>
      </c>
      <c r="I381" s="0" t="n">
        <v>0.946905</v>
      </c>
      <c r="J381" s="0" t="n">
        <v>0.000946905</v>
      </c>
      <c r="K381" s="0" t="n">
        <v>2.087565701</v>
      </c>
      <c r="L381" s="0" t="n">
        <v>0.0025</v>
      </c>
      <c r="M381" s="0" t="n">
        <v>3.1</v>
      </c>
      <c r="N381" s="0" t="n">
        <v>63.01922132</v>
      </c>
      <c r="O381" s="0" t="n">
        <v>94.7236222227423</v>
      </c>
      <c r="P381" s="0" t="n">
        <v>3349.35151811542</v>
      </c>
      <c r="Q381" s="0" t="n">
        <v>8049.3908149854</v>
      </c>
      <c r="R381" s="0" t="n">
        <v>21330.8856597113</v>
      </c>
      <c r="S381" s="0" t="n">
        <v>122</v>
      </c>
      <c r="T381" s="0" t="n">
        <v>0.107</v>
      </c>
      <c r="U381" s="0" t="n">
        <v>0</v>
      </c>
    </row>
    <row r="382" customFormat="false" ht="15" hidden="false" customHeight="false" outlineLevel="0" collapsed="false">
      <c r="A382" s="0" t="s">
        <v>73</v>
      </c>
      <c r="B382" s="0" t="s">
        <v>74</v>
      </c>
      <c r="C382" s="0" t="n">
        <v>7</v>
      </c>
      <c r="D382" s="0" t="n">
        <v>2</v>
      </c>
      <c r="E382" s="0" t="n">
        <v>14</v>
      </c>
      <c r="F382" s="0" t="n">
        <v>2275.666907</v>
      </c>
      <c r="G382" s="0" t="n">
        <v>6030.517304</v>
      </c>
      <c r="H382" s="0" t="n">
        <v>946.905</v>
      </c>
      <c r="I382" s="0" t="n">
        <v>0.946905</v>
      </c>
      <c r="J382" s="0" t="n">
        <v>0.000946905</v>
      </c>
      <c r="K382" s="0" t="n">
        <v>2.087565701</v>
      </c>
      <c r="L382" s="0" t="n">
        <v>0.014</v>
      </c>
      <c r="M382" s="0" t="n">
        <v>2.8</v>
      </c>
      <c r="N382" s="0" t="n">
        <v>53.09623234</v>
      </c>
      <c r="O382" s="0" t="n">
        <v>42.9481188567998</v>
      </c>
      <c r="P382" s="0" t="n">
        <v>522.84341833367</v>
      </c>
      <c r="Q382" s="0" t="n">
        <v>1256.53308900185</v>
      </c>
      <c r="R382" s="0" t="n">
        <v>3329.81268585491</v>
      </c>
      <c r="S382" s="0" t="n">
        <v>43</v>
      </c>
      <c r="T382" s="0" t="n">
        <v>0.48</v>
      </c>
      <c r="U382" s="0" t="n">
        <v>0</v>
      </c>
    </row>
    <row r="383" customFormat="false" ht="15" hidden="false" customHeight="false" outlineLevel="0" collapsed="false">
      <c r="A383" s="2" t="s">
        <v>51</v>
      </c>
      <c r="B383" s="0" t="s">
        <v>52</v>
      </c>
      <c r="C383" s="0" t="n">
        <v>7</v>
      </c>
      <c r="D383" s="0" t="n">
        <v>1</v>
      </c>
      <c r="E383" s="0" t="n">
        <v>7</v>
      </c>
      <c r="F383" s="0" t="n">
        <v>3445.56597</v>
      </c>
      <c r="G383" s="0" t="n">
        <v>9130.749819</v>
      </c>
      <c r="H383" s="0" t="n">
        <v>1433.700000117</v>
      </c>
      <c r="I383" s="0" t="n">
        <v>1.433700000117</v>
      </c>
      <c r="J383" s="0" t="n">
        <v>0.001433700000117</v>
      </c>
      <c r="K383" s="0" t="n">
        <v>3.16076369425794</v>
      </c>
      <c r="L383" s="3" t="n">
        <v>0.0124</v>
      </c>
      <c r="M383" s="3" t="n">
        <v>3.2</v>
      </c>
      <c r="N383" s="0" t="n">
        <v>38.2119268360329</v>
      </c>
      <c r="O383" s="2" t="n">
        <v>15.9146721977712</v>
      </c>
      <c r="P383" s="2" t="n">
        <v>86.9309283836527</v>
      </c>
      <c r="Q383" s="2" t="n">
        <v>208.918357086404</v>
      </c>
      <c r="R383" s="2" t="n">
        <v>553.633646278971</v>
      </c>
      <c r="S383" s="0" t="n">
        <v>20.9</v>
      </c>
      <c r="T383" s="0" t="n">
        <v>0.195</v>
      </c>
      <c r="U383" s="0" t="n">
        <v>-0.35</v>
      </c>
    </row>
    <row r="384" customFormat="false" ht="15" hidden="false" customHeight="false" outlineLevel="0" collapsed="false">
      <c r="A384" s="0" t="s">
        <v>85</v>
      </c>
      <c r="B384" s="0" t="s">
        <v>86</v>
      </c>
      <c r="C384" s="0" t="n">
        <v>7</v>
      </c>
      <c r="D384" s="0" t="n">
        <v>7</v>
      </c>
      <c r="E384" s="0" t="n">
        <v>49</v>
      </c>
      <c r="F384" s="0" t="n">
        <v>57132.7029</v>
      </c>
      <c r="G384" s="0" t="n">
        <v>151401.763</v>
      </c>
      <c r="H384" s="0" t="n">
        <v>23772.91768</v>
      </c>
      <c r="I384" s="0" t="n">
        <v>23.77291768</v>
      </c>
      <c r="J384" s="0" t="n">
        <v>0.023772918</v>
      </c>
      <c r="K384" s="0" t="n">
        <v>52.41024977</v>
      </c>
      <c r="L384" s="0" t="n">
        <v>0.00524</v>
      </c>
      <c r="M384" s="0" t="n">
        <v>3.141</v>
      </c>
      <c r="N384" s="0" t="n">
        <v>131.6162519</v>
      </c>
      <c r="O384" s="2" t="n">
        <v>308.373133912666</v>
      </c>
      <c r="P384" s="2" t="n">
        <v>344763.02418619</v>
      </c>
      <c r="Q384" s="2" t="n">
        <v>828558.097058857</v>
      </c>
      <c r="R384" s="2" t="n">
        <v>2195678.95720597</v>
      </c>
      <c r="S384" s="0" t="n">
        <v>309.244444444444</v>
      </c>
      <c r="T384" s="0" t="n">
        <v>0.136555555555556</v>
      </c>
      <c r="U384" s="0" t="n">
        <v>6</v>
      </c>
    </row>
    <row r="385" customFormat="false" ht="15" hidden="false" customHeight="false" outlineLevel="0" collapsed="false">
      <c r="A385" s="0" t="s">
        <v>77</v>
      </c>
      <c r="B385" s="0" t="s">
        <v>78</v>
      </c>
      <c r="C385" s="0" t="n">
        <v>7</v>
      </c>
      <c r="D385" s="0" t="n">
        <v>3</v>
      </c>
      <c r="E385" s="0" t="n">
        <v>21</v>
      </c>
      <c r="F385" s="0" t="n">
        <v>182759.9925</v>
      </c>
      <c r="G385" s="0" t="n">
        <v>484313.9801</v>
      </c>
      <c r="H385" s="0" t="n">
        <v>76046.43288</v>
      </c>
      <c r="I385" s="0" t="n">
        <v>76.04643288</v>
      </c>
      <c r="J385" s="0" t="n">
        <v>0.076046433</v>
      </c>
      <c r="K385" s="0" t="n">
        <v>167.6534869</v>
      </c>
      <c r="L385" s="0" t="n">
        <v>0.035</v>
      </c>
      <c r="M385" s="0" t="n">
        <v>2.9</v>
      </c>
      <c r="N385" s="0" t="n">
        <v>153.1708558</v>
      </c>
      <c r="O385" s="2" t="n">
        <v>208.4012612112</v>
      </c>
      <c r="P385" s="2" t="n">
        <v>185728.708506097</v>
      </c>
      <c r="Q385" s="2" t="n">
        <v>446355.944499151</v>
      </c>
      <c r="R385" s="2" t="n">
        <v>1182843.25292275</v>
      </c>
      <c r="S385" s="0" t="n">
        <v>208.407</v>
      </c>
      <c r="T385" s="0" t="n">
        <v>0.5</v>
      </c>
      <c r="U385" s="0" t="n">
        <v>0</v>
      </c>
    </row>
    <row r="386" customFormat="false" ht="15" hidden="false" customHeight="false" outlineLevel="0" collapsed="false">
      <c r="A386" s="0" t="s">
        <v>79</v>
      </c>
      <c r="B386" s="0" t="s">
        <v>80</v>
      </c>
      <c r="C386" s="0" t="n">
        <v>7</v>
      </c>
      <c r="D386" s="0" t="n">
        <v>2</v>
      </c>
      <c r="E386" s="0" t="n">
        <v>14</v>
      </c>
      <c r="F386" s="0" t="n">
        <v>3445.56597</v>
      </c>
      <c r="G386" s="0" t="n">
        <v>9130.749819</v>
      </c>
      <c r="H386" s="0" t="n">
        <v>1433.7</v>
      </c>
      <c r="I386" s="0" t="n">
        <v>1.4337</v>
      </c>
      <c r="J386" s="0" t="n">
        <v>0.0014337</v>
      </c>
      <c r="K386" s="0" t="n">
        <v>3.160763694</v>
      </c>
      <c r="L386" s="0" t="n">
        <v>0.0034</v>
      </c>
      <c r="M386" s="0" t="n">
        <v>3.285</v>
      </c>
      <c r="N386" s="0" t="n">
        <v>38.21192684</v>
      </c>
      <c r="O386" s="0" t="n">
        <v>54.3562204071304</v>
      </c>
      <c r="P386" s="0" t="n">
        <v>4428.11904918059</v>
      </c>
      <c r="Q386" s="0" t="n">
        <v>10641.9587819769</v>
      </c>
      <c r="R386" s="0" t="n">
        <v>28201.1907722388</v>
      </c>
      <c r="S386" s="0" t="n">
        <v>59.9</v>
      </c>
      <c r="T386" s="0" t="n">
        <v>0.17</v>
      </c>
      <c r="U386" s="0" t="n">
        <v>0</v>
      </c>
    </row>
    <row r="387" customFormat="false" ht="15" hidden="false" customHeight="false" outlineLevel="0" collapsed="false">
      <c r="A387" s="0" t="s">
        <v>81</v>
      </c>
      <c r="B387" s="0" t="s">
        <v>82</v>
      </c>
      <c r="C387" s="0" t="n">
        <v>7</v>
      </c>
      <c r="D387" s="0" t="n">
        <v>2</v>
      </c>
      <c r="E387" s="0" t="n">
        <v>14</v>
      </c>
      <c r="F387" s="0" t="n">
        <v>2275.666907</v>
      </c>
      <c r="G387" s="0" t="n">
        <v>6030.517304</v>
      </c>
      <c r="H387" s="0" t="n">
        <v>946.905</v>
      </c>
      <c r="I387" s="0" t="n">
        <v>0.946905</v>
      </c>
      <c r="J387" s="0" t="n">
        <v>0.000946905</v>
      </c>
      <c r="K387" s="0" t="n">
        <v>2.087565701</v>
      </c>
      <c r="L387" s="0" t="n">
        <v>0.015</v>
      </c>
      <c r="M387" s="0" t="n">
        <v>3</v>
      </c>
      <c r="N387" s="0" t="n">
        <v>39.81729171</v>
      </c>
      <c r="O387" s="0" t="n">
        <v>96.1896387839036</v>
      </c>
      <c r="P387" s="0" t="n">
        <v>13349.8424583511</v>
      </c>
      <c r="Q387" s="0" t="n">
        <v>32083.2551270155</v>
      </c>
      <c r="R387" s="0" t="n">
        <v>85020.626086591</v>
      </c>
      <c r="S387" s="0" t="n">
        <v>106</v>
      </c>
      <c r="T387" s="0" t="n">
        <v>0.17</v>
      </c>
      <c r="U387" s="0" t="n">
        <v>0</v>
      </c>
    </row>
    <row r="388" customFormat="false" ht="15" hidden="false" customHeight="false" outlineLevel="0" collapsed="false">
      <c r="A388" s="0" t="s">
        <v>83</v>
      </c>
      <c r="B388" s="0" t="s">
        <v>84</v>
      </c>
      <c r="C388" s="0" t="n">
        <v>7</v>
      </c>
      <c r="D388" s="0" t="n">
        <v>7</v>
      </c>
      <c r="E388" s="0" t="n">
        <v>49</v>
      </c>
      <c r="F388" s="0" t="n">
        <v>57132.7029</v>
      </c>
      <c r="G388" s="0" t="n">
        <v>151401.763</v>
      </c>
      <c r="H388" s="0" t="n">
        <v>23772.91768</v>
      </c>
      <c r="I388" s="0" t="n">
        <v>23.77291768</v>
      </c>
      <c r="J388" s="0" t="n">
        <v>0.023772918</v>
      </c>
      <c r="K388" s="0" t="n">
        <v>52.41024977</v>
      </c>
      <c r="L388" s="0" t="n">
        <v>0.0054</v>
      </c>
      <c r="M388" s="0" t="n">
        <v>3</v>
      </c>
      <c r="N388" s="0" t="n">
        <v>163.8939449</v>
      </c>
      <c r="O388" s="0" t="n">
        <v>279.04801918512</v>
      </c>
      <c r="P388" s="0" t="n">
        <v>117335.814377044</v>
      </c>
      <c r="Q388" s="0" t="n">
        <v>281989.460170737</v>
      </c>
      <c r="R388" s="0" t="n">
        <v>747272.069452454</v>
      </c>
      <c r="S388" s="0" t="n">
        <v>280</v>
      </c>
      <c r="T388" s="0" t="n">
        <v>0.116</v>
      </c>
      <c r="U388" s="0" t="n">
        <v>0</v>
      </c>
    </row>
    <row r="389" customFormat="false" ht="15" hidden="false" customHeight="false" outlineLevel="0" collapsed="false">
      <c r="A389" s="0" t="s">
        <v>91</v>
      </c>
      <c r="B389" s="0" t="s">
        <v>92</v>
      </c>
      <c r="C389" s="0" t="n">
        <v>7</v>
      </c>
      <c r="D389" s="0" t="n">
        <v>2</v>
      </c>
      <c r="E389" s="0" t="n">
        <v>14</v>
      </c>
      <c r="F389" s="0" t="n">
        <v>2275.666907</v>
      </c>
      <c r="G389" s="0" t="n">
        <v>6030.517304</v>
      </c>
      <c r="H389" s="0" t="n">
        <v>946.905</v>
      </c>
      <c r="I389" s="0" t="n">
        <v>0.946905</v>
      </c>
      <c r="J389" s="0" t="n">
        <v>0.000946905</v>
      </c>
      <c r="K389" s="0" t="n">
        <v>2.087565701</v>
      </c>
      <c r="L389" s="0" t="n">
        <v>0.013</v>
      </c>
      <c r="M389" s="0" t="n">
        <v>3</v>
      </c>
      <c r="N389" s="0" t="n">
        <v>41.76261512</v>
      </c>
      <c r="O389" s="0" t="n">
        <v>55.9891170509717</v>
      </c>
      <c r="P389" s="0" t="n">
        <v>2281.67723045515</v>
      </c>
      <c r="Q389" s="0" t="n">
        <v>5483.48288982252</v>
      </c>
      <c r="R389" s="0" t="n">
        <v>14531.2296580297</v>
      </c>
      <c r="S389" s="0" t="n">
        <v>60.2</v>
      </c>
      <c r="T389" s="0" t="n">
        <v>0.19</v>
      </c>
      <c r="U389" s="0" t="n">
        <v>0</v>
      </c>
    </row>
    <row r="390" customFormat="false" ht="15" hidden="false" customHeight="false" outlineLevel="0" collapsed="false">
      <c r="A390" s="0" t="s">
        <v>87</v>
      </c>
      <c r="B390" s="0" t="s">
        <v>88</v>
      </c>
      <c r="C390" s="0" t="n">
        <v>7</v>
      </c>
      <c r="D390" s="0" t="n">
        <v>2</v>
      </c>
      <c r="E390" s="0" t="n">
        <v>14</v>
      </c>
      <c r="F390" s="0" t="n">
        <v>2275.666907</v>
      </c>
      <c r="G390" s="0" t="n">
        <v>6030.517304</v>
      </c>
      <c r="H390" s="0" t="n">
        <v>946.905</v>
      </c>
      <c r="I390" s="0" t="n">
        <v>0.946905</v>
      </c>
      <c r="J390" s="0" t="n">
        <v>0.000946905</v>
      </c>
      <c r="K390" s="0" t="n">
        <v>2.087565701</v>
      </c>
      <c r="L390" s="0" t="n">
        <v>0.006</v>
      </c>
      <c r="M390" s="0" t="n">
        <v>3.1</v>
      </c>
      <c r="N390" s="0" t="n">
        <v>47.5142901</v>
      </c>
      <c r="O390" s="0" t="n">
        <v>29.5133403340475</v>
      </c>
      <c r="P390" s="0" t="n">
        <v>216.375549994924</v>
      </c>
      <c r="Q390" s="0" t="n">
        <v>520.008531590782</v>
      </c>
      <c r="R390" s="0" t="n">
        <v>1378.02260871557</v>
      </c>
      <c r="S390" s="0" t="n">
        <v>31.4</v>
      </c>
      <c r="T390" s="0" t="n">
        <v>0.19</v>
      </c>
      <c r="U390" s="0" t="n">
        <v>-0.8</v>
      </c>
    </row>
    <row r="391" customFormat="false" ht="15" hidden="false" customHeight="false" outlineLevel="0" collapsed="false">
      <c r="A391" s="0" t="s">
        <v>93</v>
      </c>
      <c r="B391" s="0" t="s">
        <v>94</v>
      </c>
      <c r="C391" s="0" t="n">
        <v>7</v>
      </c>
      <c r="D391" s="0" t="n">
        <v>9</v>
      </c>
      <c r="E391" s="0" t="n">
        <v>63</v>
      </c>
      <c r="F391" s="0" t="n">
        <v>1772528859</v>
      </c>
      <c r="G391" s="0" t="n">
        <v>4697201478</v>
      </c>
      <c r="H391" s="0" t="n">
        <v>737549258.2</v>
      </c>
      <c r="I391" s="0" t="n">
        <v>737549.2582</v>
      </c>
      <c r="J391" s="0" t="n">
        <v>737.5492582</v>
      </c>
      <c r="K391" s="0" t="n">
        <v>1626015.846</v>
      </c>
      <c r="L391" s="2" t="n">
        <v>0.017</v>
      </c>
      <c r="M391" s="0" t="n">
        <v>3</v>
      </c>
      <c r="N391" s="0" t="n">
        <v>1544.971047</v>
      </c>
      <c r="O391" s="2" t="n">
        <v>1584.95977097641</v>
      </c>
      <c r="P391" s="2" t="n">
        <v>67686748.4735221</v>
      </c>
      <c r="Q391" s="2" t="n">
        <v>162669426.756842</v>
      </c>
      <c r="R391" s="2" t="n">
        <v>431073980.905632</v>
      </c>
      <c r="S391" s="0" t="n">
        <v>1584.96</v>
      </c>
      <c r="T391" s="2" t="n">
        <v>0.25</v>
      </c>
      <c r="U391" s="0" t="n">
        <v>0</v>
      </c>
    </row>
    <row r="392" customFormat="false" ht="15" hidden="false" customHeight="false" outlineLevel="0" collapsed="false">
      <c r="A392" s="0" t="s">
        <v>109</v>
      </c>
      <c r="B392" s="0" t="s">
        <v>110</v>
      </c>
      <c r="C392" s="0" t="n">
        <v>7</v>
      </c>
      <c r="D392" s="0" t="n">
        <v>5</v>
      </c>
      <c r="E392" s="0" t="n">
        <v>35</v>
      </c>
      <c r="F392" s="0" t="n">
        <v>7506.098705</v>
      </c>
      <c r="G392" s="0" t="n">
        <v>19891.16157</v>
      </c>
      <c r="H392" s="0" t="n">
        <v>3123.287671</v>
      </c>
      <c r="I392" s="0" t="n">
        <v>3.123287671</v>
      </c>
      <c r="J392" s="0" t="n">
        <v>0.003123288</v>
      </c>
      <c r="K392" s="0" t="n">
        <v>6.885662466</v>
      </c>
      <c r="L392" s="0" t="n">
        <v>0.0043</v>
      </c>
      <c r="M392" s="0" t="n">
        <v>3.1</v>
      </c>
      <c r="N392" s="0" t="n">
        <v>77.74840024</v>
      </c>
      <c r="O392" s="0" t="n">
        <v>158.480174458412</v>
      </c>
      <c r="P392" s="0" t="n">
        <v>28404.7369335703</v>
      </c>
      <c r="Q392" s="0" t="n">
        <v>68264.207963399</v>
      </c>
      <c r="R392" s="0" t="n">
        <v>180900.151103007</v>
      </c>
      <c r="S392" s="0" t="n">
        <v>186</v>
      </c>
      <c r="T392" s="0" t="n">
        <v>0.046</v>
      </c>
      <c r="U392" s="0" t="n">
        <v>-6.54</v>
      </c>
    </row>
    <row r="393" customFormat="false" ht="15" hidden="false" customHeight="false" outlineLevel="0" collapsed="false">
      <c r="A393" s="0" t="s">
        <v>99</v>
      </c>
      <c r="B393" s="0" t="s">
        <v>100</v>
      </c>
      <c r="C393" s="0" t="n">
        <v>7</v>
      </c>
      <c r="D393" s="0" t="n">
        <v>2</v>
      </c>
      <c r="E393" s="0" t="n">
        <v>14</v>
      </c>
      <c r="F393" s="0" t="n">
        <v>2275.666907</v>
      </c>
      <c r="G393" s="0" t="n">
        <v>6030.517304</v>
      </c>
      <c r="H393" s="0" t="n">
        <v>946.905</v>
      </c>
      <c r="I393" s="0" t="n">
        <v>0.946905</v>
      </c>
      <c r="J393" s="0" t="n">
        <v>0.000946905</v>
      </c>
      <c r="K393" s="0" t="n">
        <v>2.087565701</v>
      </c>
      <c r="L393" s="0" t="n">
        <v>0.015</v>
      </c>
      <c r="M393" s="0" t="n">
        <v>3.1</v>
      </c>
      <c r="N393" s="0" t="n">
        <v>35.35546066</v>
      </c>
      <c r="O393" s="0" t="n">
        <v>38.4758555135614</v>
      </c>
      <c r="P393" s="0" t="n">
        <v>1230.76444925007</v>
      </c>
      <c r="Q393" s="0" t="n">
        <v>2957.85736421549</v>
      </c>
      <c r="R393" s="0" t="n">
        <v>7838.32201517105</v>
      </c>
      <c r="S393" s="0" t="n">
        <v>42.4</v>
      </c>
      <c r="T393" s="0" t="n">
        <v>0.17</v>
      </c>
      <c r="U393" s="0" t="n">
        <v>0</v>
      </c>
    </row>
    <row r="394" customFormat="false" ht="15" hidden="false" customHeight="false" outlineLevel="0" collapsed="false">
      <c r="A394" s="0" t="s">
        <v>97</v>
      </c>
      <c r="B394" s="0" t="s">
        <v>98</v>
      </c>
      <c r="C394" s="0" t="n">
        <v>7</v>
      </c>
      <c r="D394" s="0" t="n">
        <v>2</v>
      </c>
      <c r="E394" s="0" t="n">
        <v>14</v>
      </c>
      <c r="F394" s="0" t="n">
        <v>27187.08951</v>
      </c>
      <c r="G394" s="0" t="n">
        <v>72045.7872</v>
      </c>
      <c r="H394" s="0" t="n">
        <v>11312.54795</v>
      </c>
      <c r="I394" s="0" t="n">
        <v>11.31254795</v>
      </c>
      <c r="J394" s="0" t="n">
        <v>0.011312548</v>
      </c>
      <c r="K394" s="0" t="n">
        <v>24.93986945</v>
      </c>
      <c r="L394" s="2" t="n">
        <v>0.065</v>
      </c>
      <c r="M394" s="0" t="n">
        <v>3</v>
      </c>
      <c r="N394" s="0" t="n">
        <v>82.70088284</v>
      </c>
      <c r="O394" s="0" t="n">
        <v>23.5993501397953</v>
      </c>
      <c r="P394" s="0" t="n">
        <v>854.306062446272</v>
      </c>
      <c r="Q394" s="0" t="n">
        <v>2053.12680232221</v>
      </c>
      <c r="R394" s="0" t="n">
        <v>5440.78602615386</v>
      </c>
      <c r="S394" s="0" t="n">
        <v>23.6</v>
      </c>
      <c r="T394" s="0" t="n">
        <v>0.75</v>
      </c>
      <c r="U394" s="0" t="n">
        <v>0</v>
      </c>
    </row>
    <row r="395" customFormat="false" ht="15" hidden="false" customHeight="false" outlineLevel="0" collapsed="false">
      <c r="A395" s="2" t="s">
        <v>47</v>
      </c>
      <c r="B395" s="0" t="s">
        <v>48</v>
      </c>
      <c r="C395" s="0" t="n">
        <v>7</v>
      </c>
      <c r="D395" s="0" t="n">
        <v>1</v>
      </c>
      <c r="E395" s="0" t="n">
        <v>7</v>
      </c>
      <c r="F395" s="0" t="n">
        <v>314.4436434</v>
      </c>
      <c r="G395" s="0" t="n">
        <v>833.275655</v>
      </c>
      <c r="H395" s="0" t="n">
        <v>130.84000001874</v>
      </c>
      <c r="I395" s="0" t="n">
        <v>0.13084000001874</v>
      </c>
      <c r="J395" s="0" t="n">
        <v>0.00013084000001874</v>
      </c>
      <c r="K395" s="0" t="n">
        <v>0.288452480841315</v>
      </c>
      <c r="L395" s="3" t="n">
        <v>0.0123</v>
      </c>
      <c r="M395" s="3" t="n">
        <v>3.2</v>
      </c>
      <c r="N395" s="0" t="n">
        <v>18.1295101576066</v>
      </c>
      <c r="O395" s="2" t="n">
        <v>38.550351124251</v>
      </c>
      <c r="P395" s="2" t="n">
        <v>1462.83651709122</v>
      </c>
      <c r="Q395" s="2" t="n">
        <v>3515.58884184384</v>
      </c>
      <c r="R395" s="2" t="n">
        <v>9316.31043088617</v>
      </c>
      <c r="S395" s="2" t="n">
        <v>39.2</v>
      </c>
      <c r="T395" s="2" t="n">
        <v>0.585714285714286</v>
      </c>
      <c r="U395" s="2" t="n">
        <v>0</v>
      </c>
    </row>
    <row r="396" customFormat="false" ht="15" hidden="false" customHeight="false" outlineLevel="0" collapsed="false">
      <c r="A396" s="0" t="s">
        <v>103</v>
      </c>
      <c r="B396" s="0" t="s">
        <v>104</v>
      </c>
      <c r="C396" s="0" t="n">
        <v>7</v>
      </c>
      <c r="D396" s="0" t="n">
        <v>1</v>
      </c>
      <c r="E396" s="0" t="n">
        <v>7</v>
      </c>
      <c r="F396" s="0" t="n">
        <v>2838.956982</v>
      </c>
      <c r="G396" s="0" t="n">
        <v>7523.236002</v>
      </c>
      <c r="H396" s="0" t="n">
        <v>1181.29</v>
      </c>
      <c r="I396" s="0" t="n">
        <v>1.18129</v>
      </c>
      <c r="J396" s="0" t="n">
        <v>0.00118129</v>
      </c>
      <c r="K396" s="0" t="n">
        <v>2.60429556</v>
      </c>
      <c r="L396" s="0" t="n">
        <v>0.013</v>
      </c>
      <c r="M396" s="0" t="n">
        <v>2.8</v>
      </c>
      <c r="N396" s="0" t="n">
        <v>59.00133635</v>
      </c>
      <c r="O396" s="0" t="n">
        <v>46.849026666915</v>
      </c>
      <c r="P396" s="0" t="n">
        <v>619.305525910436</v>
      </c>
      <c r="Q396" s="0" t="n">
        <v>1488.35742828752</v>
      </c>
      <c r="R396" s="0" t="n">
        <v>3944.14718496192</v>
      </c>
      <c r="S396" s="0" t="n">
        <v>65.4</v>
      </c>
      <c r="T396" s="0" t="n">
        <v>0.18</v>
      </c>
      <c r="U396" s="0" t="n">
        <v>0</v>
      </c>
    </row>
    <row r="397" customFormat="false" ht="15" hidden="false" customHeight="false" outlineLevel="0" collapsed="false">
      <c r="A397" s="2" t="s">
        <v>105</v>
      </c>
      <c r="B397" s="0" t="s">
        <v>106</v>
      </c>
      <c r="C397" s="0" t="n">
        <v>7</v>
      </c>
      <c r="D397" s="0" t="n">
        <v>3</v>
      </c>
      <c r="E397" s="0" t="n">
        <v>21</v>
      </c>
      <c r="F397" s="0" t="n">
        <v>13000</v>
      </c>
      <c r="G397" s="0" t="n">
        <v>34450</v>
      </c>
      <c r="H397" s="0" t="n">
        <v>5409.3</v>
      </c>
      <c r="I397" s="0" t="n">
        <v>5.4093</v>
      </c>
      <c r="J397" s="0" t="n">
        <v>0.0054093</v>
      </c>
      <c r="K397" s="0" t="n">
        <v>11.9220972</v>
      </c>
      <c r="L397" s="3" t="n">
        <v>0.0127</v>
      </c>
      <c r="M397" s="3" t="n">
        <v>3.1</v>
      </c>
      <c r="N397" s="0" t="n">
        <v>65.4508473225509</v>
      </c>
      <c r="O397" s="2" t="n">
        <v>105.787328992617</v>
      </c>
      <c r="P397" s="2" t="n">
        <v>23963.3781795907</v>
      </c>
      <c r="Q397" s="2" t="n">
        <v>57590.4306166564</v>
      </c>
      <c r="R397" s="2" t="n">
        <v>152614.641134139</v>
      </c>
      <c r="S397" s="0" t="n">
        <v>109.975</v>
      </c>
      <c r="T397" s="0" t="n">
        <v>0.1475</v>
      </c>
      <c r="U397" s="0" t="n">
        <v>-1.15666666666667</v>
      </c>
    </row>
    <row r="398" customFormat="false" ht="15" hidden="false" customHeight="false" outlineLevel="0" collapsed="false">
      <c r="A398" s="0" t="s">
        <v>115</v>
      </c>
      <c r="B398" s="0" t="s">
        <v>116</v>
      </c>
      <c r="C398" s="0" t="n">
        <v>7</v>
      </c>
      <c r="D398" s="0" t="n">
        <v>7</v>
      </c>
      <c r="E398" s="0" t="n">
        <v>49</v>
      </c>
      <c r="F398" s="0" t="n">
        <v>9236056.296</v>
      </c>
      <c r="G398" s="0" t="n">
        <v>24475549.18</v>
      </c>
      <c r="H398" s="0" t="n">
        <v>3843123.025</v>
      </c>
      <c r="I398" s="0" t="n">
        <v>3843.123025</v>
      </c>
      <c r="J398" s="0" t="n">
        <v>3.843123025</v>
      </c>
      <c r="K398" s="0" t="n">
        <v>8472.625883</v>
      </c>
      <c r="L398" s="2" t="n">
        <v>0.015</v>
      </c>
      <c r="M398" s="0" t="n">
        <v>3</v>
      </c>
      <c r="N398" s="0" t="n">
        <v>727.0452293</v>
      </c>
      <c r="O398" s="2" t="n">
        <v>271.778699500795</v>
      </c>
      <c r="P398" s="2" t="n">
        <v>301118.547952108</v>
      </c>
      <c r="Q398" s="2" t="n">
        <v>723668.704523211</v>
      </c>
      <c r="R398" s="2" t="n">
        <v>1917722.06698651</v>
      </c>
      <c r="S398" s="0" t="n">
        <v>271.78</v>
      </c>
      <c r="T398" s="0" t="n">
        <v>0.25</v>
      </c>
      <c r="U398" s="0" t="n">
        <v>0</v>
      </c>
    </row>
    <row r="399" customFormat="false" ht="15" hidden="false" customHeight="false" outlineLevel="0" collapsed="false">
      <c r="A399" s="0" t="s">
        <v>107</v>
      </c>
      <c r="B399" s="0" t="s">
        <v>108</v>
      </c>
      <c r="C399" s="0" t="n">
        <v>7</v>
      </c>
      <c r="D399" s="0" t="n">
        <v>5</v>
      </c>
      <c r="E399" s="0" t="n">
        <v>35</v>
      </c>
      <c r="F399" s="0" t="n">
        <v>7506.098705</v>
      </c>
      <c r="G399" s="0" t="n">
        <v>19891.16157</v>
      </c>
      <c r="H399" s="0" t="n">
        <v>3123.287671</v>
      </c>
      <c r="I399" s="0" t="n">
        <v>3.123287671</v>
      </c>
      <c r="J399" s="0" t="n">
        <v>0.003123288</v>
      </c>
      <c r="K399" s="0" t="n">
        <v>6.885662466</v>
      </c>
      <c r="L399" s="0" t="n">
        <v>0.0036</v>
      </c>
      <c r="M399" s="0" t="n">
        <v>3</v>
      </c>
      <c r="N399" s="0" t="n">
        <v>95.37542701</v>
      </c>
      <c r="O399" s="0" t="n">
        <v>121.376292898451</v>
      </c>
      <c r="P399" s="0" t="n">
        <v>6437.30531664144</v>
      </c>
      <c r="Q399" s="0" t="n">
        <v>15470.5727388643</v>
      </c>
      <c r="R399" s="0" t="n">
        <v>40997.0177579904</v>
      </c>
      <c r="S399" s="0" t="n">
        <v>150</v>
      </c>
      <c r="T399" s="0" t="n">
        <v>0.041</v>
      </c>
      <c r="U399" s="0" t="n">
        <v>-5.4</v>
      </c>
    </row>
    <row r="400" customFormat="false" ht="15" hidden="false" customHeight="false" outlineLevel="0" collapsed="false">
      <c r="A400" s="0" t="s">
        <v>41</v>
      </c>
      <c r="B400" s="0" t="s">
        <v>42</v>
      </c>
      <c r="C400" s="0" t="n">
        <v>7</v>
      </c>
      <c r="D400" s="0" t="n">
        <v>4</v>
      </c>
      <c r="E400" s="0" t="n">
        <v>28</v>
      </c>
      <c r="F400" s="0" t="n">
        <v>21167.19835</v>
      </c>
      <c r="G400" s="0" t="n">
        <v>56093.07562</v>
      </c>
      <c r="H400" s="0" t="n">
        <v>8807.671233</v>
      </c>
      <c r="I400" s="0" t="n">
        <v>8.807671233</v>
      </c>
      <c r="J400" s="0" t="n">
        <v>0.008807671</v>
      </c>
      <c r="K400" s="0" t="n">
        <v>19.41756815</v>
      </c>
      <c r="L400" s="0" t="n">
        <v>0.0134</v>
      </c>
      <c r="M400" s="0" t="n">
        <v>3.1</v>
      </c>
      <c r="N400" s="0" t="n">
        <v>75.28276813</v>
      </c>
      <c r="O400" s="0" t="n">
        <v>88.8800926035512</v>
      </c>
      <c r="P400" s="0" t="n">
        <v>14736.6491332853</v>
      </c>
      <c r="Q400" s="0" t="n">
        <v>35416.1238483185</v>
      </c>
      <c r="R400" s="0" t="n">
        <v>93852.7281980439</v>
      </c>
      <c r="S400" s="0" t="n">
        <v>91.5</v>
      </c>
      <c r="T400" s="0" t="n">
        <v>0.1269</v>
      </c>
      <c r="U400" s="0" t="n">
        <v>0</v>
      </c>
    </row>
    <row r="401" customFormat="false" ht="15" hidden="false" customHeight="false" outlineLevel="0" collapsed="false">
      <c r="A401" s="0" t="s">
        <v>111</v>
      </c>
      <c r="B401" s="0" t="s">
        <v>112</v>
      </c>
      <c r="C401" s="0" t="n">
        <v>7</v>
      </c>
      <c r="D401" s="0" t="n">
        <v>2</v>
      </c>
      <c r="E401" s="0" t="n">
        <v>14</v>
      </c>
      <c r="F401" s="0" t="n">
        <v>2275.666907</v>
      </c>
      <c r="G401" s="0" t="n">
        <v>6030.517304</v>
      </c>
      <c r="H401" s="0" t="n">
        <v>946.905</v>
      </c>
      <c r="I401" s="0" t="n">
        <v>0.946905</v>
      </c>
      <c r="J401" s="0" t="n">
        <v>0.000946905</v>
      </c>
      <c r="K401" s="0" t="n">
        <v>2.087565701</v>
      </c>
      <c r="L401" s="0" t="n">
        <v>0.0122</v>
      </c>
      <c r="M401" s="0" t="n">
        <v>2.9</v>
      </c>
      <c r="N401" s="0" t="n">
        <v>48.54991519</v>
      </c>
      <c r="O401" s="0" t="n">
        <v>91.9306508397952</v>
      </c>
      <c r="P401" s="0" t="n">
        <v>6031.07600493006</v>
      </c>
      <c r="Q401" s="0" t="n">
        <v>14494.2946525596</v>
      </c>
      <c r="R401" s="0" t="n">
        <v>38409.880829283</v>
      </c>
      <c r="S401" s="0" t="n">
        <v>98.7</v>
      </c>
      <c r="T401" s="0" t="n">
        <v>0.158</v>
      </c>
      <c r="U401" s="0" t="n">
        <v>-2.96</v>
      </c>
    </row>
    <row r="402" customFormat="false" ht="15" hidden="false" customHeight="false" outlineLevel="0" collapsed="false">
      <c r="A402" s="0" t="s">
        <v>113</v>
      </c>
      <c r="B402" s="0" t="s">
        <v>114</v>
      </c>
      <c r="C402" s="0" t="n">
        <v>7</v>
      </c>
      <c r="D402" s="0" t="n">
        <v>2</v>
      </c>
      <c r="E402" s="0" t="n">
        <v>14</v>
      </c>
      <c r="F402" s="0" t="n">
        <v>3445.56597</v>
      </c>
      <c r="G402" s="0" t="n">
        <v>9130.749819</v>
      </c>
      <c r="H402" s="0" t="n">
        <v>1433.7</v>
      </c>
      <c r="I402" s="0" t="n">
        <v>1.4337</v>
      </c>
      <c r="J402" s="0" t="n">
        <v>0.0014337</v>
      </c>
      <c r="K402" s="0" t="n">
        <v>3.160763694</v>
      </c>
      <c r="L402" s="0" t="n">
        <v>0.012</v>
      </c>
      <c r="M402" s="0" t="n">
        <v>3.05</v>
      </c>
      <c r="N402" s="0" t="n">
        <v>46.20415121</v>
      </c>
      <c r="O402" s="0" t="n">
        <v>81.6658447944763</v>
      </c>
      <c r="P402" s="0" t="n">
        <v>8145.2542658519</v>
      </c>
      <c r="Q402" s="0" t="n">
        <v>19575.2325543184</v>
      </c>
      <c r="R402" s="0" t="n">
        <v>51874.3662689439</v>
      </c>
      <c r="S402" s="0" t="n">
        <v>85.9</v>
      </c>
      <c r="T402" s="0" t="n">
        <v>0.215</v>
      </c>
      <c r="U402" s="0" t="n">
        <v>0</v>
      </c>
    </row>
    <row r="403" customFormat="false" ht="15" hidden="false" customHeight="false" outlineLevel="0" collapsed="false">
      <c r="A403" s="0" t="s">
        <v>117</v>
      </c>
      <c r="B403" s="0" t="s">
        <v>118</v>
      </c>
      <c r="C403" s="0" t="n">
        <v>7</v>
      </c>
      <c r="D403" s="0" t="n">
        <v>2</v>
      </c>
      <c r="E403" s="0" t="n">
        <v>14</v>
      </c>
      <c r="F403" s="0" t="n">
        <v>2275.666907</v>
      </c>
      <c r="G403" s="0" t="n">
        <v>6030.517304</v>
      </c>
      <c r="H403" s="0" t="n">
        <v>946.905</v>
      </c>
      <c r="I403" s="0" t="n">
        <v>0.946905</v>
      </c>
      <c r="J403" s="0" t="n">
        <v>0.000946905</v>
      </c>
      <c r="K403" s="0" t="n">
        <v>2.087565701</v>
      </c>
      <c r="L403" s="0" t="n">
        <v>0.015</v>
      </c>
      <c r="M403" s="0" t="n">
        <v>3</v>
      </c>
      <c r="N403" s="0" t="n">
        <v>39.81729171</v>
      </c>
      <c r="O403" s="0" t="n">
        <v>55.1491022394744</v>
      </c>
      <c r="P403" s="0" t="n">
        <v>2515.9766149775</v>
      </c>
      <c r="Q403" s="0" t="n">
        <v>6046.56720734798</v>
      </c>
      <c r="R403" s="0" t="n">
        <v>16023.4030994722</v>
      </c>
      <c r="S403" s="0" t="n">
        <v>73.2</v>
      </c>
      <c r="T403" s="0" t="n">
        <v>0.1</v>
      </c>
      <c r="U403" s="0" t="n">
        <v>0</v>
      </c>
    </row>
    <row r="404" customFormat="false" ht="15" hidden="false" customHeight="false" outlineLevel="0" collapsed="false">
      <c r="A404" s="0" t="s">
        <v>123</v>
      </c>
      <c r="B404" s="0" t="s">
        <v>124</v>
      </c>
      <c r="C404" s="0" t="n">
        <v>7</v>
      </c>
      <c r="D404" s="0" t="n">
        <v>2</v>
      </c>
      <c r="E404" s="0" t="n">
        <v>14</v>
      </c>
      <c r="F404" s="0" t="n">
        <v>2275.666907</v>
      </c>
      <c r="G404" s="0" t="n">
        <v>6030.517304</v>
      </c>
      <c r="H404" s="0" t="n">
        <v>946.905</v>
      </c>
      <c r="I404" s="0" t="n">
        <v>0.946905</v>
      </c>
      <c r="J404" s="0" t="n">
        <v>0.000946905</v>
      </c>
      <c r="K404" s="0" t="n">
        <v>2.087565701</v>
      </c>
      <c r="L404" s="0" t="n">
        <v>0.0095</v>
      </c>
      <c r="M404" s="0" t="n">
        <v>3.1</v>
      </c>
      <c r="N404" s="0" t="n">
        <v>40.96812293</v>
      </c>
      <c r="O404" s="0" t="n">
        <v>92.4933486238701</v>
      </c>
      <c r="P404" s="0" t="n">
        <v>11821.3251869711</v>
      </c>
      <c r="Q404" s="0" t="n">
        <v>28409.8178009399</v>
      </c>
      <c r="R404" s="0" t="n">
        <v>75286.0171724906</v>
      </c>
      <c r="S404" s="0" t="n">
        <v>111</v>
      </c>
      <c r="T404" s="0" t="n">
        <v>0.13</v>
      </c>
      <c r="U404" s="0" t="n">
        <v>0.22</v>
      </c>
    </row>
    <row r="405" customFormat="false" ht="15" hidden="false" customHeight="false" outlineLevel="0" collapsed="false">
      <c r="A405" s="0" t="s">
        <v>121</v>
      </c>
      <c r="B405" s="0" t="s">
        <v>122</v>
      </c>
      <c r="C405" s="0" t="n">
        <v>7</v>
      </c>
      <c r="D405" s="0" t="n">
        <v>7</v>
      </c>
      <c r="E405" s="0" t="n">
        <v>49</v>
      </c>
      <c r="F405" s="0" t="n">
        <v>9236056.296</v>
      </c>
      <c r="G405" s="0" t="n">
        <v>24475549.18</v>
      </c>
      <c r="H405" s="0" t="n">
        <v>3843123.025</v>
      </c>
      <c r="I405" s="0" t="n">
        <v>3843.123025</v>
      </c>
      <c r="J405" s="0" t="n">
        <v>3.843123025</v>
      </c>
      <c r="K405" s="0" t="n">
        <v>8472.625883</v>
      </c>
      <c r="L405" s="2" t="n">
        <v>0.001</v>
      </c>
      <c r="M405" s="0" t="n">
        <v>3</v>
      </c>
      <c r="N405" s="0" t="n">
        <v>727.0452293</v>
      </c>
      <c r="O405" s="2" t="n">
        <v>2615.74748328133</v>
      </c>
      <c r="P405" s="2" t="n">
        <v>17897297.1352488</v>
      </c>
      <c r="Q405" s="2" t="n">
        <v>43012009.4574592</v>
      </c>
      <c r="R405" s="2" t="n">
        <v>113981825.062267</v>
      </c>
      <c r="S405" s="0" t="n">
        <v>2615.76</v>
      </c>
      <c r="T405" s="0" t="n">
        <v>0.25</v>
      </c>
      <c r="U405" s="0" t="n">
        <v>0</v>
      </c>
    </row>
    <row r="406" customFormat="false" ht="15" hidden="false" customHeight="false" outlineLevel="0" collapsed="false">
      <c r="A406" s="0" t="s">
        <v>119</v>
      </c>
      <c r="B406" s="0" t="s">
        <v>120</v>
      </c>
      <c r="C406" s="0" t="n">
        <v>7</v>
      </c>
      <c r="D406" s="0" t="n">
        <v>3</v>
      </c>
      <c r="E406" s="0" t="n">
        <v>21</v>
      </c>
      <c r="F406" s="0" t="n">
        <v>186004.1284</v>
      </c>
      <c r="G406" s="0" t="n">
        <v>492910.9401</v>
      </c>
      <c r="H406" s="0" t="n">
        <v>77396.31783</v>
      </c>
      <c r="I406" s="0" t="n">
        <v>77.39631783</v>
      </c>
      <c r="J406" s="0" t="n">
        <v>0.077396318</v>
      </c>
      <c r="K406" s="0" t="n">
        <v>170.6294702</v>
      </c>
      <c r="L406" s="0" t="n">
        <v>0.0214</v>
      </c>
      <c r="M406" s="0" t="n">
        <v>2.96</v>
      </c>
      <c r="N406" s="0" t="n">
        <v>164.3024716</v>
      </c>
      <c r="O406" s="2" t="n">
        <v>132.280653229734</v>
      </c>
      <c r="P406" s="2" t="n">
        <v>40742.0533159979</v>
      </c>
      <c r="Q406" s="2" t="n">
        <v>97914.0911223214</v>
      </c>
      <c r="R406" s="2" t="n">
        <v>259472.341474152</v>
      </c>
      <c r="S406" s="0" t="n">
        <v>133.766666666667</v>
      </c>
      <c r="T406" s="0" t="n">
        <v>0.3</v>
      </c>
      <c r="U406" s="0" t="n">
        <v>6</v>
      </c>
    </row>
    <row r="407" customFormat="false" ht="15" hidden="false" customHeight="false" outlineLevel="0" collapsed="false">
      <c r="A407" s="0" t="s">
        <v>89</v>
      </c>
      <c r="B407" s="0" t="s">
        <v>90</v>
      </c>
      <c r="C407" s="0" t="n">
        <v>7</v>
      </c>
      <c r="D407" s="0" t="n">
        <v>8</v>
      </c>
      <c r="E407" s="0" t="n">
        <v>56</v>
      </c>
      <c r="F407" s="0" t="n">
        <v>60000</v>
      </c>
      <c r="G407" s="0" t="n">
        <v>160000</v>
      </c>
      <c r="H407" s="0" t="n">
        <v>24966</v>
      </c>
      <c r="I407" s="0" t="n">
        <v>24.966</v>
      </c>
      <c r="J407" s="0" t="n">
        <v>0.024966</v>
      </c>
      <c r="K407" s="0" t="n">
        <v>55.04054292</v>
      </c>
      <c r="L407" s="2" t="n">
        <v>0.05</v>
      </c>
      <c r="M407" s="2" t="n">
        <v>3.2</v>
      </c>
      <c r="N407" s="0" t="n">
        <v>183.4565473</v>
      </c>
      <c r="O407" s="0" t="n">
        <v>114.29726376784</v>
      </c>
      <c r="P407" s="0" t="n">
        <v>2986.32793426841</v>
      </c>
      <c r="Q407" s="0" t="n">
        <v>7176.94769110408</v>
      </c>
      <c r="R407" s="0" t="n">
        <v>19018.9113814258</v>
      </c>
      <c r="S407" s="0" t="n">
        <v>114.3</v>
      </c>
      <c r="T407" s="0" t="n">
        <v>0.19</v>
      </c>
      <c r="U407" s="0" t="n">
        <v>0</v>
      </c>
    </row>
    <row r="408" customFormat="false" ht="15" hidden="false" customHeight="false" outlineLevel="0" collapsed="false">
      <c r="A408" s="0" t="s">
        <v>125</v>
      </c>
      <c r="B408" s="0" t="s">
        <v>126</v>
      </c>
      <c r="C408" s="0" t="n">
        <v>7</v>
      </c>
      <c r="D408" s="0" t="n">
        <v>1</v>
      </c>
      <c r="E408" s="0" t="n">
        <v>7</v>
      </c>
      <c r="F408" s="0" t="n">
        <v>9491.949049</v>
      </c>
      <c r="G408" s="0" t="n">
        <v>25153.66498</v>
      </c>
      <c r="H408" s="0" t="n">
        <v>3949.599999</v>
      </c>
      <c r="I408" s="0" t="n">
        <v>3.949599999</v>
      </c>
      <c r="J408" s="0" t="n">
        <v>0.0039496</v>
      </c>
      <c r="K408" s="0" t="n">
        <v>8.70736715</v>
      </c>
      <c r="L408" s="0" t="n">
        <v>0.015</v>
      </c>
      <c r="M408" s="0" t="n">
        <v>2.9</v>
      </c>
      <c r="N408" s="0" t="n">
        <v>73.98178024</v>
      </c>
      <c r="O408" s="0" t="n">
        <v>68.4643986843683</v>
      </c>
      <c r="P408" s="0" t="n">
        <v>3154.56277138738</v>
      </c>
      <c r="Q408" s="0" t="n">
        <v>7581.26116651618</v>
      </c>
      <c r="R408" s="0" t="n">
        <v>20090.3420912679</v>
      </c>
      <c r="S408" s="0" t="n">
        <v>136</v>
      </c>
      <c r="T408" s="0" t="n">
        <v>0.1</v>
      </c>
      <c r="U408" s="0" t="n">
        <v>0</v>
      </c>
    </row>
    <row r="409" customFormat="false" ht="15" hidden="false" customHeight="false" outlineLevel="0" collapsed="false">
      <c r="A409" s="0" t="s">
        <v>131</v>
      </c>
      <c r="B409" s="0" t="s">
        <v>132</v>
      </c>
      <c r="C409" s="0" t="n">
        <v>7</v>
      </c>
      <c r="D409" s="0" t="n">
        <v>2</v>
      </c>
      <c r="E409" s="0" t="n">
        <v>14</v>
      </c>
      <c r="F409" s="0" t="n">
        <v>3445.56597</v>
      </c>
      <c r="G409" s="0" t="n">
        <v>9130.749819</v>
      </c>
      <c r="H409" s="0" t="n">
        <v>1433.7</v>
      </c>
      <c r="I409" s="0" t="n">
        <v>1.4337</v>
      </c>
      <c r="J409" s="0" t="n">
        <v>0.0014337</v>
      </c>
      <c r="K409" s="0" t="n">
        <v>3.160763694</v>
      </c>
      <c r="L409" s="0" t="n">
        <v>0.014</v>
      </c>
      <c r="M409" s="0" t="n">
        <v>2.9</v>
      </c>
      <c r="N409" s="0" t="n">
        <v>53.41953288</v>
      </c>
      <c r="O409" s="0" t="n">
        <v>42.9209801380276</v>
      </c>
      <c r="P409" s="0" t="n">
        <v>760.098657177064</v>
      </c>
      <c r="Q409" s="0" t="n">
        <v>1826.72111794536</v>
      </c>
      <c r="R409" s="0" t="n">
        <v>4840.8109625552</v>
      </c>
      <c r="S409" s="0" t="n">
        <v>45.7</v>
      </c>
      <c r="T409" s="0" t="n">
        <v>0.2</v>
      </c>
      <c r="U409" s="0" t="n">
        <v>0</v>
      </c>
    </row>
    <row r="410" customFormat="false" ht="15" hidden="false" customHeight="false" outlineLevel="0" collapsed="false">
      <c r="A410" s="0" t="s">
        <v>133</v>
      </c>
      <c r="B410" s="0" t="s">
        <v>134</v>
      </c>
      <c r="C410" s="0" t="n">
        <v>7</v>
      </c>
      <c r="D410" s="0" t="n">
        <v>3</v>
      </c>
      <c r="E410" s="0" t="n">
        <v>21</v>
      </c>
      <c r="F410" s="0" t="n">
        <v>13000</v>
      </c>
      <c r="G410" s="0" t="n">
        <v>34450</v>
      </c>
      <c r="H410" s="0" t="n">
        <v>5409.3</v>
      </c>
      <c r="I410" s="0" t="n">
        <v>5.4093</v>
      </c>
      <c r="J410" s="0" t="n">
        <v>0.0054093</v>
      </c>
      <c r="K410" s="0" t="n">
        <v>11.92545097</v>
      </c>
      <c r="L410" s="0" t="n">
        <v>0.0127</v>
      </c>
      <c r="M410" s="0" t="n">
        <v>3.1</v>
      </c>
      <c r="N410" s="0" t="n">
        <v>65.45084732</v>
      </c>
      <c r="O410" s="0" t="n">
        <v>100.03996717916</v>
      </c>
      <c r="P410" s="0" t="n">
        <v>20153.0924300264</v>
      </c>
      <c r="Q410" s="0" t="n">
        <v>48433.2911079702</v>
      </c>
      <c r="R410" s="0" t="n">
        <v>128348.221436121</v>
      </c>
      <c r="S410" s="0" t="n">
        <v>114</v>
      </c>
      <c r="T410" s="0" t="n">
        <v>0.1</v>
      </c>
      <c r="U410" s="0" t="n">
        <v>0</v>
      </c>
    </row>
    <row r="411" customFormat="false" ht="15" hidden="false" customHeight="false" outlineLevel="0" collapsed="false">
      <c r="A411" s="0" t="s">
        <v>127</v>
      </c>
      <c r="B411" s="0" t="s">
        <v>128</v>
      </c>
      <c r="C411" s="0" t="n">
        <v>7</v>
      </c>
      <c r="D411" s="0" t="n">
        <v>2</v>
      </c>
      <c r="E411" s="0" t="n">
        <v>14</v>
      </c>
      <c r="F411" s="0" t="n">
        <v>3445.56597</v>
      </c>
      <c r="G411" s="0" t="n">
        <v>9130.749819</v>
      </c>
      <c r="H411" s="0" t="n">
        <v>1433.7</v>
      </c>
      <c r="I411" s="0" t="n">
        <v>1.4337</v>
      </c>
      <c r="J411" s="0" t="n">
        <v>0.0014337</v>
      </c>
      <c r="K411" s="0" t="n">
        <v>3.160763694</v>
      </c>
      <c r="L411" s="0" t="n">
        <v>0.014</v>
      </c>
      <c r="M411" s="0" t="n">
        <v>3</v>
      </c>
      <c r="N411" s="0" t="n">
        <v>46.78537159</v>
      </c>
      <c r="O411" s="0" t="n">
        <v>61.4015995579018</v>
      </c>
      <c r="P411" s="0" t="n">
        <v>3240.91089390906</v>
      </c>
      <c r="Q411" s="0" t="n">
        <v>7788.77888466488</v>
      </c>
      <c r="R411" s="0" t="n">
        <v>20640.2640443619</v>
      </c>
      <c r="S411" s="0" t="n">
        <v>62.2</v>
      </c>
      <c r="T411" s="0" t="n">
        <v>0.31</v>
      </c>
      <c r="U411" s="0" t="n">
        <v>-0.05</v>
      </c>
    </row>
    <row r="412" customFormat="false" ht="15" hidden="false" customHeight="false" outlineLevel="0" collapsed="false">
      <c r="A412" s="0" t="s">
        <v>135</v>
      </c>
      <c r="B412" s="0" t="s">
        <v>136</v>
      </c>
      <c r="C412" s="0" t="n">
        <v>7</v>
      </c>
      <c r="D412" s="0" t="n">
        <v>2</v>
      </c>
      <c r="E412" s="0" t="n">
        <v>14</v>
      </c>
      <c r="F412" s="0" t="n">
        <v>3445.56597</v>
      </c>
      <c r="G412" s="0" t="n">
        <v>9130.749819</v>
      </c>
      <c r="H412" s="0" t="n">
        <v>1433.7</v>
      </c>
      <c r="I412" s="0" t="n">
        <v>1.4337</v>
      </c>
      <c r="J412" s="0" t="n">
        <v>0.0014337</v>
      </c>
      <c r="K412" s="0" t="n">
        <v>3.160763694</v>
      </c>
      <c r="L412" s="0" t="n">
        <v>0.012</v>
      </c>
      <c r="M412" s="0" t="n">
        <v>3</v>
      </c>
      <c r="N412" s="0" t="n">
        <v>49.25220515</v>
      </c>
      <c r="O412" s="0" t="n">
        <v>45.3705471327183</v>
      </c>
      <c r="P412" s="0" t="n">
        <v>1120.7359308993</v>
      </c>
      <c r="Q412" s="0" t="n">
        <v>2693.4292980036</v>
      </c>
      <c r="R412" s="0" t="n">
        <v>7137.58763970955</v>
      </c>
      <c r="S412" s="0" t="n">
        <v>60.5</v>
      </c>
      <c r="T412" s="0" t="n">
        <v>0.099</v>
      </c>
      <c r="U412" s="0" t="n">
        <v>0</v>
      </c>
    </row>
    <row r="413" customFormat="false" ht="15" hidden="false" customHeight="false" outlineLevel="0" collapsed="false">
      <c r="A413" s="0" t="s">
        <v>129</v>
      </c>
      <c r="B413" s="0" t="s">
        <v>130</v>
      </c>
      <c r="C413" s="0" t="n">
        <v>7</v>
      </c>
      <c r="D413" s="0" t="n">
        <v>2</v>
      </c>
      <c r="E413" s="0" t="n">
        <v>14</v>
      </c>
      <c r="F413" s="0" t="n">
        <v>2275.666907</v>
      </c>
      <c r="G413" s="0" t="n">
        <v>6030.517304</v>
      </c>
      <c r="H413" s="0" t="n">
        <v>946.905</v>
      </c>
      <c r="I413" s="0" t="n">
        <v>0.946905</v>
      </c>
      <c r="J413" s="0" t="n">
        <v>0.000946905</v>
      </c>
      <c r="K413" s="0" t="n">
        <v>2.087565701</v>
      </c>
      <c r="L413" s="0" t="n">
        <v>0.0125</v>
      </c>
      <c r="M413" s="0" t="n">
        <v>2.88</v>
      </c>
      <c r="N413" s="0" t="n">
        <v>49.45780751</v>
      </c>
      <c r="O413" s="0" t="n">
        <v>71.4610126652311</v>
      </c>
      <c r="P413" s="0" t="n">
        <v>2732.93442870406</v>
      </c>
      <c r="Q413" s="0" t="n">
        <v>6567.97507499174</v>
      </c>
      <c r="R413" s="0" t="n">
        <v>17405.1339487281</v>
      </c>
      <c r="S413" s="0" t="n">
        <v>158</v>
      </c>
      <c r="T413" s="0" t="n">
        <v>0.043</v>
      </c>
      <c r="U413" s="0" t="n">
        <v>0</v>
      </c>
    </row>
    <row r="414" customFormat="false" ht="15" hidden="false" customHeight="false" outlineLevel="0" collapsed="false">
      <c r="A414" s="0" t="s">
        <v>137</v>
      </c>
      <c r="B414" s="0" t="s">
        <v>138</v>
      </c>
      <c r="C414" s="0" t="n">
        <v>7</v>
      </c>
      <c r="D414" s="0" t="n">
        <v>1</v>
      </c>
      <c r="E414" s="0" t="n">
        <v>7</v>
      </c>
      <c r="F414" s="0" t="n">
        <v>2118.481134</v>
      </c>
      <c r="G414" s="0" t="n">
        <v>5613.975006</v>
      </c>
      <c r="H414" s="0" t="n">
        <v>881.4999999</v>
      </c>
      <c r="I414" s="0" t="n">
        <v>0.8815</v>
      </c>
      <c r="J414" s="0" t="n">
        <v>0.0008815</v>
      </c>
      <c r="K414" s="0" t="n">
        <v>1.94337253</v>
      </c>
      <c r="L414" s="0" t="n">
        <v>0.0125</v>
      </c>
      <c r="M414" s="0" t="n">
        <v>2.82</v>
      </c>
      <c r="N414" s="0" t="n">
        <v>52.39136119</v>
      </c>
      <c r="O414" s="0" t="n">
        <v>45.2076398934751</v>
      </c>
      <c r="P414" s="0" t="n">
        <v>581.577220298774</v>
      </c>
      <c r="Q414" s="0" t="n">
        <v>1397.68618192448</v>
      </c>
      <c r="R414" s="0" t="n">
        <v>3703.86838209986</v>
      </c>
      <c r="S414" s="0" t="n">
        <v>50</v>
      </c>
      <c r="T414" s="0" t="n">
        <v>0.335</v>
      </c>
      <c r="U414" s="0" t="n">
        <v>0</v>
      </c>
    </row>
    <row r="415" customFormat="false" ht="15" hidden="false" customHeight="false" outlineLevel="0" collapsed="false">
      <c r="A415" s="0" t="s">
        <v>21</v>
      </c>
      <c r="B415" s="0" t="s">
        <v>22</v>
      </c>
      <c r="C415" s="0" t="n">
        <v>8</v>
      </c>
      <c r="D415" s="0" t="n">
        <v>1</v>
      </c>
      <c r="E415" s="0" t="n">
        <v>8</v>
      </c>
      <c r="F415" s="0" t="n">
        <v>314.4436434</v>
      </c>
      <c r="G415" s="0" t="n">
        <v>833.275655</v>
      </c>
      <c r="H415" s="0" t="n">
        <v>130.84</v>
      </c>
      <c r="I415" s="0" t="n">
        <v>0.13084</v>
      </c>
      <c r="J415" s="0" t="n">
        <v>0.00013084</v>
      </c>
      <c r="K415" s="0" t="n">
        <v>0.288452481</v>
      </c>
      <c r="L415" s="0" t="n">
        <v>0.016</v>
      </c>
      <c r="M415" s="0" t="n">
        <v>3</v>
      </c>
      <c r="N415" s="0" t="n">
        <v>20.14683599</v>
      </c>
      <c r="O415" s="0" t="n">
        <v>11.8588732719012</v>
      </c>
      <c r="P415" s="0" t="n">
        <v>26.6839591327501</v>
      </c>
      <c r="Q415" s="0" t="n">
        <v>64.1287169736845</v>
      </c>
      <c r="R415" s="0" t="n">
        <v>169.941099980264</v>
      </c>
      <c r="S415" s="0" t="n">
        <v>13.8</v>
      </c>
      <c r="T415" s="0" t="n">
        <v>0.21</v>
      </c>
      <c r="U415" s="0" t="n">
        <v>-1.34</v>
      </c>
    </row>
    <row r="416" customFormat="false" ht="15" hidden="false" customHeight="false" outlineLevel="0" collapsed="false">
      <c r="A416" s="0" t="s">
        <v>95</v>
      </c>
      <c r="B416" s="2" t="s">
        <v>96</v>
      </c>
      <c r="C416" s="0" t="n">
        <v>8</v>
      </c>
      <c r="D416" s="0" t="n">
        <v>2</v>
      </c>
      <c r="E416" s="0" t="n">
        <v>16</v>
      </c>
      <c r="F416" s="0" t="n">
        <v>2451.333814</v>
      </c>
      <c r="G416" s="0" t="n">
        <v>6496.034608</v>
      </c>
      <c r="H416" s="0" t="n">
        <v>1020</v>
      </c>
      <c r="I416" s="0" t="n">
        <v>1.02</v>
      </c>
      <c r="J416" s="0" t="n">
        <v>0.00102</v>
      </c>
      <c r="K416" s="0" t="n">
        <v>2.2487124</v>
      </c>
      <c r="L416" s="0" t="n">
        <v>0.01</v>
      </c>
      <c r="M416" s="0" t="n">
        <v>3</v>
      </c>
      <c r="N416" s="0" t="n">
        <v>42.2755047</v>
      </c>
      <c r="O416" s="0" t="n">
        <v>130.456340258942</v>
      </c>
      <c r="P416" s="0" t="n">
        <v>29972.9397906187</v>
      </c>
      <c r="Q416" s="0" t="n">
        <v>72033.020405236</v>
      </c>
      <c r="R416" s="0" t="n">
        <v>190887.504073876</v>
      </c>
      <c r="S416" s="0" t="n">
        <v>136</v>
      </c>
      <c r="T416" s="0" t="n">
        <v>0.2</v>
      </c>
      <c r="U416" s="0" t="n">
        <v>0</v>
      </c>
    </row>
    <row r="417" customFormat="false" ht="15" hidden="false" customHeight="false" outlineLevel="0" collapsed="false">
      <c r="A417" s="0" t="s">
        <v>101</v>
      </c>
      <c r="B417" s="0" t="s">
        <v>102</v>
      </c>
      <c r="C417" s="0" t="n">
        <v>8</v>
      </c>
      <c r="D417" s="0" t="n">
        <v>2</v>
      </c>
      <c r="E417" s="0" t="n">
        <v>16</v>
      </c>
      <c r="F417" s="0" t="n">
        <v>2451.333814</v>
      </c>
      <c r="G417" s="0" t="n">
        <v>6496.034608</v>
      </c>
      <c r="H417" s="0" t="n">
        <v>1020</v>
      </c>
      <c r="I417" s="0" t="n">
        <v>1.02</v>
      </c>
      <c r="J417" s="0" t="n">
        <v>0.00102</v>
      </c>
      <c r="K417" s="0" t="n">
        <v>2.2487124</v>
      </c>
      <c r="L417" s="0" t="n">
        <v>0.012</v>
      </c>
      <c r="M417" s="0" t="n">
        <v>3.1</v>
      </c>
      <c r="N417" s="0" t="n">
        <v>38.91662211</v>
      </c>
      <c r="O417" s="2" t="n">
        <v>95.9320724760325</v>
      </c>
      <c r="P417" s="2" t="n">
        <v>16721.2642194987</v>
      </c>
      <c r="Q417" s="2" t="n">
        <v>40185.6866606555</v>
      </c>
      <c r="R417" s="2" t="n">
        <v>106492.069650737</v>
      </c>
      <c r="S417" s="0" t="n">
        <v>150.033333333333</v>
      </c>
      <c r="T417" s="0" t="n">
        <v>0.113333333333333</v>
      </c>
      <c r="U417" s="0" t="n">
        <v>7</v>
      </c>
    </row>
    <row r="418" customFormat="false" ht="15" hidden="false" customHeight="false" outlineLevel="0" collapsed="false">
      <c r="A418" s="0" t="s">
        <v>37</v>
      </c>
      <c r="B418" s="0" t="s">
        <v>38</v>
      </c>
      <c r="C418" s="0" t="n">
        <v>8</v>
      </c>
      <c r="D418" s="0" t="n">
        <v>9</v>
      </c>
      <c r="E418" s="0" t="n">
        <v>72</v>
      </c>
      <c r="F418" s="0" t="n">
        <v>1772528860</v>
      </c>
      <c r="G418" s="0" t="n">
        <v>4697201480</v>
      </c>
      <c r="H418" s="0" t="n">
        <v>737549258.6</v>
      </c>
      <c r="I418" s="0" t="n">
        <v>737549.2586</v>
      </c>
      <c r="J418" s="0" t="n">
        <v>737.5492586</v>
      </c>
      <c r="K418" s="0" t="n">
        <v>1626015.847</v>
      </c>
      <c r="L418" s="2" t="n">
        <v>0.006</v>
      </c>
      <c r="M418" s="0" t="n">
        <v>3</v>
      </c>
      <c r="N418" s="0" t="n">
        <v>1544.971047</v>
      </c>
      <c r="O418" s="2" t="n">
        <v>2097.36</v>
      </c>
      <c r="P418" s="2" t="n">
        <v>55356700.1404815</v>
      </c>
      <c r="Q418" s="2" t="n">
        <v>133037010.671669</v>
      </c>
      <c r="R418" s="2" t="n">
        <v>352548078.279923</v>
      </c>
      <c r="S418" s="2" t="n">
        <v>2097.36</v>
      </c>
      <c r="T418" s="2" t="n">
        <v>0.5</v>
      </c>
      <c r="U418" s="2" t="n">
        <v>0</v>
      </c>
    </row>
    <row r="419" customFormat="false" ht="15" hidden="false" customHeight="false" outlineLevel="0" collapsed="false">
      <c r="A419" s="2" t="s">
        <v>31</v>
      </c>
      <c r="B419" s="0" t="s">
        <v>32</v>
      </c>
      <c r="C419" s="0" t="n">
        <v>8</v>
      </c>
      <c r="D419" s="0" t="n">
        <v>1</v>
      </c>
      <c r="E419" s="0" t="n">
        <v>8</v>
      </c>
      <c r="F419" s="0" t="n">
        <v>314.4436434</v>
      </c>
      <c r="G419" s="0" t="n">
        <v>833.275655</v>
      </c>
      <c r="H419" s="0" t="n">
        <v>130.84000001874</v>
      </c>
      <c r="I419" s="0" t="n">
        <v>0.13084000001874</v>
      </c>
      <c r="J419" s="0" t="n">
        <v>0.00013084000001874</v>
      </c>
      <c r="K419" s="0" t="n">
        <v>0.288452480841315</v>
      </c>
      <c r="L419" s="3" t="n">
        <v>0.0116</v>
      </c>
      <c r="M419" s="3" t="n">
        <v>3</v>
      </c>
      <c r="N419" s="0" t="n">
        <v>22.4264663428077</v>
      </c>
      <c r="O419" s="2" t="n">
        <v>29.1550427982474</v>
      </c>
      <c r="P419" s="2" t="n">
        <v>287.474309221856</v>
      </c>
      <c r="Q419" s="2" t="n">
        <v>690.877936125584</v>
      </c>
      <c r="R419" s="2" t="n">
        <v>1830.8265307328</v>
      </c>
      <c r="S419" s="2" t="n">
        <v>29.1726666666667</v>
      </c>
      <c r="T419" s="2" t="n">
        <v>0.926466666666667</v>
      </c>
      <c r="U419" s="2" t="n">
        <v>0</v>
      </c>
    </row>
    <row r="420" customFormat="false" ht="15" hidden="false" customHeight="false" outlineLevel="0" collapsed="false">
      <c r="A420" s="0" t="s">
        <v>25</v>
      </c>
      <c r="B420" s="0" t="s">
        <v>26</v>
      </c>
      <c r="C420" s="0" t="n">
        <v>8</v>
      </c>
      <c r="D420" s="0" t="n">
        <v>3</v>
      </c>
      <c r="E420" s="0" t="n">
        <v>24</v>
      </c>
      <c r="F420" s="0" t="n">
        <v>187644.9615</v>
      </c>
      <c r="G420" s="0" t="n">
        <v>497259.1481</v>
      </c>
      <c r="H420" s="0" t="n">
        <v>78079.06848</v>
      </c>
      <c r="I420" s="0" t="n">
        <v>78.07906848</v>
      </c>
      <c r="J420" s="0" t="n">
        <v>0.078079068</v>
      </c>
      <c r="K420" s="0" t="n">
        <v>172.134676</v>
      </c>
      <c r="L420" s="0" t="n">
        <v>0.0214</v>
      </c>
      <c r="M420" s="0" t="n">
        <v>2.96</v>
      </c>
      <c r="N420" s="0" t="n">
        <v>164.790708</v>
      </c>
      <c r="O420" s="0" t="n">
        <v>311.615004445944</v>
      </c>
      <c r="P420" s="0" t="n">
        <v>514664.39223162</v>
      </c>
      <c r="Q420" s="0" t="n">
        <v>1236876.69365926</v>
      </c>
      <c r="R420" s="0" t="n">
        <v>3277723.23819705</v>
      </c>
      <c r="S420" s="0" t="n">
        <v>358.7</v>
      </c>
      <c r="T420" s="0" t="n">
        <v>0.092</v>
      </c>
      <c r="U420" s="0" t="n">
        <v>-1.929</v>
      </c>
    </row>
    <row r="421" customFormat="false" ht="15" hidden="false" customHeight="false" outlineLevel="0" collapsed="false">
      <c r="A421" s="0" t="s">
        <v>33</v>
      </c>
      <c r="B421" s="0" t="s">
        <v>34</v>
      </c>
      <c r="C421" s="0" t="n">
        <v>8</v>
      </c>
      <c r="D421" s="0" t="n">
        <v>2</v>
      </c>
      <c r="E421" s="0" t="n">
        <v>16</v>
      </c>
      <c r="F421" s="0" t="n">
        <v>2451.333814</v>
      </c>
      <c r="G421" s="0" t="n">
        <v>6496.034608</v>
      </c>
      <c r="H421" s="0" t="n">
        <v>1020</v>
      </c>
      <c r="I421" s="0" t="n">
        <v>1.02</v>
      </c>
      <c r="J421" s="0" t="n">
        <v>0.00102</v>
      </c>
      <c r="K421" s="0" t="n">
        <v>2.2487124</v>
      </c>
      <c r="L421" s="0" t="n">
        <v>0.015</v>
      </c>
      <c r="M421" s="0" t="n">
        <v>3</v>
      </c>
      <c r="N421" s="0" t="n">
        <v>40.81655102</v>
      </c>
      <c r="O421" s="0" t="n">
        <v>57.075362949792</v>
      </c>
      <c r="P421" s="0" t="n">
        <v>2788.9280146026</v>
      </c>
      <c r="Q421" s="0" t="n">
        <v>6702.54269310888</v>
      </c>
      <c r="R421" s="0" t="n">
        <v>17761.7381367385</v>
      </c>
      <c r="S421" s="4" t="n">
        <v>58.9</v>
      </c>
      <c r="T421" s="4" t="n">
        <v>0.22</v>
      </c>
      <c r="U421" s="4" t="n">
        <v>0.207</v>
      </c>
    </row>
    <row r="422" customFormat="false" ht="15" hidden="false" customHeight="false" outlineLevel="0" collapsed="false">
      <c r="A422" s="0" t="s">
        <v>29</v>
      </c>
      <c r="B422" s="0" t="s">
        <v>30</v>
      </c>
      <c r="C422" s="0" t="n">
        <v>8</v>
      </c>
      <c r="D422" s="0" t="n">
        <v>7</v>
      </c>
      <c r="E422" s="2" t="n">
        <v>56</v>
      </c>
      <c r="F422" s="0" t="n">
        <v>61342.9118</v>
      </c>
      <c r="G422" s="0" t="n">
        <v>162558.266</v>
      </c>
      <c r="H422" s="0" t="n">
        <v>25524.7856</v>
      </c>
      <c r="I422" s="0" t="n">
        <v>25.5247856</v>
      </c>
      <c r="J422" s="0" t="n">
        <v>0.025524786</v>
      </c>
      <c r="K422" s="0" t="n">
        <v>56.27245283</v>
      </c>
      <c r="L422" s="0" t="n">
        <v>0.00325</v>
      </c>
      <c r="M422" s="0" t="n">
        <v>3</v>
      </c>
      <c r="N422" s="0" t="n">
        <v>198.7740015</v>
      </c>
      <c r="O422" s="0" t="n">
        <v>281.990731121877</v>
      </c>
      <c r="P422" s="0" t="n">
        <v>72876.5595281402</v>
      </c>
      <c r="Q422" s="0" t="n">
        <v>175141.935900361</v>
      </c>
      <c r="R422" s="0" t="n">
        <v>464126.130135957</v>
      </c>
      <c r="S422" s="0" t="n">
        <v>282</v>
      </c>
      <c r="T422" s="0" t="n">
        <v>0.18</v>
      </c>
      <c r="U422" s="0" t="n">
        <v>-1.35</v>
      </c>
    </row>
    <row r="423" customFormat="false" ht="15" hidden="false" customHeight="false" outlineLevel="0" collapsed="false">
      <c r="A423" s="0" t="s">
        <v>23</v>
      </c>
      <c r="B423" s="0" t="s">
        <v>24</v>
      </c>
      <c r="C423" s="0" t="n">
        <v>8</v>
      </c>
      <c r="D423" s="0" t="n">
        <v>3</v>
      </c>
      <c r="E423" s="0" t="n">
        <v>24</v>
      </c>
      <c r="F423" s="0" t="n">
        <v>187644.9615</v>
      </c>
      <c r="G423" s="0" t="n">
        <v>497259.1481</v>
      </c>
      <c r="H423" s="0" t="n">
        <v>78079.06848</v>
      </c>
      <c r="I423" s="0" t="n">
        <v>78.07906848</v>
      </c>
      <c r="J423" s="0" t="n">
        <v>0.078079068</v>
      </c>
      <c r="K423" s="0" t="n">
        <v>172.134676</v>
      </c>
      <c r="L423" s="0" t="n">
        <v>0.026</v>
      </c>
      <c r="M423" s="0" t="n">
        <v>3</v>
      </c>
      <c r="N423" s="0" t="n">
        <v>209.7522124</v>
      </c>
      <c r="O423" s="0" t="n">
        <v>273.766407307686</v>
      </c>
      <c r="P423" s="0" t="n">
        <v>164158.730572424</v>
      </c>
      <c r="Q423" s="0" t="n">
        <v>394517.497169969</v>
      </c>
      <c r="R423" s="0" t="n">
        <v>1045471.36750042</v>
      </c>
      <c r="S423" s="0" t="n">
        <v>314.9</v>
      </c>
      <c r="T423" s="0" t="n">
        <v>0.089</v>
      </c>
      <c r="U423" s="0" t="n">
        <v>-1.13</v>
      </c>
    </row>
    <row r="424" customFormat="false" ht="15" hidden="false" customHeight="false" outlineLevel="0" collapsed="false">
      <c r="A424" s="0" t="s">
        <v>27</v>
      </c>
      <c r="B424" s="0" t="s">
        <v>28</v>
      </c>
      <c r="C424" s="0" t="n">
        <v>8</v>
      </c>
      <c r="D424" s="0" t="n">
        <v>1</v>
      </c>
      <c r="E424" s="0" t="n">
        <v>8</v>
      </c>
      <c r="F424" s="0" t="n">
        <v>12774.81374</v>
      </c>
      <c r="G424" s="0" t="n">
        <v>33853.25642</v>
      </c>
      <c r="H424" s="0" t="n">
        <v>5315.599997</v>
      </c>
      <c r="I424" s="0" t="n">
        <v>5.315599997</v>
      </c>
      <c r="J424" s="0" t="n">
        <v>0.0053156</v>
      </c>
      <c r="K424" s="0" t="n">
        <v>11.71887807</v>
      </c>
      <c r="L424" s="0" t="n">
        <v>0.011</v>
      </c>
      <c r="M424" s="0" t="n">
        <v>2.9</v>
      </c>
      <c r="N424" s="0" t="n">
        <v>91.21264235</v>
      </c>
      <c r="O424" s="0" t="n">
        <v>75.3087487589588</v>
      </c>
      <c r="P424" s="0" t="n">
        <v>3049.61094600149</v>
      </c>
      <c r="Q424" s="0" t="n">
        <v>7329.03375631217</v>
      </c>
      <c r="R424" s="0" t="n">
        <v>19421.9394542272</v>
      </c>
      <c r="S424" s="0" t="n">
        <v>81.53</v>
      </c>
      <c r="T424" s="0" t="n">
        <v>0.31</v>
      </c>
      <c r="U424" s="0" t="n">
        <v>-0.3</v>
      </c>
    </row>
    <row r="425" customFormat="false" ht="15" hidden="false" customHeight="false" outlineLevel="0" collapsed="false">
      <c r="A425" s="0" t="s">
        <v>35</v>
      </c>
      <c r="B425" s="0" t="s">
        <v>36</v>
      </c>
      <c r="C425" s="0" t="n">
        <v>8</v>
      </c>
      <c r="D425" s="0" t="n">
        <v>1</v>
      </c>
      <c r="E425" s="0" t="n">
        <v>8</v>
      </c>
      <c r="F425" s="0" t="n">
        <v>314.4436434</v>
      </c>
      <c r="G425" s="0" t="n">
        <v>833.275655</v>
      </c>
      <c r="H425" s="0" t="n">
        <v>130.84</v>
      </c>
      <c r="I425" s="0" t="n">
        <v>0.13084</v>
      </c>
      <c r="J425" s="0" t="n">
        <v>0.00013084</v>
      </c>
      <c r="K425" s="0" t="n">
        <v>0.288452481</v>
      </c>
      <c r="L425" s="0" t="n">
        <v>0.021</v>
      </c>
      <c r="M425" s="0" t="n">
        <v>3</v>
      </c>
      <c r="N425" s="0" t="n">
        <v>18.40095713</v>
      </c>
      <c r="O425" s="0" t="n">
        <v>20.9996492931805</v>
      </c>
      <c r="P425" s="0" t="n">
        <v>194.471256475155</v>
      </c>
      <c r="Q425" s="0" t="n">
        <v>467.366634162835</v>
      </c>
      <c r="R425" s="0" t="n">
        <v>1238.52158053151</v>
      </c>
      <c r="S425" s="4" t="n">
        <v>21.02</v>
      </c>
      <c r="T425" s="4" t="n">
        <v>0.86</v>
      </c>
      <c r="U425" s="4" t="n">
        <v>-0.06999</v>
      </c>
    </row>
    <row r="426" customFormat="false" ht="15" hidden="false" customHeight="false" outlineLevel="0" collapsed="false">
      <c r="A426" s="0" t="s">
        <v>39</v>
      </c>
      <c r="B426" s="0" t="s">
        <v>40</v>
      </c>
      <c r="C426" s="0" t="n">
        <v>8</v>
      </c>
      <c r="D426" s="0" t="n">
        <v>2</v>
      </c>
      <c r="E426" s="0" t="n">
        <v>16</v>
      </c>
      <c r="F426" s="0" t="n">
        <v>52871.90579</v>
      </c>
      <c r="G426" s="0" t="n">
        <v>140110.5503</v>
      </c>
      <c r="H426" s="0" t="n">
        <v>22000</v>
      </c>
      <c r="I426" s="0" t="n">
        <v>22</v>
      </c>
      <c r="J426" s="0" t="n">
        <v>0.022</v>
      </c>
      <c r="K426" s="0" t="n">
        <v>48.50164</v>
      </c>
      <c r="L426" s="0" t="n">
        <v>0.012</v>
      </c>
      <c r="M426" s="0" t="n">
        <v>3</v>
      </c>
      <c r="N426" s="0" t="n">
        <v>122.390341</v>
      </c>
      <c r="O426" s="0" t="n">
        <v>124.589276776479</v>
      </c>
      <c r="P426" s="0" t="n">
        <v>23207.2264763816</v>
      </c>
      <c r="Q426" s="0" t="n">
        <v>55773.1950886363</v>
      </c>
      <c r="R426" s="0" t="n">
        <v>147798.966984886</v>
      </c>
      <c r="S426" s="0" t="n">
        <v>150.93</v>
      </c>
      <c r="T426" s="0" t="n">
        <v>0.11</v>
      </c>
      <c r="U426" s="0" t="n">
        <v>0.13</v>
      </c>
    </row>
    <row r="427" customFormat="false" ht="15" hidden="false" customHeight="false" outlineLevel="0" collapsed="false">
      <c r="A427" s="0" t="s">
        <v>45</v>
      </c>
      <c r="B427" s="0" t="s">
        <v>46</v>
      </c>
      <c r="C427" s="0" t="n">
        <v>8</v>
      </c>
      <c r="D427" s="0" t="n">
        <v>5</v>
      </c>
      <c r="E427" s="0" t="n">
        <v>40</v>
      </c>
      <c r="F427" s="0" t="n">
        <v>7633.702383</v>
      </c>
      <c r="G427" s="0" t="n">
        <v>20229.31132</v>
      </c>
      <c r="H427" s="0" t="n">
        <v>3176.383562</v>
      </c>
      <c r="I427" s="0" t="n">
        <v>3.176383562</v>
      </c>
      <c r="J427" s="0" t="n">
        <v>0.003176384</v>
      </c>
      <c r="K427" s="0" t="n">
        <v>7.002718728</v>
      </c>
      <c r="L427" s="0" t="n">
        <v>0.00396</v>
      </c>
      <c r="M427" s="0" t="n">
        <v>3.2</v>
      </c>
      <c r="N427" s="0" t="n">
        <v>69.99617336</v>
      </c>
      <c r="O427" s="2" t="n">
        <v>300.676922145426</v>
      </c>
      <c r="P427" s="2" t="n">
        <v>336988.82013306</v>
      </c>
      <c r="Q427" s="2" t="n">
        <v>809874.597772313</v>
      </c>
      <c r="R427" s="2" t="n">
        <v>2146167.68409663</v>
      </c>
      <c r="S427" s="2" t="n">
        <v>300.785714285714</v>
      </c>
      <c r="T427" s="2" t="n">
        <v>0.240142857142857</v>
      </c>
      <c r="U427" s="2" t="n">
        <v>7</v>
      </c>
    </row>
    <row r="428" customFormat="false" ht="15" hidden="false" customHeight="false" outlineLevel="0" collapsed="false">
      <c r="A428" s="0" t="s">
        <v>43</v>
      </c>
      <c r="B428" s="0" t="s">
        <v>44</v>
      </c>
      <c r="C428" s="0" t="n">
        <v>8</v>
      </c>
      <c r="D428" s="0" t="n">
        <v>2</v>
      </c>
      <c r="E428" s="0" t="n">
        <v>16</v>
      </c>
      <c r="F428" s="0" t="n">
        <v>2451.333814</v>
      </c>
      <c r="G428" s="0" t="n">
        <v>6496.034608</v>
      </c>
      <c r="H428" s="0" t="n">
        <v>1020</v>
      </c>
      <c r="I428" s="0" t="n">
        <v>1.02</v>
      </c>
      <c r="J428" s="0" t="n">
        <v>0.00102</v>
      </c>
      <c r="K428" s="0" t="n">
        <v>2.2487124</v>
      </c>
      <c r="L428" s="0" t="n">
        <v>0.0144</v>
      </c>
      <c r="M428" s="0" t="n">
        <v>3</v>
      </c>
      <c r="N428" s="0" t="n">
        <v>41.37575134</v>
      </c>
      <c r="O428" s="2" t="n">
        <v>47.596614563084</v>
      </c>
      <c r="P428" s="2" t="n">
        <v>1552.71118858528</v>
      </c>
      <c r="Q428" s="2" t="n">
        <v>3731.58180385791</v>
      </c>
      <c r="R428" s="2" t="n">
        <v>9888.69178022347</v>
      </c>
      <c r="S428" s="2" t="n">
        <v>47.6333333333333</v>
      </c>
      <c r="T428" s="2" t="n">
        <v>0.448</v>
      </c>
      <c r="U428" s="2" t="n">
        <v>0</v>
      </c>
    </row>
    <row r="429" customFormat="false" ht="15" hidden="false" customHeight="false" outlineLevel="0" collapsed="false">
      <c r="A429" s="0" t="s">
        <v>53</v>
      </c>
      <c r="B429" s="0" t="s">
        <v>54</v>
      </c>
      <c r="C429" s="0" t="n">
        <v>8</v>
      </c>
      <c r="D429" s="0" t="n">
        <v>2</v>
      </c>
      <c r="E429" s="0" t="n">
        <v>16</v>
      </c>
      <c r="F429" s="0" t="n">
        <v>3970.920452</v>
      </c>
      <c r="G429" s="0" t="n">
        <v>10522.9392</v>
      </c>
      <c r="H429" s="0" t="n">
        <v>1652.3</v>
      </c>
      <c r="I429" s="0" t="n">
        <v>1.6523</v>
      </c>
      <c r="J429" s="0" t="n">
        <v>0.0016523</v>
      </c>
      <c r="K429" s="0" t="n">
        <v>3.642693626</v>
      </c>
      <c r="L429" s="0" t="n">
        <v>0.012</v>
      </c>
      <c r="M429" s="0" t="n">
        <v>2.95</v>
      </c>
      <c r="N429" s="0" t="n">
        <v>55.20807388</v>
      </c>
      <c r="O429" s="0" t="n">
        <v>38.2991350685175</v>
      </c>
      <c r="P429" s="0" t="n">
        <v>561.809005212139</v>
      </c>
      <c r="Q429" s="0" t="n">
        <v>1350.1778543911</v>
      </c>
      <c r="R429" s="0" t="n">
        <v>3577.97131413643</v>
      </c>
      <c r="S429" s="0" t="n">
        <v>41</v>
      </c>
      <c r="T429" s="0" t="n">
        <v>0.17</v>
      </c>
      <c r="U429" s="0" t="n">
        <v>0</v>
      </c>
    </row>
    <row r="430" customFormat="false" ht="15" hidden="false" customHeight="false" outlineLevel="0" collapsed="false">
      <c r="A430" s="0" t="s">
        <v>57</v>
      </c>
      <c r="B430" s="0" t="s">
        <v>58</v>
      </c>
      <c r="C430" s="0" t="n">
        <v>8</v>
      </c>
      <c r="D430" s="0" t="n">
        <v>2</v>
      </c>
      <c r="E430" s="0" t="n">
        <v>16</v>
      </c>
      <c r="F430" s="0" t="n">
        <v>8090.60322</v>
      </c>
      <c r="G430" s="0" t="n">
        <v>21440.09853</v>
      </c>
      <c r="H430" s="0" t="n">
        <v>3366.5</v>
      </c>
      <c r="I430" s="0" t="n">
        <v>3.3665</v>
      </c>
      <c r="J430" s="0" t="n">
        <v>0.0033665</v>
      </c>
      <c r="K430" s="0" t="n">
        <v>7.42185323</v>
      </c>
      <c r="L430" s="0" t="n">
        <v>0.004</v>
      </c>
      <c r="M430" s="0" t="n">
        <v>3.1</v>
      </c>
      <c r="N430" s="0" t="n">
        <v>65.83126551</v>
      </c>
      <c r="O430" s="0" t="n">
        <v>72.7788724747856</v>
      </c>
      <c r="P430" s="0" t="n">
        <v>4548.81187722934</v>
      </c>
      <c r="Q430" s="0" t="n">
        <v>10932.0160471746</v>
      </c>
      <c r="R430" s="0" t="n">
        <v>28969.8425250126</v>
      </c>
      <c r="S430" s="0" t="n">
        <v>72.9</v>
      </c>
      <c r="T430" s="0" t="n">
        <v>0.4</v>
      </c>
      <c r="U430" s="0" t="n">
        <v>0</v>
      </c>
    </row>
    <row r="431" customFormat="false" ht="15" hidden="false" customHeight="false" outlineLevel="0" collapsed="false">
      <c r="A431" s="0" t="s">
        <v>59</v>
      </c>
      <c r="B431" s="0" t="s">
        <v>60</v>
      </c>
      <c r="C431" s="0" t="n">
        <v>8</v>
      </c>
      <c r="D431" s="0" t="n">
        <v>2</v>
      </c>
      <c r="E431" s="0" t="n">
        <v>16</v>
      </c>
      <c r="F431" s="0" t="n">
        <v>3970.920452</v>
      </c>
      <c r="G431" s="0" t="n">
        <v>10522.9392</v>
      </c>
      <c r="H431" s="0" t="n">
        <v>1652.3</v>
      </c>
      <c r="I431" s="0" t="n">
        <v>1.6523</v>
      </c>
      <c r="J431" s="0" t="n">
        <v>0.0016523</v>
      </c>
      <c r="K431" s="0" t="n">
        <v>3.642693626</v>
      </c>
      <c r="L431" s="0" t="n">
        <v>0.0168</v>
      </c>
      <c r="M431" s="0" t="n">
        <v>3.1</v>
      </c>
      <c r="N431" s="0" t="n">
        <v>40.79191287</v>
      </c>
      <c r="O431" s="0" t="n">
        <v>175.684650621188</v>
      </c>
      <c r="P431" s="0" t="n">
        <v>152751.020932416</v>
      </c>
      <c r="Q431" s="0" t="n">
        <v>367101.708561443</v>
      </c>
      <c r="R431" s="0" t="n">
        <v>972819.527687824</v>
      </c>
      <c r="S431" s="0" t="n">
        <v>263.2</v>
      </c>
      <c r="T431" s="0" t="n">
        <v>0.07</v>
      </c>
      <c r="U431" s="0" t="n">
        <v>0.27</v>
      </c>
    </row>
    <row r="432" customFormat="false" ht="15" hidden="false" customHeight="false" outlineLevel="0" collapsed="false">
      <c r="A432" s="0" t="s">
        <v>61</v>
      </c>
      <c r="B432" s="0" t="s">
        <v>62</v>
      </c>
      <c r="C432" s="0" t="n">
        <v>8</v>
      </c>
      <c r="D432" s="0" t="n">
        <v>1</v>
      </c>
      <c r="E432" s="0" t="n">
        <v>8</v>
      </c>
      <c r="F432" s="0" t="n">
        <v>455.4914684</v>
      </c>
      <c r="G432" s="0" t="n">
        <v>1207.052391</v>
      </c>
      <c r="H432" s="0" t="n">
        <v>189.53</v>
      </c>
      <c r="I432" s="0" t="n">
        <v>0.18953</v>
      </c>
      <c r="J432" s="0" t="n">
        <v>0.00018953</v>
      </c>
      <c r="K432" s="0" t="n">
        <v>0.417841629</v>
      </c>
      <c r="L432" s="0" t="n">
        <v>0.0125</v>
      </c>
      <c r="M432" s="0" t="n">
        <v>3</v>
      </c>
      <c r="N432" s="0" t="n">
        <v>24.75080431</v>
      </c>
      <c r="O432" s="0" t="n">
        <v>30.5934964373497</v>
      </c>
      <c r="P432" s="0" t="n">
        <v>357.929385684477</v>
      </c>
      <c r="Q432" s="0" t="n">
        <v>860.200398184275</v>
      </c>
      <c r="R432" s="0" t="n">
        <v>2279.53105518833</v>
      </c>
      <c r="S432" s="0" t="n">
        <v>33.7</v>
      </c>
      <c r="T432" s="0" t="n">
        <v>0.32</v>
      </c>
      <c r="U432" s="0" t="n">
        <v>0.55</v>
      </c>
    </row>
    <row r="433" customFormat="false" ht="15" hidden="false" customHeight="false" outlineLevel="0" collapsed="false">
      <c r="A433" s="0" t="s">
        <v>63</v>
      </c>
      <c r="B433" s="0" t="s">
        <v>64</v>
      </c>
      <c r="C433" s="0" t="n">
        <v>8</v>
      </c>
      <c r="D433" s="0" t="n">
        <v>2</v>
      </c>
      <c r="E433" s="0" t="n">
        <v>16</v>
      </c>
      <c r="F433" s="0" t="n">
        <v>2451.333814</v>
      </c>
      <c r="G433" s="0" t="n">
        <v>6496.034608</v>
      </c>
      <c r="H433" s="0" t="n">
        <v>1020</v>
      </c>
      <c r="I433" s="0" t="n">
        <v>1.02</v>
      </c>
      <c r="J433" s="0" t="n">
        <v>0.00102</v>
      </c>
      <c r="K433" s="0" t="n">
        <v>2.2487124</v>
      </c>
      <c r="L433" s="0" t="n">
        <v>0.012</v>
      </c>
      <c r="M433" s="0" t="n">
        <v>3.1</v>
      </c>
      <c r="N433" s="0" t="n">
        <v>38.91662211</v>
      </c>
      <c r="O433" s="0" t="n">
        <v>42.4774945083016</v>
      </c>
      <c r="P433" s="0" t="n">
        <v>1338.05452951577</v>
      </c>
      <c r="Q433" s="0" t="n">
        <v>3215.70422858873</v>
      </c>
      <c r="R433" s="0" t="n">
        <v>8521.61620576015</v>
      </c>
      <c r="S433" s="0" t="n">
        <v>42.5</v>
      </c>
      <c r="T433" s="0" t="n">
        <v>0.47</v>
      </c>
      <c r="U433" s="0" t="n">
        <v>0.05</v>
      </c>
    </row>
    <row r="434" customFormat="false" ht="15" hidden="false" customHeight="false" outlineLevel="0" collapsed="false">
      <c r="A434" s="0" t="s">
        <v>65</v>
      </c>
      <c r="B434" s="0" t="s">
        <v>66</v>
      </c>
      <c r="C434" s="0" t="n">
        <v>8</v>
      </c>
      <c r="D434" s="0" t="n">
        <v>3</v>
      </c>
      <c r="E434" s="0" t="n">
        <v>24</v>
      </c>
      <c r="F434" s="0" t="n">
        <v>18000</v>
      </c>
      <c r="G434" s="0" t="n">
        <v>40770</v>
      </c>
      <c r="H434" s="0" t="n">
        <v>7489.8</v>
      </c>
      <c r="I434" s="0" t="n">
        <v>7.4898</v>
      </c>
      <c r="J434" s="0" t="n">
        <v>0.0074898</v>
      </c>
      <c r="K434" s="0" t="n">
        <v>16.51216288</v>
      </c>
      <c r="L434" s="0" t="n">
        <v>0.0127</v>
      </c>
      <c r="M434" s="0" t="n">
        <v>3.1</v>
      </c>
      <c r="N434" s="0" t="n">
        <v>72.69513084</v>
      </c>
      <c r="O434" s="0" t="n">
        <v>52.690052007873</v>
      </c>
      <c r="P434" s="0" t="n">
        <v>2761.61075519575</v>
      </c>
      <c r="Q434" s="0" t="n">
        <v>6636.89198557017</v>
      </c>
      <c r="R434" s="0" t="n">
        <v>17587.7637617609</v>
      </c>
      <c r="S434" s="0" t="n">
        <v>52.7</v>
      </c>
      <c r="T434" s="0" t="n">
        <v>0.35</v>
      </c>
      <c r="U434" s="0" t="n">
        <v>-0.5</v>
      </c>
    </row>
    <row r="435" customFormat="false" ht="15" hidden="false" customHeight="false" outlineLevel="0" collapsed="false">
      <c r="A435" s="0" t="s">
        <v>67</v>
      </c>
      <c r="B435" s="0" t="s">
        <v>68</v>
      </c>
      <c r="C435" s="0" t="n">
        <v>8</v>
      </c>
      <c r="D435" s="0" t="n">
        <v>1</v>
      </c>
      <c r="E435" s="0" t="n">
        <v>8</v>
      </c>
      <c r="F435" s="0" t="n">
        <v>607.61</v>
      </c>
      <c r="G435" s="0" t="n">
        <v>1610.16</v>
      </c>
      <c r="H435" s="0" t="n">
        <v>252.826521</v>
      </c>
      <c r="I435" s="0" t="n">
        <v>0.252826521</v>
      </c>
      <c r="J435" s="0" t="n">
        <v>0.000252827</v>
      </c>
      <c r="K435" s="0" t="n">
        <v>0.557386405</v>
      </c>
      <c r="L435" s="0" t="n">
        <v>0.0129</v>
      </c>
      <c r="M435" s="0" t="n">
        <v>3.05</v>
      </c>
      <c r="N435" s="0" t="n">
        <v>25.54403387</v>
      </c>
      <c r="O435" s="0" t="n">
        <v>37.6010324884684</v>
      </c>
      <c r="P435" s="0" t="n">
        <v>822.146117135933</v>
      </c>
      <c r="Q435" s="0" t="n">
        <v>1975.8378205622</v>
      </c>
      <c r="R435" s="0" t="n">
        <v>5235.97022448984</v>
      </c>
      <c r="S435" s="0" t="n">
        <v>40.6</v>
      </c>
      <c r="T435" s="0" t="n">
        <v>0.27</v>
      </c>
      <c r="U435" s="0" t="n">
        <v>-1.65</v>
      </c>
    </row>
    <row r="436" customFormat="false" ht="15" hidden="false" customHeight="false" outlineLevel="0" collapsed="false">
      <c r="A436" s="0" t="s">
        <v>69</v>
      </c>
      <c r="B436" s="0" t="s">
        <v>70</v>
      </c>
      <c r="C436" s="0" t="n">
        <v>8</v>
      </c>
      <c r="D436" s="0" t="n">
        <v>1</v>
      </c>
      <c r="E436" s="0" t="n">
        <v>8</v>
      </c>
      <c r="F436" s="0" t="n">
        <v>345.5659698</v>
      </c>
      <c r="G436" s="0" t="n">
        <v>915.7498198</v>
      </c>
      <c r="H436" s="0" t="n">
        <v>143.79</v>
      </c>
      <c r="I436" s="0" t="n">
        <v>0.14379</v>
      </c>
      <c r="J436" s="0" t="n">
        <v>0.00014379</v>
      </c>
      <c r="K436" s="0" t="n">
        <v>0.31700231</v>
      </c>
      <c r="L436" s="0" t="n">
        <v>0.01</v>
      </c>
      <c r="M436" s="0" t="n">
        <v>2.9</v>
      </c>
      <c r="N436" s="0" t="n">
        <v>27.1456063</v>
      </c>
      <c r="O436" s="0" t="n">
        <v>32.2606471387969</v>
      </c>
      <c r="P436" s="0" t="n">
        <v>237.220336363054</v>
      </c>
      <c r="Q436" s="0" t="n">
        <v>570.104148913853</v>
      </c>
      <c r="R436" s="0" t="n">
        <v>1510.77599462171</v>
      </c>
      <c r="S436" s="0" t="n">
        <v>37.7</v>
      </c>
      <c r="T436" s="0" t="n">
        <v>0.242</v>
      </c>
      <c r="U436" s="0" t="n">
        <v>0</v>
      </c>
    </row>
    <row r="437" customFormat="false" ht="15" hidden="false" customHeight="false" outlineLevel="0" collapsed="false">
      <c r="A437" s="2" t="s">
        <v>71</v>
      </c>
      <c r="B437" s="0" t="s">
        <v>72</v>
      </c>
      <c r="C437" s="0" t="n">
        <v>8</v>
      </c>
      <c r="D437" s="0" t="n">
        <v>1</v>
      </c>
      <c r="E437" s="0" t="n">
        <v>8</v>
      </c>
      <c r="F437" s="0" t="n">
        <v>5.13097813</v>
      </c>
      <c r="G437" s="0" t="n">
        <v>13.59709205</v>
      </c>
      <c r="H437" s="0" t="n">
        <v>2.134999999893</v>
      </c>
      <c r="I437" s="0" t="n">
        <v>0.002134999999893</v>
      </c>
      <c r="J437" s="0" t="n">
        <v>2.134999999893E-006</v>
      </c>
      <c r="K437" s="0" t="n">
        <v>0.00470686369976411</v>
      </c>
      <c r="L437" s="3" t="n">
        <v>0.011</v>
      </c>
      <c r="M437" s="3" t="n">
        <v>3.01</v>
      </c>
      <c r="N437" s="0" t="n">
        <v>5.75618331115034</v>
      </c>
      <c r="O437" s="2" t="n">
        <v>8.48002545611059</v>
      </c>
      <c r="P437" s="2" t="n">
        <v>6.85280106596459</v>
      </c>
      <c r="Q437" s="2" t="n">
        <v>16.4691205622797</v>
      </c>
      <c r="R437" s="2" t="n">
        <v>43.6431694900413</v>
      </c>
      <c r="S437" s="0" t="n">
        <v>9</v>
      </c>
      <c r="T437" s="0" t="n">
        <v>0.32</v>
      </c>
      <c r="U437" s="0" t="n">
        <v>-0.91</v>
      </c>
    </row>
    <row r="438" customFormat="false" ht="15" hidden="false" customHeight="false" outlineLevel="0" collapsed="false">
      <c r="A438" s="2" t="s">
        <v>49</v>
      </c>
      <c r="B438" s="0" t="s">
        <v>50</v>
      </c>
      <c r="C438" s="0" t="n">
        <v>8</v>
      </c>
      <c r="D438" s="0" t="n">
        <v>1</v>
      </c>
      <c r="E438" s="0" t="n">
        <v>8</v>
      </c>
      <c r="F438" s="0" t="n">
        <v>2451.333814</v>
      </c>
      <c r="G438" s="0" t="n">
        <v>6496.034608</v>
      </c>
      <c r="H438" s="0" t="n">
        <v>1020.0000000054</v>
      </c>
      <c r="I438" s="0" t="n">
        <v>1.0200000000054</v>
      </c>
      <c r="J438" s="0" t="n">
        <v>0.0010200000000054</v>
      </c>
      <c r="K438" s="0" t="n">
        <v>2.2487124000119</v>
      </c>
      <c r="L438" s="3" t="n">
        <v>0.012</v>
      </c>
      <c r="M438" s="3" t="n">
        <v>3.1</v>
      </c>
      <c r="N438" s="0" t="n">
        <v>38.9166221139753</v>
      </c>
      <c r="O438" s="2" t="n">
        <v>45.3242703695678</v>
      </c>
      <c r="P438" s="2" t="n">
        <v>1636.08850313776</v>
      </c>
      <c r="Q438" s="2" t="n">
        <v>3931.95987295784</v>
      </c>
      <c r="R438" s="2" t="n">
        <v>10419.6936633383</v>
      </c>
      <c r="S438" s="2" t="n">
        <v>54.3</v>
      </c>
      <c r="T438" s="2" t="n">
        <v>0.225</v>
      </c>
      <c r="U438" s="2" t="n">
        <v>0</v>
      </c>
    </row>
    <row r="439" customFormat="false" ht="15" hidden="false" customHeight="false" outlineLevel="0" collapsed="false">
      <c r="A439" s="0" t="s">
        <v>55</v>
      </c>
      <c r="B439" s="0" t="s">
        <v>56</v>
      </c>
      <c r="C439" s="0" t="n">
        <v>8</v>
      </c>
      <c r="D439" s="0" t="n">
        <v>1</v>
      </c>
      <c r="E439" s="0" t="n">
        <v>8</v>
      </c>
      <c r="F439" s="0" t="n">
        <v>10846.19082</v>
      </c>
      <c r="G439" s="0" t="n">
        <v>28742.40567</v>
      </c>
      <c r="H439" s="0" t="n">
        <v>4513.1</v>
      </c>
      <c r="I439" s="0" t="n">
        <v>4.5131</v>
      </c>
      <c r="J439" s="0" t="n">
        <v>0.0045131</v>
      </c>
      <c r="K439" s="0" t="n">
        <v>9.949670522</v>
      </c>
      <c r="L439" s="0" t="n">
        <v>0.013</v>
      </c>
      <c r="M439" s="0" t="n">
        <v>3</v>
      </c>
      <c r="N439" s="0" t="n">
        <v>70.28196059</v>
      </c>
      <c r="O439" s="0" t="n">
        <v>80.8691939430992</v>
      </c>
      <c r="P439" s="0" t="n">
        <v>6875.31649906998</v>
      </c>
      <c r="Q439" s="0" t="n">
        <v>16523.2311921893</v>
      </c>
      <c r="R439" s="0" t="n">
        <v>43786.5626593017</v>
      </c>
      <c r="S439" s="0" t="n">
        <v>152</v>
      </c>
      <c r="T439" s="0" t="n">
        <v>0.096</v>
      </c>
      <c r="U439" s="0" t="n">
        <v>0.09</v>
      </c>
    </row>
    <row r="440" customFormat="false" ht="15" hidden="false" customHeight="false" outlineLevel="0" collapsed="false">
      <c r="A440" s="0" t="s">
        <v>75</v>
      </c>
      <c r="B440" s="0" t="s">
        <v>76</v>
      </c>
      <c r="C440" s="0" t="n">
        <v>8</v>
      </c>
      <c r="D440" s="0" t="n">
        <v>2</v>
      </c>
      <c r="E440" s="0" t="n">
        <v>16</v>
      </c>
      <c r="F440" s="0" t="n">
        <v>2451.333814</v>
      </c>
      <c r="G440" s="0" t="n">
        <v>6496.034608</v>
      </c>
      <c r="H440" s="0" t="n">
        <v>1020</v>
      </c>
      <c r="I440" s="0" t="n">
        <v>1.02</v>
      </c>
      <c r="J440" s="0" t="n">
        <v>0.00102</v>
      </c>
      <c r="K440" s="0" t="n">
        <v>2.2487124</v>
      </c>
      <c r="L440" s="0" t="n">
        <v>0.0025</v>
      </c>
      <c r="M440" s="0" t="n">
        <v>3.1</v>
      </c>
      <c r="N440" s="0" t="n">
        <v>64.54912733</v>
      </c>
      <c r="O440" s="0" t="n">
        <v>99.9784604522624</v>
      </c>
      <c r="P440" s="0" t="n">
        <v>3959.58789356795</v>
      </c>
      <c r="Q440" s="0" t="n">
        <v>9515.95264015368</v>
      </c>
      <c r="R440" s="0" t="n">
        <v>25217.2744964073</v>
      </c>
      <c r="S440" s="0" t="n">
        <v>122</v>
      </c>
      <c r="T440" s="0" t="n">
        <v>0.107</v>
      </c>
      <c r="U440" s="0" t="n">
        <v>0</v>
      </c>
    </row>
    <row r="441" customFormat="false" ht="15" hidden="false" customHeight="false" outlineLevel="0" collapsed="false">
      <c r="A441" s="0" t="s">
        <v>73</v>
      </c>
      <c r="B441" s="0" t="s">
        <v>74</v>
      </c>
      <c r="C441" s="0" t="n">
        <v>8</v>
      </c>
      <c r="D441" s="0" t="n">
        <v>2</v>
      </c>
      <c r="E441" s="0" t="n">
        <v>16</v>
      </c>
      <c r="F441" s="0" t="n">
        <v>2451.333814</v>
      </c>
      <c r="G441" s="0" t="n">
        <v>6496.034608</v>
      </c>
      <c r="H441" s="0" t="n">
        <v>1020</v>
      </c>
      <c r="I441" s="0" t="n">
        <v>1.02</v>
      </c>
      <c r="J441" s="0" t="n">
        <v>0.00102</v>
      </c>
      <c r="K441" s="0" t="n">
        <v>2.2487124</v>
      </c>
      <c r="L441" s="0" t="n">
        <v>0.014</v>
      </c>
      <c r="M441" s="0" t="n">
        <v>2.8</v>
      </c>
      <c r="N441" s="0" t="n">
        <v>54.52519048</v>
      </c>
      <c r="O441" s="0" t="n">
        <v>42.9801350793524</v>
      </c>
      <c r="P441" s="0" t="n">
        <v>523.935479480447</v>
      </c>
      <c r="Q441" s="0" t="n">
        <v>1259.157605096</v>
      </c>
      <c r="R441" s="0" t="n">
        <v>3336.76765350441</v>
      </c>
      <c r="S441" s="0" t="n">
        <v>43</v>
      </c>
      <c r="T441" s="0" t="n">
        <v>0.48</v>
      </c>
      <c r="U441" s="0" t="n">
        <v>0</v>
      </c>
    </row>
    <row r="442" customFormat="false" ht="15" hidden="false" customHeight="false" outlineLevel="0" collapsed="false">
      <c r="A442" s="2" t="s">
        <v>51</v>
      </c>
      <c r="B442" s="0" t="s">
        <v>52</v>
      </c>
      <c r="C442" s="0" t="n">
        <v>8</v>
      </c>
      <c r="D442" s="0" t="n">
        <v>1</v>
      </c>
      <c r="E442" s="0" t="n">
        <v>8</v>
      </c>
      <c r="F442" s="0" t="n">
        <v>3970.920452</v>
      </c>
      <c r="G442" s="0" t="n">
        <v>10522.9392</v>
      </c>
      <c r="H442" s="0" t="n">
        <v>1652.3000000772</v>
      </c>
      <c r="I442" s="0" t="n">
        <v>1.6523000000772</v>
      </c>
      <c r="J442" s="0" t="n">
        <v>0.0016523000000772</v>
      </c>
      <c r="K442" s="0" t="n">
        <v>3.6426936261702</v>
      </c>
      <c r="L442" s="3" t="n">
        <v>0.0124</v>
      </c>
      <c r="M442" s="3" t="n">
        <v>3.2</v>
      </c>
      <c r="N442" s="0" t="n">
        <v>39.944639456634</v>
      </c>
      <c r="O442" s="2" t="n">
        <v>16.7978995025559</v>
      </c>
      <c r="P442" s="2" t="n">
        <v>103.332661830263</v>
      </c>
      <c r="Q442" s="2" t="n">
        <v>248.336125523343</v>
      </c>
      <c r="R442" s="2" t="n">
        <v>658.090732636858</v>
      </c>
      <c r="S442" s="0" t="n">
        <v>20.9</v>
      </c>
      <c r="T442" s="0" t="n">
        <v>0.195</v>
      </c>
      <c r="U442" s="0" t="n">
        <v>-0.35</v>
      </c>
    </row>
    <row r="443" customFormat="false" ht="15" hidden="false" customHeight="false" outlineLevel="0" collapsed="false">
      <c r="A443" s="0" t="s">
        <v>85</v>
      </c>
      <c r="B443" s="0" t="s">
        <v>86</v>
      </c>
      <c r="C443" s="0" t="n">
        <v>8</v>
      </c>
      <c r="D443" s="0" t="n">
        <v>7</v>
      </c>
      <c r="E443" s="0" t="n">
        <v>56</v>
      </c>
      <c r="F443" s="0" t="n">
        <v>61342.9118</v>
      </c>
      <c r="G443" s="0" t="n">
        <v>162558.266</v>
      </c>
      <c r="H443" s="0" t="n">
        <v>25524.7856</v>
      </c>
      <c r="I443" s="0" t="n">
        <v>25.5247856</v>
      </c>
      <c r="J443" s="0" t="n">
        <v>0.025524786</v>
      </c>
      <c r="K443" s="0" t="n">
        <v>56.27245283</v>
      </c>
      <c r="L443" s="0" t="n">
        <v>0.00524</v>
      </c>
      <c r="M443" s="0" t="n">
        <v>3.141</v>
      </c>
      <c r="N443" s="0" t="n">
        <v>134.6296327</v>
      </c>
      <c r="O443" s="2" t="n">
        <v>308.860435784888</v>
      </c>
      <c r="P443" s="2" t="n">
        <v>346477.157731334</v>
      </c>
      <c r="Q443" s="2" t="n">
        <v>832677.620118562</v>
      </c>
      <c r="R443" s="2" t="n">
        <v>2206595.69331419</v>
      </c>
      <c r="S443" s="0" t="n">
        <v>309.244444444444</v>
      </c>
      <c r="T443" s="0" t="n">
        <v>0.136555555555556</v>
      </c>
      <c r="U443" s="0" t="n">
        <v>7</v>
      </c>
    </row>
    <row r="444" customFormat="false" ht="15" hidden="false" customHeight="false" outlineLevel="0" collapsed="false">
      <c r="A444" s="0" t="s">
        <v>77</v>
      </c>
      <c r="B444" s="0" t="s">
        <v>78</v>
      </c>
      <c r="C444" s="0" t="n">
        <v>8</v>
      </c>
      <c r="D444" s="0" t="n">
        <v>3</v>
      </c>
      <c r="E444" s="0" t="n">
        <v>24</v>
      </c>
      <c r="F444" s="0" t="n">
        <v>184322.0116</v>
      </c>
      <c r="G444" s="0" t="n">
        <v>488453.3308</v>
      </c>
      <c r="H444" s="0" t="n">
        <v>76696.38903</v>
      </c>
      <c r="I444" s="0" t="n">
        <v>76.69638903</v>
      </c>
      <c r="J444" s="0" t="n">
        <v>0.076696389</v>
      </c>
      <c r="K444" s="0" t="n">
        <v>169.0863932</v>
      </c>
      <c r="L444" s="0" t="n">
        <v>0.035</v>
      </c>
      <c r="M444" s="0" t="n">
        <v>2.9</v>
      </c>
      <c r="N444" s="0" t="n">
        <v>153.6210205</v>
      </c>
      <c r="O444" s="2" t="n">
        <v>208.405719503136</v>
      </c>
      <c r="P444" s="2" t="n">
        <v>185740.231199952</v>
      </c>
      <c r="Q444" s="2" t="n">
        <v>446383.636625695</v>
      </c>
      <c r="R444" s="2" t="n">
        <v>1182916.63705809</v>
      </c>
      <c r="S444" s="0" t="n">
        <v>208.407</v>
      </c>
      <c r="T444" s="0" t="n">
        <v>0.5</v>
      </c>
      <c r="U444" s="0" t="n">
        <v>0</v>
      </c>
    </row>
    <row r="445" customFormat="false" ht="15" hidden="false" customHeight="false" outlineLevel="0" collapsed="false">
      <c r="A445" s="0" t="s">
        <v>79</v>
      </c>
      <c r="B445" s="0" t="s">
        <v>80</v>
      </c>
      <c r="C445" s="0" t="n">
        <v>8</v>
      </c>
      <c r="D445" s="0" t="n">
        <v>2</v>
      </c>
      <c r="E445" s="0" t="n">
        <v>16</v>
      </c>
      <c r="F445" s="0" t="n">
        <v>3970.920452</v>
      </c>
      <c r="G445" s="0" t="n">
        <v>10522.9392</v>
      </c>
      <c r="H445" s="0" t="n">
        <v>1652.3</v>
      </c>
      <c r="I445" s="0" t="n">
        <v>1.6523</v>
      </c>
      <c r="J445" s="0" t="n">
        <v>0.0016523</v>
      </c>
      <c r="K445" s="0" t="n">
        <v>3.642693626</v>
      </c>
      <c r="L445" s="0" t="n">
        <v>0.0034</v>
      </c>
      <c r="M445" s="0" t="n">
        <v>3.285</v>
      </c>
      <c r="N445" s="0" t="n">
        <v>39.94463946</v>
      </c>
      <c r="O445" s="0" t="n">
        <v>55.9541022098585</v>
      </c>
      <c r="P445" s="0" t="n">
        <v>4858.29483206058</v>
      </c>
      <c r="Q445" s="0" t="n">
        <v>11675.7866668122</v>
      </c>
      <c r="R445" s="0" t="n">
        <v>30940.8346670524</v>
      </c>
      <c r="S445" s="0" t="n">
        <v>59.9</v>
      </c>
      <c r="T445" s="0" t="n">
        <v>0.17</v>
      </c>
      <c r="U445" s="0" t="n">
        <v>0</v>
      </c>
    </row>
    <row r="446" customFormat="false" ht="15" hidden="false" customHeight="false" outlineLevel="0" collapsed="false">
      <c r="A446" s="0" t="s">
        <v>81</v>
      </c>
      <c r="B446" s="0" t="s">
        <v>82</v>
      </c>
      <c r="C446" s="0" t="n">
        <v>8</v>
      </c>
      <c r="D446" s="0" t="n">
        <v>2</v>
      </c>
      <c r="E446" s="0" t="n">
        <v>16</v>
      </c>
      <c r="F446" s="0" t="n">
        <v>2451.333814</v>
      </c>
      <c r="G446" s="0" t="n">
        <v>6496.034608</v>
      </c>
      <c r="H446" s="0" t="n">
        <v>1020</v>
      </c>
      <c r="I446" s="0" t="n">
        <v>1.02</v>
      </c>
      <c r="J446" s="0" t="n">
        <v>0.00102</v>
      </c>
      <c r="K446" s="0" t="n">
        <v>2.2487124</v>
      </c>
      <c r="L446" s="0" t="n">
        <v>0.015</v>
      </c>
      <c r="M446" s="0" t="n">
        <v>3</v>
      </c>
      <c r="N446" s="0" t="n">
        <v>40.81655102</v>
      </c>
      <c r="O446" s="0" t="n">
        <v>99.0172760308013</v>
      </c>
      <c r="P446" s="0" t="n">
        <v>14562.1058367269</v>
      </c>
      <c r="Q446" s="0" t="n">
        <v>34996.6494513985</v>
      </c>
      <c r="R446" s="0" t="n">
        <v>92741.1210462061</v>
      </c>
      <c r="S446" s="0" t="n">
        <v>106</v>
      </c>
      <c r="T446" s="0" t="n">
        <v>0.17</v>
      </c>
      <c r="U446" s="0" t="n">
        <v>0</v>
      </c>
    </row>
    <row r="447" customFormat="false" ht="15" hidden="false" customHeight="false" outlineLevel="0" collapsed="false">
      <c r="A447" s="0" t="s">
        <v>83</v>
      </c>
      <c r="B447" s="0" t="s">
        <v>84</v>
      </c>
      <c r="C447" s="0" t="n">
        <v>8</v>
      </c>
      <c r="D447" s="0" t="n">
        <v>7</v>
      </c>
      <c r="E447" s="0" t="n">
        <v>56</v>
      </c>
      <c r="F447" s="0" t="n">
        <v>61342.9118</v>
      </c>
      <c r="G447" s="0" t="n">
        <v>162558.266</v>
      </c>
      <c r="H447" s="0" t="n">
        <v>25524.7856</v>
      </c>
      <c r="I447" s="0" t="n">
        <v>25.5247856</v>
      </c>
      <c r="J447" s="0" t="n">
        <v>0.025524786</v>
      </c>
      <c r="K447" s="0" t="n">
        <v>56.27245283</v>
      </c>
      <c r="L447" s="0" t="n">
        <v>0.0054</v>
      </c>
      <c r="M447" s="0" t="n">
        <v>3</v>
      </c>
      <c r="N447" s="0" t="n">
        <v>167.8247907</v>
      </c>
      <c r="O447" s="0" t="n">
        <v>279.577349801872</v>
      </c>
      <c r="P447" s="0" t="n">
        <v>118004.810308814</v>
      </c>
      <c r="Q447" s="0" t="n">
        <v>283597.236983452</v>
      </c>
      <c r="R447" s="0" t="n">
        <v>751532.678006148</v>
      </c>
      <c r="S447" s="0" t="n">
        <v>280</v>
      </c>
      <c r="T447" s="0" t="n">
        <v>0.116</v>
      </c>
      <c r="U447" s="0" t="n">
        <v>0</v>
      </c>
    </row>
    <row r="448" customFormat="false" ht="15" hidden="false" customHeight="false" outlineLevel="0" collapsed="false">
      <c r="A448" s="0" t="s">
        <v>91</v>
      </c>
      <c r="B448" s="0" t="s">
        <v>92</v>
      </c>
      <c r="C448" s="0" t="n">
        <v>8</v>
      </c>
      <c r="D448" s="0" t="n">
        <v>2</v>
      </c>
      <c r="E448" s="0" t="n">
        <v>16</v>
      </c>
      <c r="F448" s="0" t="n">
        <v>2451.333814</v>
      </c>
      <c r="G448" s="0" t="n">
        <v>6496.034608</v>
      </c>
      <c r="H448" s="0" t="n">
        <v>1020</v>
      </c>
      <c r="I448" s="0" t="n">
        <v>1.02</v>
      </c>
      <c r="J448" s="0" t="n">
        <v>0.00102</v>
      </c>
      <c r="K448" s="0" t="n">
        <v>2.2487124</v>
      </c>
      <c r="L448" s="0" t="n">
        <v>0.013</v>
      </c>
      <c r="M448" s="0" t="n">
        <v>3</v>
      </c>
      <c r="N448" s="0" t="n">
        <v>42.81069449</v>
      </c>
      <c r="O448" s="0" t="n">
        <v>57.3203396524493</v>
      </c>
      <c r="P448" s="0" t="n">
        <v>2448.32810373016</v>
      </c>
      <c r="Q448" s="0" t="n">
        <v>5883.98967491026</v>
      </c>
      <c r="R448" s="0" t="n">
        <v>15592.5726385122</v>
      </c>
      <c r="S448" s="0" t="n">
        <v>60.2</v>
      </c>
      <c r="T448" s="0" t="n">
        <v>0.19</v>
      </c>
      <c r="U448" s="0" t="n">
        <v>0</v>
      </c>
    </row>
    <row r="449" customFormat="false" ht="15" hidden="false" customHeight="false" outlineLevel="0" collapsed="false">
      <c r="A449" s="0" t="s">
        <v>87</v>
      </c>
      <c r="B449" s="0" t="s">
        <v>88</v>
      </c>
      <c r="C449" s="0" t="n">
        <v>8</v>
      </c>
      <c r="D449" s="0" t="n">
        <v>2</v>
      </c>
      <c r="E449" s="0" t="n">
        <v>16</v>
      </c>
      <c r="F449" s="0" t="n">
        <v>2451.333814</v>
      </c>
      <c r="G449" s="0" t="n">
        <v>6496.034608</v>
      </c>
      <c r="H449" s="0" t="n">
        <v>1020</v>
      </c>
      <c r="I449" s="0" t="n">
        <v>1.02</v>
      </c>
      <c r="J449" s="0" t="n">
        <v>0.00102</v>
      </c>
      <c r="K449" s="0" t="n">
        <v>2.2487124</v>
      </c>
      <c r="L449" s="0" t="n">
        <v>0.006</v>
      </c>
      <c r="M449" s="0" t="n">
        <v>3.1</v>
      </c>
      <c r="N449" s="0" t="n">
        <v>48.66778576</v>
      </c>
      <c r="O449" s="0" t="n">
        <v>30.1097862621376</v>
      </c>
      <c r="P449" s="0" t="n">
        <v>230.2210527645</v>
      </c>
      <c r="Q449" s="0" t="n">
        <v>553.282991503245</v>
      </c>
      <c r="R449" s="0" t="n">
        <v>1466.1999274836</v>
      </c>
      <c r="S449" s="0" t="n">
        <v>31.4</v>
      </c>
      <c r="T449" s="0" t="n">
        <v>0.19</v>
      </c>
      <c r="U449" s="0" t="n">
        <v>-0.8</v>
      </c>
    </row>
    <row r="450" customFormat="false" ht="15" hidden="false" customHeight="false" outlineLevel="0" collapsed="false">
      <c r="A450" s="0" t="s">
        <v>93</v>
      </c>
      <c r="B450" s="0" t="s">
        <v>94</v>
      </c>
      <c r="C450" s="0" t="n">
        <v>8</v>
      </c>
      <c r="D450" s="0" t="n">
        <v>9</v>
      </c>
      <c r="E450" s="0" t="n">
        <v>72</v>
      </c>
      <c r="F450" s="0" t="n">
        <v>1772528860</v>
      </c>
      <c r="G450" s="0" t="n">
        <v>4697201480</v>
      </c>
      <c r="H450" s="0" t="n">
        <v>737549258.6</v>
      </c>
      <c r="I450" s="0" t="n">
        <v>737549.2586</v>
      </c>
      <c r="J450" s="0" t="n">
        <v>737.5492586</v>
      </c>
      <c r="K450" s="0" t="n">
        <v>1626015.847</v>
      </c>
      <c r="L450" s="2" t="n">
        <v>0.017</v>
      </c>
      <c r="M450" s="0" t="n">
        <v>3</v>
      </c>
      <c r="N450" s="0" t="n">
        <v>1544.971047</v>
      </c>
      <c r="O450" s="2" t="n">
        <v>1584.95997586109</v>
      </c>
      <c r="P450" s="2" t="n">
        <v>67686774.7227302</v>
      </c>
      <c r="Q450" s="2" t="n">
        <v>162669489.840736</v>
      </c>
      <c r="R450" s="2" t="n">
        <v>431074148.07795</v>
      </c>
      <c r="S450" s="0" t="n">
        <v>1584.96</v>
      </c>
      <c r="T450" s="2" t="n">
        <v>0.25</v>
      </c>
      <c r="U450" s="0" t="n">
        <v>0</v>
      </c>
    </row>
    <row r="451" customFormat="false" ht="15" hidden="false" customHeight="false" outlineLevel="0" collapsed="false">
      <c r="A451" s="0" t="s">
        <v>109</v>
      </c>
      <c r="B451" s="0" t="s">
        <v>110</v>
      </c>
      <c r="C451" s="0" t="n">
        <v>8</v>
      </c>
      <c r="D451" s="0" t="n">
        <v>5</v>
      </c>
      <c r="E451" s="0" t="n">
        <v>40</v>
      </c>
      <c r="F451" s="0" t="n">
        <v>7633.702383</v>
      </c>
      <c r="G451" s="0" t="n">
        <v>20229.31132</v>
      </c>
      <c r="H451" s="0" t="n">
        <v>3176.383562</v>
      </c>
      <c r="I451" s="0" t="n">
        <v>3.176383562</v>
      </c>
      <c r="J451" s="0" t="n">
        <v>0.003176384</v>
      </c>
      <c r="K451" s="0" t="n">
        <v>7.002718728</v>
      </c>
      <c r="L451" s="0" t="n">
        <v>0.0043</v>
      </c>
      <c r="M451" s="0" t="n">
        <v>3.1</v>
      </c>
      <c r="N451" s="0" t="n">
        <v>78.17233049</v>
      </c>
      <c r="O451" s="0" t="n">
        <v>164.134573872179</v>
      </c>
      <c r="P451" s="0" t="n">
        <v>31665.6697956155</v>
      </c>
      <c r="Q451" s="0" t="n">
        <v>76101.105012294</v>
      </c>
      <c r="R451" s="0" t="n">
        <v>201667.928282579</v>
      </c>
      <c r="S451" s="0" t="n">
        <v>186</v>
      </c>
      <c r="T451" s="0" t="n">
        <v>0.046</v>
      </c>
      <c r="U451" s="0" t="n">
        <v>-6.54</v>
      </c>
    </row>
    <row r="452" customFormat="false" ht="15" hidden="false" customHeight="false" outlineLevel="0" collapsed="false">
      <c r="A452" s="0" t="s">
        <v>99</v>
      </c>
      <c r="B452" s="0" t="s">
        <v>100</v>
      </c>
      <c r="C452" s="0" t="n">
        <v>8</v>
      </c>
      <c r="D452" s="0" t="n">
        <v>2</v>
      </c>
      <c r="E452" s="0" t="n">
        <v>16</v>
      </c>
      <c r="F452" s="0" t="n">
        <v>2451.333814</v>
      </c>
      <c r="G452" s="0" t="n">
        <v>6496.034608</v>
      </c>
      <c r="H452" s="0" t="n">
        <v>1020</v>
      </c>
      <c r="I452" s="0" t="n">
        <v>1.02</v>
      </c>
      <c r="J452" s="0" t="n">
        <v>0.00102</v>
      </c>
      <c r="K452" s="0" t="n">
        <v>2.2487124</v>
      </c>
      <c r="L452" s="0" t="n">
        <v>0.015</v>
      </c>
      <c r="M452" s="0" t="n">
        <v>3.1</v>
      </c>
      <c r="N452" s="0" t="n">
        <v>36.21377866</v>
      </c>
      <c r="O452" s="0" t="n">
        <v>39.6069104123205</v>
      </c>
      <c r="P452" s="0" t="n">
        <v>1346.42216903089</v>
      </c>
      <c r="Q452" s="0" t="n">
        <v>3235.81391259528</v>
      </c>
      <c r="R452" s="0" t="n">
        <v>8574.90686837749</v>
      </c>
      <c r="S452" s="0" t="n">
        <v>42.4</v>
      </c>
      <c r="T452" s="0" t="n">
        <v>0.17</v>
      </c>
      <c r="U452" s="0" t="n">
        <v>0</v>
      </c>
    </row>
    <row r="453" customFormat="false" ht="15" hidden="false" customHeight="false" outlineLevel="0" collapsed="false">
      <c r="A453" s="0" t="s">
        <v>97</v>
      </c>
      <c r="B453" s="0" t="s">
        <v>98</v>
      </c>
      <c r="C453" s="0" t="n">
        <v>8</v>
      </c>
      <c r="D453" s="0" t="n">
        <v>2</v>
      </c>
      <c r="E453" s="0" t="n">
        <v>16</v>
      </c>
      <c r="F453" s="0" t="n">
        <v>27187.84012</v>
      </c>
      <c r="G453" s="0" t="n">
        <v>72047.77632</v>
      </c>
      <c r="H453" s="0" t="n">
        <v>11312.86027</v>
      </c>
      <c r="I453" s="0" t="n">
        <v>11.31286027</v>
      </c>
      <c r="J453" s="0" t="n">
        <v>0.01131286</v>
      </c>
      <c r="K453" s="0" t="n">
        <v>24.94055802</v>
      </c>
      <c r="L453" s="2" t="n">
        <v>0.065</v>
      </c>
      <c r="M453" s="0" t="n">
        <v>3</v>
      </c>
      <c r="N453" s="0" t="n">
        <v>82.70164393</v>
      </c>
      <c r="O453" s="0" t="n">
        <v>23.5998549965885</v>
      </c>
      <c r="P453" s="0" t="n">
        <v>854.360891682244</v>
      </c>
      <c r="Q453" s="0" t="n">
        <v>2053.25857169489</v>
      </c>
      <c r="R453" s="0" t="n">
        <v>5441.13521499146</v>
      </c>
      <c r="S453" s="0" t="n">
        <v>23.6</v>
      </c>
      <c r="T453" s="0" t="n">
        <v>0.75</v>
      </c>
      <c r="U453" s="0" t="n">
        <v>0</v>
      </c>
    </row>
    <row r="454" customFormat="false" ht="15" hidden="false" customHeight="false" outlineLevel="0" collapsed="false">
      <c r="A454" s="2" t="s">
        <v>47</v>
      </c>
      <c r="B454" s="0" t="s">
        <v>48</v>
      </c>
      <c r="C454" s="0" t="n">
        <v>8</v>
      </c>
      <c r="D454" s="0" t="n">
        <v>1</v>
      </c>
      <c r="E454" s="0" t="n">
        <v>8</v>
      </c>
      <c r="F454" s="0" t="n">
        <v>345.5659698</v>
      </c>
      <c r="G454" s="0" t="n">
        <v>915.7498198</v>
      </c>
      <c r="H454" s="0" t="n">
        <v>143.79000003378</v>
      </c>
      <c r="I454" s="0" t="n">
        <v>0.14379000003378</v>
      </c>
      <c r="J454" s="0" t="n">
        <v>0.00014379000003378</v>
      </c>
      <c r="K454" s="0" t="n">
        <v>0.317002309874472</v>
      </c>
      <c r="L454" s="3" t="n">
        <v>0.0123</v>
      </c>
      <c r="M454" s="3" t="n">
        <v>3.2</v>
      </c>
      <c r="N454" s="0" t="n">
        <v>18.6721731657298</v>
      </c>
      <c r="O454" s="2" t="n">
        <v>38.8383352274643</v>
      </c>
      <c r="P454" s="2" t="n">
        <v>1498.0939513752</v>
      </c>
      <c r="Q454" s="2" t="n">
        <v>3600.3219211132</v>
      </c>
      <c r="R454" s="2" t="n">
        <v>9540.85309094997</v>
      </c>
      <c r="S454" s="2" t="n">
        <v>39.2</v>
      </c>
      <c r="T454" s="2" t="n">
        <v>0.585714285714286</v>
      </c>
      <c r="U454" s="2" t="n">
        <v>0</v>
      </c>
    </row>
    <row r="455" customFormat="false" ht="15" hidden="false" customHeight="false" outlineLevel="0" collapsed="false">
      <c r="A455" s="0" t="s">
        <v>103</v>
      </c>
      <c r="B455" s="0" t="s">
        <v>104</v>
      </c>
      <c r="C455" s="0" t="n">
        <v>8</v>
      </c>
      <c r="D455" s="0" t="n">
        <v>1</v>
      </c>
      <c r="E455" s="0" t="n">
        <v>8</v>
      </c>
      <c r="F455" s="0" t="n">
        <v>3436.673877</v>
      </c>
      <c r="G455" s="0" t="n">
        <v>9107.185773</v>
      </c>
      <c r="H455" s="0" t="n">
        <v>1430</v>
      </c>
      <c r="I455" s="0" t="n">
        <v>1.43</v>
      </c>
      <c r="J455" s="0" t="n">
        <v>0.00143</v>
      </c>
      <c r="K455" s="0" t="n">
        <v>3.1526066</v>
      </c>
      <c r="L455" s="0" t="n">
        <v>0.013</v>
      </c>
      <c r="M455" s="0" t="n">
        <v>2.8</v>
      </c>
      <c r="N455" s="0" t="n">
        <v>63.16803795</v>
      </c>
      <c r="O455" s="0" t="n">
        <v>49.9049245821892</v>
      </c>
      <c r="P455" s="0" t="n">
        <v>739.170936335828</v>
      </c>
      <c r="Q455" s="0" t="n">
        <v>1776.42618682006</v>
      </c>
      <c r="R455" s="0" t="n">
        <v>4707.52939507317</v>
      </c>
      <c r="S455" s="0" t="n">
        <v>65.4</v>
      </c>
      <c r="T455" s="0" t="n">
        <v>0.18</v>
      </c>
      <c r="U455" s="0" t="n">
        <v>0</v>
      </c>
    </row>
    <row r="456" customFormat="false" ht="15" hidden="false" customHeight="false" outlineLevel="0" collapsed="false">
      <c r="A456" s="2" t="s">
        <v>105</v>
      </c>
      <c r="B456" s="0" t="s">
        <v>106</v>
      </c>
      <c r="C456" s="0" t="n">
        <v>8</v>
      </c>
      <c r="D456" s="0" t="n">
        <v>3</v>
      </c>
      <c r="E456" s="0" t="n">
        <v>24</v>
      </c>
      <c r="F456" s="0" t="n">
        <v>18000</v>
      </c>
      <c r="G456" s="0" t="n">
        <v>40770</v>
      </c>
      <c r="H456" s="0" t="n">
        <v>7489.8</v>
      </c>
      <c r="I456" s="0" t="n">
        <v>7.4898</v>
      </c>
      <c r="J456" s="0" t="n">
        <v>0.0074898</v>
      </c>
      <c r="K456" s="0" t="n">
        <v>16.5075192</v>
      </c>
      <c r="L456" s="3" t="n">
        <v>0.0127</v>
      </c>
      <c r="M456" s="3" t="n">
        <v>3.1</v>
      </c>
      <c r="N456" s="0" t="n">
        <v>72.6951308420694</v>
      </c>
      <c r="O456" s="2" t="n">
        <v>107.284721462206</v>
      </c>
      <c r="P456" s="2" t="n">
        <v>25030.5932399972</v>
      </c>
      <c r="Q456" s="2" t="n">
        <v>60155.234895451</v>
      </c>
      <c r="R456" s="2" t="n">
        <v>159411.372472945</v>
      </c>
      <c r="S456" s="0" t="n">
        <v>109.975</v>
      </c>
      <c r="T456" s="0" t="n">
        <v>0.1475</v>
      </c>
      <c r="U456" s="0" t="n">
        <v>-1.15666666666667</v>
      </c>
    </row>
    <row r="457" customFormat="false" ht="15" hidden="false" customHeight="false" outlineLevel="0" collapsed="false">
      <c r="A457" s="0" t="s">
        <v>115</v>
      </c>
      <c r="B457" s="0" t="s">
        <v>116</v>
      </c>
      <c r="C457" s="0" t="n">
        <v>8</v>
      </c>
      <c r="D457" s="0" t="n">
        <v>7</v>
      </c>
      <c r="E457" s="0" t="n">
        <v>56</v>
      </c>
      <c r="F457" s="0" t="n">
        <v>9236057.046</v>
      </c>
      <c r="G457" s="0" t="n">
        <v>24475551.17</v>
      </c>
      <c r="H457" s="0" t="n">
        <v>3843123.337</v>
      </c>
      <c r="I457" s="0" t="n">
        <v>3843.123337</v>
      </c>
      <c r="J457" s="0" t="n">
        <v>3.843123337</v>
      </c>
      <c r="K457" s="0" t="n">
        <v>8472.626571</v>
      </c>
      <c r="L457" s="2" t="n">
        <v>0.015</v>
      </c>
      <c r="M457" s="0" t="n">
        <v>3</v>
      </c>
      <c r="N457" s="0" t="n">
        <v>727.045249</v>
      </c>
      <c r="O457" s="2" t="n">
        <v>271.779774007125</v>
      </c>
      <c r="P457" s="2" t="n">
        <v>301122.11947996</v>
      </c>
      <c r="Q457" s="2" t="n">
        <v>723677.287863398</v>
      </c>
      <c r="R457" s="2" t="n">
        <v>1917744.812838</v>
      </c>
      <c r="S457" s="0" t="n">
        <v>271.78</v>
      </c>
      <c r="T457" s="0" t="n">
        <v>0.25</v>
      </c>
      <c r="U457" s="0" t="n">
        <v>0</v>
      </c>
    </row>
    <row r="458" customFormat="false" ht="15" hidden="false" customHeight="false" outlineLevel="0" collapsed="false">
      <c r="A458" s="0" t="s">
        <v>107</v>
      </c>
      <c r="B458" s="0" t="s">
        <v>108</v>
      </c>
      <c r="C458" s="0" t="n">
        <v>8</v>
      </c>
      <c r="D458" s="0" t="n">
        <v>5</v>
      </c>
      <c r="E458" s="0" t="n">
        <v>40</v>
      </c>
      <c r="F458" s="0" t="n">
        <v>7633.702383</v>
      </c>
      <c r="G458" s="0" t="n">
        <v>20229.31132</v>
      </c>
      <c r="H458" s="0" t="n">
        <v>3176.383562</v>
      </c>
      <c r="I458" s="0" t="n">
        <v>3.176383562</v>
      </c>
      <c r="J458" s="0" t="n">
        <v>0.003176384</v>
      </c>
      <c r="K458" s="0" t="n">
        <v>7.002718728</v>
      </c>
      <c r="L458" s="0" t="n">
        <v>0.0036</v>
      </c>
      <c r="M458" s="0" t="n">
        <v>3</v>
      </c>
      <c r="N458" s="0" t="n">
        <v>95.91285375</v>
      </c>
      <c r="O458" s="0" t="n">
        <v>126.681773823976</v>
      </c>
      <c r="P458" s="0" t="n">
        <v>7318.88474711116</v>
      </c>
      <c r="Q458" s="0" t="n">
        <v>17589.2447659485</v>
      </c>
      <c r="R458" s="0" t="n">
        <v>46611.4986297634</v>
      </c>
      <c r="S458" s="0" t="n">
        <v>150</v>
      </c>
      <c r="T458" s="0" t="n">
        <v>0.041</v>
      </c>
      <c r="U458" s="0" t="n">
        <v>-5.4</v>
      </c>
    </row>
    <row r="459" customFormat="false" ht="15" hidden="false" customHeight="false" outlineLevel="0" collapsed="false">
      <c r="A459" s="0" t="s">
        <v>41</v>
      </c>
      <c r="B459" s="0" t="s">
        <v>42</v>
      </c>
      <c r="C459" s="0" t="n">
        <v>8</v>
      </c>
      <c r="D459" s="0" t="n">
        <v>4</v>
      </c>
      <c r="E459" s="0" t="n">
        <v>32</v>
      </c>
      <c r="F459" s="0" t="n">
        <v>24995.30869</v>
      </c>
      <c r="G459" s="0" t="n">
        <v>66237.56802</v>
      </c>
      <c r="H459" s="0" t="n">
        <v>10400.54795</v>
      </c>
      <c r="I459" s="0" t="n">
        <v>10.40054795</v>
      </c>
      <c r="J459" s="0" t="n">
        <v>0.010400548</v>
      </c>
      <c r="K459" s="0" t="n">
        <v>22.92925601</v>
      </c>
      <c r="L459" s="0" t="n">
        <v>0.0134</v>
      </c>
      <c r="M459" s="0" t="n">
        <v>3.1</v>
      </c>
      <c r="N459" s="0" t="n">
        <v>79.42995741</v>
      </c>
      <c r="O459" s="0" t="n">
        <v>89.9229768742284</v>
      </c>
      <c r="P459" s="0" t="n">
        <v>15279.3152973024</v>
      </c>
      <c r="Q459" s="0" t="n">
        <v>36720.2963165162</v>
      </c>
      <c r="R459" s="0" t="n">
        <v>97308.785238768</v>
      </c>
      <c r="S459" s="0" t="n">
        <v>91.5</v>
      </c>
      <c r="T459" s="0" t="n">
        <v>0.1269</v>
      </c>
      <c r="U459" s="0" t="n">
        <v>0</v>
      </c>
    </row>
    <row r="460" customFormat="false" ht="15" hidden="false" customHeight="false" outlineLevel="0" collapsed="false">
      <c r="A460" s="0" t="s">
        <v>111</v>
      </c>
      <c r="B460" s="0" t="s">
        <v>112</v>
      </c>
      <c r="C460" s="0" t="n">
        <v>8</v>
      </c>
      <c r="D460" s="0" t="n">
        <v>2</v>
      </c>
      <c r="E460" s="0" t="n">
        <v>16</v>
      </c>
      <c r="F460" s="0" t="n">
        <v>2451.333814</v>
      </c>
      <c r="G460" s="0" t="n">
        <v>6496.034608</v>
      </c>
      <c r="H460" s="0" t="n">
        <v>1020</v>
      </c>
      <c r="I460" s="0" t="n">
        <v>1.02</v>
      </c>
      <c r="J460" s="0" t="n">
        <v>0.00102</v>
      </c>
      <c r="K460" s="0" t="n">
        <v>2.2487124</v>
      </c>
      <c r="L460" s="0" t="n">
        <v>0.0122</v>
      </c>
      <c r="M460" s="0" t="n">
        <v>2.9</v>
      </c>
      <c r="N460" s="0" t="n">
        <v>49.81088472</v>
      </c>
      <c r="O460" s="0" t="n">
        <v>93.7647420232684</v>
      </c>
      <c r="P460" s="0" t="n">
        <v>6386.67127807287</v>
      </c>
      <c r="Q460" s="0" t="n">
        <v>15348.8855517252</v>
      </c>
      <c r="R460" s="0" t="n">
        <v>40674.5467120719</v>
      </c>
      <c r="S460" s="0" t="n">
        <v>98.7</v>
      </c>
      <c r="T460" s="0" t="n">
        <v>0.158</v>
      </c>
      <c r="U460" s="0" t="n">
        <v>-2.96</v>
      </c>
    </row>
    <row r="461" customFormat="false" ht="15" hidden="false" customHeight="false" outlineLevel="0" collapsed="false">
      <c r="A461" s="0" t="s">
        <v>113</v>
      </c>
      <c r="B461" s="0" t="s">
        <v>114</v>
      </c>
      <c r="C461" s="0" t="n">
        <v>8</v>
      </c>
      <c r="D461" s="0" t="n">
        <v>2</v>
      </c>
      <c r="E461" s="0" t="n">
        <v>16</v>
      </c>
      <c r="F461" s="0" t="n">
        <v>3970.920452</v>
      </c>
      <c r="G461" s="0" t="n">
        <v>10522.9392</v>
      </c>
      <c r="H461" s="0" t="n">
        <v>1652.3</v>
      </c>
      <c r="I461" s="0" t="n">
        <v>1.6523</v>
      </c>
      <c r="J461" s="0" t="n">
        <v>0.0016523</v>
      </c>
      <c r="K461" s="0" t="n">
        <v>3.642693626</v>
      </c>
      <c r="L461" s="0" t="n">
        <v>0.012</v>
      </c>
      <c r="M461" s="0" t="n">
        <v>3.05</v>
      </c>
      <c r="N461" s="0" t="n">
        <v>48.40472491</v>
      </c>
      <c r="O461" s="0" t="n">
        <v>83.1456435303368</v>
      </c>
      <c r="P461" s="0" t="n">
        <v>8603.82796546839</v>
      </c>
      <c r="Q461" s="0" t="n">
        <v>20677.3082563528</v>
      </c>
      <c r="R461" s="0" t="n">
        <v>54794.8668793349</v>
      </c>
      <c r="S461" s="0" t="n">
        <v>85.9</v>
      </c>
      <c r="T461" s="0" t="n">
        <v>0.215</v>
      </c>
      <c r="U461" s="0" t="n">
        <v>0</v>
      </c>
    </row>
    <row r="462" customFormat="false" ht="15" hidden="false" customHeight="false" outlineLevel="0" collapsed="false">
      <c r="A462" s="0" t="s">
        <v>117</v>
      </c>
      <c r="B462" s="0" t="s">
        <v>118</v>
      </c>
      <c r="C462" s="0" t="n">
        <v>8</v>
      </c>
      <c r="D462" s="0" t="n">
        <v>2</v>
      </c>
      <c r="E462" s="0" t="n">
        <v>16</v>
      </c>
      <c r="F462" s="0" t="n">
        <v>2451.333814</v>
      </c>
      <c r="G462" s="0" t="n">
        <v>6496.034608</v>
      </c>
      <c r="H462" s="0" t="n">
        <v>1020</v>
      </c>
      <c r="I462" s="0" t="n">
        <v>1.02</v>
      </c>
      <c r="J462" s="0" t="n">
        <v>0.00102</v>
      </c>
      <c r="K462" s="0" t="n">
        <v>2.2487124</v>
      </c>
      <c r="L462" s="0" t="n">
        <v>0.015</v>
      </c>
      <c r="M462" s="0" t="n">
        <v>3</v>
      </c>
      <c r="N462" s="0" t="n">
        <v>40.81655102</v>
      </c>
      <c r="O462" s="0" t="n">
        <v>58.4211748827912</v>
      </c>
      <c r="P462" s="0" t="n">
        <v>2990.90155784501</v>
      </c>
      <c r="Q462" s="0" t="n">
        <v>7187.93933632543</v>
      </c>
      <c r="R462" s="0" t="n">
        <v>19048.0392412624</v>
      </c>
      <c r="S462" s="0" t="n">
        <v>73.2</v>
      </c>
      <c r="T462" s="0" t="n">
        <v>0.1</v>
      </c>
      <c r="U462" s="0" t="n">
        <v>0</v>
      </c>
    </row>
    <row r="463" customFormat="false" ht="15" hidden="false" customHeight="false" outlineLevel="0" collapsed="false">
      <c r="A463" s="0" t="s">
        <v>123</v>
      </c>
      <c r="B463" s="0" t="s">
        <v>124</v>
      </c>
      <c r="C463" s="0" t="n">
        <v>8</v>
      </c>
      <c r="D463" s="0" t="n">
        <v>2</v>
      </c>
      <c r="E463" s="0" t="n">
        <v>16</v>
      </c>
      <c r="F463" s="0" t="n">
        <v>2451.333814</v>
      </c>
      <c r="G463" s="0" t="n">
        <v>6496.034608</v>
      </c>
      <c r="H463" s="0" t="n">
        <v>1020</v>
      </c>
      <c r="I463" s="0" t="n">
        <v>1.02</v>
      </c>
      <c r="J463" s="0" t="n">
        <v>0.00102</v>
      </c>
      <c r="K463" s="0" t="n">
        <v>2.2487124</v>
      </c>
      <c r="L463" s="0" t="n">
        <v>0.0095</v>
      </c>
      <c r="M463" s="0" t="n">
        <v>3.1</v>
      </c>
      <c r="N463" s="0" t="n">
        <v>41.96269849</v>
      </c>
      <c r="O463" s="0" t="n">
        <v>96.7304171085213</v>
      </c>
      <c r="P463" s="0" t="n">
        <v>13582.1678366007</v>
      </c>
      <c r="Q463" s="0" t="n">
        <v>32641.5953775551</v>
      </c>
      <c r="R463" s="0" t="n">
        <v>86500.2277505209</v>
      </c>
      <c r="S463" s="0" t="n">
        <v>111</v>
      </c>
      <c r="T463" s="0" t="n">
        <v>0.13</v>
      </c>
      <c r="U463" s="0" t="n">
        <v>0.22</v>
      </c>
    </row>
    <row r="464" customFormat="false" ht="15" hidden="false" customHeight="false" outlineLevel="0" collapsed="false">
      <c r="A464" s="0" t="s">
        <v>121</v>
      </c>
      <c r="B464" s="0" t="s">
        <v>122</v>
      </c>
      <c r="C464" s="0" t="n">
        <v>8</v>
      </c>
      <c r="D464" s="0" t="n">
        <v>7</v>
      </c>
      <c r="E464" s="0" t="n">
        <v>56</v>
      </c>
      <c r="F464" s="0" t="n">
        <v>9236057.046</v>
      </c>
      <c r="G464" s="0" t="n">
        <v>24475551.17</v>
      </c>
      <c r="H464" s="0" t="n">
        <v>3843123.337</v>
      </c>
      <c r="I464" s="0" t="n">
        <v>3843.123337</v>
      </c>
      <c r="J464" s="0" t="n">
        <v>3.843123337</v>
      </c>
      <c r="K464" s="0" t="n">
        <v>8472.626571</v>
      </c>
      <c r="L464" s="2" t="n">
        <v>0.001</v>
      </c>
      <c r="M464" s="0" t="n">
        <v>3</v>
      </c>
      <c r="N464" s="0" t="n">
        <v>727.045249</v>
      </c>
      <c r="O464" s="2" t="n">
        <v>2615.75782492044</v>
      </c>
      <c r="P464" s="2" t="n">
        <v>17897509.4127575</v>
      </c>
      <c r="Q464" s="2" t="n">
        <v>43012519.6172975</v>
      </c>
      <c r="R464" s="2" t="n">
        <v>113983176.985838</v>
      </c>
      <c r="S464" s="0" t="n">
        <v>2615.76</v>
      </c>
      <c r="T464" s="0" t="n">
        <v>0.25</v>
      </c>
      <c r="U464" s="0" t="n">
        <v>0</v>
      </c>
    </row>
    <row r="465" customFormat="false" ht="15" hidden="false" customHeight="false" outlineLevel="0" collapsed="false">
      <c r="A465" s="0" t="s">
        <v>119</v>
      </c>
      <c r="B465" s="0" t="s">
        <v>120</v>
      </c>
      <c r="C465" s="0" t="n">
        <v>8</v>
      </c>
      <c r="D465" s="0" t="n">
        <v>3</v>
      </c>
      <c r="E465" s="0" t="n">
        <v>24</v>
      </c>
      <c r="F465" s="0" t="n">
        <v>187644.9615</v>
      </c>
      <c r="G465" s="0" t="n">
        <v>497259.1481</v>
      </c>
      <c r="H465" s="0" t="n">
        <v>78079.06848</v>
      </c>
      <c r="I465" s="0" t="n">
        <v>78.07906848</v>
      </c>
      <c r="J465" s="0" t="n">
        <v>0.078079068</v>
      </c>
      <c r="K465" s="0" t="n">
        <v>172.134676</v>
      </c>
      <c r="L465" s="0" t="n">
        <v>0.0214</v>
      </c>
      <c r="M465" s="0" t="n">
        <v>2.96</v>
      </c>
      <c r="N465" s="0" t="n">
        <v>164.790708</v>
      </c>
      <c r="O465" s="2" t="n">
        <v>132.951125201086</v>
      </c>
      <c r="P465" s="2" t="n">
        <v>41356.3445002126</v>
      </c>
      <c r="Q465" s="2" t="n">
        <v>99390.3977414386</v>
      </c>
      <c r="R465" s="2" t="n">
        <v>263384.554014812</v>
      </c>
      <c r="S465" s="0" t="n">
        <v>133.766666666667</v>
      </c>
      <c r="T465" s="0" t="n">
        <v>0.3</v>
      </c>
      <c r="U465" s="0" t="n">
        <v>7</v>
      </c>
    </row>
    <row r="466" customFormat="false" ht="15" hidden="false" customHeight="false" outlineLevel="0" collapsed="false">
      <c r="A466" s="0" t="s">
        <v>89</v>
      </c>
      <c r="B466" s="0" t="s">
        <v>90</v>
      </c>
      <c r="C466" s="0" t="n">
        <v>8</v>
      </c>
      <c r="D466" s="0" t="n">
        <v>8</v>
      </c>
      <c r="E466" s="0" t="n">
        <v>64</v>
      </c>
      <c r="F466" s="0" t="n">
        <v>72000</v>
      </c>
      <c r="G466" s="0" t="n">
        <v>191000</v>
      </c>
      <c r="H466" s="0" t="n">
        <v>29959.2</v>
      </c>
      <c r="I466" s="0" t="n">
        <v>29.9592</v>
      </c>
      <c r="J466" s="0" t="n">
        <v>0.0299592</v>
      </c>
      <c r="K466" s="0" t="n">
        <v>66.0486515</v>
      </c>
      <c r="L466" s="2" t="n">
        <v>0.05</v>
      </c>
      <c r="M466" s="2" t="n">
        <v>3.2</v>
      </c>
      <c r="N466" s="0" t="n">
        <v>194.9358965</v>
      </c>
      <c r="O466" s="0" t="n">
        <v>114.299401553501</v>
      </c>
      <c r="P466" s="0" t="n">
        <v>2986.49550385582</v>
      </c>
      <c r="Q466" s="0" t="n">
        <v>7177.35040580587</v>
      </c>
      <c r="R466" s="0" t="n">
        <v>19019.9785753855</v>
      </c>
      <c r="S466" s="0" t="n">
        <v>114.3</v>
      </c>
      <c r="T466" s="0" t="n">
        <v>0.19</v>
      </c>
      <c r="U466" s="0" t="n">
        <v>0</v>
      </c>
    </row>
    <row r="467" customFormat="false" ht="15" hidden="false" customHeight="false" outlineLevel="0" collapsed="false">
      <c r="A467" s="0" t="s">
        <v>125</v>
      </c>
      <c r="B467" s="0" t="s">
        <v>126</v>
      </c>
      <c r="C467" s="0" t="n">
        <v>8</v>
      </c>
      <c r="D467" s="0" t="n">
        <v>1</v>
      </c>
      <c r="E467" s="0" t="n">
        <v>8</v>
      </c>
      <c r="F467" s="0" t="n">
        <v>14744.53257</v>
      </c>
      <c r="G467" s="0" t="n">
        <v>39073.0113</v>
      </c>
      <c r="H467" s="0" t="n">
        <v>6135.200002</v>
      </c>
      <c r="I467" s="0" t="n">
        <v>6.135200002</v>
      </c>
      <c r="J467" s="0" t="n">
        <v>0.0061352</v>
      </c>
      <c r="K467" s="0" t="n">
        <v>13.52578463</v>
      </c>
      <c r="L467" s="0" t="n">
        <v>0.015</v>
      </c>
      <c r="M467" s="0" t="n">
        <v>2.9</v>
      </c>
      <c r="N467" s="0" t="n">
        <v>86.1156105</v>
      </c>
      <c r="O467" s="0" t="n">
        <v>74.8912608800579</v>
      </c>
      <c r="P467" s="0" t="n">
        <v>4092.05603637523</v>
      </c>
      <c r="Q467" s="0" t="n">
        <v>9834.30914774147</v>
      </c>
      <c r="R467" s="0" t="n">
        <v>26060.9192415149</v>
      </c>
      <c r="S467" s="0" t="n">
        <v>136</v>
      </c>
      <c r="T467" s="0" t="n">
        <v>0.1</v>
      </c>
      <c r="U467" s="0" t="n">
        <v>0</v>
      </c>
    </row>
    <row r="468" customFormat="false" ht="15" hidden="false" customHeight="false" outlineLevel="0" collapsed="false">
      <c r="A468" s="0" t="s">
        <v>131</v>
      </c>
      <c r="B468" s="0" t="s">
        <v>132</v>
      </c>
      <c r="C468" s="0" t="n">
        <v>8</v>
      </c>
      <c r="D468" s="0" t="n">
        <v>2</v>
      </c>
      <c r="E468" s="0" t="n">
        <v>16</v>
      </c>
      <c r="F468" s="0" t="n">
        <v>3970.920452</v>
      </c>
      <c r="G468" s="0" t="n">
        <v>10522.9392</v>
      </c>
      <c r="H468" s="0" t="n">
        <v>1652.3</v>
      </c>
      <c r="I468" s="0" t="n">
        <v>1.6523</v>
      </c>
      <c r="J468" s="0" t="n">
        <v>0.0016523</v>
      </c>
      <c r="K468" s="0" t="n">
        <v>3.642693626</v>
      </c>
      <c r="L468" s="0" t="n">
        <v>0.014</v>
      </c>
      <c r="M468" s="0" t="n">
        <v>2.9</v>
      </c>
      <c r="N468" s="0" t="n">
        <v>56.09860001</v>
      </c>
      <c r="O468" s="0" t="n">
        <v>43.8371672781887</v>
      </c>
      <c r="P468" s="0" t="n">
        <v>808.111403568167</v>
      </c>
      <c r="Q468" s="0" t="n">
        <v>1942.10863630898</v>
      </c>
      <c r="R468" s="0" t="n">
        <v>5146.5878862188</v>
      </c>
      <c r="S468" s="0" t="n">
        <v>45.7</v>
      </c>
      <c r="T468" s="0" t="n">
        <v>0.2</v>
      </c>
      <c r="U468" s="0" t="n">
        <v>0</v>
      </c>
    </row>
    <row r="469" customFormat="false" ht="15" hidden="false" customHeight="false" outlineLevel="0" collapsed="false">
      <c r="A469" s="0" t="s">
        <v>133</v>
      </c>
      <c r="B469" s="0" t="s">
        <v>134</v>
      </c>
      <c r="C469" s="0" t="n">
        <v>8</v>
      </c>
      <c r="D469" s="0" t="n">
        <v>3</v>
      </c>
      <c r="E469" s="0" t="n">
        <v>24</v>
      </c>
      <c r="F469" s="0" t="n">
        <v>18000</v>
      </c>
      <c r="G469" s="0" t="n">
        <v>40770</v>
      </c>
      <c r="H469" s="0" t="n">
        <v>7489.8</v>
      </c>
      <c r="I469" s="0" t="n">
        <v>7.4898</v>
      </c>
      <c r="J469" s="0" t="n">
        <v>0.0074898</v>
      </c>
      <c r="K469" s="0" t="n">
        <v>16.51216288</v>
      </c>
      <c r="L469" s="0" t="n">
        <v>0.0127</v>
      </c>
      <c r="M469" s="0" t="n">
        <v>3.1</v>
      </c>
      <c r="N469" s="0" t="n">
        <v>72.69513084</v>
      </c>
      <c r="O469" s="0" t="n">
        <v>103.658153325007</v>
      </c>
      <c r="P469" s="0" t="n">
        <v>22499.583071964</v>
      </c>
      <c r="Q469" s="0" t="n">
        <v>54072.5380244269</v>
      </c>
      <c r="R469" s="0" t="n">
        <v>143292.225764731</v>
      </c>
      <c r="S469" s="0" t="n">
        <v>114</v>
      </c>
      <c r="T469" s="0" t="n">
        <v>0.1</v>
      </c>
      <c r="U469" s="0" t="n">
        <v>0</v>
      </c>
    </row>
    <row r="470" customFormat="false" ht="15" hidden="false" customHeight="false" outlineLevel="0" collapsed="false">
      <c r="A470" s="0" t="s">
        <v>127</v>
      </c>
      <c r="B470" s="0" t="s">
        <v>128</v>
      </c>
      <c r="C470" s="0" t="n">
        <v>8</v>
      </c>
      <c r="D470" s="0" t="n">
        <v>2</v>
      </c>
      <c r="E470" s="0" t="n">
        <v>16</v>
      </c>
      <c r="F470" s="0" t="n">
        <v>3970.920452</v>
      </c>
      <c r="G470" s="0" t="n">
        <v>10522.9392</v>
      </c>
      <c r="H470" s="0" t="n">
        <v>1652.3</v>
      </c>
      <c r="I470" s="0" t="n">
        <v>1.6523</v>
      </c>
      <c r="J470" s="0" t="n">
        <v>0.0016523</v>
      </c>
      <c r="K470" s="0" t="n">
        <v>3.642693626</v>
      </c>
      <c r="L470" s="0" t="n">
        <v>0.014</v>
      </c>
      <c r="M470" s="0" t="n">
        <v>3</v>
      </c>
      <c r="N470" s="0" t="n">
        <v>49.05165018</v>
      </c>
      <c r="O470" s="0" t="n">
        <v>61.7705049232002</v>
      </c>
      <c r="P470" s="0" t="n">
        <v>3299.67745706887</v>
      </c>
      <c r="Q470" s="0" t="n">
        <v>7930.01071153299</v>
      </c>
      <c r="R470" s="0" t="n">
        <v>21014.5283855624</v>
      </c>
      <c r="S470" s="0" t="n">
        <v>62.2</v>
      </c>
      <c r="T470" s="0" t="n">
        <v>0.31</v>
      </c>
      <c r="U470" s="0" t="n">
        <v>-0.05</v>
      </c>
    </row>
    <row r="471" customFormat="false" ht="15" hidden="false" customHeight="false" outlineLevel="0" collapsed="false">
      <c r="A471" s="0" t="s">
        <v>135</v>
      </c>
      <c r="B471" s="0" t="s">
        <v>136</v>
      </c>
      <c r="C471" s="0" t="n">
        <v>8</v>
      </c>
      <c r="D471" s="0" t="n">
        <v>2</v>
      </c>
      <c r="E471" s="0" t="n">
        <v>16</v>
      </c>
      <c r="F471" s="0" t="n">
        <v>3970.920452</v>
      </c>
      <c r="G471" s="0" t="n">
        <v>10522.9392</v>
      </c>
      <c r="H471" s="0" t="n">
        <v>1652.3</v>
      </c>
      <c r="I471" s="0" t="n">
        <v>1.6523</v>
      </c>
      <c r="J471" s="0" t="n">
        <v>0.0016523</v>
      </c>
      <c r="K471" s="0" t="n">
        <v>3.642693626</v>
      </c>
      <c r="L471" s="0" t="n">
        <v>0.012</v>
      </c>
      <c r="M471" s="0" t="n">
        <v>3</v>
      </c>
      <c r="N471" s="0" t="n">
        <v>51.6379769</v>
      </c>
      <c r="O471" s="0" t="n">
        <v>48.0882529732124</v>
      </c>
      <c r="P471" s="0" t="n">
        <v>1334.43752153734</v>
      </c>
      <c r="Q471" s="0" t="n">
        <v>3207.01158744855</v>
      </c>
      <c r="R471" s="0" t="n">
        <v>8498.58070673865</v>
      </c>
      <c r="S471" s="0" t="n">
        <v>60.5</v>
      </c>
      <c r="T471" s="0" t="n">
        <v>0.099</v>
      </c>
      <c r="U471" s="0" t="n">
        <v>0</v>
      </c>
    </row>
    <row r="472" customFormat="false" ht="15" hidden="false" customHeight="false" outlineLevel="0" collapsed="false">
      <c r="A472" s="0" t="s">
        <v>129</v>
      </c>
      <c r="B472" s="0" t="s">
        <v>130</v>
      </c>
      <c r="C472" s="0" t="n">
        <v>8</v>
      </c>
      <c r="D472" s="0" t="n">
        <v>2</v>
      </c>
      <c r="E472" s="0" t="n">
        <v>16</v>
      </c>
      <c r="F472" s="0" t="n">
        <v>2451.333814</v>
      </c>
      <c r="G472" s="0" t="n">
        <v>6496.034608</v>
      </c>
      <c r="H472" s="0" t="n">
        <v>1020</v>
      </c>
      <c r="I472" s="0" t="n">
        <v>1.02</v>
      </c>
      <c r="J472" s="0" t="n">
        <v>0.00102</v>
      </c>
      <c r="K472" s="0" t="n">
        <v>2.2487124</v>
      </c>
      <c r="L472" s="0" t="n">
        <v>0.0125</v>
      </c>
      <c r="M472" s="0" t="n">
        <v>2.88</v>
      </c>
      <c r="N472" s="0" t="n">
        <v>50.75139355</v>
      </c>
      <c r="O472" s="0" t="n">
        <v>78.5923244459823</v>
      </c>
      <c r="P472" s="0" t="n">
        <v>3594.22117059956</v>
      </c>
      <c r="Q472" s="0" t="n">
        <v>8637.87832395952</v>
      </c>
      <c r="R472" s="0" t="n">
        <v>22890.3775584927</v>
      </c>
      <c r="S472" s="0" t="n">
        <v>158</v>
      </c>
      <c r="T472" s="0" t="n">
        <v>0.043</v>
      </c>
      <c r="U472" s="0" t="n">
        <v>0</v>
      </c>
    </row>
    <row r="473" customFormat="false" ht="15" hidden="false" customHeight="false" outlineLevel="0" collapsed="false">
      <c r="A473" s="0" t="s">
        <v>137</v>
      </c>
      <c r="B473" s="0" t="s">
        <v>138</v>
      </c>
      <c r="C473" s="0" t="n">
        <v>8</v>
      </c>
      <c r="D473" s="0" t="n">
        <v>1</v>
      </c>
      <c r="E473" s="0" t="n">
        <v>8</v>
      </c>
      <c r="F473" s="0" t="n">
        <v>2453.016102</v>
      </c>
      <c r="G473" s="0" t="n">
        <v>6500.492671</v>
      </c>
      <c r="H473" s="0" t="n">
        <v>1020.7</v>
      </c>
      <c r="I473" s="0" t="n">
        <v>1.0207</v>
      </c>
      <c r="J473" s="0" t="n">
        <v>0.0010207</v>
      </c>
      <c r="K473" s="0" t="n">
        <v>2.250255634</v>
      </c>
      <c r="L473" s="0" t="n">
        <v>0.0125</v>
      </c>
      <c r="M473" s="0" t="n">
        <v>2.82</v>
      </c>
      <c r="N473" s="0" t="n">
        <v>55.18737693</v>
      </c>
      <c r="O473" s="0" t="n">
        <v>46.5718422922861</v>
      </c>
      <c r="P473" s="0" t="n">
        <v>632.438139096933</v>
      </c>
      <c r="Q473" s="0" t="n">
        <v>1519.91862316014</v>
      </c>
      <c r="R473" s="0" t="n">
        <v>4027.78435137437</v>
      </c>
      <c r="S473" s="0" t="n">
        <v>50</v>
      </c>
      <c r="T473" s="0" t="n">
        <v>0.335</v>
      </c>
      <c r="U473" s="0" t="n">
        <v>0</v>
      </c>
    </row>
    <row r="474" customFormat="false" ht="15" hidden="false" customHeight="false" outlineLevel="0" collapsed="false">
      <c r="A474" s="0" t="s">
        <v>21</v>
      </c>
      <c r="B474" s="0" t="s">
        <v>22</v>
      </c>
      <c r="C474" s="0" t="n">
        <v>9</v>
      </c>
      <c r="D474" s="0" t="n">
        <v>1</v>
      </c>
      <c r="E474" s="0" t="n">
        <v>9</v>
      </c>
      <c r="F474" s="0" t="n">
        <v>345.5659698</v>
      </c>
      <c r="G474" s="0" t="n">
        <v>915.7498198</v>
      </c>
      <c r="H474" s="0" t="n">
        <v>143.79</v>
      </c>
      <c r="I474" s="0" t="n">
        <v>0.14379</v>
      </c>
      <c r="J474" s="0" t="n">
        <v>0.00014379</v>
      </c>
      <c r="K474" s="0" t="n">
        <v>0.31700231</v>
      </c>
      <c r="L474" s="0" t="n">
        <v>0.016</v>
      </c>
      <c r="M474" s="0" t="n">
        <v>3</v>
      </c>
      <c r="N474" s="0" t="n">
        <v>20.79072179</v>
      </c>
      <c r="O474" s="0" t="n">
        <v>12.2265532547714</v>
      </c>
      <c r="P474" s="0" t="n">
        <v>29.2436861407998</v>
      </c>
      <c r="Q474" s="0" t="n">
        <v>70.280428120163</v>
      </c>
      <c r="R474" s="0" t="n">
        <v>186.243134518432</v>
      </c>
      <c r="S474" s="0" t="n">
        <v>13.8</v>
      </c>
      <c r="T474" s="0" t="n">
        <v>0.21</v>
      </c>
      <c r="U474" s="0" t="n">
        <v>-1.34</v>
      </c>
    </row>
    <row r="475" customFormat="false" ht="15" hidden="false" customHeight="false" outlineLevel="0" collapsed="false">
      <c r="A475" s="0" t="s">
        <v>95</v>
      </c>
      <c r="B475" s="2" t="s">
        <v>96</v>
      </c>
      <c r="C475" s="0" t="n">
        <v>9</v>
      </c>
      <c r="D475" s="0" t="n">
        <v>2</v>
      </c>
      <c r="E475" s="0" t="n">
        <v>18</v>
      </c>
      <c r="F475" s="0" t="n">
        <v>2643.59529</v>
      </c>
      <c r="G475" s="0" t="n">
        <v>7005.527518</v>
      </c>
      <c r="H475" s="0" t="n">
        <v>1100</v>
      </c>
      <c r="I475" s="0" t="n">
        <v>1.1</v>
      </c>
      <c r="J475" s="0" t="n">
        <v>0.0011</v>
      </c>
      <c r="K475" s="0" t="n">
        <v>2.425082</v>
      </c>
      <c r="L475" s="0" t="n">
        <v>0.01</v>
      </c>
      <c r="M475" s="0" t="n">
        <v>3</v>
      </c>
      <c r="N475" s="0" t="n">
        <v>43.35304823</v>
      </c>
      <c r="O475" s="0" t="n">
        <v>132.283973747168</v>
      </c>
      <c r="P475" s="0" t="n">
        <v>31250.3917385233</v>
      </c>
      <c r="Q475" s="0" t="n">
        <v>75103.0803617478</v>
      </c>
      <c r="R475" s="0" t="n">
        <v>199023.162958632</v>
      </c>
      <c r="S475" s="0" t="n">
        <v>136</v>
      </c>
      <c r="T475" s="0" t="n">
        <v>0.2</v>
      </c>
      <c r="U475" s="0" t="n">
        <v>0</v>
      </c>
    </row>
    <row r="476" customFormat="false" ht="15" hidden="false" customHeight="false" outlineLevel="0" collapsed="false">
      <c r="A476" s="0" t="s">
        <v>101</v>
      </c>
      <c r="B476" s="0" t="s">
        <v>102</v>
      </c>
      <c r="C476" s="0" t="n">
        <v>9</v>
      </c>
      <c r="D476" s="0" t="n">
        <v>2</v>
      </c>
      <c r="E476" s="0" t="n">
        <v>18</v>
      </c>
      <c r="F476" s="0" t="n">
        <v>2643.59529</v>
      </c>
      <c r="G476" s="0" t="n">
        <v>7005.527518</v>
      </c>
      <c r="H476" s="0" t="n">
        <v>1100</v>
      </c>
      <c r="I476" s="0" t="n">
        <v>1.1</v>
      </c>
      <c r="J476" s="0" t="n">
        <v>0.0011</v>
      </c>
      <c r="K476" s="0" t="n">
        <v>2.425082</v>
      </c>
      <c r="L476" s="0" t="n">
        <v>0.012</v>
      </c>
      <c r="M476" s="0" t="n">
        <v>3.1</v>
      </c>
      <c r="N476" s="0" t="n">
        <v>39.87616345</v>
      </c>
      <c r="O476" s="2" t="n">
        <v>101.728860660297</v>
      </c>
      <c r="P476" s="2" t="n">
        <v>20056.6412161522</v>
      </c>
      <c r="Q476" s="2" t="n">
        <v>48201.4929491762</v>
      </c>
      <c r="R476" s="2" t="n">
        <v>127733.956315317</v>
      </c>
      <c r="S476" s="0" t="n">
        <v>150.033333333333</v>
      </c>
      <c r="T476" s="0" t="n">
        <v>0.113333333333333</v>
      </c>
      <c r="U476" s="0" t="n">
        <v>8</v>
      </c>
    </row>
    <row r="477" customFormat="false" ht="15" hidden="false" customHeight="false" outlineLevel="0" collapsed="false">
      <c r="A477" s="0" t="s">
        <v>37</v>
      </c>
      <c r="B477" s="0" t="s">
        <v>38</v>
      </c>
      <c r="C477" s="0" t="n">
        <v>9</v>
      </c>
      <c r="D477" s="0" t="n">
        <v>9</v>
      </c>
      <c r="E477" s="0" t="n">
        <v>81</v>
      </c>
      <c r="F477" s="0" t="n">
        <v>1772528862</v>
      </c>
      <c r="G477" s="0" t="n">
        <v>4697201484</v>
      </c>
      <c r="H477" s="0" t="n">
        <v>737549259.5</v>
      </c>
      <c r="I477" s="0" t="n">
        <v>737549.2595</v>
      </c>
      <c r="J477" s="0" t="n">
        <v>737.5492595</v>
      </c>
      <c r="K477" s="0" t="n">
        <v>1626015.848</v>
      </c>
      <c r="L477" s="2" t="n">
        <v>0.006</v>
      </c>
      <c r="M477" s="0" t="n">
        <v>3</v>
      </c>
      <c r="N477" s="0" t="n">
        <v>1544.971047</v>
      </c>
      <c r="O477" s="2" t="n">
        <v>2097.36</v>
      </c>
      <c r="P477" s="2" t="n">
        <v>55356700.1404815</v>
      </c>
      <c r="Q477" s="2" t="n">
        <v>133037010.671669</v>
      </c>
      <c r="R477" s="2" t="n">
        <v>352548078.279923</v>
      </c>
      <c r="S477" s="2" t="n">
        <v>2097.36</v>
      </c>
      <c r="T477" s="2" t="n">
        <v>0.5</v>
      </c>
      <c r="U477" s="2" t="n">
        <v>0</v>
      </c>
    </row>
    <row r="478" customFormat="false" ht="15" hidden="false" customHeight="false" outlineLevel="0" collapsed="false">
      <c r="A478" s="2" t="s">
        <v>31</v>
      </c>
      <c r="B478" s="0" t="s">
        <v>32</v>
      </c>
      <c r="C478" s="0" t="n">
        <v>9</v>
      </c>
      <c r="D478" s="0" t="n">
        <v>1</v>
      </c>
      <c r="E478" s="0" t="n">
        <v>9</v>
      </c>
      <c r="F478" s="0" t="n">
        <v>345.5659698</v>
      </c>
      <c r="G478" s="0" t="n">
        <v>915.7498198</v>
      </c>
      <c r="H478" s="0" t="n">
        <v>143.79000003378</v>
      </c>
      <c r="I478" s="0" t="n">
        <v>0.14379000003378</v>
      </c>
      <c r="J478" s="0" t="n">
        <v>0.00014379000003378</v>
      </c>
      <c r="K478" s="0" t="n">
        <v>0.317002309874472</v>
      </c>
      <c r="L478" s="3" t="n">
        <v>0.0116</v>
      </c>
      <c r="M478" s="3" t="n">
        <v>3</v>
      </c>
      <c r="N478" s="0" t="n">
        <v>23.143208333852</v>
      </c>
      <c r="O478" s="2" t="n">
        <v>29.1656884912791</v>
      </c>
      <c r="P478" s="2" t="n">
        <v>287.789329941003</v>
      </c>
      <c r="Q478" s="2" t="n">
        <v>691.63501547946</v>
      </c>
      <c r="R478" s="2" t="n">
        <v>1832.83279102057</v>
      </c>
      <c r="S478" s="2" t="n">
        <v>29.1726666666667</v>
      </c>
      <c r="T478" s="2" t="n">
        <v>0.926466666666667</v>
      </c>
      <c r="U478" s="2" t="n">
        <v>0</v>
      </c>
    </row>
    <row r="479" customFormat="false" ht="15" hidden="false" customHeight="false" outlineLevel="0" collapsed="false">
      <c r="A479" s="0" t="s">
        <v>25</v>
      </c>
      <c r="B479" s="0" t="s">
        <v>26</v>
      </c>
      <c r="C479" s="0" t="n">
        <v>9</v>
      </c>
      <c r="D479" s="0" t="n">
        <v>3</v>
      </c>
      <c r="E479" s="0" t="n">
        <v>27</v>
      </c>
      <c r="F479" s="0" t="n">
        <v>188385.8135</v>
      </c>
      <c r="G479" s="0" t="n">
        <v>499222.4057</v>
      </c>
      <c r="H479" s="0" t="n">
        <v>78387.337</v>
      </c>
      <c r="I479" s="0" t="n">
        <v>78.387337</v>
      </c>
      <c r="J479" s="0" t="n">
        <v>0.078387337</v>
      </c>
      <c r="K479" s="0" t="n">
        <v>172.8142909</v>
      </c>
      <c r="L479" s="0" t="n">
        <v>0.0214</v>
      </c>
      <c r="M479" s="0" t="n">
        <v>2.96</v>
      </c>
      <c r="N479" s="0" t="n">
        <v>165.0102253</v>
      </c>
      <c r="O479" s="0" t="n">
        <v>322.971296528747</v>
      </c>
      <c r="P479" s="0" t="n">
        <v>572188.331472968</v>
      </c>
      <c r="Q479" s="0" t="n">
        <v>1375122.161675</v>
      </c>
      <c r="R479" s="0" t="n">
        <v>3644073.72843875</v>
      </c>
      <c r="S479" s="0" t="n">
        <v>358.7</v>
      </c>
      <c r="T479" s="0" t="n">
        <v>0.092</v>
      </c>
      <c r="U479" s="0" t="n">
        <v>-1.929</v>
      </c>
    </row>
    <row r="480" customFormat="false" ht="15" hidden="false" customHeight="false" outlineLevel="0" collapsed="false">
      <c r="A480" s="0" t="s">
        <v>33</v>
      </c>
      <c r="B480" s="0" t="s">
        <v>34</v>
      </c>
      <c r="C480" s="0" t="n">
        <v>9</v>
      </c>
      <c r="D480" s="0" t="n">
        <v>2</v>
      </c>
      <c r="E480" s="0" t="n">
        <v>18</v>
      </c>
      <c r="F480" s="0" t="n">
        <v>2643.59529</v>
      </c>
      <c r="G480" s="0" t="n">
        <v>7005.527518</v>
      </c>
      <c r="H480" s="0" t="n">
        <v>1100</v>
      </c>
      <c r="I480" s="0" t="n">
        <v>1.1</v>
      </c>
      <c r="J480" s="0" t="n">
        <v>0.0011</v>
      </c>
      <c r="K480" s="0" t="n">
        <v>2.425082</v>
      </c>
      <c r="L480" s="0" t="n">
        <v>0.015</v>
      </c>
      <c r="M480" s="0" t="n">
        <v>3</v>
      </c>
      <c r="N480" s="0" t="n">
        <v>41.85690786</v>
      </c>
      <c r="O480" s="0" t="n">
        <v>57.7248672844083</v>
      </c>
      <c r="P480" s="0" t="n">
        <v>2885.22766891794</v>
      </c>
      <c r="Q480" s="0" t="n">
        <v>6933.97661359756</v>
      </c>
      <c r="R480" s="0" t="n">
        <v>18375.0380260335</v>
      </c>
      <c r="S480" s="4" t="n">
        <v>58.9</v>
      </c>
      <c r="T480" s="4" t="n">
        <v>0.22</v>
      </c>
      <c r="U480" s="4" t="n">
        <v>0.207</v>
      </c>
    </row>
    <row r="481" customFormat="false" ht="15" hidden="false" customHeight="false" outlineLevel="0" collapsed="false">
      <c r="A481" s="0" t="s">
        <v>29</v>
      </c>
      <c r="B481" s="0" t="s">
        <v>30</v>
      </c>
      <c r="C481" s="0" t="n">
        <v>9</v>
      </c>
      <c r="D481" s="0" t="n">
        <v>7</v>
      </c>
      <c r="E481" s="2" t="n">
        <v>63</v>
      </c>
      <c r="F481" s="0" t="n">
        <v>64280.7821</v>
      </c>
      <c r="G481" s="0" t="n">
        <v>170344.273</v>
      </c>
      <c r="H481" s="0" t="n">
        <v>26747.23343</v>
      </c>
      <c r="I481" s="0" t="n">
        <v>26.74723343</v>
      </c>
      <c r="J481" s="0" t="n">
        <v>0.026747233</v>
      </c>
      <c r="K481" s="0" t="n">
        <v>58.96748577</v>
      </c>
      <c r="L481" s="0" t="n">
        <v>0.00325</v>
      </c>
      <c r="M481" s="0" t="n">
        <v>3</v>
      </c>
      <c r="N481" s="0" t="n">
        <v>201.8979158</v>
      </c>
      <c r="O481" s="0" t="n">
        <v>281.997370845399</v>
      </c>
      <c r="P481" s="0" t="n">
        <v>72881.7074803237</v>
      </c>
      <c r="Q481" s="0" t="n">
        <v>175154.3078114</v>
      </c>
      <c r="R481" s="0" t="n">
        <v>464158.915700211</v>
      </c>
      <c r="S481" s="0" t="n">
        <v>282</v>
      </c>
      <c r="T481" s="0" t="n">
        <v>0.18</v>
      </c>
      <c r="U481" s="0" t="n">
        <v>-1.35</v>
      </c>
    </row>
    <row r="482" customFormat="false" ht="15" hidden="false" customHeight="false" outlineLevel="0" collapsed="false">
      <c r="A482" s="0" t="s">
        <v>23</v>
      </c>
      <c r="B482" s="0" t="s">
        <v>24</v>
      </c>
      <c r="C482" s="0" t="n">
        <v>9</v>
      </c>
      <c r="D482" s="0" t="n">
        <v>3</v>
      </c>
      <c r="E482" s="0" t="n">
        <v>27</v>
      </c>
      <c r="F482" s="0" t="n">
        <v>188385.8135</v>
      </c>
      <c r="G482" s="0" t="n">
        <v>499222.4057</v>
      </c>
      <c r="H482" s="0" t="n">
        <v>78387.337</v>
      </c>
      <c r="I482" s="0" t="n">
        <v>78.387337</v>
      </c>
      <c r="J482" s="0" t="n">
        <v>0.078387337</v>
      </c>
      <c r="K482" s="0" t="n">
        <v>172.8142909</v>
      </c>
      <c r="L482" s="0" t="n">
        <v>0.026</v>
      </c>
      <c r="M482" s="0" t="n">
        <v>3</v>
      </c>
      <c r="N482" s="0" t="n">
        <v>210.0486598</v>
      </c>
      <c r="O482" s="0" t="n">
        <v>283.40511574287</v>
      </c>
      <c r="P482" s="0" t="n">
        <v>180796.821177259</v>
      </c>
      <c r="Q482" s="0" t="n">
        <v>434503.295307038</v>
      </c>
      <c r="R482" s="0" t="n">
        <v>1151433.73256365</v>
      </c>
      <c r="S482" s="0" t="n">
        <v>314.9</v>
      </c>
      <c r="T482" s="0" t="n">
        <v>0.089</v>
      </c>
      <c r="U482" s="0" t="n">
        <v>-1.13</v>
      </c>
    </row>
    <row r="483" customFormat="false" ht="15" hidden="false" customHeight="false" outlineLevel="0" collapsed="false">
      <c r="A483" s="0" t="s">
        <v>27</v>
      </c>
      <c r="B483" s="0" t="s">
        <v>28</v>
      </c>
      <c r="C483" s="0" t="n">
        <v>9</v>
      </c>
      <c r="D483" s="0" t="n">
        <v>1</v>
      </c>
      <c r="E483" s="0" t="n">
        <v>9</v>
      </c>
      <c r="F483" s="0" t="n">
        <v>13862.05239</v>
      </c>
      <c r="G483" s="0" t="n">
        <v>36734.43884</v>
      </c>
      <c r="H483" s="0" t="n">
        <v>5767.999999</v>
      </c>
      <c r="I483" s="0" t="n">
        <v>5.767999999</v>
      </c>
      <c r="J483" s="0" t="n">
        <v>0.005768</v>
      </c>
      <c r="K483" s="0" t="n">
        <v>12.71624816</v>
      </c>
      <c r="L483" s="0" t="n">
        <v>0.011</v>
      </c>
      <c r="M483" s="0" t="n">
        <v>2.9</v>
      </c>
      <c r="N483" s="0" t="n">
        <v>93.81819905</v>
      </c>
      <c r="O483" s="0" t="n">
        <v>76.9670422133518</v>
      </c>
      <c r="P483" s="0" t="n">
        <v>3248.45307205498</v>
      </c>
      <c r="Q483" s="0" t="n">
        <v>7806.90476341019</v>
      </c>
      <c r="R483" s="0" t="n">
        <v>20688.297623037</v>
      </c>
      <c r="S483" s="0" t="n">
        <v>81.53</v>
      </c>
      <c r="T483" s="0" t="n">
        <v>0.31</v>
      </c>
      <c r="U483" s="0" t="n">
        <v>-0.3</v>
      </c>
    </row>
    <row r="484" customFormat="false" ht="15" hidden="false" customHeight="false" outlineLevel="0" collapsed="false">
      <c r="A484" s="0" t="s">
        <v>35</v>
      </c>
      <c r="B484" s="0" t="s">
        <v>36</v>
      </c>
      <c r="C484" s="0" t="n">
        <v>9</v>
      </c>
      <c r="D484" s="0" t="n">
        <v>1</v>
      </c>
      <c r="E484" s="0" t="n">
        <v>9</v>
      </c>
      <c r="F484" s="0" t="n">
        <v>345.5659698</v>
      </c>
      <c r="G484" s="0" t="n">
        <v>915.7498198</v>
      </c>
      <c r="H484" s="0" t="n">
        <v>143.79</v>
      </c>
      <c r="I484" s="0" t="n">
        <v>0.14379</v>
      </c>
      <c r="J484" s="0" t="n">
        <v>0.00014379</v>
      </c>
      <c r="K484" s="0" t="n">
        <v>0.31700231</v>
      </c>
      <c r="L484" s="0" t="n">
        <v>0.021</v>
      </c>
      <c r="M484" s="0" t="n">
        <v>3</v>
      </c>
      <c r="N484" s="0" t="n">
        <v>18.98904526</v>
      </c>
      <c r="O484" s="0" t="n">
        <v>21.0113883525256</v>
      </c>
      <c r="P484" s="0" t="n">
        <v>194.797574215157</v>
      </c>
      <c r="Q484" s="0" t="n">
        <v>468.150863290451</v>
      </c>
      <c r="R484" s="0" t="n">
        <v>1240.5997877197</v>
      </c>
      <c r="S484" s="4" t="n">
        <v>21.02</v>
      </c>
      <c r="T484" s="4" t="n">
        <v>0.86</v>
      </c>
      <c r="U484" s="4" t="n">
        <v>-0.06999</v>
      </c>
    </row>
    <row r="485" customFormat="false" ht="15" hidden="false" customHeight="false" outlineLevel="0" collapsed="false">
      <c r="A485" s="0" t="s">
        <v>39</v>
      </c>
      <c r="B485" s="0" t="s">
        <v>40</v>
      </c>
      <c r="C485" s="0" t="n">
        <v>9</v>
      </c>
      <c r="D485" s="0" t="n">
        <v>2</v>
      </c>
      <c r="E485" s="0" t="n">
        <v>18</v>
      </c>
      <c r="F485" s="0" t="n">
        <v>57678.44268</v>
      </c>
      <c r="G485" s="0" t="n">
        <v>152847.8731</v>
      </c>
      <c r="H485" s="0" t="n">
        <v>24000</v>
      </c>
      <c r="I485" s="0" t="n">
        <v>24</v>
      </c>
      <c r="J485" s="0" t="n">
        <v>0.024</v>
      </c>
      <c r="K485" s="0" t="n">
        <v>52.91088</v>
      </c>
      <c r="L485" s="0" t="n">
        <v>0.012</v>
      </c>
      <c r="M485" s="0" t="n">
        <v>3</v>
      </c>
      <c r="N485" s="0" t="n">
        <v>125.992105</v>
      </c>
      <c r="O485" s="0" t="n">
        <v>129.791074461198</v>
      </c>
      <c r="P485" s="0" t="n">
        <v>26237.0938741997</v>
      </c>
      <c r="Q485" s="0" t="n">
        <v>63054.7797986053</v>
      </c>
      <c r="R485" s="0" t="n">
        <v>167095.166466304</v>
      </c>
      <c r="S485" s="0" t="n">
        <v>150.93</v>
      </c>
      <c r="T485" s="0" t="n">
        <v>0.11</v>
      </c>
      <c r="U485" s="0" t="n">
        <v>0.13</v>
      </c>
    </row>
    <row r="486" customFormat="false" ht="15" hidden="false" customHeight="false" outlineLevel="0" collapsed="false">
      <c r="A486" s="0" t="s">
        <v>45</v>
      </c>
      <c r="B486" s="0" t="s">
        <v>46</v>
      </c>
      <c r="C486" s="0" t="n">
        <v>9</v>
      </c>
      <c r="D486" s="0" t="n">
        <v>5</v>
      </c>
      <c r="E486" s="0" t="n">
        <v>45</v>
      </c>
      <c r="F486" s="0" t="n">
        <v>7678.738975</v>
      </c>
      <c r="G486" s="0" t="n">
        <v>20348.65828</v>
      </c>
      <c r="H486" s="0" t="n">
        <v>3195.123287</v>
      </c>
      <c r="I486" s="0" t="n">
        <v>3.195123287</v>
      </c>
      <c r="J486" s="0" t="n">
        <v>0.003195123</v>
      </c>
      <c r="K486" s="0" t="n">
        <v>7.044032702</v>
      </c>
      <c r="L486" s="0" t="n">
        <v>0.00396</v>
      </c>
      <c r="M486" s="0" t="n">
        <v>3.2</v>
      </c>
      <c r="N486" s="0" t="n">
        <v>70.1249615</v>
      </c>
      <c r="O486" s="2" t="n">
        <v>300.744082345626</v>
      </c>
      <c r="P486" s="2" t="n">
        <v>337229.746349212</v>
      </c>
      <c r="Q486" s="2" t="n">
        <v>810453.608145187</v>
      </c>
      <c r="R486" s="2" t="n">
        <v>2147702.06158474</v>
      </c>
      <c r="S486" s="2" t="n">
        <v>300.785714285714</v>
      </c>
      <c r="T486" s="2" t="n">
        <v>0.240142857142857</v>
      </c>
      <c r="U486" s="2" t="n">
        <v>8</v>
      </c>
    </row>
    <row r="487" customFormat="false" ht="15" hidden="false" customHeight="false" outlineLevel="0" collapsed="false">
      <c r="A487" s="0" t="s">
        <v>43</v>
      </c>
      <c r="B487" s="0" t="s">
        <v>44</v>
      </c>
      <c r="C487" s="0" t="n">
        <v>9</v>
      </c>
      <c r="D487" s="0" t="n">
        <v>2</v>
      </c>
      <c r="E487" s="0" t="n">
        <v>18</v>
      </c>
      <c r="F487" s="0" t="n">
        <v>2643.59529</v>
      </c>
      <c r="G487" s="0" t="n">
        <v>7005.527518</v>
      </c>
      <c r="H487" s="0" t="n">
        <v>1100</v>
      </c>
      <c r="I487" s="0" t="n">
        <v>1.1</v>
      </c>
      <c r="J487" s="0" t="n">
        <v>0.0011</v>
      </c>
      <c r="K487" s="0" t="n">
        <v>2.425082</v>
      </c>
      <c r="L487" s="0" t="n">
        <v>0.0144</v>
      </c>
      <c r="M487" s="0" t="n">
        <v>3</v>
      </c>
      <c r="N487" s="0" t="n">
        <v>42.43036142</v>
      </c>
      <c r="O487" s="2" t="n">
        <v>47.618344760866</v>
      </c>
      <c r="P487" s="2" t="n">
        <v>1554.83882695919</v>
      </c>
      <c r="Q487" s="2" t="n">
        <v>3736.69509002448</v>
      </c>
      <c r="R487" s="2" t="n">
        <v>9902.24198856488</v>
      </c>
      <c r="S487" s="2" t="n">
        <v>47.6333333333333</v>
      </c>
      <c r="T487" s="2" t="n">
        <v>0.448</v>
      </c>
      <c r="U487" s="2" t="n">
        <v>0</v>
      </c>
    </row>
    <row r="488" customFormat="false" ht="15" hidden="false" customHeight="false" outlineLevel="0" collapsed="false">
      <c r="A488" s="0" t="s">
        <v>53</v>
      </c>
      <c r="B488" s="0" t="s">
        <v>54</v>
      </c>
      <c r="C488" s="0" t="n">
        <v>9</v>
      </c>
      <c r="D488" s="0" t="n">
        <v>2</v>
      </c>
      <c r="E488" s="0" t="n">
        <v>18</v>
      </c>
      <c r="F488" s="0" t="n">
        <v>4109.589041</v>
      </c>
      <c r="G488" s="0" t="n">
        <v>10890.41096</v>
      </c>
      <c r="H488" s="0" t="n">
        <v>1710</v>
      </c>
      <c r="I488" s="0" t="n">
        <v>1.71</v>
      </c>
      <c r="J488" s="0" t="n">
        <v>0.00171</v>
      </c>
      <c r="K488" s="0" t="n">
        <v>3.7699002</v>
      </c>
      <c r="L488" s="0" t="n">
        <v>0.012</v>
      </c>
      <c r="M488" s="0" t="n">
        <v>2.95</v>
      </c>
      <c r="N488" s="0" t="n">
        <v>55.85420649</v>
      </c>
      <c r="O488" s="0" t="n">
        <v>39.0776044959805</v>
      </c>
      <c r="P488" s="0" t="n">
        <v>596.167982971155</v>
      </c>
      <c r="Q488" s="0" t="n">
        <v>1432.75170144474</v>
      </c>
      <c r="R488" s="0" t="n">
        <v>3796.79200882856</v>
      </c>
      <c r="S488" s="0" t="n">
        <v>41</v>
      </c>
      <c r="T488" s="0" t="n">
        <v>0.17</v>
      </c>
      <c r="U488" s="0" t="n">
        <v>0</v>
      </c>
    </row>
    <row r="489" customFormat="false" ht="15" hidden="false" customHeight="false" outlineLevel="0" collapsed="false">
      <c r="A489" s="0" t="s">
        <v>57</v>
      </c>
      <c r="B489" s="0" t="s">
        <v>58</v>
      </c>
      <c r="C489" s="0" t="n">
        <v>9</v>
      </c>
      <c r="D489" s="0" t="n">
        <v>2</v>
      </c>
      <c r="E489" s="0" t="n">
        <v>18</v>
      </c>
      <c r="F489" s="0" t="n">
        <v>8291.276134</v>
      </c>
      <c r="G489" s="0" t="n">
        <v>21971.88176</v>
      </c>
      <c r="H489" s="0" t="n">
        <v>3449.999999</v>
      </c>
      <c r="I489" s="0" t="n">
        <v>3.449999999</v>
      </c>
      <c r="J489" s="0" t="n">
        <v>0.00345</v>
      </c>
      <c r="K489" s="0" t="n">
        <v>7.605938999</v>
      </c>
      <c r="L489" s="0" t="n">
        <v>0.004</v>
      </c>
      <c r="M489" s="0" t="n">
        <v>3.1</v>
      </c>
      <c r="N489" s="0" t="n">
        <v>66.3711021</v>
      </c>
      <c r="O489" s="0" t="n">
        <v>72.8455738945693</v>
      </c>
      <c r="P489" s="0" t="n">
        <v>4561.33022331186</v>
      </c>
      <c r="Q489" s="0" t="n">
        <v>10962.1009932993</v>
      </c>
      <c r="R489" s="0" t="n">
        <v>29049.5676322433</v>
      </c>
      <c r="S489" s="0" t="n">
        <v>72.9</v>
      </c>
      <c r="T489" s="0" t="n">
        <v>0.4</v>
      </c>
      <c r="U489" s="0" t="n">
        <v>0</v>
      </c>
    </row>
    <row r="490" customFormat="false" ht="15" hidden="false" customHeight="false" outlineLevel="0" collapsed="false">
      <c r="A490" s="0" t="s">
        <v>59</v>
      </c>
      <c r="B490" s="0" t="s">
        <v>60</v>
      </c>
      <c r="C490" s="0" t="n">
        <v>9</v>
      </c>
      <c r="D490" s="0" t="n">
        <v>2</v>
      </c>
      <c r="E490" s="0" t="n">
        <v>18</v>
      </c>
      <c r="F490" s="0" t="n">
        <v>4109.589041</v>
      </c>
      <c r="G490" s="0" t="n">
        <v>10890.41096</v>
      </c>
      <c r="H490" s="0" t="n">
        <v>1710</v>
      </c>
      <c r="I490" s="0" t="n">
        <v>1.71</v>
      </c>
      <c r="J490" s="0" t="n">
        <v>0.00171</v>
      </c>
      <c r="K490" s="0" t="n">
        <v>3.7699002</v>
      </c>
      <c r="L490" s="0" t="n">
        <v>0.0168</v>
      </c>
      <c r="M490" s="0" t="n">
        <v>3.1</v>
      </c>
      <c r="N490" s="0" t="n">
        <v>41.24609597</v>
      </c>
      <c r="O490" s="0" t="n">
        <v>187.117810293726</v>
      </c>
      <c r="P490" s="0" t="n">
        <v>185723.206942565</v>
      </c>
      <c r="Q490" s="0" t="n">
        <v>446342.722765118</v>
      </c>
      <c r="R490" s="0" t="n">
        <v>1182808.21532756</v>
      </c>
      <c r="S490" s="0" t="n">
        <v>263.2</v>
      </c>
      <c r="T490" s="0" t="n">
        <v>0.07</v>
      </c>
      <c r="U490" s="0" t="n">
        <v>0.27</v>
      </c>
    </row>
    <row r="491" customFormat="false" ht="15" hidden="false" customHeight="false" outlineLevel="0" collapsed="false">
      <c r="A491" s="0" t="s">
        <v>61</v>
      </c>
      <c r="B491" s="0" t="s">
        <v>62</v>
      </c>
      <c r="C491" s="0" t="n">
        <v>9</v>
      </c>
      <c r="D491" s="0" t="n">
        <v>1</v>
      </c>
      <c r="E491" s="0" t="n">
        <v>9</v>
      </c>
      <c r="F491" s="0" t="n">
        <v>520.1153569</v>
      </c>
      <c r="G491" s="0" t="n">
        <v>1378.305696</v>
      </c>
      <c r="H491" s="0" t="n">
        <v>216.42</v>
      </c>
      <c r="I491" s="0" t="n">
        <v>0.21642</v>
      </c>
      <c r="J491" s="0" t="n">
        <v>0.00021642</v>
      </c>
      <c r="K491" s="0" t="n">
        <v>0.47712386</v>
      </c>
      <c r="L491" s="0" t="n">
        <v>0.0125</v>
      </c>
      <c r="M491" s="0" t="n">
        <v>3</v>
      </c>
      <c r="N491" s="0" t="n">
        <v>25.86996215</v>
      </c>
      <c r="O491" s="0" t="n">
        <v>31.4442154293155</v>
      </c>
      <c r="P491" s="0" t="n">
        <v>388.626402273748</v>
      </c>
      <c r="Q491" s="0" t="n">
        <v>933.97356951153</v>
      </c>
      <c r="R491" s="0" t="n">
        <v>2475.02995920555</v>
      </c>
      <c r="S491" s="0" t="n">
        <v>33.7</v>
      </c>
      <c r="T491" s="0" t="n">
        <v>0.32</v>
      </c>
      <c r="U491" s="0" t="n">
        <v>0.55</v>
      </c>
    </row>
    <row r="492" customFormat="false" ht="15" hidden="false" customHeight="false" outlineLevel="0" collapsed="false">
      <c r="A492" s="0" t="s">
        <v>63</v>
      </c>
      <c r="B492" s="0" t="s">
        <v>64</v>
      </c>
      <c r="C492" s="0" t="n">
        <v>9</v>
      </c>
      <c r="D492" s="0" t="n">
        <v>2</v>
      </c>
      <c r="E492" s="0" t="n">
        <v>18</v>
      </c>
      <c r="F492" s="0" t="n">
        <v>2643.59529</v>
      </c>
      <c r="G492" s="0" t="n">
        <v>7005.527518</v>
      </c>
      <c r="H492" s="0" t="n">
        <v>1100</v>
      </c>
      <c r="I492" s="0" t="n">
        <v>1.1</v>
      </c>
      <c r="J492" s="0" t="n">
        <v>0.0011</v>
      </c>
      <c r="K492" s="0" t="n">
        <v>2.425082</v>
      </c>
      <c r="L492" s="0" t="n">
        <v>0.012</v>
      </c>
      <c r="M492" s="0" t="n">
        <v>3.1</v>
      </c>
      <c r="N492" s="0" t="n">
        <v>39.87616345</v>
      </c>
      <c r="O492" s="0" t="n">
        <v>42.4912087284942</v>
      </c>
      <c r="P492" s="0" t="n">
        <v>1339.39419062852</v>
      </c>
      <c r="Q492" s="0" t="n">
        <v>3218.9237938681</v>
      </c>
      <c r="R492" s="0" t="n">
        <v>8530.14805375047</v>
      </c>
      <c r="S492" s="0" t="n">
        <v>42.5</v>
      </c>
      <c r="T492" s="0" t="n">
        <v>0.47</v>
      </c>
      <c r="U492" s="0" t="n">
        <v>0.05</v>
      </c>
    </row>
    <row r="493" customFormat="false" ht="15" hidden="false" customHeight="false" outlineLevel="0" collapsed="false">
      <c r="A493" s="0" t="s">
        <v>65</v>
      </c>
      <c r="B493" s="0" t="s">
        <v>66</v>
      </c>
      <c r="C493" s="0" t="n">
        <v>9</v>
      </c>
      <c r="D493" s="0" t="n">
        <v>3</v>
      </c>
      <c r="E493" s="0" t="n">
        <v>27</v>
      </c>
      <c r="F493" s="0" t="n">
        <v>30000</v>
      </c>
      <c r="G493" s="0" t="n">
        <v>79500</v>
      </c>
      <c r="H493" s="0" t="n">
        <v>12483</v>
      </c>
      <c r="I493" s="0" t="n">
        <v>12.483</v>
      </c>
      <c r="J493" s="0" t="n">
        <v>0.012483</v>
      </c>
      <c r="K493" s="0" t="n">
        <v>27.52027146</v>
      </c>
      <c r="L493" s="0" t="n">
        <v>0.0127</v>
      </c>
      <c r="M493" s="0" t="n">
        <v>3.1</v>
      </c>
      <c r="N493" s="0" t="n">
        <v>85.71748801</v>
      </c>
      <c r="O493" s="0" t="n">
        <v>52.6965188220269</v>
      </c>
      <c r="P493" s="0" t="n">
        <v>2762.66160797828</v>
      </c>
      <c r="Q493" s="0" t="n">
        <v>6639.41746690287</v>
      </c>
      <c r="R493" s="0" t="n">
        <v>17594.4562872926</v>
      </c>
      <c r="S493" s="0" t="n">
        <v>52.7</v>
      </c>
      <c r="T493" s="0" t="n">
        <v>0.35</v>
      </c>
      <c r="U493" s="0" t="n">
        <v>-0.5</v>
      </c>
    </row>
    <row r="494" customFormat="false" ht="15" hidden="false" customHeight="false" outlineLevel="0" collapsed="false">
      <c r="A494" s="0" t="s">
        <v>67</v>
      </c>
      <c r="B494" s="0" t="s">
        <v>68</v>
      </c>
      <c r="C494" s="0" t="n">
        <v>9</v>
      </c>
      <c r="D494" s="0" t="n">
        <v>1</v>
      </c>
      <c r="E494" s="0" t="n">
        <v>9</v>
      </c>
      <c r="F494" s="0" t="n">
        <v>704.28</v>
      </c>
      <c r="G494" s="0" t="n">
        <v>1866.37</v>
      </c>
      <c r="H494" s="0" t="n">
        <v>293.050908</v>
      </c>
      <c r="I494" s="0" t="n">
        <v>0.293050908</v>
      </c>
      <c r="J494" s="0" t="n">
        <v>0.000293051</v>
      </c>
      <c r="K494" s="0" t="n">
        <v>0.646065893</v>
      </c>
      <c r="L494" s="0" t="n">
        <v>0.0129</v>
      </c>
      <c r="M494" s="0" t="n">
        <v>3.05</v>
      </c>
      <c r="N494" s="0" t="n">
        <v>26.81097313</v>
      </c>
      <c r="O494" s="0" t="n">
        <v>38.3106496975144</v>
      </c>
      <c r="P494" s="0" t="n">
        <v>870.390690884295</v>
      </c>
      <c r="Q494" s="0" t="n">
        <v>2091.78248229823</v>
      </c>
      <c r="R494" s="0" t="n">
        <v>5543.22357809032</v>
      </c>
      <c r="S494" s="0" t="n">
        <v>40.6</v>
      </c>
      <c r="T494" s="0" t="n">
        <v>0.27</v>
      </c>
      <c r="U494" s="0" t="n">
        <v>-1.65</v>
      </c>
    </row>
    <row r="495" customFormat="false" ht="15" hidden="false" customHeight="false" outlineLevel="0" collapsed="false">
      <c r="A495" s="0" t="s">
        <v>69</v>
      </c>
      <c r="B495" s="0" t="s">
        <v>70</v>
      </c>
      <c r="C495" s="0" t="n">
        <v>9</v>
      </c>
      <c r="D495" s="0" t="n">
        <v>1</v>
      </c>
      <c r="E495" s="0" t="n">
        <v>9</v>
      </c>
      <c r="F495" s="0" t="n">
        <v>372.7469359</v>
      </c>
      <c r="G495" s="0" t="n">
        <v>987.77938</v>
      </c>
      <c r="H495" s="0" t="n">
        <v>155.1</v>
      </c>
      <c r="I495" s="0" t="n">
        <v>0.1551</v>
      </c>
      <c r="J495" s="0" t="n">
        <v>0.0001551</v>
      </c>
      <c r="K495" s="0" t="n">
        <v>0.341936562</v>
      </c>
      <c r="L495" s="0" t="n">
        <v>0.01</v>
      </c>
      <c r="M495" s="0" t="n">
        <v>2.9</v>
      </c>
      <c r="N495" s="0" t="n">
        <v>27.86368495</v>
      </c>
      <c r="O495" s="0" t="n">
        <v>33.4298024344283</v>
      </c>
      <c r="P495" s="0" t="n">
        <v>263.019561229662</v>
      </c>
      <c r="Q495" s="0" t="n">
        <v>632.106611943432</v>
      </c>
      <c r="R495" s="0" t="n">
        <v>1675.0825216501</v>
      </c>
      <c r="S495" s="0" t="n">
        <v>37.7</v>
      </c>
      <c r="T495" s="0" t="n">
        <v>0.242</v>
      </c>
      <c r="U495" s="0" t="n">
        <v>0</v>
      </c>
    </row>
    <row r="496" customFormat="false" ht="15" hidden="false" customHeight="false" outlineLevel="0" collapsed="false">
      <c r="A496" s="2" t="s">
        <v>71</v>
      </c>
      <c r="B496" s="0" t="s">
        <v>72</v>
      </c>
      <c r="C496" s="0" t="n">
        <v>9</v>
      </c>
      <c r="D496" s="0" t="n">
        <v>1</v>
      </c>
      <c r="E496" s="0" t="n">
        <v>9</v>
      </c>
      <c r="F496" s="0" t="n">
        <v>5.142994473</v>
      </c>
      <c r="G496" s="0" t="n">
        <v>13.62893535</v>
      </c>
      <c r="H496" s="0" t="n">
        <v>2.1400000002153</v>
      </c>
      <c r="I496" s="0" t="n">
        <v>0.0021400000002153</v>
      </c>
      <c r="J496" s="0" t="n">
        <v>2.1400000002153E-006</v>
      </c>
      <c r="K496" s="0" t="n">
        <v>0.00471788680047465</v>
      </c>
      <c r="L496" s="3" t="n">
        <v>0.011</v>
      </c>
      <c r="M496" s="3" t="n">
        <v>3.01</v>
      </c>
      <c r="N496" s="0" t="n">
        <v>5.76065839308703</v>
      </c>
      <c r="O496" s="2" t="n">
        <v>8.62242098565187</v>
      </c>
      <c r="P496" s="2" t="n">
        <v>7.20504416336902</v>
      </c>
      <c r="Q496" s="2" t="n">
        <v>17.3156552832709</v>
      </c>
      <c r="R496" s="2" t="n">
        <v>45.8864865006679</v>
      </c>
      <c r="S496" s="0" t="n">
        <v>9</v>
      </c>
      <c r="T496" s="0" t="n">
        <v>0.32</v>
      </c>
      <c r="U496" s="0" t="n">
        <v>-0.91</v>
      </c>
    </row>
    <row r="497" customFormat="false" ht="15" hidden="false" customHeight="false" outlineLevel="0" collapsed="false">
      <c r="A497" s="2" t="s">
        <v>49</v>
      </c>
      <c r="B497" s="0" t="s">
        <v>50</v>
      </c>
      <c r="C497" s="0" t="n">
        <v>9</v>
      </c>
      <c r="D497" s="0" t="n">
        <v>1</v>
      </c>
      <c r="E497" s="0" t="n">
        <v>9</v>
      </c>
      <c r="F497" s="0" t="n">
        <v>2643.59529</v>
      </c>
      <c r="G497" s="0" t="n">
        <v>7005.527518</v>
      </c>
      <c r="H497" s="0" t="n">
        <v>1100.000000169</v>
      </c>
      <c r="I497" s="0" t="n">
        <v>1.100000000169</v>
      </c>
      <c r="J497" s="0" t="n">
        <v>0.001100000000169</v>
      </c>
      <c r="K497" s="0" t="n">
        <v>2.42508200037258</v>
      </c>
      <c r="L497" s="3" t="n">
        <v>0.012</v>
      </c>
      <c r="M497" s="3" t="n">
        <v>3.1</v>
      </c>
      <c r="N497" s="0" t="n">
        <v>39.8761634499599</v>
      </c>
      <c r="O497" s="2" t="n">
        <v>47.1327343149008</v>
      </c>
      <c r="P497" s="2" t="n">
        <v>1847.06175226286</v>
      </c>
      <c r="Q497" s="2" t="n">
        <v>4438.98522533731</v>
      </c>
      <c r="R497" s="2" t="n">
        <v>11763.3108471439</v>
      </c>
      <c r="S497" s="2" t="n">
        <v>54.3</v>
      </c>
      <c r="T497" s="2" t="n">
        <v>0.225</v>
      </c>
      <c r="U497" s="2" t="n">
        <v>0</v>
      </c>
    </row>
    <row r="498" customFormat="false" ht="15" hidden="false" customHeight="false" outlineLevel="0" collapsed="false">
      <c r="A498" s="0" t="s">
        <v>55</v>
      </c>
      <c r="B498" s="0" t="s">
        <v>56</v>
      </c>
      <c r="C498" s="0" t="n">
        <v>9</v>
      </c>
      <c r="D498" s="0" t="n">
        <v>1</v>
      </c>
      <c r="E498" s="0" t="n">
        <v>9</v>
      </c>
      <c r="F498" s="0" t="n">
        <v>18022.11007</v>
      </c>
      <c r="G498" s="0" t="n">
        <v>47758.59168</v>
      </c>
      <c r="H498" s="0" t="n">
        <v>7499</v>
      </c>
      <c r="I498" s="0" t="n">
        <v>7.499</v>
      </c>
      <c r="J498" s="0" t="n">
        <v>0.007499</v>
      </c>
      <c r="K498" s="0" t="n">
        <v>16.53244538</v>
      </c>
      <c r="L498" s="0" t="n">
        <v>0.013</v>
      </c>
      <c r="M498" s="0" t="n">
        <v>3</v>
      </c>
      <c r="N498" s="0" t="n">
        <v>83.24407537</v>
      </c>
      <c r="O498" s="0" t="n">
        <v>87.3802222633437</v>
      </c>
      <c r="P498" s="0" t="n">
        <v>8673.26842724076</v>
      </c>
      <c r="Q498" s="0" t="n">
        <v>20844.1923269425</v>
      </c>
      <c r="R498" s="0" t="n">
        <v>55237.1096663976</v>
      </c>
      <c r="S498" s="0" t="n">
        <v>152</v>
      </c>
      <c r="T498" s="0" t="n">
        <v>0.096</v>
      </c>
      <c r="U498" s="0" t="n">
        <v>0.09</v>
      </c>
    </row>
    <row r="499" customFormat="false" ht="15" hidden="false" customHeight="false" outlineLevel="0" collapsed="false">
      <c r="A499" s="0" t="s">
        <v>75</v>
      </c>
      <c r="B499" s="0" t="s">
        <v>76</v>
      </c>
      <c r="C499" s="0" t="n">
        <v>9</v>
      </c>
      <c r="D499" s="0" t="n">
        <v>2</v>
      </c>
      <c r="E499" s="0" t="n">
        <v>18</v>
      </c>
      <c r="F499" s="0" t="n">
        <v>2643.59529</v>
      </c>
      <c r="G499" s="0" t="n">
        <v>7005.527518</v>
      </c>
      <c r="H499" s="0" t="n">
        <v>1100</v>
      </c>
      <c r="I499" s="0" t="n">
        <v>1.1</v>
      </c>
      <c r="J499" s="0" t="n">
        <v>0.0011</v>
      </c>
      <c r="K499" s="0" t="n">
        <v>2.425082</v>
      </c>
      <c r="L499" s="0" t="n">
        <v>0.0025</v>
      </c>
      <c r="M499" s="0" t="n">
        <v>3.1</v>
      </c>
      <c r="N499" s="0" t="n">
        <v>66.14067234</v>
      </c>
      <c r="O499" s="0" t="n">
        <v>104.220945610421</v>
      </c>
      <c r="P499" s="0" t="n">
        <v>4504.02235476464</v>
      </c>
      <c r="Q499" s="0" t="n">
        <v>10824.3748011647</v>
      </c>
      <c r="R499" s="0" t="n">
        <v>28684.5932230865</v>
      </c>
      <c r="S499" s="0" t="n">
        <v>122</v>
      </c>
      <c r="T499" s="0" t="n">
        <v>0.107</v>
      </c>
      <c r="U499" s="0" t="n">
        <v>0</v>
      </c>
    </row>
    <row r="500" customFormat="false" ht="15" hidden="false" customHeight="false" outlineLevel="0" collapsed="false">
      <c r="A500" s="0" t="s">
        <v>73</v>
      </c>
      <c r="B500" s="0" t="s">
        <v>74</v>
      </c>
      <c r="C500" s="0" t="n">
        <v>9</v>
      </c>
      <c r="D500" s="0" t="n">
        <v>2</v>
      </c>
      <c r="E500" s="0" t="n">
        <v>18</v>
      </c>
      <c r="F500" s="0" t="n">
        <v>2643.59529</v>
      </c>
      <c r="G500" s="0" t="n">
        <v>7005.527518</v>
      </c>
      <c r="H500" s="0" t="n">
        <v>1100</v>
      </c>
      <c r="I500" s="0" t="n">
        <v>1.1</v>
      </c>
      <c r="J500" s="0" t="n">
        <v>0.0011</v>
      </c>
      <c r="K500" s="0" t="n">
        <v>2.425082</v>
      </c>
      <c r="L500" s="0" t="n">
        <v>0.014</v>
      </c>
      <c r="M500" s="0" t="n">
        <v>2.8</v>
      </c>
      <c r="N500" s="0" t="n">
        <v>56.01557565</v>
      </c>
      <c r="O500" s="0" t="n">
        <v>42.9923938632036</v>
      </c>
      <c r="P500" s="0" t="n">
        <v>524.35400980298</v>
      </c>
      <c r="Q500" s="0" t="n">
        <v>1260.16344581346</v>
      </c>
      <c r="R500" s="0" t="n">
        <v>3339.43313140566</v>
      </c>
      <c r="S500" s="0" t="n">
        <v>43</v>
      </c>
      <c r="T500" s="0" t="n">
        <v>0.48</v>
      </c>
      <c r="U500" s="0" t="n">
        <v>0</v>
      </c>
    </row>
    <row r="501" customFormat="false" ht="15" hidden="false" customHeight="false" outlineLevel="0" collapsed="false">
      <c r="A501" s="2" t="s">
        <v>51</v>
      </c>
      <c r="B501" s="0" t="s">
        <v>52</v>
      </c>
      <c r="C501" s="0" t="n">
        <v>9</v>
      </c>
      <c r="D501" s="0" t="n">
        <v>1</v>
      </c>
      <c r="E501" s="0" t="n">
        <v>9</v>
      </c>
      <c r="F501" s="0" t="n">
        <v>4109.589041</v>
      </c>
      <c r="G501" s="0" t="n">
        <v>10890.41096</v>
      </c>
      <c r="H501" s="0" t="n">
        <v>1709.9999999601</v>
      </c>
      <c r="I501" s="0" t="n">
        <v>1.7099999999601</v>
      </c>
      <c r="J501" s="0" t="n">
        <v>0.0017099999999601</v>
      </c>
      <c r="K501" s="0" t="n">
        <v>3.76990019991204</v>
      </c>
      <c r="L501" s="3" t="n">
        <v>0.0124</v>
      </c>
      <c r="M501" s="3" t="n">
        <v>3.2</v>
      </c>
      <c r="N501" s="0" t="n">
        <v>40.3754158003879</v>
      </c>
      <c r="O501" s="2" t="n">
        <v>17.5246495398742</v>
      </c>
      <c r="P501" s="2" t="n">
        <v>118.331284386763</v>
      </c>
      <c r="Q501" s="2" t="n">
        <v>284.381841833125</v>
      </c>
      <c r="R501" s="2" t="n">
        <v>753.611880857782</v>
      </c>
      <c r="S501" s="0" t="n">
        <v>20.9</v>
      </c>
      <c r="T501" s="0" t="n">
        <v>0.195</v>
      </c>
      <c r="U501" s="0" t="n">
        <v>-0.35</v>
      </c>
    </row>
    <row r="502" customFormat="false" ht="15" hidden="false" customHeight="false" outlineLevel="0" collapsed="false">
      <c r="A502" s="0" t="s">
        <v>85</v>
      </c>
      <c r="B502" s="0" t="s">
        <v>86</v>
      </c>
      <c r="C502" s="0" t="n">
        <v>9</v>
      </c>
      <c r="D502" s="0" t="n">
        <v>7</v>
      </c>
      <c r="E502" s="0" t="n">
        <v>63</v>
      </c>
      <c r="F502" s="0" t="n">
        <v>64280.7821</v>
      </c>
      <c r="G502" s="0" t="n">
        <v>170344.273</v>
      </c>
      <c r="H502" s="0" t="n">
        <v>26747.23343</v>
      </c>
      <c r="I502" s="0" t="n">
        <v>26.74723343</v>
      </c>
      <c r="J502" s="0" t="n">
        <v>0.026747233</v>
      </c>
      <c r="K502" s="0" t="n">
        <v>58.96748577</v>
      </c>
      <c r="L502" s="0" t="n">
        <v>0.00524</v>
      </c>
      <c r="M502" s="0" t="n">
        <v>3.141</v>
      </c>
      <c r="N502" s="0" t="n">
        <v>136.649771</v>
      </c>
      <c r="O502" s="2" t="n">
        <v>309.075202084532</v>
      </c>
      <c r="P502" s="2" t="n">
        <v>347234.460668531</v>
      </c>
      <c r="Q502" s="2" t="n">
        <v>834497.6223709</v>
      </c>
      <c r="R502" s="2" t="n">
        <v>2211418.69928288</v>
      </c>
      <c r="S502" s="0" t="n">
        <v>309.244444444444</v>
      </c>
      <c r="T502" s="0" t="n">
        <v>0.136555555555556</v>
      </c>
      <c r="U502" s="0" t="n">
        <v>8</v>
      </c>
    </row>
    <row r="503" customFormat="false" ht="15" hidden="false" customHeight="false" outlineLevel="0" collapsed="false">
      <c r="A503" s="0" t="s">
        <v>77</v>
      </c>
      <c r="B503" s="0" t="s">
        <v>78</v>
      </c>
      <c r="C503" s="0" t="n">
        <v>9</v>
      </c>
      <c r="D503" s="0" t="n">
        <v>3</v>
      </c>
      <c r="E503" s="0" t="n">
        <v>27</v>
      </c>
      <c r="F503" s="0" t="n">
        <v>185026.8343</v>
      </c>
      <c r="G503" s="0" t="n">
        <v>490321.1109</v>
      </c>
      <c r="H503" s="0" t="n">
        <v>76989.66575</v>
      </c>
      <c r="I503" s="0" t="n">
        <v>76.98966575</v>
      </c>
      <c r="J503" s="0" t="n">
        <v>0.076989666</v>
      </c>
      <c r="K503" s="0" t="n">
        <v>169.7329569</v>
      </c>
      <c r="L503" s="0" t="n">
        <v>0.035</v>
      </c>
      <c r="M503" s="0" t="n">
        <v>2.9</v>
      </c>
      <c r="N503" s="0" t="n">
        <v>153.8233281</v>
      </c>
      <c r="O503" s="2" t="n">
        <v>208.40671428253</v>
      </c>
      <c r="P503" s="2" t="n">
        <v>185742.802324388</v>
      </c>
      <c r="Q503" s="2" t="n">
        <v>446389.815727922</v>
      </c>
      <c r="R503" s="2" t="n">
        <v>1182933.01167899</v>
      </c>
      <c r="S503" s="0" t="n">
        <v>208.407</v>
      </c>
      <c r="T503" s="0" t="n">
        <v>0.5</v>
      </c>
      <c r="U503" s="0" t="n">
        <v>0</v>
      </c>
    </row>
    <row r="504" customFormat="false" ht="15" hidden="false" customHeight="false" outlineLevel="0" collapsed="false">
      <c r="A504" s="0" t="s">
        <v>79</v>
      </c>
      <c r="B504" s="0" t="s">
        <v>80</v>
      </c>
      <c r="C504" s="0" t="n">
        <v>9</v>
      </c>
      <c r="D504" s="0" t="n">
        <v>2</v>
      </c>
      <c r="E504" s="0" t="n">
        <v>18</v>
      </c>
      <c r="F504" s="0" t="n">
        <v>4109.589041</v>
      </c>
      <c r="G504" s="0" t="n">
        <v>10890.41096</v>
      </c>
      <c r="H504" s="0" t="n">
        <v>1710</v>
      </c>
      <c r="I504" s="0" t="n">
        <v>1.71</v>
      </c>
      <c r="J504" s="0" t="n">
        <v>0.00171</v>
      </c>
      <c r="K504" s="0" t="n">
        <v>3.7699002</v>
      </c>
      <c r="L504" s="0" t="n">
        <v>0.0034</v>
      </c>
      <c r="M504" s="0" t="n">
        <v>3.285</v>
      </c>
      <c r="N504" s="0" t="n">
        <v>40.3754158</v>
      </c>
      <c r="O504" s="0" t="n">
        <v>57.0914270563227</v>
      </c>
      <c r="P504" s="0" t="n">
        <v>5181.41718512368</v>
      </c>
      <c r="Q504" s="0" t="n">
        <v>12452.3364218305</v>
      </c>
      <c r="R504" s="0" t="n">
        <v>32998.6915178509</v>
      </c>
      <c r="S504" s="0" t="n">
        <v>59.9</v>
      </c>
      <c r="T504" s="0" t="n">
        <v>0.17</v>
      </c>
      <c r="U504" s="0" t="n">
        <v>0</v>
      </c>
    </row>
    <row r="505" customFormat="false" ht="15" hidden="false" customHeight="false" outlineLevel="0" collapsed="false">
      <c r="A505" s="0" t="s">
        <v>81</v>
      </c>
      <c r="B505" s="0" t="s">
        <v>82</v>
      </c>
      <c r="C505" s="0" t="n">
        <v>9</v>
      </c>
      <c r="D505" s="0" t="n">
        <v>2</v>
      </c>
      <c r="E505" s="0" t="n">
        <v>18</v>
      </c>
      <c r="F505" s="0" t="n">
        <v>2643.59529</v>
      </c>
      <c r="G505" s="0" t="n">
        <v>7005.527518</v>
      </c>
      <c r="H505" s="0" t="n">
        <v>1100</v>
      </c>
      <c r="I505" s="0" t="n">
        <v>1.1</v>
      </c>
      <c r="J505" s="0" t="n">
        <v>0.0011</v>
      </c>
      <c r="K505" s="0" t="n">
        <v>2.425082</v>
      </c>
      <c r="L505" s="0" t="n">
        <v>0.015</v>
      </c>
      <c r="M505" s="0" t="n">
        <v>3</v>
      </c>
      <c r="N505" s="0" t="n">
        <v>41.85690786</v>
      </c>
      <c r="O505" s="0" t="n">
        <v>101.029904306681</v>
      </c>
      <c r="P505" s="0" t="n">
        <v>15468.2464873077</v>
      </c>
      <c r="Q505" s="0" t="n">
        <v>37174.3486837483</v>
      </c>
      <c r="R505" s="0" t="n">
        <v>98512.024011933</v>
      </c>
      <c r="S505" s="0" t="n">
        <v>106</v>
      </c>
      <c r="T505" s="0" t="n">
        <v>0.17</v>
      </c>
      <c r="U505" s="0" t="n">
        <v>0</v>
      </c>
    </row>
    <row r="506" customFormat="false" ht="15" hidden="false" customHeight="false" outlineLevel="0" collapsed="false">
      <c r="A506" s="0" t="s">
        <v>83</v>
      </c>
      <c r="B506" s="0" t="s">
        <v>84</v>
      </c>
      <c r="C506" s="0" t="n">
        <v>9</v>
      </c>
      <c r="D506" s="0" t="n">
        <v>7</v>
      </c>
      <c r="E506" s="0" t="n">
        <v>63</v>
      </c>
      <c r="F506" s="0" t="n">
        <v>64280.7821</v>
      </c>
      <c r="G506" s="0" t="n">
        <v>170344.273</v>
      </c>
      <c r="H506" s="0" t="n">
        <v>26747.23343</v>
      </c>
      <c r="I506" s="0" t="n">
        <v>26.74723343</v>
      </c>
      <c r="J506" s="0" t="n">
        <v>0.026747233</v>
      </c>
      <c r="K506" s="0" t="n">
        <v>58.96748577</v>
      </c>
      <c r="L506" s="0" t="n">
        <v>0.0054</v>
      </c>
      <c r="M506" s="0" t="n">
        <v>3</v>
      </c>
      <c r="N506" s="0" t="n">
        <v>170.46231</v>
      </c>
      <c r="O506" s="0" t="n">
        <v>279.812356313083</v>
      </c>
      <c r="P506" s="0" t="n">
        <v>118302.637183698</v>
      </c>
      <c r="Q506" s="0" t="n">
        <v>284312.994913959</v>
      </c>
      <c r="R506" s="0" t="n">
        <v>753429.436521992</v>
      </c>
      <c r="S506" s="0" t="n">
        <v>280</v>
      </c>
      <c r="T506" s="0" t="n">
        <v>0.116</v>
      </c>
      <c r="U506" s="0" t="n">
        <v>0</v>
      </c>
    </row>
    <row r="507" customFormat="false" ht="15" hidden="false" customHeight="false" outlineLevel="0" collapsed="false">
      <c r="A507" s="0" t="s">
        <v>91</v>
      </c>
      <c r="B507" s="0" t="s">
        <v>92</v>
      </c>
      <c r="C507" s="0" t="n">
        <v>9</v>
      </c>
      <c r="D507" s="0" t="n">
        <v>2</v>
      </c>
      <c r="E507" s="0" t="n">
        <v>18</v>
      </c>
      <c r="F507" s="0" t="n">
        <v>2643.59529</v>
      </c>
      <c r="G507" s="0" t="n">
        <v>7005.527518</v>
      </c>
      <c r="H507" s="0" t="n">
        <v>1100</v>
      </c>
      <c r="I507" s="0" t="n">
        <v>1.1</v>
      </c>
      <c r="J507" s="0" t="n">
        <v>0.0011</v>
      </c>
      <c r="K507" s="0" t="n">
        <v>2.425082</v>
      </c>
      <c r="L507" s="0" t="n">
        <v>0.013</v>
      </c>
      <c r="M507" s="0" t="n">
        <v>3</v>
      </c>
      <c r="N507" s="0" t="n">
        <v>43.90187926</v>
      </c>
      <c r="O507" s="0" t="n">
        <v>58.230711416671</v>
      </c>
      <c r="P507" s="0" t="n">
        <v>2566.84497585294</v>
      </c>
      <c r="Q507" s="0" t="n">
        <v>6168.81753389316</v>
      </c>
      <c r="R507" s="0" t="n">
        <v>16347.3664648169</v>
      </c>
      <c r="S507" s="0" t="n">
        <v>60.2</v>
      </c>
      <c r="T507" s="0" t="n">
        <v>0.19</v>
      </c>
      <c r="U507" s="0" t="n">
        <v>0</v>
      </c>
    </row>
    <row r="508" customFormat="false" ht="15" hidden="false" customHeight="false" outlineLevel="0" collapsed="false">
      <c r="A508" s="0" t="s">
        <v>87</v>
      </c>
      <c r="B508" s="0" t="s">
        <v>88</v>
      </c>
      <c r="C508" s="0" t="n">
        <v>9</v>
      </c>
      <c r="D508" s="0" t="n">
        <v>2</v>
      </c>
      <c r="E508" s="0" t="n">
        <v>18</v>
      </c>
      <c r="F508" s="0" t="n">
        <v>2643.59529</v>
      </c>
      <c r="G508" s="0" t="n">
        <v>7005.527518</v>
      </c>
      <c r="H508" s="0" t="n">
        <v>1100</v>
      </c>
      <c r="I508" s="0" t="n">
        <v>1.1</v>
      </c>
      <c r="J508" s="0" t="n">
        <v>0.0011</v>
      </c>
      <c r="K508" s="0" t="n">
        <v>2.425082</v>
      </c>
      <c r="L508" s="0" t="n">
        <v>0.006</v>
      </c>
      <c r="M508" s="0" t="n">
        <v>3.1</v>
      </c>
      <c r="N508" s="0" t="n">
        <v>49.86775507</v>
      </c>
      <c r="O508" s="0" t="n">
        <v>30.5176726150403</v>
      </c>
      <c r="P508" s="0" t="n">
        <v>240.027289290891</v>
      </c>
      <c r="Q508" s="0" t="n">
        <v>576.850010312162</v>
      </c>
      <c r="R508" s="0" t="n">
        <v>1528.65252732723</v>
      </c>
      <c r="S508" s="0" t="n">
        <v>31.4</v>
      </c>
      <c r="T508" s="0" t="n">
        <v>0.19</v>
      </c>
      <c r="U508" s="0" t="n">
        <v>-0.8</v>
      </c>
    </row>
    <row r="509" customFormat="false" ht="15" hidden="false" customHeight="false" outlineLevel="0" collapsed="false">
      <c r="A509" s="0" t="s">
        <v>93</v>
      </c>
      <c r="B509" s="0" t="s">
        <v>94</v>
      </c>
      <c r="C509" s="0" t="n">
        <v>9</v>
      </c>
      <c r="D509" s="0" t="n">
        <v>9</v>
      </c>
      <c r="E509" s="0" t="n">
        <v>81</v>
      </c>
      <c r="F509" s="0" t="n">
        <v>1772528862</v>
      </c>
      <c r="G509" s="0" t="n">
        <v>4697201484</v>
      </c>
      <c r="H509" s="0" t="n">
        <v>737549259.5</v>
      </c>
      <c r="I509" s="0" t="n">
        <v>737549.2595</v>
      </c>
      <c r="J509" s="0" t="n">
        <v>737.5492595</v>
      </c>
      <c r="K509" s="0" t="n">
        <v>1626015.848</v>
      </c>
      <c r="L509" s="2" t="n">
        <v>0.017</v>
      </c>
      <c r="M509" s="0" t="n">
        <v>3</v>
      </c>
      <c r="N509" s="0" t="n">
        <v>1544.971047</v>
      </c>
      <c r="O509" s="2" t="n">
        <v>1584.95999745578</v>
      </c>
      <c r="P509" s="2" t="n">
        <v>67686777.4893768</v>
      </c>
      <c r="Q509" s="2" t="n">
        <v>162669496.48973</v>
      </c>
      <c r="R509" s="2" t="n">
        <v>431074165.697785</v>
      </c>
      <c r="S509" s="0" t="n">
        <v>1584.96</v>
      </c>
      <c r="T509" s="2" t="n">
        <v>0.25</v>
      </c>
      <c r="U509" s="0" t="n">
        <v>0</v>
      </c>
    </row>
    <row r="510" customFormat="false" ht="15" hidden="false" customHeight="false" outlineLevel="0" collapsed="false">
      <c r="A510" s="0" t="s">
        <v>109</v>
      </c>
      <c r="B510" s="0" t="s">
        <v>110</v>
      </c>
      <c r="C510" s="0" t="n">
        <v>9</v>
      </c>
      <c r="D510" s="0" t="n">
        <v>5</v>
      </c>
      <c r="E510" s="0" t="n">
        <v>45</v>
      </c>
      <c r="F510" s="0" t="n">
        <v>7678.738975</v>
      </c>
      <c r="G510" s="0" t="n">
        <v>20348.65828</v>
      </c>
      <c r="H510" s="0" t="n">
        <v>3195.123287</v>
      </c>
      <c r="I510" s="0" t="n">
        <v>3.195123287</v>
      </c>
      <c r="J510" s="0" t="n">
        <v>0.003195123</v>
      </c>
      <c r="K510" s="0" t="n">
        <v>7.044032702</v>
      </c>
      <c r="L510" s="0" t="n">
        <v>0.0043</v>
      </c>
      <c r="M510" s="0" t="n">
        <v>3.1</v>
      </c>
      <c r="N510" s="0" t="n">
        <v>78.32080633</v>
      </c>
      <c r="O510" s="0" t="n">
        <v>168.627184208392</v>
      </c>
      <c r="P510" s="0" t="n">
        <v>34430.5514567281</v>
      </c>
      <c r="Q510" s="0" t="n">
        <v>82745.8578628409</v>
      </c>
      <c r="R510" s="0" t="n">
        <v>219276.523336528</v>
      </c>
      <c r="S510" s="0" t="n">
        <v>186</v>
      </c>
      <c r="T510" s="0" t="n">
        <v>0.046</v>
      </c>
      <c r="U510" s="0" t="n">
        <v>-6.54</v>
      </c>
    </row>
    <row r="511" customFormat="false" ht="15" hidden="false" customHeight="false" outlineLevel="0" collapsed="false">
      <c r="A511" s="0" t="s">
        <v>99</v>
      </c>
      <c r="B511" s="0" t="s">
        <v>100</v>
      </c>
      <c r="C511" s="0" t="n">
        <v>9</v>
      </c>
      <c r="D511" s="0" t="n">
        <v>2</v>
      </c>
      <c r="E511" s="0" t="n">
        <v>18</v>
      </c>
      <c r="F511" s="0" t="n">
        <v>2643.59529</v>
      </c>
      <c r="G511" s="0" t="n">
        <v>7005.527518</v>
      </c>
      <c r="H511" s="0" t="n">
        <v>1100</v>
      </c>
      <c r="I511" s="0" t="n">
        <v>1.1</v>
      </c>
      <c r="J511" s="0" t="n">
        <v>0.0011</v>
      </c>
      <c r="K511" s="0" t="n">
        <v>2.425082</v>
      </c>
      <c r="L511" s="0" t="n">
        <v>0.015</v>
      </c>
      <c r="M511" s="0" t="n">
        <v>3.1</v>
      </c>
      <c r="N511" s="0" t="n">
        <v>37.10667778</v>
      </c>
      <c r="O511" s="0" t="n">
        <v>40.4119617226725</v>
      </c>
      <c r="P511" s="0" t="n">
        <v>1433.08533309644</v>
      </c>
      <c r="Q511" s="0" t="n">
        <v>3444.08876014525</v>
      </c>
      <c r="R511" s="0" t="n">
        <v>9126.83521438493</v>
      </c>
      <c r="S511" s="0" t="n">
        <v>42.4</v>
      </c>
      <c r="T511" s="0" t="n">
        <v>0.17</v>
      </c>
      <c r="U511" s="0" t="n">
        <v>0</v>
      </c>
    </row>
    <row r="512" customFormat="false" ht="15" hidden="false" customHeight="false" outlineLevel="0" collapsed="false">
      <c r="A512" s="0" t="s">
        <v>97</v>
      </c>
      <c r="B512" s="0" t="s">
        <v>98</v>
      </c>
      <c r="C512" s="0" t="n">
        <v>9</v>
      </c>
      <c r="D512" s="0" t="n">
        <v>2</v>
      </c>
      <c r="E512" s="0" t="n">
        <v>18</v>
      </c>
      <c r="F512" s="0" t="n">
        <v>27188.59073</v>
      </c>
      <c r="G512" s="0" t="n">
        <v>72049.76543</v>
      </c>
      <c r="H512" s="0" t="n">
        <v>11313.1726</v>
      </c>
      <c r="I512" s="0" t="n">
        <v>11.3131726</v>
      </c>
      <c r="J512" s="0" t="n">
        <v>0.011313173</v>
      </c>
      <c r="K512" s="0" t="n">
        <v>24.94124658</v>
      </c>
      <c r="L512" s="2" t="n">
        <v>0.065</v>
      </c>
      <c r="M512" s="0" t="n">
        <v>3</v>
      </c>
      <c r="N512" s="0" t="n">
        <v>82.70240501</v>
      </c>
      <c r="O512" s="0" t="n">
        <v>23.5999676453656</v>
      </c>
      <c r="P512" s="0" t="n">
        <v>854.373126058564</v>
      </c>
      <c r="Q512" s="0" t="n">
        <v>2053.28797418545</v>
      </c>
      <c r="R512" s="0" t="n">
        <v>5441.21313159143</v>
      </c>
      <c r="S512" s="0" t="n">
        <v>23.6</v>
      </c>
      <c r="T512" s="0" t="n">
        <v>0.75</v>
      </c>
      <c r="U512" s="0" t="n">
        <v>0</v>
      </c>
    </row>
    <row r="513" customFormat="false" ht="15" hidden="false" customHeight="false" outlineLevel="0" collapsed="false">
      <c r="A513" s="2" t="s">
        <v>47</v>
      </c>
      <c r="B513" s="0" t="s">
        <v>48</v>
      </c>
      <c r="C513" s="0" t="n">
        <v>9</v>
      </c>
      <c r="D513" s="0" t="n">
        <v>1</v>
      </c>
      <c r="E513" s="0" t="n">
        <v>9</v>
      </c>
      <c r="F513" s="0" t="n">
        <v>372.7469359</v>
      </c>
      <c r="G513" s="0" t="n">
        <v>987.77938</v>
      </c>
      <c r="H513" s="0" t="n">
        <v>155.10000002799</v>
      </c>
      <c r="I513" s="0" t="n">
        <v>0.15510000002799</v>
      </c>
      <c r="J513" s="0" t="n">
        <v>0.00015510000002799</v>
      </c>
      <c r="K513" s="0" t="n">
        <v>0.341936562061707</v>
      </c>
      <c r="L513" s="3" t="n">
        <v>0.0123</v>
      </c>
      <c r="M513" s="3" t="n">
        <v>3.2</v>
      </c>
      <c r="N513" s="0" t="n">
        <v>19.1192494506012</v>
      </c>
      <c r="O513" s="2" t="n">
        <v>38.9986583020828</v>
      </c>
      <c r="P513" s="2" t="n">
        <v>1517.97298458809</v>
      </c>
      <c r="Q513" s="2" t="n">
        <v>3648.09657435255</v>
      </c>
      <c r="R513" s="2" t="n">
        <v>9667.45592203425</v>
      </c>
      <c r="S513" s="2" t="n">
        <v>39.2</v>
      </c>
      <c r="T513" s="2" t="n">
        <v>0.585714285714286</v>
      </c>
      <c r="U513" s="2" t="n">
        <v>0</v>
      </c>
    </row>
    <row r="514" customFormat="false" ht="15" hidden="false" customHeight="false" outlineLevel="0" collapsed="false">
      <c r="A514" s="0" t="s">
        <v>103</v>
      </c>
      <c r="B514" s="0" t="s">
        <v>104</v>
      </c>
      <c r="C514" s="0" t="n">
        <v>9</v>
      </c>
      <c r="D514" s="0" t="n">
        <v>1</v>
      </c>
      <c r="E514" s="0" t="n">
        <v>9</v>
      </c>
      <c r="F514" s="0" t="n">
        <v>3845.229512</v>
      </c>
      <c r="G514" s="0" t="n">
        <v>10189.85821</v>
      </c>
      <c r="H514" s="0" t="n">
        <v>1600</v>
      </c>
      <c r="I514" s="0" t="n">
        <v>1.6</v>
      </c>
      <c r="J514" s="0" t="n">
        <v>0.0016</v>
      </c>
      <c r="K514" s="0" t="n">
        <v>3.527392</v>
      </c>
      <c r="L514" s="0" t="n">
        <v>0.013</v>
      </c>
      <c r="M514" s="0" t="n">
        <v>2.8</v>
      </c>
      <c r="N514" s="0" t="n">
        <v>65.75370443</v>
      </c>
      <c r="O514" s="0" t="n">
        <v>52.4574250799316</v>
      </c>
      <c r="P514" s="0" t="n">
        <v>849.968567809602</v>
      </c>
      <c r="Q514" s="0" t="n">
        <v>2042.70263833118</v>
      </c>
      <c r="R514" s="0" t="n">
        <v>5413.16199157762</v>
      </c>
      <c r="S514" s="0" t="n">
        <v>65.4</v>
      </c>
      <c r="T514" s="0" t="n">
        <v>0.18</v>
      </c>
      <c r="U514" s="0" t="n">
        <v>0</v>
      </c>
    </row>
    <row r="515" customFormat="false" ht="15" hidden="false" customHeight="false" outlineLevel="0" collapsed="false">
      <c r="A515" s="2" t="s">
        <v>105</v>
      </c>
      <c r="B515" s="0" t="s">
        <v>106</v>
      </c>
      <c r="C515" s="0" t="n">
        <v>9</v>
      </c>
      <c r="D515" s="0" t="n">
        <v>3</v>
      </c>
      <c r="E515" s="0" t="n">
        <v>27</v>
      </c>
      <c r="F515" s="0" t="n">
        <v>30000</v>
      </c>
      <c r="G515" s="0" t="n">
        <v>79500</v>
      </c>
      <c r="H515" s="0" t="n">
        <v>12483</v>
      </c>
      <c r="I515" s="0" t="n">
        <v>12.483</v>
      </c>
      <c r="J515" s="0" t="n">
        <v>0.012483</v>
      </c>
      <c r="K515" s="0" t="n">
        <v>27.512532</v>
      </c>
      <c r="L515" s="3" t="n">
        <v>0.0127</v>
      </c>
      <c r="M515" s="3" t="n">
        <v>3.1</v>
      </c>
      <c r="N515" s="0" t="n">
        <v>85.7174880064551</v>
      </c>
      <c r="O515" s="2" t="n">
        <v>108.246688822223</v>
      </c>
      <c r="P515" s="2" t="n">
        <v>25732.9185013606</v>
      </c>
      <c r="Q515" s="2" t="n">
        <v>61843.1110342719</v>
      </c>
      <c r="R515" s="2" t="n">
        <v>163884.244240821</v>
      </c>
      <c r="S515" s="0" t="n">
        <v>109.975</v>
      </c>
      <c r="T515" s="0" t="n">
        <v>0.1475</v>
      </c>
      <c r="U515" s="0" t="n">
        <v>-1.15666666666667</v>
      </c>
    </row>
    <row r="516" customFormat="false" ht="15" hidden="false" customHeight="false" outlineLevel="0" collapsed="false">
      <c r="A516" s="0" t="s">
        <v>115</v>
      </c>
      <c r="B516" s="0" t="s">
        <v>116</v>
      </c>
      <c r="C516" s="0" t="n">
        <v>9</v>
      </c>
      <c r="D516" s="0" t="n">
        <v>7</v>
      </c>
      <c r="E516" s="0" t="n">
        <v>63</v>
      </c>
      <c r="F516" s="0" t="n">
        <v>9236057.797</v>
      </c>
      <c r="G516" s="0" t="n">
        <v>24475553.16</v>
      </c>
      <c r="H516" s="0" t="n">
        <v>3843123.649</v>
      </c>
      <c r="I516" s="0" t="n">
        <v>3843.123649</v>
      </c>
      <c r="J516" s="0" t="n">
        <v>3.843123649</v>
      </c>
      <c r="K516" s="0" t="n">
        <v>8472.62726</v>
      </c>
      <c r="L516" s="2" t="n">
        <v>0.015</v>
      </c>
      <c r="M516" s="0" t="n">
        <v>3</v>
      </c>
      <c r="N516" s="0" t="n">
        <v>727.0452687</v>
      </c>
      <c r="O516" s="2" t="n">
        <v>271.779960728327</v>
      </c>
      <c r="P516" s="2" t="n">
        <v>301122.740121319</v>
      </c>
      <c r="Q516" s="2" t="n">
        <v>723678.779431192</v>
      </c>
      <c r="R516" s="2" t="n">
        <v>1917748.76549266</v>
      </c>
      <c r="S516" s="0" t="n">
        <v>271.78</v>
      </c>
      <c r="T516" s="0" t="n">
        <v>0.25</v>
      </c>
      <c r="U516" s="0" t="n">
        <v>0</v>
      </c>
    </row>
    <row r="517" customFormat="false" ht="15" hidden="false" customHeight="false" outlineLevel="0" collapsed="false">
      <c r="A517" s="0" t="s">
        <v>107</v>
      </c>
      <c r="B517" s="0" t="s">
        <v>108</v>
      </c>
      <c r="C517" s="0" t="n">
        <v>9</v>
      </c>
      <c r="D517" s="0" t="n">
        <v>5</v>
      </c>
      <c r="E517" s="0" t="n">
        <v>45</v>
      </c>
      <c r="F517" s="0" t="n">
        <v>7678.738975</v>
      </c>
      <c r="G517" s="0" t="n">
        <v>20348.65828</v>
      </c>
      <c r="H517" s="0" t="n">
        <v>3195.123287</v>
      </c>
      <c r="I517" s="0" t="n">
        <v>3.195123287</v>
      </c>
      <c r="J517" s="0" t="n">
        <v>0.003195123</v>
      </c>
      <c r="K517" s="0" t="n">
        <v>7.044032702</v>
      </c>
      <c r="L517" s="0" t="n">
        <v>0.0036</v>
      </c>
      <c r="M517" s="0" t="n">
        <v>3</v>
      </c>
      <c r="N517" s="0" t="n">
        <v>96.10110321</v>
      </c>
      <c r="O517" s="0" t="n">
        <v>131.003869622228</v>
      </c>
      <c r="P517" s="0" t="n">
        <v>8093.84481232558</v>
      </c>
      <c r="Q517" s="0" t="n">
        <v>19451.6818368795</v>
      </c>
      <c r="R517" s="0" t="n">
        <v>51546.9568677308</v>
      </c>
      <c r="S517" s="0" t="n">
        <v>150</v>
      </c>
      <c r="T517" s="0" t="n">
        <v>0.041</v>
      </c>
      <c r="U517" s="0" t="n">
        <v>-5.4</v>
      </c>
    </row>
    <row r="518" customFormat="false" ht="15" hidden="false" customHeight="false" outlineLevel="0" collapsed="false">
      <c r="A518" s="0" t="s">
        <v>41</v>
      </c>
      <c r="B518" s="0" t="s">
        <v>42</v>
      </c>
      <c r="C518" s="0" t="n">
        <v>9</v>
      </c>
      <c r="D518" s="0" t="n">
        <v>4</v>
      </c>
      <c r="E518" s="0" t="n">
        <v>36</v>
      </c>
      <c r="F518" s="0" t="n">
        <v>28445.11165</v>
      </c>
      <c r="G518" s="0" t="n">
        <v>75379.54588</v>
      </c>
      <c r="H518" s="0" t="n">
        <v>11836.01096</v>
      </c>
      <c r="I518" s="0" t="n">
        <v>11.83601096</v>
      </c>
      <c r="J518" s="0" t="n">
        <v>0.011836011</v>
      </c>
      <c r="K518" s="0" t="n">
        <v>26.09390648</v>
      </c>
      <c r="L518" s="0" t="n">
        <v>0.0134</v>
      </c>
      <c r="M518" s="0" t="n">
        <v>3.1</v>
      </c>
      <c r="N518" s="0" t="n">
        <v>82.81270199</v>
      </c>
      <c r="O518" s="0" t="n">
        <v>90.5507290667642</v>
      </c>
      <c r="P518" s="0" t="n">
        <v>15612.4063975565</v>
      </c>
      <c r="Q518" s="0" t="n">
        <v>37520.8036470958</v>
      </c>
      <c r="R518" s="0" t="n">
        <v>99430.1296648038</v>
      </c>
      <c r="S518" s="0" t="n">
        <v>91.5</v>
      </c>
      <c r="T518" s="0" t="n">
        <v>0.1269</v>
      </c>
      <c r="U518" s="0" t="n">
        <v>0</v>
      </c>
    </row>
    <row r="519" customFormat="false" ht="15" hidden="false" customHeight="false" outlineLevel="0" collapsed="false">
      <c r="A519" s="0" t="s">
        <v>111</v>
      </c>
      <c r="B519" s="0" t="s">
        <v>112</v>
      </c>
      <c r="C519" s="0" t="n">
        <v>9</v>
      </c>
      <c r="D519" s="0" t="n">
        <v>2</v>
      </c>
      <c r="E519" s="0" t="n">
        <v>18</v>
      </c>
      <c r="F519" s="0" t="n">
        <v>2643.59529</v>
      </c>
      <c r="G519" s="0" t="n">
        <v>7005.527518</v>
      </c>
      <c r="H519" s="0" t="n">
        <v>1100</v>
      </c>
      <c r="I519" s="0" t="n">
        <v>1.1</v>
      </c>
      <c r="J519" s="0" t="n">
        <v>0.0011</v>
      </c>
      <c r="K519" s="0" t="n">
        <v>2.425082</v>
      </c>
      <c r="L519" s="0" t="n">
        <v>0.0122</v>
      </c>
      <c r="M519" s="0" t="n">
        <v>2.9</v>
      </c>
      <c r="N519" s="0" t="n">
        <v>51.12484671</v>
      </c>
      <c r="O519" s="0" t="n">
        <v>95.1019035330487</v>
      </c>
      <c r="P519" s="0" t="n">
        <v>6654.39442118972</v>
      </c>
      <c r="Q519" s="0" t="n">
        <v>15992.296133597</v>
      </c>
      <c r="R519" s="0" t="n">
        <v>42379.5847540321</v>
      </c>
      <c r="S519" s="0" t="n">
        <v>98.7</v>
      </c>
      <c r="T519" s="0" t="n">
        <v>0.158</v>
      </c>
      <c r="U519" s="0" t="n">
        <v>-2.96</v>
      </c>
    </row>
    <row r="520" customFormat="false" ht="15" hidden="false" customHeight="false" outlineLevel="0" collapsed="false">
      <c r="A520" s="0" t="s">
        <v>113</v>
      </c>
      <c r="B520" s="0" t="s">
        <v>114</v>
      </c>
      <c r="C520" s="0" t="n">
        <v>9</v>
      </c>
      <c r="D520" s="0" t="n">
        <v>2</v>
      </c>
      <c r="E520" s="0" t="n">
        <v>18</v>
      </c>
      <c r="F520" s="0" t="n">
        <v>4109.589041</v>
      </c>
      <c r="G520" s="0" t="n">
        <v>10890.41096</v>
      </c>
      <c r="H520" s="0" t="n">
        <v>1710</v>
      </c>
      <c r="I520" s="0" t="n">
        <v>1.71</v>
      </c>
      <c r="J520" s="0" t="n">
        <v>0.00171</v>
      </c>
      <c r="K520" s="0" t="n">
        <v>3.7699002</v>
      </c>
      <c r="L520" s="0" t="n">
        <v>0.012</v>
      </c>
      <c r="M520" s="0" t="n">
        <v>3.05</v>
      </c>
      <c r="N520" s="0" t="n">
        <v>48.95255515</v>
      </c>
      <c r="O520" s="0" t="n">
        <v>84.1082660663741</v>
      </c>
      <c r="P520" s="0" t="n">
        <v>8911.26214587251</v>
      </c>
      <c r="Q520" s="0" t="n">
        <v>21416.1551210587</v>
      </c>
      <c r="R520" s="0" t="n">
        <v>56752.8110708054</v>
      </c>
      <c r="S520" s="0" t="n">
        <v>85.9</v>
      </c>
      <c r="T520" s="0" t="n">
        <v>0.215</v>
      </c>
      <c r="U520" s="0" t="n">
        <v>0</v>
      </c>
    </row>
    <row r="521" customFormat="false" ht="15" hidden="false" customHeight="false" outlineLevel="0" collapsed="false">
      <c r="A521" s="0" t="s">
        <v>117</v>
      </c>
      <c r="B521" s="0" t="s">
        <v>118</v>
      </c>
      <c r="C521" s="0" t="n">
        <v>9</v>
      </c>
      <c r="D521" s="0" t="n">
        <v>2</v>
      </c>
      <c r="E521" s="0" t="n">
        <v>18</v>
      </c>
      <c r="F521" s="0" t="n">
        <v>2643.59529</v>
      </c>
      <c r="G521" s="0" t="n">
        <v>7005.527518</v>
      </c>
      <c r="H521" s="0" t="n">
        <v>1100</v>
      </c>
      <c r="I521" s="0" t="n">
        <v>1.1</v>
      </c>
      <c r="J521" s="0" t="n">
        <v>0.0011</v>
      </c>
      <c r="K521" s="0" t="n">
        <v>2.425082</v>
      </c>
      <c r="L521" s="0" t="n">
        <v>0.015</v>
      </c>
      <c r="M521" s="0" t="n">
        <v>3</v>
      </c>
      <c r="N521" s="0" t="n">
        <v>41.85690786</v>
      </c>
      <c r="O521" s="0" t="n">
        <v>61.1001213821799</v>
      </c>
      <c r="P521" s="0" t="n">
        <v>3421.50735657306</v>
      </c>
      <c r="Q521" s="0" t="n">
        <v>8222.8006646793</v>
      </c>
      <c r="R521" s="0" t="n">
        <v>21790.4217614001</v>
      </c>
      <c r="S521" s="0" t="n">
        <v>73.2</v>
      </c>
      <c r="T521" s="0" t="n">
        <v>0.1</v>
      </c>
      <c r="U521" s="0" t="n">
        <v>0</v>
      </c>
    </row>
    <row r="522" customFormat="false" ht="15" hidden="false" customHeight="false" outlineLevel="0" collapsed="false">
      <c r="A522" s="0" t="s">
        <v>123</v>
      </c>
      <c r="B522" s="0" t="s">
        <v>124</v>
      </c>
      <c r="C522" s="0" t="n">
        <v>9</v>
      </c>
      <c r="D522" s="0" t="n">
        <v>2</v>
      </c>
      <c r="E522" s="0" t="n">
        <v>18</v>
      </c>
      <c r="F522" s="0" t="n">
        <v>2643.59529</v>
      </c>
      <c r="G522" s="0" t="n">
        <v>7005.527518</v>
      </c>
      <c r="H522" s="0" t="n">
        <v>1100</v>
      </c>
      <c r="I522" s="0" t="n">
        <v>1.1</v>
      </c>
      <c r="J522" s="0" t="n">
        <v>0.0011</v>
      </c>
      <c r="K522" s="0" t="n">
        <v>2.425082</v>
      </c>
      <c r="L522" s="0" t="n">
        <v>0.0095</v>
      </c>
      <c r="M522" s="0" t="n">
        <v>3.1</v>
      </c>
      <c r="N522" s="0" t="n">
        <v>42.99734491</v>
      </c>
      <c r="O522" s="0" t="n">
        <v>99.9974154827699</v>
      </c>
      <c r="P522" s="0" t="n">
        <v>15055.2790349984</v>
      </c>
      <c r="Q522" s="0" t="n">
        <v>36181.8770367663</v>
      </c>
      <c r="R522" s="0" t="n">
        <v>95881.9741474306</v>
      </c>
      <c r="S522" s="0" t="n">
        <v>111</v>
      </c>
      <c r="T522" s="0" t="n">
        <v>0.13</v>
      </c>
      <c r="U522" s="0" t="n">
        <v>0.22</v>
      </c>
    </row>
    <row r="523" customFormat="false" ht="15" hidden="false" customHeight="false" outlineLevel="0" collapsed="false">
      <c r="A523" s="0" t="s">
        <v>121</v>
      </c>
      <c r="B523" s="0" t="s">
        <v>122</v>
      </c>
      <c r="C523" s="0" t="n">
        <v>9</v>
      </c>
      <c r="D523" s="0" t="n">
        <v>7</v>
      </c>
      <c r="E523" s="0" t="n">
        <v>63</v>
      </c>
      <c r="F523" s="0" t="n">
        <v>9236057.797</v>
      </c>
      <c r="G523" s="0" t="n">
        <v>24475553.16</v>
      </c>
      <c r="H523" s="0" t="n">
        <v>3843123.649</v>
      </c>
      <c r="I523" s="0" t="n">
        <v>3843.123649</v>
      </c>
      <c r="J523" s="0" t="n">
        <v>3.843123649</v>
      </c>
      <c r="K523" s="0" t="n">
        <v>8472.62726</v>
      </c>
      <c r="L523" s="2" t="n">
        <v>0.001</v>
      </c>
      <c r="M523" s="0" t="n">
        <v>3</v>
      </c>
      <c r="N523" s="0" t="n">
        <v>727.0452687</v>
      </c>
      <c r="O523" s="2" t="n">
        <v>2615.75962202785</v>
      </c>
      <c r="P523" s="2" t="n">
        <v>17897546.3012285</v>
      </c>
      <c r="Q523" s="2" t="n">
        <v>43012608.2701958</v>
      </c>
      <c r="R523" s="2" t="n">
        <v>113983411.916019</v>
      </c>
      <c r="S523" s="0" t="n">
        <v>2615.76</v>
      </c>
      <c r="T523" s="0" t="n">
        <v>0.25</v>
      </c>
      <c r="U523" s="0" t="n">
        <v>0</v>
      </c>
    </row>
    <row r="524" customFormat="false" ht="15" hidden="false" customHeight="false" outlineLevel="0" collapsed="false">
      <c r="A524" s="0" t="s">
        <v>119</v>
      </c>
      <c r="B524" s="0" t="s">
        <v>120</v>
      </c>
      <c r="C524" s="0" t="n">
        <v>9</v>
      </c>
      <c r="D524" s="0" t="n">
        <v>3</v>
      </c>
      <c r="E524" s="0" t="n">
        <v>27</v>
      </c>
      <c r="F524" s="0" t="n">
        <v>188385.8135</v>
      </c>
      <c r="G524" s="0" t="n">
        <v>499222.4057</v>
      </c>
      <c r="H524" s="0" t="n">
        <v>78387.337</v>
      </c>
      <c r="I524" s="0" t="n">
        <v>78.387337</v>
      </c>
      <c r="J524" s="0" t="n">
        <v>0.078387337</v>
      </c>
      <c r="K524" s="0" t="n">
        <v>172.8142909</v>
      </c>
      <c r="L524" s="0" t="n">
        <v>0.0214</v>
      </c>
      <c r="M524" s="0" t="n">
        <v>2.96</v>
      </c>
      <c r="N524" s="0" t="n">
        <v>165.0102253</v>
      </c>
      <c r="O524" s="2" t="n">
        <v>133.319088020639</v>
      </c>
      <c r="P524" s="2" t="n">
        <v>41696.0660993147</v>
      </c>
      <c r="Q524" s="2" t="n">
        <v>100206.839940675</v>
      </c>
      <c r="R524" s="2" t="n">
        <v>265548.125842788</v>
      </c>
      <c r="S524" s="0" t="n">
        <v>133.766666666667</v>
      </c>
      <c r="T524" s="0" t="n">
        <v>0.3</v>
      </c>
      <c r="U524" s="0" t="n">
        <v>8</v>
      </c>
    </row>
    <row r="525" customFormat="false" ht="15" hidden="false" customHeight="false" outlineLevel="0" collapsed="false">
      <c r="A525" s="0" t="s">
        <v>89</v>
      </c>
      <c r="B525" s="0" t="s">
        <v>90</v>
      </c>
      <c r="C525" s="0" t="n">
        <v>9</v>
      </c>
      <c r="D525" s="0" t="n">
        <v>8</v>
      </c>
      <c r="E525" s="0" t="n">
        <v>72</v>
      </c>
      <c r="F525" s="0" t="n">
        <v>84000</v>
      </c>
      <c r="G525" s="0" t="n">
        <v>223000</v>
      </c>
      <c r="H525" s="0" t="n">
        <v>34952.4</v>
      </c>
      <c r="I525" s="0" t="n">
        <v>34.9524</v>
      </c>
      <c r="J525" s="0" t="n">
        <v>0.0349524</v>
      </c>
      <c r="K525" s="0" t="n">
        <v>77.05676009</v>
      </c>
      <c r="L525" s="2" t="n">
        <v>0.05</v>
      </c>
      <c r="M525" s="2" t="n">
        <v>3.2</v>
      </c>
      <c r="N525" s="0" t="n">
        <v>205.2001631</v>
      </c>
      <c r="O525" s="0" t="n">
        <v>114.299869112637</v>
      </c>
      <c r="P525" s="0" t="n">
        <v>2986.53215415188</v>
      </c>
      <c r="Q525" s="0" t="n">
        <v>7177.43848630589</v>
      </c>
      <c r="R525" s="0" t="n">
        <v>19020.2119887106</v>
      </c>
      <c r="S525" s="0" t="n">
        <v>114.3</v>
      </c>
      <c r="T525" s="0" t="n">
        <v>0.19</v>
      </c>
      <c r="U525" s="0" t="n">
        <v>0</v>
      </c>
    </row>
    <row r="526" customFormat="false" ht="15" hidden="false" customHeight="false" outlineLevel="0" collapsed="false">
      <c r="A526" s="0" t="s">
        <v>125</v>
      </c>
      <c r="B526" s="0" t="s">
        <v>126</v>
      </c>
      <c r="C526" s="0" t="n">
        <v>9</v>
      </c>
      <c r="D526" s="0" t="n">
        <v>1</v>
      </c>
      <c r="E526" s="0" t="n">
        <v>9</v>
      </c>
      <c r="F526" s="0" t="n">
        <v>21457.66242</v>
      </c>
      <c r="G526" s="0" t="n">
        <v>56862.80541</v>
      </c>
      <c r="H526" s="0" t="n">
        <v>8928.533333</v>
      </c>
      <c r="I526" s="0" t="n">
        <v>8.928533333</v>
      </c>
      <c r="J526" s="0" t="n">
        <v>0.008928533</v>
      </c>
      <c r="K526" s="0" t="n">
        <v>19.68402316</v>
      </c>
      <c r="L526" s="0" t="n">
        <v>0.015</v>
      </c>
      <c r="M526" s="0" t="n">
        <v>2.9</v>
      </c>
      <c r="N526" s="0" t="n">
        <v>98.0103686</v>
      </c>
      <c r="O526" s="0" t="n">
        <v>80.7065262752785</v>
      </c>
      <c r="P526" s="0" t="n">
        <v>5083.07313916474</v>
      </c>
      <c r="Q526" s="0" t="n">
        <v>12215.9892794154</v>
      </c>
      <c r="R526" s="0" t="n">
        <v>32372.3715904508</v>
      </c>
      <c r="S526" s="0" t="n">
        <v>136</v>
      </c>
      <c r="T526" s="0" t="n">
        <v>0.1</v>
      </c>
      <c r="U526" s="0" t="n">
        <v>0</v>
      </c>
    </row>
    <row r="527" customFormat="false" ht="15" hidden="false" customHeight="false" outlineLevel="0" collapsed="false">
      <c r="A527" s="0" t="s">
        <v>131</v>
      </c>
      <c r="B527" s="0" t="s">
        <v>132</v>
      </c>
      <c r="C527" s="0" t="n">
        <v>9</v>
      </c>
      <c r="D527" s="0" t="n">
        <v>2</v>
      </c>
      <c r="E527" s="0" t="n">
        <v>18</v>
      </c>
      <c r="F527" s="0" t="n">
        <v>4109.589041</v>
      </c>
      <c r="G527" s="0" t="n">
        <v>10890.41096</v>
      </c>
      <c r="H527" s="0" t="n">
        <v>1710</v>
      </c>
      <c r="I527" s="0" t="n">
        <v>1.71</v>
      </c>
      <c r="J527" s="0" t="n">
        <v>0.00171</v>
      </c>
      <c r="K527" s="0" t="n">
        <v>3.7699002</v>
      </c>
      <c r="L527" s="0" t="n">
        <v>0.014</v>
      </c>
      <c r="M527" s="0" t="n">
        <v>2.9</v>
      </c>
      <c r="N527" s="0" t="n">
        <v>56.76654201</v>
      </c>
      <c r="O527" s="0" t="n">
        <v>44.4513058841587</v>
      </c>
      <c r="P527" s="0" t="n">
        <v>841.381881656211</v>
      </c>
      <c r="Q527" s="0" t="n">
        <v>2022.06652645088</v>
      </c>
      <c r="R527" s="0" t="n">
        <v>5358.47629509483</v>
      </c>
      <c r="S527" s="0" t="n">
        <v>45.7</v>
      </c>
      <c r="T527" s="0" t="n">
        <v>0.2</v>
      </c>
      <c r="U527" s="0" t="n">
        <v>0</v>
      </c>
    </row>
    <row r="528" customFormat="false" ht="15" hidden="false" customHeight="false" outlineLevel="0" collapsed="false">
      <c r="A528" s="0" t="s">
        <v>133</v>
      </c>
      <c r="B528" s="0" t="s">
        <v>134</v>
      </c>
      <c r="C528" s="0" t="n">
        <v>9</v>
      </c>
      <c r="D528" s="0" t="n">
        <v>3</v>
      </c>
      <c r="E528" s="0" t="n">
        <v>27</v>
      </c>
      <c r="F528" s="0" t="n">
        <v>30000</v>
      </c>
      <c r="G528" s="0" t="n">
        <v>79500</v>
      </c>
      <c r="H528" s="0" t="n">
        <v>12483</v>
      </c>
      <c r="I528" s="0" t="n">
        <v>12.483</v>
      </c>
      <c r="J528" s="0" t="n">
        <v>0.012483</v>
      </c>
      <c r="K528" s="0" t="n">
        <v>27.52027146</v>
      </c>
      <c r="L528" s="0" t="n">
        <v>0.0127</v>
      </c>
      <c r="M528" s="0" t="n">
        <v>3.1</v>
      </c>
      <c r="N528" s="0" t="n">
        <v>85.71748801</v>
      </c>
      <c r="O528" s="0" t="n">
        <v>106.338571547669</v>
      </c>
      <c r="P528" s="0" t="n">
        <v>24352.5963062801</v>
      </c>
      <c r="Q528" s="0" t="n">
        <v>58525.8262587843</v>
      </c>
      <c r="R528" s="0" t="n">
        <v>155093.439585778</v>
      </c>
      <c r="S528" s="0" t="n">
        <v>114</v>
      </c>
      <c r="T528" s="0" t="n">
        <v>0.1</v>
      </c>
      <c r="U528" s="0" t="n">
        <v>0</v>
      </c>
    </row>
    <row r="529" customFormat="false" ht="15" hidden="false" customHeight="false" outlineLevel="0" collapsed="false">
      <c r="A529" s="0" t="s">
        <v>127</v>
      </c>
      <c r="B529" s="0" t="s">
        <v>128</v>
      </c>
      <c r="C529" s="0" t="n">
        <v>9</v>
      </c>
      <c r="D529" s="0" t="n">
        <v>2</v>
      </c>
      <c r="E529" s="0" t="n">
        <v>18</v>
      </c>
      <c r="F529" s="0" t="n">
        <v>4109.589041</v>
      </c>
      <c r="G529" s="0" t="n">
        <v>10890.41096</v>
      </c>
      <c r="H529" s="0" t="n">
        <v>1710</v>
      </c>
      <c r="I529" s="0" t="n">
        <v>1.71</v>
      </c>
      <c r="J529" s="0" t="n">
        <v>0.00171</v>
      </c>
      <c r="K529" s="0" t="n">
        <v>3.7699002</v>
      </c>
      <c r="L529" s="0" t="n">
        <v>0.014</v>
      </c>
      <c r="M529" s="0" t="n">
        <v>3</v>
      </c>
      <c r="N529" s="0" t="n">
        <v>49.6161077</v>
      </c>
      <c r="O529" s="0" t="n">
        <v>61.9689555124612</v>
      </c>
      <c r="P529" s="0" t="n">
        <v>3331.58243878855</v>
      </c>
      <c r="Q529" s="0" t="n">
        <v>8006.6869473409</v>
      </c>
      <c r="R529" s="0" t="n">
        <v>21217.7204104534</v>
      </c>
      <c r="S529" s="0" t="n">
        <v>62.2</v>
      </c>
      <c r="T529" s="0" t="n">
        <v>0.31</v>
      </c>
      <c r="U529" s="0" t="n">
        <v>-0.05</v>
      </c>
    </row>
    <row r="530" customFormat="false" ht="15" hidden="false" customHeight="false" outlineLevel="0" collapsed="false">
      <c r="A530" s="0" t="s">
        <v>135</v>
      </c>
      <c r="B530" s="0" t="s">
        <v>136</v>
      </c>
      <c r="C530" s="0" t="n">
        <v>9</v>
      </c>
      <c r="D530" s="0" t="n">
        <v>2</v>
      </c>
      <c r="E530" s="0" t="n">
        <v>18</v>
      </c>
      <c r="F530" s="0" t="n">
        <v>4109.589041</v>
      </c>
      <c r="G530" s="0" t="n">
        <v>10890.41096</v>
      </c>
      <c r="H530" s="0" t="n">
        <v>1710</v>
      </c>
      <c r="I530" s="0" t="n">
        <v>1.71</v>
      </c>
      <c r="J530" s="0" t="n">
        <v>0.00171</v>
      </c>
      <c r="K530" s="0" t="n">
        <v>3.7699002</v>
      </c>
      <c r="L530" s="0" t="n">
        <v>0.012</v>
      </c>
      <c r="M530" s="0" t="n">
        <v>3</v>
      </c>
      <c r="N530" s="0" t="n">
        <v>52.23219634</v>
      </c>
      <c r="O530" s="0" t="n">
        <v>50.3177769144503</v>
      </c>
      <c r="P530" s="0" t="n">
        <v>1528.78207527939</v>
      </c>
      <c r="Q530" s="0" t="n">
        <v>3674.07372093101</v>
      </c>
      <c r="R530" s="0" t="n">
        <v>9736.29536046717</v>
      </c>
      <c r="S530" s="0" t="n">
        <v>60.5</v>
      </c>
      <c r="T530" s="0" t="n">
        <v>0.099</v>
      </c>
      <c r="U530" s="0" t="n">
        <v>0</v>
      </c>
    </row>
    <row r="531" customFormat="false" ht="15" hidden="false" customHeight="false" outlineLevel="0" collapsed="false">
      <c r="A531" s="0" t="s">
        <v>129</v>
      </c>
      <c r="B531" s="0" t="s">
        <v>130</v>
      </c>
      <c r="C531" s="0" t="n">
        <v>9</v>
      </c>
      <c r="D531" s="0" t="n">
        <v>2</v>
      </c>
      <c r="E531" s="0" t="n">
        <v>18</v>
      </c>
      <c r="F531" s="0" t="n">
        <v>2643.59529</v>
      </c>
      <c r="G531" s="0" t="n">
        <v>7005.527518</v>
      </c>
      <c r="H531" s="0" t="n">
        <v>1100</v>
      </c>
      <c r="I531" s="0" t="n">
        <v>1.1</v>
      </c>
      <c r="J531" s="0" t="n">
        <v>0.0011</v>
      </c>
      <c r="K531" s="0" t="n">
        <v>2.425082</v>
      </c>
      <c r="L531" s="0" t="n">
        <v>0.0125</v>
      </c>
      <c r="M531" s="0" t="n">
        <v>2.88</v>
      </c>
      <c r="N531" s="0" t="n">
        <v>52.09958467</v>
      </c>
      <c r="O531" s="0" t="n">
        <v>85.135974997032</v>
      </c>
      <c r="P531" s="0" t="n">
        <v>4525.1791917625</v>
      </c>
      <c r="Q531" s="0" t="n">
        <v>10875.2203599195</v>
      </c>
      <c r="R531" s="0" t="n">
        <v>28819.3339537867</v>
      </c>
      <c r="S531" s="0" t="n">
        <v>158</v>
      </c>
      <c r="T531" s="0" t="n">
        <v>0.043</v>
      </c>
      <c r="U531" s="0" t="n">
        <v>0</v>
      </c>
    </row>
    <row r="532" customFormat="false" ht="15" hidden="false" customHeight="false" outlineLevel="0" collapsed="false">
      <c r="A532" s="0" t="s">
        <v>137</v>
      </c>
      <c r="B532" s="0" t="s">
        <v>138</v>
      </c>
      <c r="C532" s="0" t="n">
        <v>9</v>
      </c>
      <c r="D532" s="0" t="n">
        <v>1</v>
      </c>
      <c r="E532" s="0" t="n">
        <v>9</v>
      </c>
      <c r="F532" s="0" t="n">
        <v>2682.287911</v>
      </c>
      <c r="G532" s="0" t="n">
        <v>7108.062965</v>
      </c>
      <c r="H532" s="0" t="n">
        <v>1116.1</v>
      </c>
      <c r="I532" s="0" t="n">
        <v>1.1161</v>
      </c>
      <c r="J532" s="0" t="n">
        <v>0.0011161</v>
      </c>
      <c r="K532" s="0" t="n">
        <v>2.460576381</v>
      </c>
      <c r="L532" s="0" t="n">
        <v>0.0125</v>
      </c>
      <c r="M532" s="0" t="n">
        <v>2.82</v>
      </c>
      <c r="N532" s="0" t="n">
        <v>56.96398827</v>
      </c>
      <c r="O532" s="0" t="n">
        <v>47.5477082256492</v>
      </c>
      <c r="P532" s="0" t="n">
        <v>670.525739868951</v>
      </c>
      <c r="Q532" s="0" t="n">
        <v>1611.45335224453</v>
      </c>
      <c r="R532" s="0" t="n">
        <v>4270.35138344801</v>
      </c>
      <c r="S532" s="0" t="n">
        <v>50</v>
      </c>
      <c r="T532" s="0" t="n">
        <v>0.335</v>
      </c>
      <c r="U532" s="0" t="n">
        <v>0</v>
      </c>
    </row>
    <row r="533" customFormat="false" ht="15" hidden="false" customHeight="false" outlineLevel="0" collapsed="false">
      <c r="A533" s="0" t="s">
        <v>21</v>
      </c>
      <c r="B533" s="0" t="s">
        <v>22</v>
      </c>
      <c r="C533" s="0" t="n">
        <v>10</v>
      </c>
      <c r="D533" s="0" t="n">
        <v>1</v>
      </c>
      <c r="E533" s="0" t="n">
        <v>10</v>
      </c>
      <c r="F533" s="0" t="n">
        <v>372.7469359</v>
      </c>
      <c r="G533" s="0" t="n">
        <v>987.77938</v>
      </c>
      <c r="H533" s="0" t="n">
        <v>155.1</v>
      </c>
      <c r="I533" s="0" t="n">
        <v>0.1551</v>
      </c>
      <c r="J533" s="0" t="n">
        <v>0.0001551</v>
      </c>
      <c r="K533" s="0" t="n">
        <v>0.341936562</v>
      </c>
      <c r="L533" s="0" t="n">
        <v>0.016</v>
      </c>
      <c r="M533" s="0" t="n">
        <v>3</v>
      </c>
      <c r="N533" s="0" t="n">
        <v>21.32213089</v>
      </c>
      <c r="O533" s="0" t="n">
        <v>12.5245888564447</v>
      </c>
      <c r="P533" s="0" t="n">
        <v>31.4347794283191</v>
      </c>
      <c r="Q533" s="0" t="n">
        <v>75.5462134782963</v>
      </c>
      <c r="R533" s="0" t="n">
        <v>200.197465717485</v>
      </c>
      <c r="S533" s="0" t="n">
        <v>13.8</v>
      </c>
      <c r="T533" s="0" t="n">
        <v>0.21</v>
      </c>
      <c r="U533" s="0" t="n">
        <v>-1.34</v>
      </c>
    </row>
    <row r="534" customFormat="false" ht="15" hidden="false" customHeight="false" outlineLevel="0" collapsed="false">
      <c r="A534" s="0" t="s">
        <v>95</v>
      </c>
      <c r="B534" s="2" t="s">
        <v>96</v>
      </c>
      <c r="C534" s="0" t="n">
        <v>10</v>
      </c>
      <c r="D534" s="0" t="n">
        <v>2</v>
      </c>
      <c r="E534" s="0" t="n">
        <v>20</v>
      </c>
      <c r="F534" s="0" t="n">
        <v>3076.18361</v>
      </c>
      <c r="G534" s="0" t="n">
        <v>8151.886566</v>
      </c>
      <c r="H534" s="0" t="n">
        <v>1280</v>
      </c>
      <c r="I534" s="0" t="n">
        <v>1.28</v>
      </c>
      <c r="J534" s="0" t="n">
        <v>0.00128</v>
      </c>
      <c r="K534" s="0" t="n">
        <v>2.8219136</v>
      </c>
      <c r="L534" s="0" t="n">
        <v>0.01</v>
      </c>
      <c r="M534" s="0" t="n">
        <v>3</v>
      </c>
      <c r="N534" s="0" t="n">
        <v>45.59935858</v>
      </c>
      <c r="O534" s="0" t="n">
        <v>133.509073111132</v>
      </c>
      <c r="P534" s="0" t="n">
        <v>32126.6994894235</v>
      </c>
      <c r="Q534" s="0" t="n">
        <v>77209.0831276699</v>
      </c>
      <c r="R534" s="0" t="n">
        <v>204604.070288325</v>
      </c>
      <c r="S534" s="0" t="n">
        <v>136</v>
      </c>
      <c r="T534" s="0" t="n">
        <v>0.2</v>
      </c>
      <c r="U534" s="0" t="n">
        <v>0</v>
      </c>
    </row>
    <row r="535" customFormat="false" ht="15" hidden="false" customHeight="false" outlineLevel="0" collapsed="false">
      <c r="A535" s="0" t="s">
        <v>101</v>
      </c>
      <c r="B535" s="0" t="s">
        <v>102</v>
      </c>
      <c r="C535" s="0" t="n">
        <v>10</v>
      </c>
      <c r="D535" s="0" t="n">
        <v>2</v>
      </c>
      <c r="E535" s="0" t="n">
        <v>20</v>
      </c>
      <c r="F535" s="0" t="n">
        <v>3076.18361</v>
      </c>
      <c r="G535" s="0" t="n">
        <v>8151.886566</v>
      </c>
      <c r="H535" s="0" t="n">
        <v>1280</v>
      </c>
      <c r="I535" s="0" t="n">
        <v>1.28</v>
      </c>
      <c r="J535" s="0" t="n">
        <v>0.00128</v>
      </c>
      <c r="K535" s="0" t="n">
        <v>2.8219136</v>
      </c>
      <c r="L535" s="0" t="n">
        <v>0.012</v>
      </c>
      <c r="M535" s="0" t="n">
        <v>3.1</v>
      </c>
      <c r="N535" s="0" t="n">
        <v>41.87402901</v>
      </c>
      <c r="O535" s="2" t="n">
        <v>106.904540339497</v>
      </c>
      <c r="P535" s="2" t="n">
        <v>23392.1054269188</v>
      </c>
      <c r="Q535" s="2" t="n">
        <v>56217.5088366228</v>
      </c>
      <c r="R535" s="2" t="n">
        <v>148976.398417051</v>
      </c>
      <c r="S535" s="0" t="n">
        <v>150.033333333333</v>
      </c>
      <c r="T535" s="0" t="n">
        <v>0.113333333333333</v>
      </c>
      <c r="U535" s="0" t="n">
        <v>9</v>
      </c>
    </row>
    <row r="536" customFormat="false" ht="15" hidden="false" customHeight="false" outlineLevel="0" collapsed="false">
      <c r="A536" s="0" t="s">
        <v>37</v>
      </c>
      <c r="B536" s="0" t="s">
        <v>38</v>
      </c>
      <c r="C536" s="0" t="n">
        <v>10</v>
      </c>
      <c r="D536" s="0" t="n">
        <v>9</v>
      </c>
      <c r="E536" s="0" t="n">
        <v>90</v>
      </c>
      <c r="F536" s="0" t="n">
        <v>1772528862</v>
      </c>
      <c r="G536" s="0" t="n">
        <v>4697201485</v>
      </c>
      <c r="H536" s="0" t="n">
        <v>737549259.5</v>
      </c>
      <c r="I536" s="0" t="n">
        <v>737549.2595</v>
      </c>
      <c r="J536" s="0" t="n">
        <v>737.5492595</v>
      </c>
      <c r="K536" s="0" t="n">
        <v>1626015.848</v>
      </c>
      <c r="L536" s="2" t="n">
        <v>0.006</v>
      </c>
      <c r="M536" s="0" t="n">
        <v>3</v>
      </c>
      <c r="N536" s="0" t="n">
        <v>1544.971047</v>
      </c>
      <c r="O536" s="2" t="n">
        <v>2097.36</v>
      </c>
      <c r="P536" s="2" t="n">
        <v>55356700.1404815</v>
      </c>
      <c r="Q536" s="2" t="n">
        <v>133037010.671669</v>
      </c>
      <c r="R536" s="2" t="n">
        <v>352548078.279923</v>
      </c>
      <c r="S536" s="2" t="n">
        <v>2097.36</v>
      </c>
      <c r="T536" s="2" t="n">
        <v>0.5</v>
      </c>
      <c r="U536" s="2" t="n">
        <v>0</v>
      </c>
    </row>
    <row r="537" customFormat="false" ht="15" hidden="false" customHeight="false" outlineLevel="0" collapsed="false">
      <c r="A537" s="2" t="s">
        <v>31</v>
      </c>
      <c r="B537" s="0" t="s">
        <v>32</v>
      </c>
      <c r="C537" s="0" t="n">
        <v>10</v>
      </c>
      <c r="D537" s="0" t="n">
        <v>1</v>
      </c>
      <c r="E537" s="0" t="n">
        <v>10</v>
      </c>
      <c r="F537" s="0" t="n">
        <v>372.7469359</v>
      </c>
      <c r="G537" s="0" t="n">
        <v>987.77938</v>
      </c>
      <c r="H537" s="0" t="n">
        <v>155.10000002799</v>
      </c>
      <c r="I537" s="0" t="n">
        <v>0.15510000002799</v>
      </c>
      <c r="J537" s="0" t="n">
        <v>0.00015510000002799</v>
      </c>
      <c r="K537" s="0" t="n">
        <v>0.341936562061707</v>
      </c>
      <c r="L537" s="3" t="n">
        <v>0.0116</v>
      </c>
      <c r="M537" s="3" t="n">
        <v>3</v>
      </c>
      <c r="N537" s="0" t="n">
        <v>23.7347467902227</v>
      </c>
      <c r="O537" s="2" t="n">
        <v>29.1699036562662</v>
      </c>
      <c r="P537" s="2" t="n">
        <v>287.914126052305</v>
      </c>
      <c r="Q537" s="2" t="n">
        <v>691.934934035822</v>
      </c>
      <c r="R537" s="2" t="n">
        <v>1833.62757519493</v>
      </c>
      <c r="S537" s="2" t="n">
        <v>29.1726666666667</v>
      </c>
      <c r="T537" s="2" t="n">
        <v>0.926466666666667</v>
      </c>
      <c r="U537" s="2" t="n">
        <v>0</v>
      </c>
    </row>
    <row r="538" customFormat="false" ht="15" hidden="false" customHeight="false" outlineLevel="0" collapsed="false">
      <c r="A538" s="0" t="s">
        <v>25</v>
      </c>
      <c r="B538" s="0" t="s">
        <v>26</v>
      </c>
      <c r="C538" s="0" t="n">
        <v>10</v>
      </c>
      <c r="D538" s="0" t="n">
        <v>3</v>
      </c>
      <c r="E538" s="0" t="n">
        <v>30</v>
      </c>
      <c r="F538" s="0" t="n">
        <v>188718.3336</v>
      </c>
      <c r="G538" s="0" t="n">
        <v>500103.5842</v>
      </c>
      <c r="H538" s="0" t="n">
        <v>78525.69861</v>
      </c>
      <c r="I538" s="0" t="n">
        <v>78.52569861</v>
      </c>
      <c r="J538" s="0" t="n">
        <v>0.078525699</v>
      </c>
      <c r="K538" s="0" t="n">
        <v>173.1193257</v>
      </c>
      <c r="L538" s="0" t="n">
        <v>0.0214</v>
      </c>
      <c r="M538" s="0" t="n">
        <v>2.96</v>
      </c>
      <c r="N538" s="0" t="n">
        <v>165.1085664</v>
      </c>
      <c r="O538" s="0" t="n">
        <v>331.588597806679</v>
      </c>
      <c r="P538" s="0" t="n">
        <v>618569.574399446</v>
      </c>
      <c r="Q538" s="0" t="n">
        <v>1486588.73924404</v>
      </c>
      <c r="R538" s="0" t="n">
        <v>3939460.15899671</v>
      </c>
      <c r="S538" s="0" t="n">
        <v>358.7</v>
      </c>
      <c r="T538" s="0" t="n">
        <v>0.092</v>
      </c>
      <c r="U538" s="0" t="n">
        <v>-1.929</v>
      </c>
    </row>
    <row r="539" customFormat="false" ht="15" hidden="false" customHeight="false" outlineLevel="0" collapsed="false">
      <c r="A539" s="0" t="s">
        <v>33</v>
      </c>
      <c r="B539" s="0" t="s">
        <v>34</v>
      </c>
      <c r="C539" s="0" t="n">
        <v>10</v>
      </c>
      <c r="D539" s="0" t="n">
        <v>2</v>
      </c>
      <c r="E539" s="0" t="n">
        <v>20</v>
      </c>
      <c r="F539" s="0" t="n">
        <v>3076.18361</v>
      </c>
      <c r="G539" s="0" t="n">
        <v>8151.886566</v>
      </c>
      <c r="H539" s="0" t="n">
        <v>1280</v>
      </c>
      <c r="I539" s="0" t="n">
        <v>1.28</v>
      </c>
      <c r="J539" s="0" t="n">
        <v>0.00128</v>
      </c>
      <c r="K539" s="0" t="n">
        <v>2.8219136</v>
      </c>
      <c r="L539" s="0" t="n">
        <v>0.015</v>
      </c>
      <c r="M539" s="0" t="n">
        <v>3</v>
      </c>
      <c r="N539" s="0" t="n">
        <v>44.02569665</v>
      </c>
      <c r="O539" s="0" t="n">
        <v>58.1431717315526</v>
      </c>
      <c r="P539" s="0" t="n">
        <v>2948.40688090147</v>
      </c>
      <c r="Q539" s="0" t="n">
        <v>7085.81322014291</v>
      </c>
      <c r="R539" s="0" t="n">
        <v>18777.4050333787</v>
      </c>
      <c r="S539" s="4" t="n">
        <v>58.9</v>
      </c>
      <c r="T539" s="4" t="n">
        <v>0.22</v>
      </c>
      <c r="U539" s="4" t="n">
        <v>0.207</v>
      </c>
    </row>
    <row r="540" customFormat="false" ht="15" hidden="false" customHeight="false" outlineLevel="0" collapsed="false">
      <c r="A540" s="0" t="s">
        <v>29</v>
      </c>
      <c r="B540" s="0" t="s">
        <v>30</v>
      </c>
      <c r="C540" s="0" t="n">
        <v>10</v>
      </c>
      <c r="D540" s="0" t="n">
        <v>7</v>
      </c>
      <c r="E540" s="2" t="n">
        <v>70</v>
      </c>
      <c r="F540" s="0" t="n">
        <v>66302.7108</v>
      </c>
      <c r="G540" s="0" t="n">
        <v>175702.084</v>
      </c>
      <c r="H540" s="0" t="n">
        <v>27588.55796</v>
      </c>
      <c r="I540" s="0" t="n">
        <v>27.58855796</v>
      </c>
      <c r="J540" s="0" t="n">
        <v>0.027588558</v>
      </c>
      <c r="K540" s="0" t="n">
        <v>60.82228666</v>
      </c>
      <c r="L540" s="0" t="n">
        <v>0.00325</v>
      </c>
      <c r="M540" s="0" t="n">
        <v>3</v>
      </c>
      <c r="N540" s="0" t="n">
        <v>203.9929757</v>
      </c>
      <c r="O540" s="0" t="n">
        <v>281.999254229711</v>
      </c>
      <c r="P540" s="0" t="n">
        <v>72883.1677618238</v>
      </c>
      <c r="Q540" s="0" t="n">
        <v>175157.817259851</v>
      </c>
      <c r="R540" s="0" t="n">
        <v>464168.215738604</v>
      </c>
      <c r="S540" s="0" t="n">
        <v>282</v>
      </c>
      <c r="T540" s="0" t="n">
        <v>0.18</v>
      </c>
      <c r="U540" s="0" t="n">
        <v>-1.35</v>
      </c>
    </row>
    <row r="541" customFormat="false" ht="15" hidden="false" customHeight="false" outlineLevel="0" collapsed="false">
      <c r="A541" s="0" t="s">
        <v>23</v>
      </c>
      <c r="B541" s="0" t="s">
        <v>24</v>
      </c>
      <c r="C541" s="0" t="n">
        <v>10</v>
      </c>
      <c r="D541" s="0" t="n">
        <v>3</v>
      </c>
      <c r="E541" s="0" t="n">
        <v>30</v>
      </c>
      <c r="F541" s="0" t="n">
        <v>188718.3336</v>
      </c>
      <c r="G541" s="0" t="n">
        <v>500103.5842</v>
      </c>
      <c r="H541" s="0" t="n">
        <v>78525.69861</v>
      </c>
      <c r="I541" s="0" t="n">
        <v>78.52569861</v>
      </c>
      <c r="J541" s="0" t="n">
        <v>0.078525699</v>
      </c>
      <c r="K541" s="0" t="n">
        <v>173.1193257</v>
      </c>
      <c r="L541" s="0" t="n">
        <v>0.026</v>
      </c>
      <c r="M541" s="0" t="n">
        <v>3</v>
      </c>
      <c r="N541" s="0" t="n">
        <v>210.1814725</v>
      </c>
      <c r="O541" s="0" t="n">
        <v>290.785215235397</v>
      </c>
      <c r="P541" s="0" t="n">
        <v>194240.65083009</v>
      </c>
      <c r="Q541" s="0" t="n">
        <v>466812.42689279</v>
      </c>
      <c r="R541" s="0" t="n">
        <v>1237052.93126589</v>
      </c>
      <c r="S541" s="0" t="n">
        <v>314.9</v>
      </c>
      <c r="T541" s="0" t="n">
        <v>0.089</v>
      </c>
      <c r="U541" s="0" t="n">
        <v>-1.13</v>
      </c>
    </row>
    <row r="542" customFormat="false" ht="15" hidden="false" customHeight="false" outlineLevel="0" collapsed="false">
      <c r="A542" s="0" t="s">
        <v>27</v>
      </c>
      <c r="B542" s="0" t="s">
        <v>28</v>
      </c>
      <c r="C542" s="0" t="n">
        <v>10</v>
      </c>
      <c r="D542" s="0" t="n">
        <v>1</v>
      </c>
      <c r="E542" s="0" t="n">
        <v>10</v>
      </c>
      <c r="F542" s="0" t="n">
        <v>14179.28383</v>
      </c>
      <c r="G542" s="0" t="n">
        <v>37575.10214</v>
      </c>
      <c r="H542" s="0" t="n">
        <v>5900.000002</v>
      </c>
      <c r="I542" s="0" t="n">
        <v>5.900000002</v>
      </c>
      <c r="J542" s="0" t="n">
        <v>0.0059</v>
      </c>
      <c r="K542" s="0" t="n">
        <v>13.007258</v>
      </c>
      <c r="L542" s="0" t="n">
        <v>0.011</v>
      </c>
      <c r="M542" s="0" t="n">
        <v>2.9</v>
      </c>
      <c r="N542" s="0" t="n">
        <v>94.55306903</v>
      </c>
      <c r="O542" s="0" t="n">
        <v>78.1833125000029</v>
      </c>
      <c r="P542" s="0" t="n">
        <v>3399.56601485775</v>
      </c>
      <c r="Q542" s="0" t="n">
        <v>8170.06973049207</v>
      </c>
      <c r="R542" s="0" t="n">
        <v>21650.684785804</v>
      </c>
      <c r="S542" s="0" t="n">
        <v>81.53</v>
      </c>
      <c r="T542" s="0" t="n">
        <v>0.31</v>
      </c>
      <c r="U542" s="0" t="n">
        <v>-0.3</v>
      </c>
    </row>
    <row r="543" customFormat="false" ht="15" hidden="false" customHeight="false" outlineLevel="0" collapsed="false">
      <c r="A543" s="0" t="s">
        <v>35</v>
      </c>
      <c r="B543" s="0" t="s">
        <v>36</v>
      </c>
      <c r="C543" s="0" t="n">
        <v>10</v>
      </c>
      <c r="D543" s="0" t="n">
        <v>1</v>
      </c>
      <c r="E543" s="0" t="n">
        <v>10</v>
      </c>
      <c r="F543" s="0" t="n">
        <v>372.7469359</v>
      </c>
      <c r="G543" s="0" t="n">
        <v>987.77938</v>
      </c>
      <c r="H543" s="0" t="n">
        <v>155.1</v>
      </c>
      <c r="I543" s="0" t="n">
        <v>0.1551</v>
      </c>
      <c r="J543" s="0" t="n">
        <v>0.0001551</v>
      </c>
      <c r="K543" s="0" t="n">
        <v>0.341936562</v>
      </c>
      <c r="L543" s="0" t="n">
        <v>0.021</v>
      </c>
      <c r="M543" s="0" t="n">
        <v>3</v>
      </c>
      <c r="N543" s="0" t="n">
        <v>19.47440366</v>
      </c>
      <c r="O543" s="0" t="n">
        <v>21.0163558773226</v>
      </c>
      <c r="P543" s="0" t="n">
        <v>194.935769353515</v>
      </c>
      <c r="Q543" s="0" t="n">
        <v>468.482983305732</v>
      </c>
      <c r="R543" s="0" t="n">
        <v>1241.47990576019</v>
      </c>
      <c r="S543" s="4" t="n">
        <v>21.02</v>
      </c>
      <c r="T543" s="4" t="n">
        <v>0.86</v>
      </c>
      <c r="U543" s="4" t="n">
        <v>-0.06999</v>
      </c>
    </row>
    <row r="544" customFormat="false" ht="15" hidden="false" customHeight="false" outlineLevel="0" collapsed="false">
      <c r="A544" s="0" t="s">
        <v>39</v>
      </c>
      <c r="B544" s="0" t="s">
        <v>40</v>
      </c>
      <c r="C544" s="0" t="n">
        <v>10</v>
      </c>
      <c r="D544" s="0" t="n">
        <v>2</v>
      </c>
      <c r="E544" s="0" t="n">
        <v>20</v>
      </c>
      <c r="F544" s="0" t="n">
        <v>60081.71113</v>
      </c>
      <c r="G544" s="0" t="n">
        <v>159216.5345</v>
      </c>
      <c r="H544" s="0" t="n">
        <v>25000</v>
      </c>
      <c r="I544" s="0" t="n">
        <v>25</v>
      </c>
      <c r="J544" s="0" t="n">
        <v>0.025</v>
      </c>
      <c r="K544" s="0" t="n">
        <v>55.1155</v>
      </c>
      <c r="L544" s="0" t="n">
        <v>0.012</v>
      </c>
      <c r="M544" s="0" t="n">
        <v>3</v>
      </c>
      <c r="N544" s="0" t="n">
        <v>127.7182387</v>
      </c>
      <c r="O544" s="0" t="n">
        <v>133.965614886382</v>
      </c>
      <c r="P544" s="0" t="n">
        <v>28851.0266154967</v>
      </c>
      <c r="Q544" s="0" t="n">
        <v>69336.7618733397</v>
      </c>
      <c r="R544" s="0" t="n">
        <v>183742.41896435</v>
      </c>
      <c r="S544" s="0" t="n">
        <v>150.93</v>
      </c>
      <c r="T544" s="0" t="n">
        <v>0.11</v>
      </c>
      <c r="U544" s="0" t="n">
        <v>0.13</v>
      </c>
    </row>
    <row r="545" customFormat="false" ht="15" hidden="false" customHeight="false" outlineLevel="0" collapsed="false">
      <c r="A545" s="0" t="s">
        <v>45</v>
      </c>
      <c r="B545" s="0" t="s">
        <v>46</v>
      </c>
      <c r="C545" s="0" t="n">
        <v>10</v>
      </c>
      <c r="D545" s="0" t="n">
        <v>5</v>
      </c>
      <c r="E545" s="0" t="n">
        <v>50</v>
      </c>
      <c r="F545" s="0" t="n">
        <v>7701.257272</v>
      </c>
      <c r="G545" s="0" t="n">
        <v>20408.33177</v>
      </c>
      <c r="H545" s="0" t="n">
        <v>3204.493151</v>
      </c>
      <c r="I545" s="0" t="n">
        <v>3.204493151</v>
      </c>
      <c r="J545" s="0" t="n">
        <v>0.003204493</v>
      </c>
      <c r="K545" s="0" t="n">
        <v>7.06468969</v>
      </c>
      <c r="L545" s="0" t="n">
        <v>0.00396</v>
      </c>
      <c r="M545" s="0" t="n">
        <v>3.2</v>
      </c>
      <c r="N545" s="0" t="n">
        <v>70.1891609</v>
      </c>
      <c r="O545" s="2" t="n">
        <v>300.769782818322</v>
      </c>
      <c r="P545" s="2" t="n">
        <v>337321.973904919</v>
      </c>
      <c r="Q545" s="2" t="n">
        <v>810675.255719584</v>
      </c>
      <c r="R545" s="2" t="n">
        <v>2148289.4276569</v>
      </c>
      <c r="S545" s="2" t="n">
        <v>300.785714285714</v>
      </c>
      <c r="T545" s="2" t="n">
        <v>0.240142857142857</v>
      </c>
      <c r="U545" s="2" t="n">
        <v>9</v>
      </c>
    </row>
    <row r="546" customFormat="false" ht="15" hidden="false" customHeight="false" outlineLevel="0" collapsed="false">
      <c r="A546" s="0" t="s">
        <v>43</v>
      </c>
      <c r="B546" s="0" t="s">
        <v>44</v>
      </c>
      <c r="C546" s="0" t="n">
        <v>10</v>
      </c>
      <c r="D546" s="0" t="n">
        <v>2</v>
      </c>
      <c r="E546" s="0" t="n">
        <v>20</v>
      </c>
      <c r="F546" s="0" t="n">
        <v>3076.18361</v>
      </c>
      <c r="G546" s="0" t="n">
        <v>8151.886566</v>
      </c>
      <c r="H546" s="0" t="n">
        <v>1280</v>
      </c>
      <c r="I546" s="0" t="n">
        <v>1.28</v>
      </c>
      <c r="J546" s="0" t="n">
        <v>0.00128</v>
      </c>
      <c r="K546" s="0" t="n">
        <v>2.8219136</v>
      </c>
      <c r="L546" s="0" t="n">
        <v>0.0144</v>
      </c>
      <c r="M546" s="0" t="n">
        <v>3</v>
      </c>
      <c r="N546" s="0" t="n">
        <v>44.62886334</v>
      </c>
      <c r="O546" s="2" t="n">
        <v>47.6272150101138</v>
      </c>
      <c r="P546" s="2" t="n">
        <v>1555.70788555043</v>
      </c>
      <c r="Q546" s="2" t="n">
        <v>3738.78367111374</v>
      </c>
      <c r="R546" s="2" t="n">
        <v>9907.7767284514</v>
      </c>
      <c r="S546" s="2" t="n">
        <v>47.6333333333333</v>
      </c>
      <c r="T546" s="2" t="n">
        <v>0.448</v>
      </c>
      <c r="U546" s="2" t="n">
        <v>0</v>
      </c>
    </row>
    <row r="547" customFormat="false" ht="15" hidden="false" customHeight="false" outlineLevel="0" collapsed="false">
      <c r="A547" s="0" t="s">
        <v>53</v>
      </c>
      <c r="B547" s="0" t="s">
        <v>54</v>
      </c>
      <c r="C547" s="0" t="n">
        <v>10</v>
      </c>
      <c r="D547" s="0" t="n">
        <v>2</v>
      </c>
      <c r="E547" s="0" t="n">
        <v>20</v>
      </c>
      <c r="F547" s="0" t="n">
        <v>4373.94857</v>
      </c>
      <c r="G547" s="0" t="n">
        <v>11590.96371</v>
      </c>
      <c r="H547" s="0" t="n">
        <v>1820</v>
      </c>
      <c r="I547" s="0" t="n">
        <v>1.82</v>
      </c>
      <c r="J547" s="0" t="n">
        <v>0.00182</v>
      </c>
      <c r="K547" s="0" t="n">
        <v>4.0124084</v>
      </c>
      <c r="L547" s="0" t="n">
        <v>0.012</v>
      </c>
      <c r="M547" s="0" t="n">
        <v>2.95</v>
      </c>
      <c r="N547" s="0" t="n">
        <v>57.0471492</v>
      </c>
      <c r="O547" s="0" t="n">
        <v>39.6316959316266</v>
      </c>
      <c r="P547" s="0" t="n">
        <v>621.451276995658</v>
      </c>
      <c r="Q547" s="0" t="n">
        <v>1493.51424416164</v>
      </c>
      <c r="R547" s="0" t="n">
        <v>3957.81274702834</v>
      </c>
      <c r="S547" s="0" t="n">
        <v>41</v>
      </c>
      <c r="T547" s="0" t="n">
        <v>0.17</v>
      </c>
      <c r="U547" s="0" t="n">
        <v>0</v>
      </c>
    </row>
    <row r="548" customFormat="false" ht="15" hidden="false" customHeight="false" outlineLevel="0" collapsed="false">
      <c r="A548" s="0" t="s">
        <v>57</v>
      </c>
      <c r="B548" s="0" t="s">
        <v>58</v>
      </c>
      <c r="C548" s="0" t="n">
        <v>10</v>
      </c>
      <c r="D548" s="0" t="n">
        <v>2</v>
      </c>
      <c r="E548" s="0" t="n">
        <v>20</v>
      </c>
      <c r="F548" s="0" t="n">
        <v>8651.766403</v>
      </c>
      <c r="G548" s="0" t="n">
        <v>22927.18097</v>
      </c>
      <c r="H548" s="0" t="n">
        <v>3600</v>
      </c>
      <c r="I548" s="0" t="n">
        <v>3.6</v>
      </c>
      <c r="J548" s="0" t="n">
        <v>0.0036</v>
      </c>
      <c r="K548" s="0" t="n">
        <v>7.936632001</v>
      </c>
      <c r="L548" s="0" t="n">
        <v>0.004</v>
      </c>
      <c r="M548" s="0" t="n">
        <v>3.1</v>
      </c>
      <c r="N548" s="0" t="n">
        <v>67.31938883</v>
      </c>
      <c r="O548" s="0" t="n">
        <v>72.8755447744259</v>
      </c>
      <c r="P548" s="0" t="n">
        <v>4566.96254903678</v>
      </c>
      <c r="Q548" s="0" t="n">
        <v>10975.6369839865</v>
      </c>
      <c r="R548" s="0" t="n">
        <v>29085.4380075642</v>
      </c>
      <c r="S548" s="0" t="n">
        <v>72.9</v>
      </c>
      <c r="T548" s="0" t="n">
        <v>0.4</v>
      </c>
      <c r="U548" s="0" t="n">
        <v>0</v>
      </c>
    </row>
    <row r="549" customFormat="false" ht="15" hidden="false" customHeight="false" outlineLevel="0" collapsed="false">
      <c r="A549" s="0" t="s">
        <v>59</v>
      </c>
      <c r="B549" s="0" t="s">
        <v>60</v>
      </c>
      <c r="C549" s="0" t="n">
        <v>10</v>
      </c>
      <c r="D549" s="0" t="n">
        <v>2</v>
      </c>
      <c r="E549" s="0" t="n">
        <v>20</v>
      </c>
      <c r="F549" s="0" t="n">
        <v>4373.94857</v>
      </c>
      <c r="G549" s="0" t="n">
        <v>11590.96371</v>
      </c>
      <c r="H549" s="0" t="n">
        <v>1820</v>
      </c>
      <c r="I549" s="0" t="n">
        <v>1.82</v>
      </c>
      <c r="J549" s="0" t="n">
        <v>0.00182</v>
      </c>
      <c r="K549" s="0" t="n">
        <v>4.0124084</v>
      </c>
      <c r="L549" s="0" t="n">
        <v>0.0168</v>
      </c>
      <c r="M549" s="0" t="n">
        <v>3.1</v>
      </c>
      <c r="N549" s="0" t="n">
        <v>42.08398028</v>
      </c>
      <c r="O549" s="0" t="n">
        <v>197.057321811676</v>
      </c>
      <c r="P549" s="0" t="n">
        <v>218045.067850675</v>
      </c>
      <c r="Q549" s="0" t="n">
        <v>524020.831172013</v>
      </c>
      <c r="R549" s="0" t="n">
        <v>1388655.20260583</v>
      </c>
      <c r="S549" s="0" t="n">
        <v>263.2</v>
      </c>
      <c r="T549" s="0" t="n">
        <v>0.07</v>
      </c>
      <c r="U549" s="0" t="n">
        <v>0.27</v>
      </c>
    </row>
    <row r="550" customFormat="false" ht="15" hidden="false" customHeight="false" outlineLevel="0" collapsed="false">
      <c r="A550" s="0" t="s">
        <v>61</v>
      </c>
      <c r="B550" s="0" t="s">
        <v>62</v>
      </c>
      <c r="C550" s="0" t="n">
        <v>10</v>
      </c>
      <c r="D550" s="0" t="n">
        <v>1</v>
      </c>
      <c r="E550" s="0" t="n">
        <v>10</v>
      </c>
      <c r="F550" s="0" t="n">
        <v>647.6207643</v>
      </c>
      <c r="G550" s="0" t="n">
        <v>1716.195025</v>
      </c>
      <c r="H550" s="0" t="n">
        <v>269.475</v>
      </c>
      <c r="I550" s="0" t="n">
        <v>0.269475</v>
      </c>
      <c r="J550" s="0" t="n">
        <v>0.000269475</v>
      </c>
      <c r="K550" s="0" t="n">
        <v>0.594089975</v>
      </c>
      <c r="L550" s="0" t="n">
        <v>0.0125</v>
      </c>
      <c r="M550" s="0" t="n">
        <v>3</v>
      </c>
      <c r="N550" s="0" t="n">
        <v>27.83147067</v>
      </c>
      <c r="O550" s="0" t="n">
        <v>32.0619642061518</v>
      </c>
      <c r="P550" s="0" t="n">
        <v>411.984035965584</v>
      </c>
      <c r="Q550" s="0" t="n">
        <v>990.108233514983</v>
      </c>
      <c r="R550" s="0" t="n">
        <v>2623.7868188147</v>
      </c>
      <c r="S550" s="0" t="n">
        <v>33.7</v>
      </c>
      <c r="T550" s="0" t="n">
        <v>0.32</v>
      </c>
      <c r="U550" s="0" t="n">
        <v>0.55</v>
      </c>
    </row>
    <row r="551" customFormat="false" ht="15" hidden="false" customHeight="false" outlineLevel="0" collapsed="false">
      <c r="A551" s="0" t="s">
        <v>63</v>
      </c>
      <c r="B551" s="0" t="s">
        <v>64</v>
      </c>
      <c r="C551" s="0" t="n">
        <v>10</v>
      </c>
      <c r="D551" s="0" t="n">
        <v>2</v>
      </c>
      <c r="E551" s="0" t="n">
        <v>20</v>
      </c>
      <c r="F551" s="0" t="n">
        <v>3076.18361</v>
      </c>
      <c r="G551" s="0" t="n">
        <v>8151.886566</v>
      </c>
      <c r="H551" s="0" t="n">
        <v>1280</v>
      </c>
      <c r="I551" s="0" t="n">
        <v>1.28</v>
      </c>
      <c r="J551" s="0" t="n">
        <v>0.00128</v>
      </c>
      <c r="K551" s="0" t="n">
        <v>2.8219136</v>
      </c>
      <c r="L551" s="0" t="n">
        <v>0.012</v>
      </c>
      <c r="M551" s="0" t="n">
        <v>3.1</v>
      </c>
      <c r="N551" s="0" t="n">
        <v>41.87402901</v>
      </c>
      <c r="O551" s="0" t="n">
        <v>42.4965658846416</v>
      </c>
      <c r="P551" s="0" t="n">
        <v>1339.9177462361</v>
      </c>
      <c r="Q551" s="0" t="n">
        <v>3220.18203853905</v>
      </c>
      <c r="R551" s="0" t="n">
        <v>8533.48240212848</v>
      </c>
      <c r="S551" s="0" t="n">
        <v>42.5</v>
      </c>
      <c r="T551" s="0" t="n">
        <v>0.47</v>
      </c>
      <c r="U551" s="0" t="n">
        <v>0.05</v>
      </c>
    </row>
    <row r="552" customFormat="false" ht="15" hidden="false" customHeight="false" outlineLevel="0" collapsed="false">
      <c r="A552" s="0" t="s">
        <v>65</v>
      </c>
      <c r="B552" s="0" t="s">
        <v>66</v>
      </c>
      <c r="C552" s="0" t="n">
        <v>10</v>
      </c>
      <c r="D552" s="0" t="n">
        <v>3</v>
      </c>
      <c r="E552" s="0" t="n">
        <v>30</v>
      </c>
      <c r="F552" s="0" t="n">
        <v>32000</v>
      </c>
      <c r="G552" s="0" t="n">
        <v>85500</v>
      </c>
      <c r="H552" s="0" t="n">
        <v>13315.2</v>
      </c>
      <c r="I552" s="0" t="n">
        <v>13.3152</v>
      </c>
      <c r="J552" s="0" t="n">
        <v>0.0133152</v>
      </c>
      <c r="K552" s="0" t="n">
        <v>29.35495622</v>
      </c>
      <c r="L552" s="0" t="n">
        <v>0.0127</v>
      </c>
      <c r="M552" s="0" t="n">
        <v>3.1</v>
      </c>
      <c r="N552" s="0" t="n">
        <v>87.52073558</v>
      </c>
      <c r="O552" s="0" t="n">
        <v>52.6987818044158</v>
      </c>
      <c r="P552" s="0" t="n">
        <v>2763.02940500729</v>
      </c>
      <c r="Q552" s="0" t="n">
        <v>6640.30138189687</v>
      </c>
      <c r="R552" s="0" t="n">
        <v>17596.7986620267</v>
      </c>
      <c r="S552" s="0" t="n">
        <v>52.7</v>
      </c>
      <c r="T552" s="0" t="n">
        <v>0.35</v>
      </c>
      <c r="U552" s="0" t="n">
        <v>-0.5</v>
      </c>
    </row>
    <row r="553" customFormat="false" ht="15" hidden="false" customHeight="false" outlineLevel="0" collapsed="false">
      <c r="A553" s="0" t="s">
        <v>67</v>
      </c>
      <c r="B553" s="0" t="s">
        <v>68</v>
      </c>
      <c r="C553" s="0" t="n">
        <v>10</v>
      </c>
      <c r="D553" s="0" t="n">
        <v>1</v>
      </c>
      <c r="E553" s="0" t="n">
        <v>10</v>
      </c>
      <c r="F553" s="0" t="n">
        <v>759.34</v>
      </c>
      <c r="G553" s="0" t="n">
        <v>2012.27</v>
      </c>
      <c r="H553" s="0" t="n">
        <v>315.961374</v>
      </c>
      <c r="I553" s="0" t="n">
        <v>0.315961374</v>
      </c>
      <c r="J553" s="0" t="n">
        <v>0.000315961</v>
      </c>
      <c r="K553" s="0" t="n">
        <v>0.696574764</v>
      </c>
      <c r="L553" s="0" t="n">
        <v>0.0129</v>
      </c>
      <c r="M553" s="0" t="n">
        <v>3.05</v>
      </c>
      <c r="N553" s="0" t="n">
        <v>27.48089752</v>
      </c>
      <c r="O553" s="0" t="n">
        <v>38.8523569237286</v>
      </c>
      <c r="P553" s="0" t="n">
        <v>908.474388305635</v>
      </c>
      <c r="Q553" s="0" t="n">
        <v>2183.30783058312</v>
      </c>
      <c r="R553" s="0" t="n">
        <v>5785.76575104526</v>
      </c>
      <c r="S553" s="0" t="n">
        <v>40.6</v>
      </c>
      <c r="T553" s="0" t="n">
        <v>0.27</v>
      </c>
      <c r="U553" s="0" t="n">
        <v>-1.65</v>
      </c>
    </row>
    <row r="554" customFormat="false" ht="15" hidden="false" customHeight="false" outlineLevel="0" collapsed="false">
      <c r="A554" s="0" t="s">
        <v>69</v>
      </c>
      <c r="B554" s="0" t="s">
        <v>70</v>
      </c>
      <c r="C554" s="0" t="n">
        <v>10</v>
      </c>
      <c r="D554" s="0" t="n">
        <v>1</v>
      </c>
      <c r="E554" s="0" t="n">
        <v>10</v>
      </c>
      <c r="F554" s="0" t="n">
        <v>408.7959625</v>
      </c>
      <c r="G554" s="0" t="n">
        <v>1083.309301</v>
      </c>
      <c r="H554" s="0" t="n">
        <v>170.1</v>
      </c>
      <c r="I554" s="0" t="n">
        <v>0.1701</v>
      </c>
      <c r="J554" s="0" t="n">
        <v>0.0001701</v>
      </c>
      <c r="K554" s="0" t="n">
        <v>0.375005862</v>
      </c>
      <c r="L554" s="0" t="n">
        <v>0.01</v>
      </c>
      <c r="M554" s="0" t="n">
        <v>2.9</v>
      </c>
      <c r="N554" s="0" t="n">
        <v>28.76494556</v>
      </c>
      <c r="O554" s="0" t="n">
        <v>34.3476550217811</v>
      </c>
      <c r="P554" s="0" t="n">
        <v>284.512641456373</v>
      </c>
      <c r="Q554" s="0" t="n">
        <v>683.760253439973</v>
      </c>
      <c r="R554" s="0" t="n">
        <v>1811.96467161593</v>
      </c>
      <c r="S554" s="0" t="n">
        <v>37.7</v>
      </c>
      <c r="T554" s="0" t="n">
        <v>0.242</v>
      </c>
      <c r="U554" s="0" t="n">
        <v>0</v>
      </c>
    </row>
    <row r="555" customFormat="false" ht="15" hidden="false" customHeight="false" outlineLevel="0" collapsed="false">
      <c r="A555" s="2" t="s">
        <v>71</v>
      </c>
      <c r="B555" s="0" t="s">
        <v>72</v>
      </c>
      <c r="C555" s="0" t="n">
        <v>10</v>
      </c>
      <c r="D555" s="0" t="n">
        <v>1</v>
      </c>
      <c r="E555" s="0" t="n">
        <v>10</v>
      </c>
      <c r="F555" s="0" t="n">
        <v>5.155010815</v>
      </c>
      <c r="G555" s="0" t="n">
        <v>13.66077866</v>
      </c>
      <c r="H555" s="0" t="n">
        <v>2.1450000001215</v>
      </c>
      <c r="I555" s="0" t="n">
        <v>0.0021450000001215</v>
      </c>
      <c r="J555" s="0" t="n">
        <v>2.1450000001215E-006</v>
      </c>
      <c r="K555" s="0" t="n">
        <v>0.00472890990026786</v>
      </c>
      <c r="L555" s="3" t="n">
        <v>0.011</v>
      </c>
      <c r="M555" s="3" t="n">
        <v>3.01</v>
      </c>
      <c r="N555" s="0" t="n">
        <v>5.76512649797567</v>
      </c>
      <c r="O555" s="2" t="n">
        <v>8.72582136231187</v>
      </c>
      <c r="P555" s="2" t="n">
        <v>7.46826468537213</v>
      </c>
      <c r="Q555" s="2" t="n">
        <v>17.9482448578999</v>
      </c>
      <c r="R555" s="2" t="n">
        <v>47.5628488734347</v>
      </c>
      <c r="S555" s="0" t="n">
        <v>9</v>
      </c>
      <c r="T555" s="0" t="n">
        <v>0.32</v>
      </c>
      <c r="U555" s="0" t="n">
        <v>-0.91</v>
      </c>
    </row>
    <row r="556" customFormat="false" ht="15" hidden="false" customHeight="false" outlineLevel="0" collapsed="false">
      <c r="A556" s="2" t="s">
        <v>49</v>
      </c>
      <c r="B556" s="0" t="s">
        <v>50</v>
      </c>
      <c r="C556" s="0" t="n">
        <v>10</v>
      </c>
      <c r="D556" s="0" t="n">
        <v>1</v>
      </c>
      <c r="E556" s="0" t="n">
        <v>10</v>
      </c>
      <c r="F556" s="0" t="n">
        <v>3076.18361</v>
      </c>
      <c r="G556" s="0" t="n">
        <v>8151.886566</v>
      </c>
      <c r="H556" s="0" t="n">
        <v>1280.000000121</v>
      </c>
      <c r="I556" s="0" t="n">
        <v>1.280000000121</v>
      </c>
      <c r="J556" s="0" t="n">
        <v>0.001280000000121</v>
      </c>
      <c r="K556" s="0" t="n">
        <v>2.82191360026676</v>
      </c>
      <c r="L556" s="3" t="n">
        <v>0.012</v>
      </c>
      <c r="M556" s="3" t="n">
        <v>3.1</v>
      </c>
      <c r="N556" s="0" t="n">
        <v>41.8740290077078</v>
      </c>
      <c r="O556" s="2" t="n">
        <v>48.5768221062908</v>
      </c>
      <c r="P556" s="2" t="n">
        <v>2028.20316291544</v>
      </c>
      <c r="Q556" s="2" t="n">
        <v>4874.31666165692</v>
      </c>
      <c r="R556" s="2" t="n">
        <v>12916.9391533908</v>
      </c>
      <c r="S556" s="2" t="n">
        <v>54.3</v>
      </c>
      <c r="T556" s="2" t="n">
        <v>0.225</v>
      </c>
      <c r="U556" s="2" t="n">
        <v>0</v>
      </c>
    </row>
    <row r="557" customFormat="false" ht="15" hidden="false" customHeight="false" outlineLevel="0" collapsed="false">
      <c r="A557" s="0" t="s">
        <v>55</v>
      </c>
      <c r="B557" s="0" t="s">
        <v>56</v>
      </c>
      <c r="C557" s="0" t="n">
        <v>10</v>
      </c>
      <c r="D557" s="0" t="n">
        <v>1</v>
      </c>
      <c r="E557" s="0" t="n">
        <v>10</v>
      </c>
      <c r="F557" s="0" t="n">
        <v>27537.01034</v>
      </c>
      <c r="G557" s="0" t="n">
        <v>72973.07739</v>
      </c>
      <c r="H557" s="0" t="n">
        <v>11458.15</v>
      </c>
      <c r="I557" s="0" t="n">
        <v>11.45815</v>
      </c>
      <c r="J557" s="0" t="n">
        <v>0.01145815</v>
      </c>
      <c r="K557" s="0" t="n">
        <v>25.26086666</v>
      </c>
      <c r="L557" s="0" t="n">
        <v>0.013</v>
      </c>
      <c r="M557" s="0" t="n">
        <v>3</v>
      </c>
      <c r="N557" s="0" t="n">
        <v>95.87904885</v>
      </c>
      <c r="O557" s="0" t="n">
        <v>93.29525719989</v>
      </c>
      <c r="P557" s="0" t="n">
        <v>10556.5510262714</v>
      </c>
      <c r="Q557" s="0" t="n">
        <v>25370.225970371</v>
      </c>
      <c r="R557" s="0" t="n">
        <v>67231.098821483</v>
      </c>
      <c r="S557" s="0" t="n">
        <v>152</v>
      </c>
      <c r="T557" s="0" t="n">
        <v>0.096</v>
      </c>
      <c r="U557" s="0" t="n">
        <v>0.09</v>
      </c>
    </row>
    <row r="558" customFormat="false" ht="15" hidden="false" customHeight="false" outlineLevel="0" collapsed="false">
      <c r="A558" s="0" t="s">
        <v>75</v>
      </c>
      <c r="B558" s="0" t="s">
        <v>76</v>
      </c>
      <c r="C558" s="0" t="n">
        <v>10</v>
      </c>
      <c r="D558" s="0" t="n">
        <v>2</v>
      </c>
      <c r="E558" s="0" t="n">
        <v>20</v>
      </c>
      <c r="F558" s="0" t="n">
        <v>3076.18361</v>
      </c>
      <c r="G558" s="0" t="n">
        <v>8151.886566</v>
      </c>
      <c r="H558" s="0" t="n">
        <v>1280</v>
      </c>
      <c r="I558" s="0" t="n">
        <v>1.28</v>
      </c>
      <c r="J558" s="0" t="n">
        <v>0.00128</v>
      </c>
      <c r="K558" s="0" t="n">
        <v>2.8219136</v>
      </c>
      <c r="L558" s="0" t="n">
        <v>0.0025</v>
      </c>
      <c r="M558" s="0" t="n">
        <v>3.1</v>
      </c>
      <c r="N558" s="0" t="n">
        <v>69.45443575</v>
      </c>
      <c r="O558" s="0" t="n">
        <v>107.646109151343</v>
      </c>
      <c r="P558" s="0" t="n">
        <v>4978.91661819026</v>
      </c>
      <c r="Q558" s="0" t="n">
        <v>11965.6731992075</v>
      </c>
      <c r="R558" s="0" t="n">
        <v>31709.0339779</v>
      </c>
      <c r="S558" s="0" t="n">
        <v>122</v>
      </c>
      <c r="T558" s="0" t="n">
        <v>0.107</v>
      </c>
      <c r="U558" s="0" t="n">
        <v>0</v>
      </c>
    </row>
    <row r="559" customFormat="false" ht="15" hidden="false" customHeight="false" outlineLevel="0" collapsed="false">
      <c r="A559" s="0" t="s">
        <v>73</v>
      </c>
      <c r="B559" s="0" t="s">
        <v>74</v>
      </c>
      <c r="C559" s="0" t="n">
        <v>10</v>
      </c>
      <c r="D559" s="0" t="n">
        <v>2</v>
      </c>
      <c r="E559" s="0" t="n">
        <v>20</v>
      </c>
      <c r="F559" s="0" t="n">
        <v>3076.18361</v>
      </c>
      <c r="G559" s="0" t="n">
        <v>8151.886566</v>
      </c>
      <c r="H559" s="0" t="n">
        <v>1280</v>
      </c>
      <c r="I559" s="0" t="n">
        <v>1.28</v>
      </c>
      <c r="J559" s="0" t="n">
        <v>0.00128</v>
      </c>
      <c r="K559" s="0" t="n">
        <v>2.8219136</v>
      </c>
      <c r="L559" s="0" t="n">
        <v>0.014</v>
      </c>
      <c r="M559" s="0" t="n">
        <v>2.8</v>
      </c>
      <c r="N559" s="0" t="n">
        <v>59.13096634</v>
      </c>
      <c r="O559" s="0" t="n">
        <v>42.9970876643309</v>
      </c>
      <c r="P559" s="0" t="n">
        <v>524.514318968993</v>
      </c>
      <c r="Q559" s="0" t="n">
        <v>1260.54871177359</v>
      </c>
      <c r="R559" s="0" t="n">
        <v>3340.45408620003</v>
      </c>
      <c r="S559" s="0" t="n">
        <v>43</v>
      </c>
      <c r="T559" s="0" t="n">
        <v>0.48</v>
      </c>
      <c r="U559" s="0" t="n">
        <v>0</v>
      </c>
    </row>
    <row r="560" customFormat="false" ht="15" hidden="false" customHeight="false" outlineLevel="0" collapsed="false">
      <c r="A560" s="2" t="s">
        <v>51</v>
      </c>
      <c r="B560" s="0" t="s">
        <v>52</v>
      </c>
      <c r="C560" s="0" t="n">
        <v>10</v>
      </c>
      <c r="D560" s="0" t="n">
        <v>1</v>
      </c>
      <c r="E560" s="0" t="n">
        <v>10</v>
      </c>
      <c r="F560" s="0" t="n">
        <v>4373.94857</v>
      </c>
      <c r="G560" s="0" t="n">
        <v>11590.96371</v>
      </c>
      <c r="H560" s="0" t="n">
        <v>1819.999999977</v>
      </c>
      <c r="I560" s="0" t="n">
        <v>1.819999999977</v>
      </c>
      <c r="J560" s="0" t="n">
        <v>0.001819999999977</v>
      </c>
      <c r="K560" s="0" t="n">
        <v>4.01240839994929</v>
      </c>
      <c r="L560" s="3" t="n">
        <v>0.0124</v>
      </c>
      <c r="M560" s="3" t="n">
        <v>3.2</v>
      </c>
      <c r="N560" s="0" t="n">
        <v>41.1697312627699</v>
      </c>
      <c r="O560" s="2" t="n">
        <v>18.1226446583232</v>
      </c>
      <c r="P560" s="2" t="n">
        <v>131.743963606548</v>
      </c>
      <c r="Q560" s="2" t="n">
        <v>316.616110566085</v>
      </c>
      <c r="R560" s="2" t="n">
        <v>839.032693000124</v>
      </c>
      <c r="S560" s="0" t="n">
        <v>20.9</v>
      </c>
      <c r="T560" s="0" t="n">
        <v>0.195</v>
      </c>
      <c r="U560" s="0" t="n">
        <v>-0.35</v>
      </c>
    </row>
    <row r="561" customFormat="false" ht="15" hidden="false" customHeight="false" outlineLevel="0" collapsed="false">
      <c r="A561" s="0" t="s">
        <v>85</v>
      </c>
      <c r="B561" s="0" t="s">
        <v>86</v>
      </c>
      <c r="C561" s="0" t="n">
        <v>10</v>
      </c>
      <c r="D561" s="0" t="n">
        <v>7</v>
      </c>
      <c r="E561" s="0" t="n">
        <v>70</v>
      </c>
      <c r="F561" s="0" t="n">
        <v>66302.7108</v>
      </c>
      <c r="G561" s="0" t="n">
        <v>175702.084</v>
      </c>
      <c r="H561" s="0" t="n">
        <v>27588.55796</v>
      </c>
      <c r="I561" s="0" t="n">
        <v>27.58855796</v>
      </c>
      <c r="J561" s="0" t="n">
        <v>0.027588558</v>
      </c>
      <c r="K561" s="0" t="n">
        <v>60.82228666</v>
      </c>
      <c r="L561" s="0" t="n">
        <v>0.00524</v>
      </c>
      <c r="M561" s="0" t="n">
        <v>3.141</v>
      </c>
      <c r="N561" s="0" t="n">
        <v>138.0037941</v>
      </c>
      <c r="O561" s="2" t="n">
        <v>309.169855042159</v>
      </c>
      <c r="P561" s="2" t="n">
        <v>347568.581192289</v>
      </c>
      <c r="Q561" s="2" t="n">
        <v>835300.603682503</v>
      </c>
      <c r="R561" s="2" t="n">
        <v>2213546.59975863</v>
      </c>
      <c r="S561" s="0" t="n">
        <v>309.244444444444</v>
      </c>
      <c r="T561" s="0" t="n">
        <v>0.136555555555556</v>
      </c>
      <c r="U561" s="0" t="n">
        <v>9</v>
      </c>
    </row>
    <row r="562" customFormat="false" ht="15" hidden="false" customHeight="false" outlineLevel="0" collapsed="false">
      <c r="A562" s="0" t="s">
        <v>77</v>
      </c>
      <c r="B562" s="0" t="s">
        <v>78</v>
      </c>
      <c r="C562" s="0" t="n">
        <v>10</v>
      </c>
      <c r="D562" s="0" t="n">
        <v>3</v>
      </c>
      <c r="E562" s="0" t="n">
        <v>30</v>
      </c>
      <c r="F562" s="0" t="n">
        <v>185344.3423</v>
      </c>
      <c r="G562" s="0" t="n">
        <v>491162.507</v>
      </c>
      <c r="H562" s="0" t="n">
        <v>77121.78083</v>
      </c>
      <c r="I562" s="0" t="n">
        <v>77.12178083</v>
      </c>
      <c r="J562" s="0" t="n">
        <v>0.077121781</v>
      </c>
      <c r="K562" s="0" t="n">
        <v>170.0242205</v>
      </c>
      <c r="L562" s="0" t="n">
        <v>0.035</v>
      </c>
      <c r="M562" s="0" t="n">
        <v>2.9</v>
      </c>
      <c r="N562" s="0" t="n">
        <v>153.9142985</v>
      </c>
      <c r="O562" s="2" t="n">
        <v>208.406936247815</v>
      </c>
      <c r="P562" s="2" t="n">
        <v>185743.376022977</v>
      </c>
      <c r="Q562" s="2" t="n">
        <v>446391.194479638</v>
      </c>
      <c r="R562" s="2" t="n">
        <v>1182936.66537104</v>
      </c>
      <c r="S562" s="0" t="n">
        <v>208.407</v>
      </c>
      <c r="T562" s="0" t="n">
        <v>0.5</v>
      </c>
      <c r="U562" s="0" t="n">
        <v>0</v>
      </c>
    </row>
    <row r="563" customFormat="false" ht="15" hidden="false" customHeight="false" outlineLevel="0" collapsed="false">
      <c r="A563" s="0" t="s">
        <v>79</v>
      </c>
      <c r="B563" s="0" t="s">
        <v>80</v>
      </c>
      <c r="C563" s="0" t="n">
        <v>10</v>
      </c>
      <c r="D563" s="0" t="n">
        <v>2</v>
      </c>
      <c r="E563" s="0" t="n">
        <v>20</v>
      </c>
      <c r="F563" s="0" t="n">
        <v>4373.94857</v>
      </c>
      <c r="G563" s="0" t="n">
        <v>11590.96371</v>
      </c>
      <c r="H563" s="0" t="n">
        <v>1820</v>
      </c>
      <c r="I563" s="0" t="n">
        <v>1.82</v>
      </c>
      <c r="J563" s="0" t="n">
        <v>0.00182</v>
      </c>
      <c r="K563" s="0" t="n">
        <v>4.0124084</v>
      </c>
      <c r="L563" s="0" t="n">
        <v>0.0034</v>
      </c>
      <c r="M563" s="0" t="n">
        <v>3.285</v>
      </c>
      <c r="N563" s="0" t="n">
        <v>41.16973126</v>
      </c>
      <c r="O563" s="0" t="n">
        <v>57.9009411293765</v>
      </c>
      <c r="P563" s="0" t="n">
        <v>5420.20457354327</v>
      </c>
      <c r="Q563" s="0" t="n">
        <v>13026.2066175036</v>
      </c>
      <c r="R563" s="0" t="n">
        <v>34519.4475363847</v>
      </c>
      <c r="S563" s="0" t="n">
        <v>59.9</v>
      </c>
      <c r="T563" s="0" t="n">
        <v>0.17</v>
      </c>
      <c r="U563" s="0" t="n">
        <v>0</v>
      </c>
    </row>
    <row r="564" customFormat="false" ht="15" hidden="false" customHeight="false" outlineLevel="0" collapsed="false">
      <c r="A564" s="0" t="s">
        <v>81</v>
      </c>
      <c r="B564" s="0" t="s">
        <v>82</v>
      </c>
      <c r="C564" s="0" t="n">
        <v>10</v>
      </c>
      <c r="D564" s="0" t="n">
        <v>2</v>
      </c>
      <c r="E564" s="0" t="n">
        <v>20</v>
      </c>
      <c r="F564" s="0" t="n">
        <v>3076.18361</v>
      </c>
      <c r="G564" s="0" t="n">
        <v>8151.886566</v>
      </c>
      <c r="H564" s="0" t="n">
        <v>1280</v>
      </c>
      <c r="I564" s="0" t="n">
        <v>1.28</v>
      </c>
      <c r="J564" s="0" t="n">
        <v>0.00128</v>
      </c>
      <c r="K564" s="0" t="n">
        <v>2.8219136</v>
      </c>
      <c r="L564" s="0" t="n">
        <v>0.015</v>
      </c>
      <c r="M564" s="0" t="n">
        <v>3</v>
      </c>
      <c r="N564" s="0" t="n">
        <v>44.02569665</v>
      </c>
      <c r="O564" s="0" t="n">
        <v>102.462433384205</v>
      </c>
      <c r="P564" s="0" t="n">
        <v>16135.6050920246</v>
      </c>
      <c r="Q564" s="0" t="n">
        <v>38778.1905600207</v>
      </c>
      <c r="R564" s="0" t="n">
        <v>102762.204984055</v>
      </c>
      <c r="S564" s="0" t="n">
        <v>106</v>
      </c>
      <c r="T564" s="0" t="n">
        <v>0.17</v>
      </c>
      <c r="U564" s="0" t="n">
        <v>0</v>
      </c>
    </row>
    <row r="565" customFormat="false" ht="15" hidden="false" customHeight="false" outlineLevel="0" collapsed="false">
      <c r="A565" s="0" t="s">
        <v>83</v>
      </c>
      <c r="B565" s="0" t="s">
        <v>84</v>
      </c>
      <c r="C565" s="0" t="n">
        <v>10</v>
      </c>
      <c r="D565" s="0" t="n">
        <v>7</v>
      </c>
      <c r="E565" s="0" t="n">
        <v>70</v>
      </c>
      <c r="F565" s="0" t="n">
        <v>66302.7108</v>
      </c>
      <c r="G565" s="0" t="n">
        <v>175702.084</v>
      </c>
      <c r="H565" s="0" t="n">
        <v>27588.55796</v>
      </c>
      <c r="I565" s="0" t="n">
        <v>27.58855796</v>
      </c>
      <c r="J565" s="0" t="n">
        <v>0.027588558</v>
      </c>
      <c r="K565" s="0" t="n">
        <v>60.82228666</v>
      </c>
      <c r="L565" s="0" t="n">
        <v>0.0054</v>
      </c>
      <c r="M565" s="0" t="n">
        <v>3</v>
      </c>
      <c r="N565" s="0" t="n">
        <v>172.2311681</v>
      </c>
      <c r="O565" s="0" t="n">
        <v>279.916691975076</v>
      </c>
      <c r="P565" s="0" t="n">
        <v>118435.023621453</v>
      </c>
      <c r="Q565" s="0" t="n">
        <v>284631.155062371</v>
      </c>
      <c r="R565" s="0" t="n">
        <v>754272.560915283</v>
      </c>
      <c r="S565" s="0" t="n">
        <v>280</v>
      </c>
      <c r="T565" s="0" t="n">
        <v>0.116</v>
      </c>
      <c r="U565" s="0" t="n">
        <v>0</v>
      </c>
    </row>
    <row r="566" customFormat="false" ht="15" hidden="false" customHeight="false" outlineLevel="0" collapsed="false">
      <c r="A566" s="0" t="s">
        <v>91</v>
      </c>
      <c r="B566" s="0" t="s">
        <v>92</v>
      </c>
      <c r="C566" s="0" t="n">
        <v>10</v>
      </c>
      <c r="D566" s="0" t="n">
        <v>2</v>
      </c>
      <c r="E566" s="0" t="n">
        <v>20</v>
      </c>
      <c r="F566" s="0" t="n">
        <v>3076.18361</v>
      </c>
      <c r="G566" s="0" t="n">
        <v>8151.886566</v>
      </c>
      <c r="H566" s="0" t="n">
        <v>1280</v>
      </c>
      <c r="I566" s="0" t="n">
        <v>1.28</v>
      </c>
      <c r="J566" s="0" t="n">
        <v>0.00128</v>
      </c>
      <c r="K566" s="0" t="n">
        <v>2.8219136</v>
      </c>
      <c r="L566" s="0" t="n">
        <v>0.013</v>
      </c>
      <c r="M566" s="0" t="n">
        <v>3</v>
      </c>
      <c r="N566" s="0" t="n">
        <v>46.17662693</v>
      </c>
      <c r="O566" s="0" t="n">
        <v>58.8532795342588</v>
      </c>
      <c r="P566" s="0" t="n">
        <v>2650.05786861733</v>
      </c>
      <c r="Q566" s="0" t="n">
        <v>6368.80045329807</v>
      </c>
      <c r="R566" s="0" t="n">
        <v>16877.3212012399</v>
      </c>
      <c r="S566" s="0" t="n">
        <v>60.2</v>
      </c>
      <c r="T566" s="0" t="n">
        <v>0.19</v>
      </c>
      <c r="U566" s="0" t="n">
        <v>0</v>
      </c>
    </row>
    <row r="567" customFormat="false" ht="15" hidden="false" customHeight="false" outlineLevel="0" collapsed="false">
      <c r="A567" s="0" t="s">
        <v>87</v>
      </c>
      <c r="B567" s="0" t="s">
        <v>88</v>
      </c>
      <c r="C567" s="0" t="n">
        <v>10</v>
      </c>
      <c r="D567" s="0" t="n">
        <v>2</v>
      </c>
      <c r="E567" s="0" t="n">
        <v>20</v>
      </c>
      <c r="F567" s="0" t="n">
        <v>3076.18361</v>
      </c>
      <c r="G567" s="0" t="n">
        <v>8151.886566</v>
      </c>
      <c r="H567" s="0" t="n">
        <v>1280</v>
      </c>
      <c r="I567" s="0" t="n">
        <v>1.28</v>
      </c>
      <c r="J567" s="0" t="n">
        <v>0.00128</v>
      </c>
      <c r="K567" s="0" t="n">
        <v>2.8219136</v>
      </c>
      <c r="L567" s="0" t="n">
        <v>0.006</v>
      </c>
      <c r="M567" s="0" t="n">
        <v>3.1</v>
      </c>
      <c r="N567" s="0" t="n">
        <v>52.36621684</v>
      </c>
      <c r="O567" s="0" t="n">
        <v>30.7966103511348</v>
      </c>
      <c r="P567" s="0" t="n">
        <v>246.893864142005</v>
      </c>
      <c r="Q567" s="0" t="n">
        <v>593.352232977661</v>
      </c>
      <c r="R567" s="0" t="n">
        <v>1572.3834173908</v>
      </c>
      <c r="S567" s="0" t="n">
        <v>31.4</v>
      </c>
      <c r="T567" s="0" t="n">
        <v>0.19</v>
      </c>
      <c r="U567" s="0" t="n">
        <v>-0.8</v>
      </c>
    </row>
    <row r="568" customFormat="false" ht="15" hidden="false" customHeight="false" outlineLevel="0" collapsed="false">
      <c r="A568" s="0" t="s">
        <v>93</v>
      </c>
      <c r="B568" s="0" t="s">
        <v>94</v>
      </c>
      <c r="C568" s="0" t="n">
        <v>10</v>
      </c>
      <c r="D568" s="0" t="n">
        <v>9</v>
      </c>
      <c r="E568" s="0" t="n">
        <v>90</v>
      </c>
      <c r="F568" s="0" t="n">
        <v>1772528862</v>
      </c>
      <c r="G568" s="0" t="n">
        <v>4697201485</v>
      </c>
      <c r="H568" s="0" t="n">
        <v>737549259.5</v>
      </c>
      <c r="I568" s="0" t="n">
        <v>737549.2595</v>
      </c>
      <c r="J568" s="0" t="n">
        <v>737.5492595</v>
      </c>
      <c r="K568" s="0" t="n">
        <v>1626015.848</v>
      </c>
      <c r="L568" s="2" t="n">
        <v>0.017</v>
      </c>
      <c r="M568" s="0" t="n">
        <v>3</v>
      </c>
      <c r="N568" s="0" t="n">
        <v>1544.971047</v>
      </c>
      <c r="O568" s="2" t="n">
        <v>1584.95999973184</v>
      </c>
      <c r="P568" s="2" t="n">
        <v>67686777.7809792</v>
      </c>
      <c r="Q568" s="2" t="n">
        <v>162669497.190529</v>
      </c>
      <c r="R568" s="2" t="n">
        <v>431074167.554902</v>
      </c>
      <c r="S568" s="0" t="n">
        <v>1584.96</v>
      </c>
      <c r="T568" s="2" t="n">
        <v>0.25</v>
      </c>
      <c r="U568" s="0" t="n">
        <v>0</v>
      </c>
    </row>
    <row r="569" customFormat="false" ht="15" hidden="false" customHeight="false" outlineLevel="0" collapsed="false">
      <c r="A569" s="0" t="s">
        <v>109</v>
      </c>
      <c r="B569" s="0" t="s">
        <v>110</v>
      </c>
      <c r="C569" s="0" t="n">
        <v>10</v>
      </c>
      <c r="D569" s="0" t="n">
        <v>5</v>
      </c>
      <c r="E569" s="0" t="n">
        <v>50</v>
      </c>
      <c r="F569" s="0" t="n">
        <v>7701.257272</v>
      </c>
      <c r="G569" s="0" t="n">
        <v>20408.33177</v>
      </c>
      <c r="H569" s="0" t="n">
        <v>3204.493151</v>
      </c>
      <c r="I569" s="0" t="n">
        <v>3.204493151</v>
      </c>
      <c r="J569" s="0" t="n">
        <v>0.003204493</v>
      </c>
      <c r="K569" s="0" t="n">
        <v>7.06468969</v>
      </c>
      <c r="L569" s="0" t="n">
        <v>0.0043</v>
      </c>
      <c r="M569" s="0" t="n">
        <v>3.1</v>
      </c>
      <c r="N569" s="0" t="n">
        <v>78.39482312</v>
      </c>
      <c r="O569" s="0" t="n">
        <v>172.196714083467</v>
      </c>
      <c r="P569" s="0" t="n">
        <v>36740.5388119864</v>
      </c>
      <c r="Q569" s="0" t="n">
        <v>88297.3775822792</v>
      </c>
      <c r="R569" s="0" t="n">
        <v>233988.05059304</v>
      </c>
      <c r="S569" s="0" t="n">
        <v>186</v>
      </c>
      <c r="T569" s="0" t="n">
        <v>0.046</v>
      </c>
      <c r="U569" s="0" t="n">
        <v>-6.54</v>
      </c>
    </row>
    <row r="570" customFormat="false" ht="15" hidden="false" customHeight="false" outlineLevel="0" collapsed="false">
      <c r="A570" s="0" t="s">
        <v>99</v>
      </c>
      <c r="B570" s="0" t="s">
        <v>100</v>
      </c>
      <c r="C570" s="0" t="n">
        <v>10</v>
      </c>
      <c r="D570" s="0" t="n">
        <v>2</v>
      </c>
      <c r="E570" s="0" t="n">
        <v>20</v>
      </c>
      <c r="F570" s="0" t="n">
        <v>3076.18361</v>
      </c>
      <c r="G570" s="0" t="n">
        <v>8151.886566</v>
      </c>
      <c r="H570" s="0" t="n">
        <v>1280</v>
      </c>
      <c r="I570" s="0" t="n">
        <v>1.28</v>
      </c>
      <c r="J570" s="0" t="n">
        <v>0.00128</v>
      </c>
      <c r="K570" s="0" t="n">
        <v>2.8219136</v>
      </c>
      <c r="L570" s="0" t="n">
        <v>0.015</v>
      </c>
      <c r="M570" s="0" t="n">
        <v>3.1</v>
      </c>
      <c r="N570" s="0" t="n">
        <v>38.96578726</v>
      </c>
      <c r="O570" s="0" t="n">
        <v>40.9849733536822</v>
      </c>
      <c r="P570" s="0" t="n">
        <v>1497.02032216191</v>
      </c>
      <c r="Q570" s="0" t="n">
        <v>3597.74170190318</v>
      </c>
      <c r="R570" s="0" t="n">
        <v>9534.01551004342</v>
      </c>
      <c r="S570" s="0" t="n">
        <v>42.4</v>
      </c>
      <c r="T570" s="0" t="n">
        <v>0.17</v>
      </c>
      <c r="U570" s="0" t="n">
        <v>0</v>
      </c>
    </row>
    <row r="571" customFormat="false" ht="15" hidden="false" customHeight="false" outlineLevel="0" collapsed="false">
      <c r="A571" s="0" t="s">
        <v>97</v>
      </c>
      <c r="B571" s="0" t="s">
        <v>98</v>
      </c>
      <c r="C571" s="0" t="n">
        <v>10</v>
      </c>
      <c r="D571" s="0" t="n">
        <v>2</v>
      </c>
      <c r="E571" s="0" t="n">
        <v>20</v>
      </c>
      <c r="F571" s="0" t="n">
        <v>27189.34134</v>
      </c>
      <c r="G571" s="0" t="n">
        <v>72051.75455</v>
      </c>
      <c r="H571" s="0" t="n">
        <v>11313.48493</v>
      </c>
      <c r="I571" s="0" t="n">
        <v>11.31348493</v>
      </c>
      <c r="J571" s="0" t="n">
        <v>0.011313485</v>
      </c>
      <c r="K571" s="0" t="n">
        <v>24.94193515</v>
      </c>
      <c r="L571" s="2" t="n">
        <v>0.065</v>
      </c>
      <c r="M571" s="0" t="n">
        <v>3</v>
      </c>
      <c r="N571" s="0" t="n">
        <v>82.70316607</v>
      </c>
      <c r="O571" s="0" t="n">
        <v>23.5999927807052</v>
      </c>
      <c r="P571" s="0" t="n">
        <v>854.37585593285</v>
      </c>
      <c r="Q571" s="0" t="n">
        <v>2053.29453480618</v>
      </c>
      <c r="R571" s="0" t="n">
        <v>5441.23051723637</v>
      </c>
      <c r="S571" s="0" t="n">
        <v>23.6</v>
      </c>
      <c r="T571" s="0" t="n">
        <v>0.75</v>
      </c>
      <c r="U571" s="0" t="n">
        <v>0</v>
      </c>
    </row>
    <row r="572" customFormat="false" ht="15" hidden="false" customHeight="false" outlineLevel="0" collapsed="false">
      <c r="A572" s="2" t="s">
        <v>47</v>
      </c>
      <c r="B572" s="0" t="s">
        <v>48</v>
      </c>
      <c r="C572" s="0" t="n">
        <v>10</v>
      </c>
      <c r="D572" s="0" t="n">
        <v>1</v>
      </c>
      <c r="E572" s="0" t="n">
        <v>10</v>
      </c>
      <c r="F572" s="0" t="n">
        <v>408.7959625</v>
      </c>
      <c r="G572" s="0" t="n">
        <v>1083.309301</v>
      </c>
      <c r="H572" s="0" t="n">
        <v>170.09999999625</v>
      </c>
      <c r="I572" s="0" t="n">
        <v>0.17009999999625</v>
      </c>
      <c r="J572" s="0" t="n">
        <v>0.00017009999999625</v>
      </c>
      <c r="K572" s="0" t="n">
        <v>0.375005861991733</v>
      </c>
      <c r="L572" s="3" t="n">
        <v>0.0123</v>
      </c>
      <c r="M572" s="3" t="n">
        <v>3.2</v>
      </c>
      <c r="N572" s="0" t="n">
        <v>19.6788515996443</v>
      </c>
      <c r="O572" s="2" t="n">
        <v>39.0879114517127</v>
      </c>
      <c r="P572" s="2" t="n">
        <v>1529.11800476873</v>
      </c>
      <c r="Q572" s="2" t="n">
        <v>3674.8810496725</v>
      </c>
      <c r="R572" s="2" t="n">
        <v>9738.43478163211</v>
      </c>
      <c r="S572" s="2" t="n">
        <v>39.2</v>
      </c>
      <c r="T572" s="2" t="n">
        <v>0.585714285714286</v>
      </c>
      <c r="U572" s="2" t="n">
        <v>0</v>
      </c>
    </row>
    <row r="573" customFormat="false" ht="15" hidden="false" customHeight="false" outlineLevel="0" collapsed="false">
      <c r="A573" s="0" t="s">
        <v>103</v>
      </c>
      <c r="B573" s="0" t="s">
        <v>104</v>
      </c>
      <c r="C573" s="0" t="n">
        <v>10</v>
      </c>
      <c r="D573" s="0" t="n">
        <v>1</v>
      </c>
      <c r="E573" s="0" t="n">
        <v>10</v>
      </c>
      <c r="F573" s="0" t="n">
        <v>4325.883201</v>
      </c>
      <c r="G573" s="0" t="n">
        <v>11463.59048</v>
      </c>
      <c r="H573" s="0" t="n">
        <v>1800</v>
      </c>
      <c r="I573" s="0" t="n">
        <v>1.8</v>
      </c>
      <c r="J573" s="0" t="n">
        <v>0.0018</v>
      </c>
      <c r="K573" s="0" t="n">
        <v>3.968316</v>
      </c>
      <c r="L573" s="0" t="n">
        <v>0.013</v>
      </c>
      <c r="M573" s="0" t="n">
        <v>2.8</v>
      </c>
      <c r="N573" s="0" t="n">
        <v>68.57865814</v>
      </c>
      <c r="O573" s="0" t="n">
        <v>54.5894527103082</v>
      </c>
      <c r="P573" s="0" t="n">
        <v>950.271764216768</v>
      </c>
      <c r="Q573" s="0" t="n">
        <v>2283.75814519771</v>
      </c>
      <c r="R573" s="0" t="n">
        <v>6051.95908477393</v>
      </c>
      <c r="S573" s="0" t="n">
        <v>65.4</v>
      </c>
      <c r="T573" s="0" t="n">
        <v>0.18</v>
      </c>
      <c r="U573" s="0" t="n">
        <v>0</v>
      </c>
    </row>
    <row r="574" customFormat="false" ht="15" hidden="false" customHeight="false" outlineLevel="0" collapsed="false">
      <c r="A574" s="2" t="s">
        <v>105</v>
      </c>
      <c r="B574" s="0" t="s">
        <v>106</v>
      </c>
      <c r="C574" s="0" t="n">
        <v>10</v>
      </c>
      <c r="D574" s="0" t="n">
        <v>3</v>
      </c>
      <c r="E574" s="0" t="n">
        <v>30</v>
      </c>
      <c r="F574" s="0" t="n">
        <v>32000</v>
      </c>
      <c r="G574" s="0" t="n">
        <v>85500</v>
      </c>
      <c r="H574" s="0" t="n">
        <v>13315.2</v>
      </c>
      <c r="I574" s="0" t="n">
        <v>13.3152</v>
      </c>
      <c r="J574" s="0" t="n">
        <v>0.0133152</v>
      </c>
      <c r="K574" s="0" t="n">
        <v>29.3467008</v>
      </c>
      <c r="L574" s="3" t="n">
        <v>0.0127</v>
      </c>
      <c r="M574" s="3" t="n">
        <v>3.1</v>
      </c>
      <c r="N574" s="0" t="n">
        <v>87.5207355781391</v>
      </c>
      <c r="O574" s="2" t="n">
        <v>108.864683917384</v>
      </c>
      <c r="P574" s="2" t="n">
        <v>26191.0838190395</v>
      </c>
      <c r="Q574" s="2" t="n">
        <v>62944.2052848822</v>
      </c>
      <c r="R574" s="2" t="n">
        <v>166802.144004938</v>
      </c>
      <c r="S574" s="0" t="n">
        <v>109.975</v>
      </c>
      <c r="T574" s="0" t="n">
        <v>0.1475</v>
      </c>
      <c r="U574" s="0" t="n">
        <v>-1.15666666666667</v>
      </c>
    </row>
    <row r="575" customFormat="false" ht="15" hidden="false" customHeight="false" outlineLevel="0" collapsed="false">
      <c r="A575" s="0" t="s">
        <v>115</v>
      </c>
      <c r="B575" s="0" t="s">
        <v>116</v>
      </c>
      <c r="C575" s="0" t="n">
        <v>10</v>
      </c>
      <c r="D575" s="0" t="n">
        <v>7</v>
      </c>
      <c r="E575" s="0" t="n">
        <v>70</v>
      </c>
      <c r="F575" s="0" t="n">
        <v>9236059.298</v>
      </c>
      <c r="G575" s="0" t="n">
        <v>24475557.14</v>
      </c>
      <c r="H575" s="0" t="n">
        <v>3843124.274</v>
      </c>
      <c r="I575" s="0" t="n">
        <v>3843.124274</v>
      </c>
      <c r="J575" s="0" t="n">
        <v>3.843124274</v>
      </c>
      <c r="K575" s="0" t="n">
        <v>8472.628637</v>
      </c>
      <c r="L575" s="2" t="n">
        <v>0.015</v>
      </c>
      <c r="M575" s="0" t="n">
        <v>3</v>
      </c>
      <c r="N575" s="0" t="n">
        <v>727.0453081</v>
      </c>
      <c r="O575" s="2" t="n">
        <v>271.779993175607</v>
      </c>
      <c r="P575" s="2" t="n">
        <v>301122.847972702</v>
      </c>
      <c r="Q575" s="2" t="n">
        <v>723679.038627019</v>
      </c>
      <c r="R575" s="2" t="n">
        <v>1917749.4523616</v>
      </c>
      <c r="S575" s="0" t="n">
        <v>271.78</v>
      </c>
      <c r="T575" s="0" t="n">
        <v>0.25</v>
      </c>
      <c r="U575" s="0" t="n">
        <v>0</v>
      </c>
    </row>
    <row r="576" customFormat="false" ht="15" hidden="false" customHeight="false" outlineLevel="0" collapsed="false">
      <c r="A576" s="0" t="s">
        <v>107</v>
      </c>
      <c r="B576" s="0" t="s">
        <v>108</v>
      </c>
      <c r="C576" s="0" t="n">
        <v>10</v>
      </c>
      <c r="D576" s="0" t="n">
        <v>5</v>
      </c>
      <c r="E576" s="0" t="n">
        <v>50</v>
      </c>
      <c r="F576" s="0" t="n">
        <v>7701.257272</v>
      </c>
      <c r="G576" s="0" t="n">
        <v>20408.33177</v>
      </c>
      <c r="H576" s="0" t="n">
        <v>3204.493151</v>
      </c>
      <c r="I576" s="0" t="n">
        <v>3.204493151</v>
      </c>
      <c r="J576" s="0" t="n">
        <v>0.003204493</v>
      </c>
      <c r="K576" s="0" t="n">
        <v>7.06468969</v>
      </c>
      <c r="L576" s="0" t="n">
        <v>0.0036</v>
      </c>
      <c r="M576" s="0" t="n">
        <v>3</v>
      </c>
      <c r="N576" s="0" t="n">
        <v>96.19495201</v>
      </c>
      <c r="O576" s="0" t="n">
        <v>134.524853365547</v>
      </c>
      <c r="P576" s="0" t="n">
        <v>8764.15566614911</v>
      </c>
      <c r="Q576" s="0" t="n">
        <v>21062.6187602718</v>
      </c>
      <c r="R576" s="0" t="n">
        <v>55815.9397147204</v>
      </c>
      <c r="S576" s="0" t="n">
        <v>150</v>
      </c>
      <c r="T576" s="0" t="n">
        <v>0.041</v>
      </c>
      <c r="U576" s="0" t="n">
        <v>-5.4</v>
      </c>
    </row>
    <row r="577" customFormat="false" ht="15" hidden="false" customHeight="false" outlineLevel="0" collapsed="false">
      <c r="A577" s="0" t="s">
        <v>41</v>
      </c>
      <c r="B577" s="0" t="s">
        <v>42</v>
      </c>
      <c r="C577" s="0" t="n">
        <v>10</v>
      </c>
      <c r="D577" s="0" t="n">
        <v>4</v>
      </c>
      <c r="E577" s="0" t="n">
        <v>40</v>
      </c>
      <c r="F577" s="0" t="n">
        <v>31491.08651</v>
      </c>
      <c r="G577" s="0" t="n">
        <v>83451.37925</v>
      </c>
      <c r="H577" s="0" t="n">
        <v>13103.4411</v>
      </c>
      <c r="I577" s="0" t="n">
        <v>13.1034411</v>
      </c>
      <c r="J577" s="0" t="n">
        <v>0.013103441</v>
      </c>
      <c r="K577" s="0" t="n">
        <v>28.88810831</v>
      </c>
      <c r="L577" s="0" t="n">
        <v>0.0134</v>
      </c>
      <c r="M577" s="0" t="n">
        <v>3.1</v>
      </c>
      <c r="N577" s="0" t="n">
        <v>85.57532723</v>
      </c>
      <c r="O577" s="0" t="n">
        <v>90.9285972792913</v>
      </c>
      <c r="P577" s="0" t="n">
        <v>15815.2594832019</v>
      </c>
      <c r="Q577" s="0" t="n">
        <v>38008.3140668155</v>
      </c>
      <c r="R577" s="0" t="n">
        <v>100722.032277061</v>
      </c>
      <c r="S577" s="0" t="n">
        <v>91.5</v>
      </c>
      <c r="T577" s="0" t="n">
        <v>0.1269</v>
      </c>
      <c r="U577" s="0" t="n">
        <v>0</v>
      </c>
    </row>
    <row r="578" customFormat="false" ht="15" hidden="false" customHeight="false" outlineLevel="0" collapsed="false">
      <c r="A578" s="0" t="s">
        <v>111</v>
      </c>
      <c r="B578" s="0" t="s">
        <v>112</v>
      </c>
      <c r="C578" s="0" t="n">
        <v>10</v>
      </c>
      <c r="D578" s="0" t="n">
        <v>2</v>
      </c>
      <c r="E578" s="0" t="n">
        <v>20</v>
      </c>
      <c r="F578" s="0" t="n">
        <v>3076.18361</v>
      </c>
      <c r="G578" s="0" t="n">
        <v>8151.886566</v>
      </c>
      <c r="H578" s="0" t="n">
        <v>1280</v>
      </c>
      <c r="I578" s="0" t="n">
        <v>1.28</v>
      </c>
      <c r="J578" s="0" t="n">
        <v>0.00128</v>
      </c>
      <c r="K578" s="0" t="n">
        <v>2.8219136</v>
      </c>
      <c r="L578" s="0" t="n">
        <v>0.0122</v>
      </c>
      <c r="M578" s="0" t="n">
        <v>2.9</v>
      </c>
      <c r="N578" s="0" t="n">
        <v>53.86760094</v>
      </c>
      <c r="O578" s="0" t="n">
        <v>96.0767737681544</v>
      </c>
      <c r="P578" s="0" t="n">
        <v>6854.14397860242</v>
      </c>
      <c r="Q578" s="0" t="n">
        <v>16472.3479418467</v>
      </c>
      <c r="R578" s="0" t="n">
        <v>43651.7220458938</v>
      </c>
      <c r="S578" s="0" t="n">
        <v>98.7</v>
      </c>
      <c r="T578" s="0" t="n">
        <v>0.158</v>
      </c>
      <c r="U578" s="0" t="n">
        <v>-2.96</v>
      </c>
    </row>
    <row r="579" customFormat="false" ht="15" hidden="false" customHeight="false" outlineLevel="0" collapsed="false">
      <c r="A579" s="0" t="s">
        <v>113</v>
      </c>
      <c r="B579" s="0" t="s">
        <v>114</v>
      </c>
      <c r="C579" s="0" t="n">
        <v>10</v>
      </c>
      <c r="D579" s="0" t="n">
        <v>2</v>
      </c>
      <c r="E579" s="0" t="n">
        <v>20</v>
      </c>
      <c r="F579" s="0" t="n">
        <v>4373.94857</v>
      </c>
      <c r="G579" s="0" t="n">
        <v>11590.96371</v>
      </c>
      <c r="H579" s="0" t="n">
        <v>1820</v>
      </c>
      <c r="I579" s="0" t="n">
        <v>1.82</v>
      </c>
      <c r="J579" s="0" t="n">
        <v>0.00182</v>
      </c>
      <c r="K579" s="0" t="n">
        <v>4.0124084</v>
      </c>
      <c r="L579" s="0" t="n">
        <v>0.012</v>
      </c>
      <c r="M579" s="0" t="n">
        <v>3.05</v>
      </c>
      <c r="N579" s="0" t="n">
        <v>49.96345996</v>
      </c>
      <c r="O579" s="0" t="n">
        <v>84.7344607808519</v>
      </c>
      <c r="P579" s="0" t="n">
        <v>9115.16343321044</v>
      </c>
      <c r="Q579" s="0" t="n">
        <v>21906.1846508302</v>
      </c>
      <c r="R579" s="0" t="n">
        <v>58051.3893247</v>
      </c>
      <c r="S579" s="0" t="n">
        <v>85.9</v>
      </c>
      <c r="T579" s="0" t="n">
        <v>0.215</v>
      </c>
      <c r="U579" s="0" t="n">
        <v>0</v>
      </c>
    </row>
    <row r="580" customFormat="false" ht="15" hidden="false" customHeight="false" outlineLevel="0" collapsed="false">
      <c r="A580" s="0" t="s">
        <v>117</v>
      </c>
      <c r="B580" s="0" t="s">
        <v>118</v>
      </c>
      <c r="C580" s="0" t="n">
        <v>10</v>
      </c>
      <c r="D580" s="0" t="n">
        <v>2</v>
      </c>
      <c r="E580" s="0" t="n">
        <v>20</v>
      </c>
      <c r="F580" s="0" t="n">
        <v>3076.18361</v>
      </c>
      <c r="G580" s="0" t="n">
        <v>8151.886566</v>
      </c>
      <c r="H580" s="0" t="n">
        <v>1280</v>
      </c>
      <c r="I580" s="0" t="n">
        <v>1.28</v>
      </c>
      <c r="J580" s="0" t="n">
        <v>0.00128</v>
      </c>
      <c r="K580" s="0" t="n">
        <v>2.8219136</v>
      </c>
      <c r="L580" s="0" t="n">
        <v>0.015</v>
      </c>
      <c r="M580" s="0" t="n">
        <v>3</v>
      </c>
      <c r="N580" s="0" t="n">
        <v>44.02569665</v>
      </c>
      <c r="O580" s="0" t="n">
        <v>63.29345726708</v>
      </c>
      <c r="P580" s="0" t="n">
        <v>3803.3624564326</v>
      </c>
      <c r="Q580" s="0" t="n">
        <v>9140.50097676663</v>
      </c>
      <c r="R580" s="0" t="n">
        <v>24222.3275884316</v>
      </c>
      <c r="S580" s="0" t="n">
        <v>73.2</v>
      </c>
      <c r="T580" s="0" t="n">
        <v>0.1</v>
      </c>
      <c r="U580" s="0" t="n">
        <v>0</v>
      </c>
    </row>
    <row r="581" customFormat="false" ht="15" hidden="false" customHeight="false" outlineLevel="0" collapsed="false">
      <c r="A581" s="0" t="s">
        <v>123</v>
      </c>
      <c r="B581" s="0" t="s">
        <v>124</v>
      </c>
      <c r="C581" s="0" t="n">
        <v>10</v>
      </c>
      <c r="D581" s="0" t="n">
        <v>2</v>
      </c>
      <c r="E581" s="0" t="n">
        <v>20</v>
      </c>
      <c r="F581" s="0" t="n">
        <v>3076.18361</v>
      </c>
      <c r="G581" s="0" t="n">
        <v>8151.886566</v>
      </c>
      <c r="H581" s="0" t="n">
        <v>1280</v>
      </c>
      <c r="I581" s="0" t="n">
        <v>1.28</v>
      </c>
      <c r="J581" s="0" t="n">
        <v>0.00128</v>
      </c>
      <c r="K581" s="0" t="n">
        <v>2.8219136</v>
      </c>
      <c r="L581" s="0" t="n">
        <v>0.0095</v>
      </c>
      <c r="M581" s="0" t="n">
        <v>3.1</v>
      </c>
      <c r="N581" s="0" t="n">
        <v>45.15158712</v>
      </c>
      <c r="O581" s="0" t="n">
        <v>102.516439760052</v>
      </c>
      <c r="P581" s="0" t="n">
        <v>16262.357460261</v>
      </c>
      <c r="Q581" s="0" t="n">
        <v>39082.8105269429</v>
      </c>
      <c r="R581" s="0" t="n">
        <v>103569.447896399</v>
      </c>
      <c r="S581" s="0" t="n">
        <v>111</v>
      </c>
      <c r="T581" s="0" t="n">
        <v>0.13</v>
      </c>
      <c r="U581" s="0" t="n">
        <v>0.22</v>
      </c>
    </row>
    <row r="582" customFormat="false" ht="15" hidden="false" customHeight="false" outlineLevel="0" collapsed="false">
      <c r="A582" s="0" t="s">
        <v>121</v>
      </c>
      <c r="B582" s="0" t="s">
        <v>122</v>
      </c>
      <c r="C582" s="0" t="n">
        <v>10</v>
      </c>
      <c r="D582" s="0" t="n">
        <v>7</v>
      </c>
      <c r="E582" s="0" t="n">
        <v>70</v>
      </c>
      <c r="F582" s="0" t="n">
        <v>9236059.298</v>
      </c>
      <c r="G582" s="0" t="n">
        <v>24475557.14</v>
      </c>
      <c r="H582" s="0" t="n">
        <v>3843124.274</v>
      </c>
      <c r="I582" s="0" t="n">
        <v>3843.124274</v>
      </c>
      <c r="J582" s="0" t="n">
        <v>3.843124274</v>
      </c>
      <c r="K582" s="0" t="n">
        <v>8472.628637</v>
      </c>
      <c r="L582" s="2" t="n">
        <v>0.001</v>
      </c>
      <c r="M582" s="0" t="n">
        <v>3</v>
      </c>
      <c r="N582" s="0" t="n">
        <v>727.0453081</v>
      </c>
      <c r="O582" s="2" t="n">
        <v>2615.75993431829</v>
      </c>
      <c r="P582" s="2" t="n">
        <v>17897552.7114887</v>
      </c>
      <c r="Q582" s="2" t="n">
        <v>43012623.675772</v>
      </c>
      <c r="R582" s="2" t="n">
        <v>113983452.740796</v>
      </c>
      <c r="S582" s="0" t="n">
        <v>2615.76</v>
      </c>
      <c r="T582" s="0" t="n">
        <v>0.25</v>
      </c>
      <c r="U582" s="0" t="n">
        <v>0</v>
      </c>
    </row>
    <row r="583" customFormat="false" ht="15" hidden="false" customHeight="false" outlineLevel="0" collapsed="false">
      <c r="A583" s="0" t="s">
        <v>119</v>
      </c>
      <c r="B583" s="0" t="s">
        <v>120</v>
      </c>
      <c r="C583" s="0" t="n">
        <v>10</v>
      </c>
      <c r="D583" s="0" t="n">
        <v>3</v>
      </c>
      <c r="E583" s="0" t="n">
        <v>30</v>
      </c>
      <c r="F583" s="0" t="n">
        <v>188718.3336</v>
      </c>
      <c r="G583" s="0" t="n">
        <v>500103.5842</v>
      </c>
      <c r="H583" s="0" t="n">
        <v>78525.69861</v>
      </c>
      <c r="I583" s="0" t="n">
        <v>78.52569861</v>
      </c>
      <c r="J583" s="0" t="n">
        <v>0.078525699</v>
      </c>
      <c r="K583" s="0" t="n">
        <v>173.1193257</v>
      </c>
      <c r="L583" s="0" t="n">
        <v>0.0214</v>
      </c>
      <c r="M583" s="0" t="n">
        <v>2.96</v>
      </c>
      <c r="N583" s="0" t="n">
        <v>165.1085664</v>
      </c>
      <c r="O583" s="2" t="n">
        <v>133.521030297659</v>
      </c>
      <c r="P583" s="2" t="n">
        <v>41883.2921273437</v>
      </c>
      <c r="Q583" s="2" t="n">
        <v>100656.794345935</v>
      </c>
      <c r="R583" s="2" t="n">
        <v>266740.505016729</v>
      </c>
      <c r="S583" s="0" t="n">
        <v>133.766666666667</v>
      </c>
      <c r="T583" s="0" t="n">
        <v>0.3</v>
      </c>
      <c r="U583" s="0" t="n">
        <v>9</v>
      </c>
    </row>
    <row r="584" customFormat="false" ht="15" hidden="false" customHeight="false" outlineLevel="0" collapsed="false">
      <c r="A584" s="0" t="s">
        <v>89</v>
      </c>
      <c r="B584" s="0" t="s">
        <v>90</v>
      </c>
      <c r="C584" s="0" t="n">
        <v>10</v>
      </c>
      <c r="D584" s="0" t="n">
        <v>8</v>
      </c>
      <c r="E584" s="0" t="n">
        <v>80</v>
      </c>
      <c r="F584" s="0" t="n">
        <v>100000</v>
      </c>
      <c r="G584" s="0" t="n">
        <v>265000</v>
      </c>
      <c r="H584" s="0" t="n">
        <v>41610</v>
      </c>
      <c r="I584" s="0" t="n">
        <v>41.61</v>
      </c>
      <c r="J584" s="0" t="n">
        <v>0.04161</v>
      </c>
      <c r="K584" s="0" t="n">
        <v>91.7342382</v>
      </c>
      <c r="L584" s="2" t="n">
        <v>0.05</v>
      </c>
      <c r="M584" s="2" t="n">
        <v>3.2</v>
      </c>
      <c r="N584" s="0" t="n">
        <v>217.4624772</v>
      </c>
      <c r="O584" s="0" t="n">
        <v>114.299971373378</v>
      </c>
      <c r="P584" s="0" t="n">
        <v>2986.54017004725</v>
      </c>
      <c r="Q584" s="0" t="n">
        <v>7177.45775065429</v>
      </c>
      <c r="R584" s="0" t="n">
        <v>19020.2630392339</v>
      </c>
      <c r="S584" s="0" t="n">
        <v>114.3</v>
      </c>
      <c r="T584" s="0" t="n">
        <v>0.19</v>
      </c>
      <c r="U584" s="0" t="n">
        <v>0</v>
      </c>
    </row>
    <row r="585" customFormat="false" ht="15" hidden="false" customHeight="false" outlineLevel="0" collapsed="false">
      <c r="A585" s="0" t="s">
        <v>125</v>
      </c>
      <c r="B585" s="0" t="s">
        <v>126</v>
      </c>
      <c r="C585" s="0" t="n">
        <v>10</v>
      </c>
      <c r="D585" s="0" t="n">
        <v>1</v>
      </c>
      <c r="E585" s="0" t="n">
        <v>10</v>
      </c>
      <c r="F585" s="0" t="n">
        <v>34739.24537</v>
      </c>
      <c r="G585" s="0" t="n">
        <v>92059.00024</v>
      </c>
      <c r="H585" s="0" t="n">
        <v>14455</v>
      </c>
      <c r="I585" s="0" t="n">
        <v>14.455</v>
      </c>
      <c r="J585" s="0" t="n">
        <v>0.014455</v>
      </c>
      <c r="K585" s="0" t="n">
        <v>31.8677821</v>
      </c>
      <c r="L585" s="0" t="n">
        <v>0.015</v>
      </c>
      <c r="M585" s="0" t="n">
        <v>2.9</v>
      </c>
      <c r="N585" s="0" t="n">
        <v>115.7238962</v>
      </c>
      <c r="O585" s="0" t="n">
        <v>85.9683960006838</v>
      </c>
      <c r="P585" s="0" t="n">
        <v>6104.83383995658</v>
      </c>
      <c r="Q585" s="0" t="n">
        <v>14671.5545300567</v>
      </c>
      <c r="R585" s="0" t="n">
        <v>38879.6195046502</v>
      </c>
      <c r="S585" s="0" t="n">
        <v>136</v>
      </c>
      <c r="T585" s="0" t="n">
        <v>0.1</v>
      </c>
      <c r="U585" s="0" t="n">
        <v>0</v>
      </c>
    </row>
    <row r="586" customFormat="false" ht="15" hidden="false" customHeight="false" outlineLevel="0" collapsed="false">
      <c r="A586" s="0" t="s">
        <v>131</v>
      </c>
      <c r="B586" s="0" t="s">
        <v>132</v>
      </c>
      <c r="C586" s="0" t="n">
        <v>10</v>
      </c>
      <c r="D586" s="0" t="n">
        <v>2</v>
      </c>
      <c r="E586" s="0" t="n">
        <v>20</v>
      </c>
      <c r="F586" s="0" t="n">
        <v>4373.94857</v>
      </c>
      <c r="G586" s="0" t="n">
        <v>11590.96371</v>
      </c>
      <c r="H586" s="0" t="n">
        <v>1820</v>
      </c>
      <c r="I586" s="0" t="n">
        <v>1.82</v>
      </c>
      <c r="J586" s="0" t="n">
        <v>0.00182</v>
      </c>
      <c r="K586" s="0" t="n">
        <v>4.0124084</v>
      </c>
      <c r="L586" s="0" t="n">
        <v>0.014</v>
      </c>
      <c r="M586" s="0" t="n">
        <v>2.9</v>
      </c>
      <c r="N586" s="0" t="n">
        <v>58.00009998</v>
      </c>
      <c r="O586" s="0" t="n">
        <v>44.8629753027848</v>
      </c>
      <c r="P586" s="0" t="n">
        <v>864.178477583643</v>
      </c>
      <c r="Q586" s="0" t="n">
        <v>2076.85286609864</v>
      </c>
      <c r="R586" s="0" t="n">
        <v>5503.66009516139</v>
      </c>
      <c r="S586" s="0" t="n">
        <v>45.7</v>
      </c>
      <c r="T586" s="0" t="n">
        <v>0.2</v>
      </c>
      <c r="U586" s="0" t="n">
        <v>0</v>
      </c>
    </row>
    <row r="587" customFormat="false" ht="15" hidden="false" customHeight="false" outlineLevel="0" collapsed="false">
      <c r="A587" s="0" t="s">
        <v>133</v>
      </c>
      <c r="B587" s="0" t="s">
        <v>134</v>
      </c>
      <c r="C587" s="0" t="n">
        <v>10</v>
      </c>
      <c r="D587" s="0" t="n">
        <v>3</v>
      </c>
      <c r="E587" s="0" t="n">
        <v>30</v>
      </c>
      <c r="F587" s="0" t="n">
        <v>32000</v>
      </c>
      <c r="G587" s="0" t="n">
        <v>85500</v>
      </c>
      <c r="H587" s="0" t="n">
        <v>13315.2</v>
      </c>
      <c r="I587" s="0" t="n">
        <v>13.3152</v>
      </c>
      <c r="J587" s="0" t="n">
        <v>0.0133152</v>
      </c>
      <c r="K587" s="0" t="n">
        <v>29.35495622</v>
      </c>
      <c r="L587" s="0" t="n">
        <v>0.0127</v>
      </c>
      <c r="M587" s="0" t="n">
        <v>3.1</v>
      </c>
      <c r="N587" s="0" t="n">
        <v>87.52073558</v>
      </c>
      <c r="O587" s="0" t="n">
        <v>108.324274206064</v>
      </c>
      <c r="P587" s="0" t="n">
        <v>25790.1378403769</v>
      </c>
      <c r="Q587" s="0" t="n">
        <v>61980.6244661785</v>
      </c>
      <c r="R587" s="0" t="n">
        <v>164248.654835373</v>
      </c>
      <c r="S587" s="0" t="n">
        <v>114</v>
      </c>
      <c r="T587" s="0" t="n">
        <v>0.1</v>
      </c>
      <c r="U587" s="0" t="n">
        <v>0</v>
      </c>
    </row>
    <row r="588" customFormat="false" ht="15" hidden="false" customHeight="false" outlineLevel="0" collapsed="false">
      <c r="A588" s="0" t="s">
        <v>127</v>
      </c>
      <c r="B588" s="0" t="s">
        <v>128</v>
      </c>
      <c r="C588" s="0" t="n">
        <v>10</v>
      </c>
      <c r="D588" s="0" t="n">
        <v>2</v>
      </c>
      <c r="E588" s="0" t="n">
        <v>20</v>
      </c>
      <c r="F588" s="0" t="n">
        <v>4373.94857</v>
      </c>
      <c r="G588" s="0" t="n">
        <v>11590.96371</v>
      </c>
      <c r="H588" s="0" t="n">
        <v>1820</v>
      </c>
      <c r="I588" s="0" t="n">
        <v>1.82</v>
      </c>
      <c r="J588" s="0" t="n">
        <v>0.00182</v>
      </c>
      <c r="K588" s="0" t="n">
        <v>4.0124084</v>
      </c>
      <c r="L588" s="0" t="n">
        <v>0.014</v>
      </c>
      <c r="M588" s="0" t="n">
        <v>3</v>
      </c>
      <c r="N588" s="0" t="n">
        <v>50.65797019</v>
      </c>
      <c r="O588" s="0" t="n">
        <v>62.0757109030916</v>
      </c>
      <c r="P588" s="0" t="n">
        <v>3348.8303064529</v>
      </c>
      <c r="Q588" s="0" t="n">
        <v>8048.13820344364</v>
      </c>
      <c r="R588" s="0" t="n">
        <v>21327.5662391256</v>
      </c>
      <c r="S588" s="0" t="n">
        <v>62.2</v>
      </c>
      <c r="T588" s="0" t="n">
        <v>0.31</v>
      </c>
      <c r="U588" s="0" t="n">
        <v>-0.05</v>
      </c>
    </row>
    <row r="589" customFormat="false" ht="15" hidden="false" customHeight="false" outlineLevel="0" collapsed="false">
      <c r="A589" s="0" t="s">
        <v>135</v>
      </c>
      <c r="B589" s="0" t="s">
        <v>136</v>
      </c>
      <c r="C589" s="0" t="n">
        <v>10</v>
      </c>
      <c r="D589" s="0" t="n">
        <v>2</v>
      </c>
      <c r="E589" s="0" t="n">
        <v>20</v>
      </c>
      <c r="F589" s="0" t="n">
        <v>4373.94857</v>
      </c>
      <c r="G589" s="0" t="n">
        <v>11590.96371</v>
      </c>
      <c r="H589" s="0" t="n">
        <v>1820</v>
      </c>
      <c r="I589" s="0" t="n">
        <v>1.82</v>
      </c>
      <c r="J589" s="0" t="n">
        <v>0.00182</v>
      </c>
      <c r="K589" s="0" t="n">
        <v>4.0124084</v>
      </c>
      <c r="L589" s="0" t="n">
        <v>0.012</v>
      </c>
      <c r="M589" s="0" t="n">
        <v>3</v>
      </c>
      <c r="N589" s="0" t="n">
        <v>53.3289927</v>
      </c>
      <c r="O589" s="0" t="n">
        <v>52.146811142691</v>
      </c>
      <c r="P589" s="0" t="n">
        <v>1701.62757001941</v>
      </c>
      <c r="Q589" s="0" t="n">
        <v>4089.46784431485</v>
      </c>
      <c r="R589" s="0" t="n">
        <v>10837.0897874344</v>
      </c>
      <c r="S589" s="0" t="n">
        <v>60.5</v>
      </c>
      <c r="T589" s="0" t="n">
        <v>0.099</v>
      </c>
      <c r="U589" s="0" t="n">
        <v>0</v>
      </c>
    </row>
    <row r="590" customFormat="false" ht="15" hidden="false" customHeight="false" outlineLevel="0" collapsed="false">
      <c r="A590" s="0" t="s">
        <v>129</v>
      </c>
      <c r="B590" s="0" t="s">
        <v>130</v>
      </c>
      <c r="C590" s="0" t="n">
        <v>10</v>
      </c>
      <c r="D590" s="0" t="n">
        <v>2</v>
      </c>
      <c r="E590" s="0" t="n">
        <v>20</v>
      </c>
      <c r="F590" s="0" t="n">
        <v>3076.18361</v>
      </c>
      <c r="G590" s="0" t="n">
        <v>8151.886566</v>
      </c>
      <c r="H590" s="0" t="n">
        <v>1280</v>
      </c>
      <c r="I590" s="0" t="n">
        <v>1.28</v>
      </c>
      <c r="J590" s="0" t="n">
        <v>0.00128</v>
      </c>
      <c r="K590" s="0" t="n">
        <v>2.8219136</v>
      </c>
      <c r="L590" s="0" t="n">
        <v>0.0125</v>
      </c>
      <c r="M590" s="0" t="n">
        <v>2.88</v>
      </c>
      <c r="N590" s="0" t="n">
        <v>54.91455706</v>
      </c>
      <c r="O590" s="0" t="n">
        <v>91.1403909937957</v>
      </c>
      <c r="P590" s="0" t="n">
        <v>5506.52187297662</v>
      </c>
      <c r="Q590" s="0" t="n">
        <v>13233.6502594968</v>
      </c>
      <c r="R590" s="0" t="n">
        <v>35069.1731876665</v>
      </c>
      <c r="S590" s="0" t="n">
        <v>158</v>
      </c>
      <c r="T590" s="0" t="n">
        <v>0.043</v>
      </c>
      <c r="U590" s="0" t="n">
        <v>0</v>
      </c>
    </row>
    <row r="591" customFormat="false" ht="15" hidden="false" customHeight="false" outlineLevel="0" collapsed="false">
      <c r="A591" s="0" t="s">
        <v>137</v>
      </c>
      <c r="B591" s="0" t="s">
        <v>138</v>
      </c>
      <c r="C591" s="0" t="n">
        <v>10</v>
      </c>
      <c r="D591" s="0" t="n">
        <v>1</v>
      </c>
      <c r="E591" s="0" t="n">
        <v>10</v>
      </c>
      <c r="F591" s="0" t="n">
        <v>2907.954819</v>
      </c>
      <c r="G591" s="0" t="n">
        <v>7706.080269</v>
      </c>
      <c r="H591" s="0" t="n">
        <v>1210</v>
      </c>
      <c r="I591" s="0" t="n">
        <v>1.21</v>
      </c>
      <c r="J591" s="0" t="n">
        <v>0.00121</v>
      </c>
      <c r="K591" s="0" t="n">
        <v>2.6675902</v>
      </c>
      <c r="L591" s="0" t="n">
        <v>0.0125</v>
      </c>
      <c r="M591" s="0" t="n">
        <v>2.82</v>
      </c>
      <c r="N591" s="0" t="n">
        <v>58.61933764</v>
      </c>
      <c r="O591" s="0" t="n">
        <v>48.2457822949578</v>
      </c>
      <c r="P591" s="0" t="n">
        <v>698.659209032285</v>
      </c>
      <c r="Q591" s="0" t="n">
        <v>1679.06563093556</v>
      </c>
      <c r="R591" s="0" t="n">
        <v>4449.52392197923</v>
      </c>
      <c r="S591" s="0" t="n">
        <v>50</v>
      </c>
      <c r="T591" s="0" t="n">
        <v>0.335</v>
      </c>
      <c r="U59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S59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E368" activePane="bottomRight" state="frozen"/>
      <selection pane="topLeft" activeCell="A1" activeCellId="0" sqref="A1"/>
      <selection pane="topRight" activeCell="E1" activeCellId="0" sqref="E1"/>
      <selection pane="bottomLeft" activeCell="A368" activeCellId="0" sqref="A368"/>
      <selection pane="bottomRight" activeCell="T374" activeCellId="0" sqref="T374"/>
    </sheetView>
  </sheetViews>
  <sheetFormatPr defaultRowHeight="15"/>
  <cols>
    <col collapsed="false" hidden="false" max="1" min="1" style="0" width="8.50510204081633"/>
    <col collapsed="false" hidden="false" max="2" min="2" style="0" width="18.8979591836735"/>
    <col collapsed="false" hidden="false" max="3" min="3" style="0" width="6.88265306122449"/>
    <col collapsed="false" hidden="false" max="4" min="4" style="0" width="7.4234693877551"/>
    <col collapsed="false" hidden="false" max="5" min="5" style="0" width="4.05102040816327"/>
    <col collapsed="false" hidden="false" max="8" min="6" style="0" width="8.50510204081633"/>
    <col collapsed="false" hidden="false" max="9" min="9" style="0" width="12.8265306122449"/>
    <col collapsed="false" hidden="false" max="17" min="10" style="0" width="8.50510204081633"/>
    <col collapsed="false" hidden="false" max="18" min="18" style="0" width="11.7448979591837"/>
    <col collapsed="false" hidden="false" max="23" min="19" style="0" width="8.50510204081633"/>
    <col collapsed="false" hidden="false" max="24" min="24" style="0" width="21.3265306122449"/>
    <col collapsed="false" hidden="false" max="25" min="25" style="0" width="19.7091836734694"/>
    <col collapsed="false" hidden="false" max="26" min="26" style="0" width="22.2755102040816"/>
    <col collapsed="false" hidden="false" max="27" min="27" style="0" width="15.5255102040816"/>
    <col collapsed="false" hidden="false" max="28" min="28" style="0" width="22.5459183673469"/>
    <col collapsed="false" hidden="false" max="29" min="29" style="0" width="15.6581632653061"/>
    <col collapsed="false" hidden="false" max="30" min="30" style="0" width="15.3877551020408"/>
    <col collapsed="false" hidden="false" max="31" min="31" style="0" width="11.8775510204082"/>
    <col collapsed="false" hidden="false" max="32" min="32" style="0" width="12.5561224489796"/>
    <col collapsed="false" hidden="false" max="1025" min="33" style="0" width="8.50510204081633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400</v>
      </c>
      <c r="P1" s="1" t="s">
        <v>401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customFormat="false" ht="15" hidden="false" customHeight="false" outlineLevel="0" collapsed="false">
      <c r="A2" s="0" t="s">
        <v>21</v>
      </c>
      <c r="B2" s="0" t="s">
        <v>22</v>
      </c>
      <c r="C2" s="0" t="n">
        <v>1</v>
      </c>
      <c r="D2" s="0" t="n">
        <v>1</v>
      </c>
      <c r="E2" s="0" t="n">
        <f aca="false">C2*D2</f>
        <v>1</v>
      </c>
      <c r="F2" s="0" t="n">
        <v>49.19490507</v>
      </c>
      <c r="G2" s="0" t="n">
        <v>130.3664984</v>
      </c>
      <c r="H2" s="0" t="n">
        <v>20.47</v>
      </c>
      <c r="I2" s="0" t="n">
        <v>0.02047</v>
      </c>
      <c r="J2" s="0" t="n">
        <v>2.05E-005</v>
      </c>
      <c r="K2" s="0" t="n">
        <v>0.045128571</v>
      </c>
      <c r="L2" s="0" t="n">
        <v>0.016</v>
      </c>
      <c r="M2" s="0" t="n">
        <v>3</v>
      </c>
      <c r="N2" s="0" t="n">
        <v>10.85590298</v>
      </c>
      <c r="O2" s="0" t="n">
        <f aca="false">R2*0.00220462</f>
        <v>0.00542451046790977</v>
      </c>
      <c r="P2" s="0" t="n">
        <f aca="false">Q2/2.54</f>
        <v>2.10928481137654</v>
      </c>
      <c r="Q2" s="0" t="n">
        <f aca="false">13.8*(1-EXP(-0.21*(E2+1.34)))</f>
        <v>5.3575834208964</v>
      </c>
      <c r="R2" s="0" t="n">
        <f aca="false">L2*(Q2^M2)</f>
        <v>2.46051948540327</v>
      </c>
      <c r="S2" s="0" t="n">
        <f aca="false">R2/20/5.7/3.65*1000</f>
        <v>5.91328883778725</v>
      </c>
      <c r="T2" s="0" t="n">
        <f aca="false">S2*2.65</f>
        <v>15.6702154201362</v>
      </c>
      <c r="U2" s="0" t="n">
        <v>13.8</v>
      </c>
      <c r="V2" s="0" t="n">
        <v>0.21</v>
      </c>
      <c r="W2" s="0" t="n">
        <v>-1.34</v>
      </c>
      <c r="Y2" s="0" t="s">
        <v>402</v>
      </c>
    </row>
    <row r="3" customFormat="false" ht="15" hidden="false" customHeight="false" outlineLevel="0" collapsed="false">
      <c r="A3" s="0" t="s">
        <v>21</v>
      </c>
      <c r="B3" s="0" t="s">
        <v>22</v>
      </c>
      <c r="C3" s="0" t="n">
        <v>2</v>
      </c>
      <c r="D3" s="0" t="n">
        <v>1</v>
      </c>
      <c r="E3" s="0" t="n">
        <f aca="false">C3*D3</f>
        <v>2</v>
      </c>
      <c r="F3" s="0" t="n">
        <v>86.10910835</v>
      </c>
      <c r="G3" s="0" t="n">
        <v>228.1891371</v>
      </c>
      <c r="H3" s="0" t="n">
        <v>35.82999998</v>
      </c>
      <c r="I3" s="0" t="n">
        <v>0.03583</v>
      </c>
      <c r="J3" s="0" t="n">
        <v>3.58E-005</v>
      </c>
      <c r="K3" s="0" t="n">
        <v>0.078991535</v>
      </c>
      <c r="L3" s="0" t="n">
        <v>0.016</v>
      </c>
      <c r="M3" s="0" t="n">
        <v>3</v>
      </c>
      <c r="N3" s="0" t="n">
        <v>13.08304821</v>
      </c>
      <c r="O3" s="0" t="n">
        <f aca="false">R3*0.00220462</f>
        <v>0.011875870340757</v>
      </c>
      <c r="P3" s="0" t="n">
        <f aca="false">Q3/2.54</f>
        <v>2.73886225317366</v>
      </c>
      <c r="Q3" s="0" t="n">
        <f aca="false">13.8*(1-EXP(-0.21*(E3+1.34)))</f>
        <v>6.9567101230611</v>
      </c>
      <c r="R3" s="0" t="n">
        <f aca="false">L3*(Q3^M3)</f>
        <v>5.38681057994438</v>
      </c>
      <c r="S3" s="0" t="n">
        <f aca="false">R3/20/5.7/3.65*1000</f>
        <v>12.9459518864321</v>
      </c>
      <c r="T3" s="0" t="n">
        <f aca="false">S3*2.65</f>
        <v>34.306772499045</v>
      </c>
      <c r="U3" s="0" t="n">
        <v>13.8</v>
      </c>
      <c r="V3" s="0" t="n">
        <v>0.21</v>
      </c>
      <c r="W3" s="0" t="n">
        <v>-1.34</v>
      </c>
    </row>
    <row r="4" customFormat="false" ht="15" hidden="false" customHeight="false" outlineLevel="0" collapsed="false">
      <c r="A4" s="0" t="s">
        <v>21</v>
      </c>
      <c r="B4" s="0" t="s">
        <v>22</v>
      </c>
      <c r="C4" s="0" t="n">
        <v>3</v>
      </c>
      <c r="D4" s="0" t="n">
        <v>1</v>
      </c>
      <c r="E4" s="0" t="n">
        <f aca="false">C4*D4</f>
        <v>3</v>
      </c>
      <c r="F4" s="0" t="n">
        <v>123.0233117</v>
      </c>
      <c r="G4" s="0" t="n">
        <v>326.011776</v>
      </c>
      <c r="H4" s="0" t="n">
        <v>51.19</v>
      </c>
      <c r="I4" s="0" t="n">
        <v>0.05119</v>
      </c>
      <c r="J4" s="0" t="n">
        <v>5.12E-005</v>
      </c>
      <c r="K4" s="0" t="n">
        <v>0.112854498</v>
      </c>
      <c r="L4" s="0" t="n">
        <v>0.016</v>
      </c>
      <c r="M4" s="0" t="n">
        <v>3</v>
      </c>
      <c r="N4" s="0" t="n">
        <v>14.73516655</v>
      </c>
      <c r="O4" s="0" t="n">
        <f aca="false">R4*0.00220462</f>
        <v>0.0198280187434658</v>
      </c>
      <c r="P4" s="0" t="n">
        <f aca="false">Q4/2.54</f>
        <v>3.24918780911263</v>
      </c>
      <c r="Q4" s="0" t="n">
        <f aca="false">13.8*(1-EXP(-0.21*(E4+1.34)))</f>
        <v>8.25293703514607</v>
      </c>
      <c r="R4" s="0" t="n">
        <f aca="false">L4*(Q4^M4)</f>
        <v>8.99384871019305</v>
      </c>
      <c r="S4" s="0" t="n">
        <f aca="false">R4/20/5.7/3.65*1000</f>
        <v>21.6146328050782</v>
      </c>
      <c r="T4" s="0" t="n">
        <f aca="false">S4*2.65</f>
        <v>57.2787769334573</v>
      </c>
      <c r="U4" s="0" t="n">
        <v>13.8</v>
      </c>
      <c r="V4" s="0" t="n">
        <v>0.21</v>
      </c>
      <c r="W4" s="0" t="n">
        <v>-1.34</v>
      </c>
    </row>
    <row r="5" customFormat="false" ht="15" hidden="false" customHeight="false" outlineLevel="0" collapsed="false">
      <c r="A5" s="0" t="s">
        <v>21</v>
      </c>
      <c r="B5" s="0" t="s">
        <v>22</v>
      </c>
      <c r="C5" s="0" t="n">
        <v>4</v>
      </c>
      <c r="D5" s="0" t="n">
        <v>1</v>
      </c>
      <c r="E5" s="0" t="n">
        <f aca="false">C5*D5</f>
        <v>4</v>
      </c>
      <c r="F5" s="0" t="n">
        <v>164.5638068</v>
      </c>
      <c r="G5" s="0" t="n">
        <v>436.094088</v>
      </c>
      <c r="H5" s="0" t="n">
        <v>68.47500001</v>
      </c>
      <c r="I5" s="0" t="n">
        <v>0.068475</v>
      </c>
      <c r="J5" s="0" t="n">
        <v>6.85E-005</v>
      </c>
      <c r="K5" s="0" t="n">
        <v>0.150961355</v>
      </c>
      <c r="L5" s="0" t="n">
        <v>0.016</v>
      </c>
      <c r="M5" s="0" t="n">
        <v>3</v>
      </c>
      <c r="N5" s="0" t="n">
        <v>16.2356876</v>
      </c>
      <c r="O5" s="0" t="n">
        <f aca="false">R5*0.00220462</f>
        <v>0.0284061357461007</v>
      </c>
      <c r="P5" s="0" t="n">
        <f aca="false">Q5/2.54</f>
        <v>3.66284966507273</v>
      </c>
      <c r="Q5" s="0" t="n">
        <f aca="false">13.8*(1-EXP(-0.21*(E5+1.34)))</f>
        <v>9.30363814928473</v>
      </c>
      <c r="R5" s="0" t="n">
        <f aca="false">L5*(Q5^M5)</f>
        <v>12.8848217588975</v>
      </c>
      <c r="S5" s="0" t="n">
        <f aca="false">R5/20/5.7/3.65*1000</f>
        <v>30.9656855537071</v>
      </c>
      <c r="T5" s="0" t="n">
        <f aca="false">S5*2.65</f>
        <v>82.0590667173239</v>
      </c>
      <c r="U5" s="0" t="n">
        <v>13.8</v>
      </c>
      <c r="V5" s="0" t="n">
        <v>0.21</v>
      </c>
      <c r="W5" s="0" t="n">
        <v>-1.34</v>
      </c>
    </row>
    <row r="6" customFormat="false" ht="15" hidden="false" customHeight="false" outlineLevel="0" collapsed="false">
      <c r="A6" s="0" t="s">
        <v>21</v>
      </c>
      <c r="B6" s="0" t="s">
        <v>22</v>
      </c>
      <c r="C6" s="0" t="n">
        <v>5</v>
      </c>
      <c r="D6" s="0" t="n">
        <v>1</v>
      </c>
      <c r="E6" s="0" t="n">
        <f aca="false">C6*D6</f>
        <v>5</v>
      </c>
      <c r="F6" s="0" t="n">
        <v>206.1043018</v>
      </c>
      <c r="G6" s="0" t="n">
        <v>546.1763998</v>
      </c>
      <c r="H6" s="0" t="n">
        <v>85.75999998</v>
      </c>
      <c r="I6" s="0" t="n">
        <v>0.08576</v>
      </c>
      <c r="J6" s="0" t="n">
        <v>8.58E-005</v>
      </c>
      <c r="K6" s="0" t="n">
        <v>0.189068211</v>
      </c>
      <c r="L6" s="0" t="n">
        <v>0.016</v>
      </c>
      <c r="M6" s="0" t="n">
        <v>3</v>
      </c>
      <c r="N6" s="0" t="n">
        <v>17.50068024</v>
      </c>
      <c r="O6" s="0" t="n">
        <f aca="false">R6*0.00220462</f>
        <v>0.0369432036314878</v>
      </c>
      <c r="P6" s="0" t="n">
        <f aca="false">Q6/2.54</f>
        <v>3.99815744867277</v>
      </c>
      <c r="Q6" s="0" t="n">
        <f aca="false">13.8*(1-EXP(-0.21*(E6+1.34)))</f>
        <v>10.1553199196288</v>
      </c>
      <c r="R6" s="0" t="n">
        <f aca="false">L6*(Q6^M6)</f>
        <v>16.7571752190799</v>
      </c>
      <c r="S6" s="0" t="n">
        <f aca="false">R6/20/5.7/3.65*1000</f>
        <v>40.2719904327803</v>
      </c>
      <c r="T6" s="0" t="n">
        <f aca="false">S6*2.65</f>
        <v>106.720774646868</v>
      </c>
      <c r="U6" s="0" t="n">
        <v>13.8</v>
      </c>
      <c r="V6" s="0" t="n">
        <v>0.21</v>
      </c>
      <c r="W6" s="0" t="n">
        <v>-1.34</v>
      </c>
    </row>
    <row r="7" customFormat="false" ht="15" hidden="false" customHeight="false" outlineLevel="0" collapsed="false">
      <c r="A7" s="0" t="s">
        <v>21</v>
      </c>
      <c r="B7" s="0" t="s">
        <v>22</v>
      </c>
      <c r="C7" s="0" t="n">
        <v>6</v>
      </c>
      <c r="D7" s="0" t="n">
        <v>1</v>
      </c>
      <c r="E7" s="0" t="n">
        <f aca="false">C7*D7</f>
        <v>6</v>
      </c>
      <c r="F7" s="0" t="n">
        <v>244.7128095</v>
      </c>
      <c r="G7" s="0" t="n">
        <v>648.4889451</v>
      </c>
      <c r="H7" s="0" t="n">
        <v>101.825</v>
      </c>
      <c r="I7" s="0" t="n">
        <v>0.101825</v>
      </c>
      <c r="J7" s="0" t="n">
        <v>0.000101825</v>
      </c>
      <c r="K7" s="0" t="n">
        <v>0.224485432</v>
      </c>
      <c r="L7" s="0" t="n">
        <v>0.016</v>
      </c>
      <c r="M7" s="0" t="n">
        <v>3</v>
      </c>
      <c r="N7" s="0" t="n">
        <v>18.53153861</v>
      </c>
      <c r="O7" s="0" t="n">
        <f aca="false">R7*0.00220462</f>
        <v>0.0450011958245093</v>
      </c>
      <c r="P7" s="0" t="n">
        <f aca="false">Q7/2.54</f>
        <v>4.26995265561015</v>
      </c>
      <c r="Q7" s="0" t="n">
        <f aca="false">13.8*(1-EXP(-0.21*(E7+1.34)))</f>
        <v>10.8456797452498</v>
      </c>
      <c r="R7" s="0" t="n">
        <f aca="false">L7*(Q7^M7)</f>
        <v>20.4122233421221</v>
      </c>
      <c r="S7" s="0" t="n">
        <f aca="false">R7/20/5.7/3.65*1000</f>
        <v>49.0560522521561</v>
      </c>
      <c r="T7" s="0" t="n">
        <f aca="false">S7*2.65</f>
        <v>129.998538468214</v>
      </c>
      <c r="U7" s="0" t="n">
        <v>13.8</v>
      </c>
      <c r="V7" s="0" t="n">
        <v>0.21</v>
      </c>
      <c r="W7" s="0" t="n">
        <v>-1.34</v>
      </c>
    </row>
    <row r="8" customFormat="false" ht="15" hidden="false" customHeight="false" outlineLevel="0" collapsed="false">
      <c r="A8" s="0" t="s">
        <v>21</v>
      </c>
      <c r="B8" s="0" t="s">
        <v>22</v>
      </c>
      <c r="C8" s="0" t="n">
        <v>7</v>
      </c>
      <c r="D8" s="0" t="n">
        <v>1</v>
      </c>
      <c r="E8" s="0" t="n">
        <f aca="false">C8*D8</f>
        <v>7</v>
      </c>
      <c r="F8" s="0" t="n">
        <v>283.321317</v>
      </c>
      <c r="G8" s="0" t="n">
        <v>750.8014901</v>
      </c>
      <c r="H8" s="0" t="n">
        <v>117.89</v>
      </c>
      <c r="I8" s="0" t="n">
        <v>0.11789</v>
      </c>
      <c r="J8" s="0" t="n">
        <v>0.00011789</v>
      </c>
      <c r="K8" s="0" t="n">
        <v>0.259902652</v>
      </c>
      <c r="L8" s="0" t="n">
        <v>0.016</v>
      </c>
      <c r="M8" s="0" t="n">
        <v>3</v>
      </c>
      <c r="N8" s="0" t="n">
        <v>19.45893176</v>
      </c>
      <c r="O8" s="0" t="n">
        <f aca="false">R8*0.00220462</f>
        <v>0.0523324367714389</v>
      </c>
      <c r="P8" s="0" t="n">
        <f aca="false">Q8/2.54</f>
        <v>4.4902655684838</v>
      </c>
      <c r="Q8" s="0" t="n">
        <f aca="false">13.8*(1-EXP(-0.21*(E8+1.34)))</f>
        <v>11.4052745439488</v>
      </c>
      <c r="R8" s="0" t="n">
        <f aca="false">L8*(Q8^M8)</f>
        <v>23.7376222530136</v>
      </c>
      <c r="S8" s="0" t="n">
        <f aca="false">R8/20/5.7/3.65*1000</f>
        <v>57.0478785220227</v>
      </c>
      <c r="T8" s="0" t="n">
        <f aca="false">S8*2.65</f>
        <v>151.17687808336</v>
      </c>
      <c r="U8" s="0" t="n">
        <v>13.8</v>
      </c>
      <c r="V8" s="0" t="n">
        <v>0.21</v>
      </c>
      <c r="W8" s="0" t="n">
        <v>-1.34</v>
      </c>
    </row>
    <row r="9" customFormat="false" ht="15" hidden="false" customHeight="false" outlineLevel="0" collapsed="false">
      <c r="A9" s="0" t="s">
        <v>21</v>
      </c>
      <c r="B9" s="0" t="s">
        <v>22</v>
      </c>
      <c r="C9" s="0" t="n">
        <v>8</v>
      </c>
      <c r="D9" s="0" t="n">
        <v>1</v>
      </c>
      <c r="E9" s="0" t="n">
        <f aca="false">C9*D9</f>
        <v>8</v>
      </c>
      <c r="F9" s="0" t="n">
        <v>314.4436434</v>
      </c>
      <c r="G9" s="0" t="n">
        <v>833.275655</v>
      </c>
      <c r="H9" s="0" t="n">
        <v>130.84</v>
      </c>
      <c r="I9" s="0" t="n">
        <v>0.13084</v>
      </c>
      <c r="J9" s="0" t="n">
        <v>0.00013084</v>
      </c>
      <c r="K9" s="0" t="n">
        <v>0.288452481</v>
      </c>
      <c r="L9" s="0" t="n">
        <v>0.016</v>
      </c>
      <c r="M9" s="0" t="n">
        <v>3</v>
      </c>
      <c r="N9" s="0" t="n">
        <v>20.14683599</v>
      </c>
      <c r="O9" s="0" t="n">
        <f aca="false">R9*0.00220462</f>
        <v>0.0588279899832436</v>
      </c>
      <c r="P9" s="0" t="n">
        <f aca="false">Q9/2.54</f>
        <v>4.66884774484298</v>
      </c>
      <c r="Q9" s="0" t="n">
        <f aca="false">13.8*(1-EXP(-0.21*(E9+1.34)))</f>
        <v>11.8588732719012</v>
      </c>
      <c r="R9" s="0" t="n">
        <f aca="false">L9*(Q9^M9)</f>
        <v>26.6839591327501</v>
      </c>
      <c r="S9" s="0" t="n">
        <f aca="false">R9/20/5.7/3.65*1000</f>
        <v>64.1287169736845</v>
      </c>
      <c r="T9" s="0" t="n">
        <f aca="false">S9*2.65</f>
        <v>169.941099980264</v>
      </c>
      <c r="U9" s="0" t="n">
        <v>13.8</v>
      </c>
      <c r="V9" s="0" t="n">
        <v>0.21</v>
      </c>
      <c r="W9" s="0" t="n">
        <v>-1.34</v>
      </c>
    </row>
    <row r="10" customFormat="false" ht="15" hidden="false" customHeight="false" outlineLevel="0" collapsed="false">
      <c r="A10" s="0" t="s">
        <v>21</v>
      </c>
      <c r="B10" s="0" t="s">
        <v>22</v>
      </c>
      <c r="C10" s="0" t="n">
        <v>9</v>
      </c>
      <c r="D10" s="0" t="n">
        <v>1</v>
      </c>
      <c r="E10" s="0" t="n">
        <f aca="false">C10*D10</f>
        <v>9</v>
      </c>
      <c r="F10" s="0" t="n">
        <v>345.5659698</v>
      </c>
      <c r="G10" s="0" t="n">
        <v>915.7498198</v>
      </c>
      <c r="H10" s="0" t="n">
        <v>143.79</v>
      </c>
      <c r="I10" s="0" t="n">
        <v>0.14379</v>
      </c>
      <c r="J10" s="0" t="n">
        <v>0.00014379</v>
      </c>
      <c r="K10" s="0" t="n">
        <v>0.31700231</v>
      </c>
      <c r="L10" s="0" t="n">
        <v>0.016</v>
      </c>
      <c r="M10" s="0" t="n">
        <v>3</v>
      </c>
      <c r="N10" s="0" t="n">
        <v>20.79072179</v>
      </c>
      <c r="O10" s="0" t="n">
        <f aca="false">R10*0.00220462</f>
        <v>0.0644712153397301</v>
      </c>
      <c r="P10" s="0" t="n">
        <f aca="false">Q10/2.54</f>
        <v>4.8136036436108</v>
      </c>
      <c r="Q10" s="0" t="n">
        <f aca="false">13.8*(1-EXP(-0.21*(E10+1.34)))</f>
        <v>12.2265532547714</v>
      </c>
      <c r="R10" s="0" t="n">
        <f aca="false">L10*(Q10^M10)</f>
        <v>29.2436861407998</v>
      </c>
      <c r="S10" s="0" t="n">
        <f aca="false">R10/20/5.7/3.65*1000</f>
        <v>70.280428120163</v>
      </c>
      <c r="T10" s="0" t="n">
        <f aca="false">S10*2.65</f>
        <v>186.243134518432</v>
      </c>
      <c r="U10" s="0" t="n">
        <v>13.8</v>
      </c>
      <c r="V10" s="0" t="n">
        <v>0.21</v>
      </c>
      <c r="W10" s="0" t="n">
        <v>-1.34</v>
      </c>
    </row>
    <row r="11" customFormat="false" ht="15" hidden="false" customHeight="false" outlineLevel="0" collapsed="false">
      <c r="A11" s="0" t="s">
        <v>21</v>
      </c>
      <c r="B11" s="0" t="s">
        <v>22</v>
      </c>
      <c r="C11" s="0" t="n">
        <v>10</v>
      </c>
      <c r="D11" s="0" t="n">
        <v>1</v>
      </c>
      <c r="E11" s="0" t="n">
        <f aca="false">C11*D11</f>
        <v>10</v>
      </c>
      <c r="F11" s="0" t="n">
        <v>372.7469359</v>
      </c>
      <c r="G11" s="0" t="n">
        <v>987.77938</v>
      </c>
      <c r="H11" s="0" t="n">
        <v>155.1</v>
      </c>
      <c r="I11" s="0" t="n">
        <v>0.1551</v>
      </c>
      <c r="J11" s="0" t="n">
        <v>0.0001551</v>
      </c>
      <c r="K11" s="0" t="n">
        <v>0.341936562</v>
      </c>
      <c r="L11" s="0" t="n">
        <v>0.016</v>
      </c>
      <c r="M11" s="0" t="n">
        <v>3</v>
      </c>
      <c r="N11" s="0" t="n">
        <v>21.32213089</v>
      </c>
      <c r="O11" s="0" t="n">
        <f aca="false">R11*0.00220462</f>
        <v>0.0693017434232608</v>
      </c>
      <c r="P11" s="0" t="n">
        <f aca="false">Q11/2.54</f>
        <v>4.93094049466325</v>
      </c>
      <c r="Q11" s="0" t="n">
        <f aca="false">13.8*(1-EXP(-0.21*(E11+1.34)))</f>
        <v>12.5245888564447</v>
      </c>
      <c r="R11" s="0" t="n">
        <f aca="false">L11*(Q11^M11)</f>
        <v>31.4347794283191</v>
      </c>
      <c r="S11" s="0" t="n">
        <f aca="false">R11/20/5.7/3.65*1000</f>
        <v>75.5462134782963</v>
      </c>
      <c r="T11" s="0" t="n">
        <f aca="false">S11*2.65</f>
        <v>200.197465717485</v>
      </c>
      <c r="U11" s="0" t="n">
        <v>13.8</v>
      </c>
      <c r="V11" s="0" t="n">
        <v>0.21</v>
      </c>
      <c r="W11" s="0" t="n">
        <v>-1.34</v>
      </c>
    </row>
    <row r="12" customFormat="false" ht="15" hidden="false" customHeight="false" outlineLevel="0" collapsed="false">
      <c r="A12" s="0" t="s">
        <v>23</v>
      </c>
      <c r="B12" s="0" t="s">
        <v>24</v>
      </c>
      <c r="C12" s="0" t="n">
        <v>1</v>
      </c>
      <c r="D12" s="0" t="n">
        <v>3</v>
      </c>
      <c r="E12" s="0" t="n">
        <f aca="false">C12*D12</f>
        <v>3</v>
      </c>
      <c r="F12" s="0" t="n">
        <v>829.488459</v>
      </c>
      <c r="G12" s="0" t="n">
        <v>2197.74442</v>
      </c>
      <c r="H12" s="0" t="n">
        <v>345.1501478</v>
      </c>
      <c r="I12" s="0" t="n">
        <v>0.345150148</v>
      </c>
      <c r="J12" s="0" t="n">
        <v>0.00034515</v>
      </c>
      <c r="K12" s="0" t="n">
        <v>0.760924919</v>
      </c>
      <c r="L12" s="0" t="n">
        <v>0.03</v>
      </c>
      <c r="M12" s="0" t="n">
        <v>3</v>
      </c>
      <c r="N12" s="0" t="n">
        <v>30.04624614</v>
      </c>
      <c r="O12" s="0" t="n">
        <f aca="false">R12*0.00220462</f>
        <v>60.0992491875028</v>
      </c>
      <c r="P12" s="0" t="n">
        <f aca="false">Q12/2.54</f>
        <v>38.133292056238</v>
      </c>
      <c r="Q12" s="0" t="n">
        <f aca="false">314.9*(1-EXP(-0.089*(E12-W12)))</f>
        <v>96.8585618228446</v>
      </c>
      <c r="R12" s="0" t="n">
        <f aca="false">L12*(Q12^M12)</f>
        <v>27260.5932938569</v>
      </c>
      <c r="S12" s="0" t="n">
        <f aca="false">R12/20/5.7/3.65*1000</f>
        <v>65514.5236574306</v>
      </c>
      <c r="T12" s="0" t="n">
        <f aca="false">S12*2.65</f>
        <v>173613.487692191</v>
      </c>
      <c r="U12" s="0" t="n">
        <v>314.9</v>
      </c>
      <c r="V12" s="0" t="n">
        <v>0.089</v>
      </c>
      <c r="W12" s="0" t="n">
        <v>-1.13</v>
      </c>
      <c r="Y12" s="0" t="s">
        <v>402</v>
      </c>
    </row>
    <row r="13" customFormat="false" ht="15" hidden="false" customHeight="false" outlineLevel="0" collapsed="false">
      <c r="A13" s="0" t="s">
        <v>23</v>
      </c>
      <c r="B13" s="0" t="s">
        <v>24</v>
      </c>
      <c r="C13" s="0" t="n">
        <v>2</v>
      </c>
      <c r="D13" s="0" t="n">
        <v>3</v>
      </c>
      <c r="E13" s="0" t="n">
        <f aca="false">C13*D13</f>
        <v>6</v>
      </c>
      <c r="F13" s="0" t="n">
        <v>67705.01032</v>
      </c>
      <c r="G13" s="0" t="n">
        <v>179418.2774</v>
      </c>
      <c r="H13" s="0" t="n">
        <v>28172.05479</v>
      </c>
      <c r="I13" s="0" t="n">
        <v>28.17205479</v>
      </c>
      <c r="J13" s="0" t="n">
        <v>0.028172055</v>
      </c>
      <c r="K13" s="0" t="n">
        <v>62.10867544</v>
      </c>
      <c r="L13" s="0" t="n">
        <v>0.026</v>
      </c>
      <c r="M13" s="0" t="n">
        <v>3</v>
      </c>
      <c r="N13" s="0" t="n">
        <v>145.5549385</v>
      </c>
      <c r="O13" s="0" t="n">
        <f aca="false">R13*0.00220462</f>
        <v>185.637444571525</v>
      </c>
      <c r="P13" s="0" t="n">
        <f aca="false">Q13/2.54</f>
        <v>58.2486387103031</v>
      </c>
      <c r="Q13" s="0" t="n">
        <f aca="false">314.9*(1-EXP(-0.089*(E13-W13)))</f>
        <v>147.95154232417</v>
      </c>
      <c r="R13" s="0" t="n">
        <f aca="false">L13*(Q13^M13)</f>
        <v>84203.8285833953</v>
      </c>
      <c r="S13" s="0" t="n">
        <f aca="false">R13/20/5.7/3.65*1000</f>
        <v>202364.404189847</v>
      </c>
      <c r="T13" s="0" t="n">
        <f aca="false">S13*2.65</f>
        <v>536265.671103094</v>
      </c>
      <c r="U13" s="0" t="n">
        <v>314.9</v>
      </c>
      <c r="V13" s="0" t="n">
        <v>0.089</v>
      </c>
      <c r="W13" s="0" t="n">
        <v>-1.13</v>
      </c>
    </row>
    <row r="14" customFormat="false" ht="15" hidden="false" customHeight="false" outlineLevel="0" collapsed="false">
      <c r="A14" s="0" t="s">
        <v>23</v>
      </c>
      <c r="B14" s="0" t="s">
        <v>24</v>
      </c>
      <c r="C14" s="0" t="n">
        <v>3</v>
      </c>
      <c r="D14" s="0" t="n">
        <v>3</v>
      </c>
      <c r="E14" s="0" t="n">
        <f aca="false">C14*D14</f>
        <v>9</v>
      </c>
      <c r="F14" s="0" t="n">
        <v>124433.1019</v>
      </c>
      <c r="G14" s="0" t="n">
        <v>329747.72</v>
      </c>
      <c r="H14" s="0" t="n">
        <v>51776.6137</v>
      </c>
      <c r="I14" s="0" t="n">
        <v>51.7766137</v>
      </c>
      <c r="J14" s="0" t="n">
        <v>0.051776614</v>
      </c>
      <c r="K14" s="0" t="n">
        <v>114.1477581</v>
      </c>
      <c r="L14" s="0" t="n">
        <v>0.026</v>
      </c>
      <c r="M14" s="0" t="n">
        <v>3</v>
      </c>
      <c r="N14" s="0" t="n">
        <v>181.035417</v>
      </c>
      <c r="O14" s="0" t="n">
        <f aca="false">R14*0.00220462</f>
        <v>375.261394591026</v>
      </c>
      <c r="P14" s="0" t="n">
        <f aca="false">Q14/2.54</f>
        <v>73.6504179665119</v>
      </c>
      <c r="Q14" s="0" t="n">
        <f aca="false">314.9*(1-EXP(-0.089*(E14-W14)))</f>
        <v>187.07206163494</v>
      </c>
      <c r="R14" s="0" t="n">
        <f aca="false">L14*(Q14^M14)</f>
        <v>170215.907771419</v>
      </c>
      <c r="S14" s="0" t="n">
        <f aca="false">R14/20/5.7/3.65*1000</f>
        <v>409074.519998604</v>
      </c>
      <c r="T14" s="0" t="n">
        <f aca="false">S14*2.65</f>
        <v>1084047.4779963</v>
      </c>
      <c r="U14" s="0" t="n">
        <v>314.9</v>
      </c>
      <c r="V14" s="0" t="n">
        <v>0.089</v>
      </c>
      <c r="W14" s="0" t="n">
        <v>-1.13</v>
      </c>
    </row>
    <row r="15" customFormat="false" ht="15" hidden="false" customHeight="false" outlineLevel="0" collapsed="false">
      <c r="A15" s="0" t="s">
        <v>23</v>
      </c>
      <c r="B15" s="0" t="s">
        <v>24</v>
      </c>
      <c r="C15" s="0" t="n">
        <v>4</v>
      </c>
      <c r="D15" s="0" t="n">
        <v>3</v>
      </c>
      <c r="E15" s="0" t="n">
        <f aca="false">C15*D15</f>
        <v>12</v>
      </c>
      <c r="F15" s="0" t="n">
        <v>157775.1923</v>
      </c>
      <c r="G15" s="0" t="n">
        <v>418104.2597</v>
      </c>
      <c r="H15" s="0" t="n">
        <v>65650.25752</v>
      </c>
      <c r="I15" s="0" t="n">
        <v>65.65025752</v>
      </c>
      <c r="J15" s="0" t="n">
        <v>0.065650258</v>
      </c>
      <c r="K15" s="0" t="n">
        <v>144.7338707</v>
      </c>
      <c r="L15" s="0" t="n">
        <v>0.026</v>
      </c>
      <c r="M15" s="0" t="n">
        <v>3</v>
      </c>
      <c r="N15" s="0" t="n">
        <v>197.1142183</v>
      </c>
      <c r="O15" s="0" t="n">
        <f aca="false">R15*0.00220462</f>
        <v>585.922163804581</v>
      </c>
      <c r="P15" s="0" t="n">
        <f aca="false">Q15/2.54</f>
        <v>85.4431455956449</v>
      </c>
      <c r="Q15" s="0" t="n">
        <f aca="false">314.9*(1-EXP(-0.089*(E15-W15)))</f>
        <v>217.025589812938</v>
      </c>
      <c r="R15" s="0" t="n">
        <f aca="false">L15*(Q15^M15)</f>
        <v>265770.138982945</v>
      </c>
      <c r="S15" s="0" t="n">
        <f aca="false">R15/20/5.7/3.65*1000</f>
        <v>638716.988663651</v>
      </c>
      <c r="T15" s="0" t="n">
        <f aca="false">S15*2.65</f>
        <v>1692600.01995867</v>
      </c>
      <c r="U15" s="0" t="n">
        <v>314.9</v>
      </c>
      <c r="V15" s="0" t="n">
        <v>0.089</v>
      </c>
      <c r="W15" s="0" t="n">
        <v>-1.13</v>
      </c>
    </row>
    <row r="16" customFormat="false" ht="15" hidden="false" customHeight="false" outlineLevel="0" collapsed="false">
      <c r="A16" s="0" t="s">
        <v>23</v>
      </c>
      <c r="B16" s="0" t="s">
        <v>24</v>
      </c>
      <c r="C16" s="0" t="n">
        <v>5</v>
      </c>
      <c r="D16" s="0" t="n">
        <v>3</v>
      </c>
      <c r="E16" s="0" t="n">
        <f aca="false">C16*D16</f>
        <v>15</v>
      </c>
      <c r="F16" s="0" t="n">
        <v>174502.5333</v>
      </c>
      <c r="G16" s="0" t="n">
        <v>462431.7133</v>
      </c>
      <c r="H16" s="0" t="n">
        <v>72610.50411</v>
      </c>
      <c r="I16" s="0" t="n">
        <v>72.61050411</v>
      </c>
      <c r="J16" s="0" t="n">
        <v>0.072610504</v>
      </c>
      <c r="K16" s="0" t="n">
        <v>160.0785696</v>
      </c>
      <c r="L16" s="0" t="n">
        <v>0.026</v>
      </c>
      <c r="M16" s="0" t="n">
        <v>3</v>
      </c>
      <c r="N16" s="0" t="n">
        <v>204.3636362</v>
      </c>
      <c r="O16" s="0" t="n">
        <f aca="false">R16*0.00220462</f>
        <v>791.999185932644</v>
      </c>
      <c r="P16" s="0" t="n">
        <f aca="false">Q16/2.54</f>
        <v>94.4725195803978</v>
      </c>
      <c r="Q16" s="0" t="n">
        <f aca="false">314.9*(1-EXP(-0.089*(E16-W16)))</f>
        <v>239.96019973421</v>
      </c>
      <c r="R16" s="0" t="n">
        <f aca="false">L16*(Q16^M16)</f>
        <v>359245.215017846</v>
      </c>
      <c r="S16" s="0" t="n">
        <f aca="false">R16/20/5.7/3.65*1000</f>
        <v>863362.68930028</v>
      </c>
      <c r="T16" s="0" t="n">
        <f aca="false">S16*2.65</f>
        <v>2287911.12664574</v>
      </c>
      <c r="U16" s="0" t="n">
        <v>314.9</v>
      </c>
      <c r="V16" s="0" t="n">
        <v>0.089</v>
      </c>
      <c r="W16" s="0" t="n">
        <v>-1.13</v>
      </c>
    </row>
    <row r="17" customFormat="false" ht="15" hidden="false" customHeight="false" outlineLevel="0" collapsed="false">
      <c r="A17" s="0" t="s">
        <v>23</v>
      </c>
      <c r="B17" s="0" t="s">
        <v>24</v>
      </c>
      <c r="C17" s="0" t="n">
        <v>6</v>
      </c>
      <c r="D17" s="0" t="n">
        <v>3</v>
      </c>
      <c r="E17" s="0" t="n">
        <f aca="false">C17*D17</f>
        <v>18</v>
      </c>
      <c r="F17" s="0" t="n">
        <v>182386.1888</v>
      </c>
      <c r="G17" s="0" t="n">
        <v>483323.4003</v>
      </c>
      <c r="H17" s="0" t="n">
        <v>75890.89316</v>
      </c>
      <c r="I17" s="0" t="n">
        <v>75.89089316</v>
      </c>
      <c r="J17" s="0" t="n">
        <v>0.075890893</v>
      </c>
      <c r="K17" s="0" t="n">
        <v>167.3105809</v>
      </c>
      <c r="L17" s="0" t="n">
        <v>0.026</v>
      </c>
      <c r="M17" s="0" t="n">
        <v>3</v>
      </c>
      <c r="N17" s="0" t="n">
        <v>207.6260462</v>
      </c>
      <c r="O17" s="0" t="n">
        <f aca="false">R17*0.00220462</f>
        <v>978.910716932335</v>
      </c>
      <c r="P17" s="0" t="n">
        <f aca="false">Q17/2.54</f>
        <v>101.386068092713</v>
      </c>
      <c r="Q17" s="0" t="n">
        <f aca="false">314.9*(1-EXP(-0.089*(E17-W17)))</f>
        <v>257.520612955491</v>
      </c>
      <c r="R17" s="0" t="n">
        <f aca="false">L17*(Q17^M17)</f>
        <v>444026.960171066</v>
      </c>
      <c r="S17" s="0" t="n">
        <f aca="false">R17/20/5.7/3.65*1000</f>
        <v>1067115.98214628</v>
      </c>
      <c r="T17" s="0" t="n">
        <f aca="false">S17*2.65</f>
        <v>2827857.35268763</v>
      </c>
      <c r="U17" s="0" t="n">
        <v>314.9</v>
      </c>
      <c r="V17" s="0" t="n">
        <v>0.089</v>
      </c>
      <c r="W17" s="0" t="n">
        <v>-1.13</v>
      </c>
    </row>
    <row r="18" customFormat="false" ht="15" hidden="false" customHeight="false" outlineLevel="0" collapsed="false">
      <c r="A18" s="0" t="s">
        <v>23</v>
      </c>
      <c r="B18" s="0" t="s">
        <v>24</v>
      </c>
      <c r="C18" s="0" t="n">
        <v>7</v>
      </c>
      <c r="D18" s="0" t="n">
        <v>3</v>
      </c>
      <c r="E18" s="0" t="n">
        <f aca="false">C18*D18</f>
        <v>21</v>
      </c>
      <c r="F18" s="0" t="n">
        <v>186004.1284</v>
      </c>
      <c r="G18" s="0" t="n">
        <v>492910.9401</v>
      </c>
      <c r="H18" s="0" t="n">
        <v>77396.31783</v>
      </c>
      <c r="I18" s="0" t="n">
        <v>77.39631783</v>
      </c>
      <c r="J18" s="0" t="n">
        <v>0.077396318</v>
      </c>
      <c r="K18" s="0" t="n">
        <v>170.6294702</v>
      </c>
      <c r="L18" s="0" t="n">
        <v>0.026</v>
      </c>
      <c r="M18" s="0" t="n">
        <v>3</v>
      </c>
      <c r="N18" s="0" t="n">
        <v>209.0929592</v>
      </c>
      <c r="O18" s="0" t="n">
        <f aca="false">R18*0.00220462</f>
        <v>1140.38686341437</v>
      </c>
      <c r="P18" s="0" t="n">
        <f aca="false">Q18/2.54</f>
        <v>106.679586016862</v>
      </c>
      <c r="Q18" s="0" t="n">
        <f aca="false">314.9*(1-EXP(-0.089*(E18-W18)))</f>
        <v>270.96614848283</v>
      </c>
      <c r="R18" s="0" t="n">
        <f aca="false">L18*(Q18^M18)</f>
        <v>517271.395258308</v>
      </c>
      <c r="S18" s="0" t="n">
        <f aca="false">R18/20/5.7/3.65*1000</f>
        <v>1243142.02176954</v>
      </c>
      <c r="T18" s="0" t="n">
        <f aca="false">S18*2.65</f>
        <v>3294326.35768929</v>
      </c>
      <c r="U18" s="0" t="n">
        <v>314.9</v>
      </c>
      <c r="V18" s="0" t="n">
        <v>0.089</v>
      </c>
      <c r="W18" s="0" t="n">
        <v>-1.13</v>
      </c>
    </row>
    <row r="19" customFormat="false" ht="15" hidden="false" customHeight="false" outlineLevel="0" collapsed="false">
      <c r="A19" s="0" t="s">
        <v>23</v>
      </c>
      <c r="B19" s="0" t="s">
        <v>24</v>
      </c>
      <c r="C19" s="0" t="n">
        <v>8</v>
      </c>
      <c r="D19" s="0" t="n">
        <v>3</v>
      </c>
      <c r="E19" s="0" t="n">
        <f aca="false">C19*D19</f>
        <v>24</v>
      </c>
      <c r="F19" s="0" t="n">
        <v>187644.9615</v>
      </c>
      <c r="G19" s="0" t="n">
        <v>497259.1481</v>
      </c>
      <c r="H19" s="0" t="n">
        <v>78079.06848</v>
      </c>
      <c r="I19" s="0" t="n">
        <v>78.07906848</v>
      </c>
      <c r="J19" s="0" t="n">
        <v>0.078079068</v>
      </c>
      <c r="K19" s="0" t="n">
        <v>172.134676</v>
      </c>
      <c r="L19" s="0" t="n">
        <v>0.026</v>
      </c>
      <c r="M19" s="0" t="n">
        <v>3</v>
      </c>
      <c r="N19" s="0" t="n">
        <v>209.7522124</v>
      </c>
      <c r="O19" s="0" t="n">
        <f aca="false">R19*0.00220462</f>
        <v>1275.36881411843</v>
      </c>
      <c r="P19" s="0" t="n">
        <f aca="false">Q19/2.54</f>
        <v>110.732690144703</v>
      </c>
      <c r="Q19" s="0" t="n">
        <f aca="false">314.9*(1-EXP(-0.089*(E19-W19)))</f>
        <v>281.261032967545</v>
      </c>
      <c r="R19" s="0" t="n">
        <f aca="false">L19*(Q19^M19)</f>
        <v>578498.25099946</v>
      </c>
      <c r="S19" s="0" t="n">
        <f aca="false">R19/20/5.7/3.65*1000</f>
        <v>1390286.59216405</v>
      </c>
      <c r="T19" s="0" t="n">
        <f aca="false">S19*2.65</f>
        <v>3684259.46923472</v>
      </c>
      <c r="U19" s="0" t="n">
        <v>314.9</v>
      </c>
      <c r="V19" s="0" t="n">
        <v>0.089</v>
      </c>
      <c r="W19" s="0" t="n">
        <v>-1.13</v>
      </c>
    </row>
    <row r="20" customFormat="false" ht="15" hidden="false" customHeight="false" outlineLevel="0" collapsed="false">
      <c r="A20" s="0" t="s">
        <v>23</v>
      </c>
      <c r="B20" s="0" t="s">
        <v>24</v>
      </c>
      <c r="C20" s="0" t="n">
        <v>9</v>
      </c>
      <c r="D20" s="0" t="n">
        <v>3</v>
      </c>
      <c r="E20" s="0" t="n">
        <f aca="false">C20*D20</f>
        <v>27</v>
      </c>
      <c r="F20" s="0" t="n">
        <v>188385.8135</v>
      </c>
      <c r="G20" s="0" t="n">
        <v>499222.4057</v>
      </c>
      <c r="H20" s="0" t="n">
        <v>78387.337</v>
      </c>
      <c r="I20" s="0" t="n">
        <v>78.387337</v>
      </c>
      <c r="J20" s="0" t="n">
        <v>0.078387337</v>
      </c>
      <c r="K20" s="0" t="n">
        <v>172.8142909</v>
      </c>
      <c r="L20" s="0" t="n">
        <v>0.026</v>
      </c>
      <c r="M20" s="0" t="n">
        <v>3</v>
      </c>
      <c r="N20" s="0" t="n">
        <v>210.0486598</v>
      </c>
      <c r="O20" s="0" t="n">
        <f aca="false">R20*0.00220462</f>
        <v>1385.63106679956</v>
      </c>
      <c r="P20" s="0" t="n">
        <f aca="false">Q20/2.54</f>
        <v>113.836042831235</v>
      </c>
      <c r="Q20" s="0" t="n">
        <f aca="false">314.9*(1-EXP(-0.089*(E20-W20)))</f>
        <v>289.143548791338</v>
      </c>
      <c r="R20" s="0" t="n">
        <f aca="false">L20*(Q20^M20)</f>
        <v>628512.426994023</v>
      </c>
      <c r="S20" s="0" t="n">
        <f aca="false">R20/20/5.7/3.65*1000</f>
        <v>1510484.08313872</v>
      </c>
      <c r="T20" s="0" t="n">
        <f aca="false">S20*2.65</f>
        <v>4002782.82031762</v>
      </c>
      <c r="U20" s="0" t="n">
        <v>314.9</v>
      </c>
      <c r="V20" s="0" t="n">
        <v>0.089</v>
      </c>
      <c r="W20" s="0" t="n">
        <v>-1.13</v>
      </c>
    </row>
    <row r="21" customFormat="false" ht="15" hidden="false" customHeight="false" outlineLevel="0" collapsed="false">
      <c r="A21" s="0" t="s">
        <v>23</v>
      </c>
      <c r="B21" s="0" t="s">
        <v>24</v>
      </c>
      <c r="C21" s="0" t="n">
        <v>10</v>
      </c>
      <c r="D21" s="0" t="n">
        <v>3</v>
      </c>
      <c r="E21" s="0" t="n">
        <f aca="false">C21*D21</f>
        <v>30</v>
      </c>
      <c r="F21" s="0" t="n">
        <v>188718.3336</v>
      </c>
      <c r="G21" s="0" t="n">
        <v>500103.5842</v>
      </c>
      <c r="H21" s="0" t="n">
        <v>78525.69861</v>
      </c>
      <c r="I21" s="0" t="n">
        <v>78.52569861</v>
      </c>
      <c r="J21" s="0" t="n">
        <v>0.078525699</v>
      </c>
      <c r="K21" s="0" t="n">
        <v>173.1193257</v>
      </c>
      <c r="L21" s="0" t="n">
        <v>0.026</v>
      </c>
      <c r="M21" s="0" t="n">
        <v>3</v>
      </c>
      <c r="N21" s="0" t="n">
        <v>210.1814725</v>
      </c>
      <c r="O21" s="0" t="n">
        <f aca="false">R21*0.00220462</f>
        <v>1474.22363336203</v>
      </c>
      <c r="P21" s="0" t="n">
        <f aca="false">Q21/2.54</f>
        <v>116.212196414573</v>
      </c>
      <c r="Q21" s="0" t="n">
        <f aca="false">314.9*(1-EXP(-0.089*(E21-W21)))</f>
        <v>295.178978893016</v>
      </c>
      <c r="R21" s="0" t="n">
        <f aca="false">L21*(Q21^M21)</f>
        <v>668697.387015461</v>
      </c>
      <c r="S21" s="0" t="n">
        <f aca="false">R21/20/5.7/3.65*1000</f>
        <v>1607059.32952526</v>
      </c>
      <c r="T21" s="0" t="n">
        <f aca="false">S21*2.65</f>
        <v>4258707.22324194</v>
      </c>
      <c r="U21" s="0" t="n">
        <v>314.9</v>
      </c>
      <c r="V21" s="0" t="n">
        <v>0.089</v>
      </c>
      <c r="W21" s="0" t="n">
        <v>-1.13</v>
      </c>
    </row>
    <row r="22" customFormat="false" ht="15" hidden="false" customHeight="false" outlineLevel="0" collapsed="false">
      <c r="A22" s="0" t="s">
        <v>25</v>
      </c>
      <c r="B22" s="0" t="s">
        <v>26</v>
      </c>
      <c r="C22" s="0" t="n">
        <v>1</v>
      </c>
      <c r="D22" s="0" t="n">
        <v>3</v>
      </c>
      <c r="E22" s="0" t="n">
        <f aca="false">C22*D22</f>
        <v>3</v>
      </c>
      <c r="F22" s="0" t="n">
        <v>829.488459</v>
      </c>
      <c r="G22" s="0" t="n">
        <v>2197.74442</v>
      </c>
      <c r="H22" s="0" t="n">
        <v>345.1501478</v>
      </c>
      <c r="I22" s="0" t="n">
        <v>0.345150148</v>
      </c>
      <c r="J22" s="0" t="n">
        <v>0.00034515</v>
      </c>
      <c r="K22" s="0" t="n">
        <v>0.760924919</v>
      </c>
      <c r="L22" s="0" t="n">
        <v>0.0214</v>
      </c>
      <c r="M22" s="0" t="n">
        <v>2.96</v>
      </c>
      <c r="N22" s="0" t="n">
        <v>26.39274475</v>
      </c>
      <c r="O22" s="0" t="n">
        <f aca="false">R22*0.00220462</f>
        <v>1.56289266608861</v>
      </c>
      <c r="P22" s="0" t="n">
        <f aca="false">Q22/2.54</f>
        <v>13.2511836887693</v>
      </c>
      <c r="Q22" s="0" t="n">
        <f aca="false">358.7*(1-EXP(-0.092*(E22-1.929)))</f>
        <v>33.6580065694741</v>
      </c>
      <c r="R22" s="0" t="n">
        <f aca="false">L22*(Q22^M22)</f>
        <v>708.917031546759</v>
      </c>
      <c r="S22" s="0" t="n">
        <f aca="false">R22/20/5.7/3.65*1000</f>
        <v>1703.71793209988</v>
      </c>
      <c r="T22" s="0" t="n">
        <f aca="false">S22*2.65</f>
        <v>4514.85252006467</v>
      </c>
      <c r="U22" s="0" t="n">
        <v>358.7</v>
      </c>
      <c r="V22" s="0" t="n">
        <v>0.092</v>
      </c>
      <c r="W22" s="0" t="n">
        <v>-1.929</v>
      </c>
    </row>
    <row r="23" customFormat="false" ht="15" hidden="false" customHeight="false" outlineLevel="0" collapsed="false">
      <c r="A23" s="0" t="s">
        <v>25</v>
      </c>
      <c r="B23" s="0" t="s">
        <v>26</v>
      </c>
      <c r="C23" s="0" t="n">
        <v>2</v>
      </c>
      <c r="D23" s="0" t="n">
        <v>3</v>
      </c>
      <c r="E23" s="0" t="n">
        <f aca="false">C23*D23</f>
        <v>6</v>
      </c>
      <c r="F23" s="0" t="n">
        <v>67705.01032</v>
      </c>
      <c r="G23" s="0" t="n">
        <v>179418.2774</v>
      </c>
      <c r="H23" s="0" t="n">
        <v>28172.05479</v>
      </c>
      <c r="I23" s="0" t="n">
        <v>28.17205479</v>
      </c>
      <c r="J23" s="0" t="n">
        <v>0.028172055</v>
      </c>
      <c r="K23" s="0" t="n">
        <v>62.10867544</v>
      </c>
      <c r="L23" s="0" t="n">
        <v>0.0214</v>
      </c>
      <c r="M23" s="0" t="n">
        <v>2.96</v>
      </c>
      <c r="N23" s="0" t="n">
        <v>116.779462</v>
      </c>
      <c r="O23" s="0" t="n">
        <f aca="false">R23*0.00220462</f>
        <v>54.960634537569</v>
      </c>
      <c r="P23" s="0" t="n">
        <f aca="false">Q23/2.54</f>
        <v>44.115721395475</v>
      </c>
      <c r="Q23" s="0" t="n">
        <f aca="false">358.7*(1-EXP(-0.092*(E23-1.929)))</f>
        <v>112.053932344506</v>
      </c>
      <c r="R23" s="0" t="n">
        <f aca="false">L23*(Q23^M23)</f>
        <v>24929.7541243248</v>
      </c>
      <c r="S23" s="0" t="n">
        <f aca="false">R23/20/5.7/3.65*1000</f>
        <v>59912.8914307253</v>
      </c>
      <c r="T23" s="0" t="n">
        <f aca="false">S23*2.65</f>
        <v>158769.162291422</v>
      </c>
      <c r="U23" s="0" t="n">
        <v>358.7</v>
      </c>
      <c r="V23" s="0" t="n">
        <v>0.092</v>
      </c>
      <c r="W23" s="0" t="n">
        <v>-1.929</v>
      </c>
    </row>
    <row r="24" customFormat="false" ht="15" hidden="false" customHeight="false" outlineLevel="0" collapsed="false">
      <c r="A24" s="0" t="s">
        <v>25</v>
      </c>
      <c r="B24" s="0" t="s">
        <v>26</v>
      </c>
      <c r="C24" s="0" t="n">
        <v>3</v>
      </c>
      <c r="D24" s="0" t="n">
        <v>3</v>
      </c>
      <c r="E24" s="0" t="n">
        <f aca="false">C24*D24</f>
        <v>9</v>
      </c>
      <c r="F24" s="0" t="n">
        <v>124433.1019</v>
      </c>
      <c r="G24" s="0" t="n">
        <v>329747.72</v>
      </c>
      <c r="H24" s="0" t="n">
        <v>51776.6137</v>
      </c>
      <c r="I24" s="0" t="n">
        <v>51.7766137</v>
      </c>
      <c r="J24" s="0" t="n">
        <v>0.051776614</v>
      </c>
      <c r="K24" s="0" t="n">
        <v>114.1477581</v>
      </c>
      <c r="L24" s="0" t="n">
        <v>0.0214</v>
      </c>
      <c r="M24" s="0" t="n">
        <v>2.96</v>
      </c>
      <c r="N24" s="0" t="n">
        <v>143.4373055</v>
      </c>
      <c r="O24" s="0" t="n">
        <f aca="false">R24*0.00220462</f>
        <v>193.85741420912</v>
      </c>
      <c r="P24" s="0" t="n">
        <f aca="false">Q24/2.54</f>
        <v>67.5361317092912</v>
      </c>
      <c r="Q24" s="0" t="n">
        <f aca="false">358.7*(1-EXP(-0.092*(E24-1.929)))</f>
        <v>171.5417745416</v>
      </c>
      <c r="R24" s="0" t="n">
        <f aca="false">L24*(Q24^M24)</f>
        <v>87932.3485267847</v>
      </c>
      <c r="S24" s="0" t="n">
        <f aca="false">R24/20/5.7/3.65*1000</f>
        <v>211325.038516666</v>
      </c>
      <c r="T24" s="0" t="n">
        <f aca="false">S24*2.65</f>
        <v>560011.352069165</v>
      </c>
      <c r="U24" s="0" t="n">
        <v>358.7</v>
      </c>
      <c r="V24" s="0" t="n">
        <v>0.092</v>
      </c>
      <c r="W24" s="0" t="n">
        <v>-1.929</v>
      </c>
    </row>
    <row r="25" customFormat="false" ht="15" hidden="false" customHeight="false" outlineLevel="0" collapsed="false">
      <c r="A25" s="0" t="s">
        <v>25</v>
      </c>
      <c r="B25" s="0" t="s">
        <v>26</v>
      </c>
      <c r="C25" s="0" t="n">
        <v>4</v>
      </c>
      <c r="D25" s="0" t="n">
        <v>3</v>
      </c>
      <c r="E25" s="0" t="n">
        <f aca="false">C25*D25</f>
        <v>12</v>
      </c>
      <c r="F25" s="0" t="n">
        <v>157775.1923</v>
      </c>
      <c r="G25" s="0" t="n">
        <v>418104.2597</v>
      </c>
      <c r="H25" s="0" t="n">
        <v>65650.25752</v>
      </c>
      <c r="I25" s="0" t="n">
        <v>65.65025752</v>
      </c>
      <c r="J25" s="0" t="n">
        <v>0.065650258</v>
      </c>
      <c r="K25" s="0" t="n">
        <v>144.7338707</v>
      </c>
      <c r="L25" s="0" t="n">
        <v>0.0214</v>
      </c>
      <c r="M25" s="0" t="n">
        <v>2.96</v>
      </c>
      <c r="N25" s="0" t="n">
        <v>155.4154328</v>
      </c>
      <c r="O25" s="0" t="n">
        <f aca="false">R25*0.00220462</f>
        <v>387.06386193656</v>
      </c>
      <c r="P25" s="0" t="n">
        <f aca="false">Q25/2.54</f>
        <v>85.3078418991488</v>
      </c>
      <c r="Q25" s="0" t="n">
        <f aca="false">358.7*(1-EXP(-0.092*(E25-1.929)))</f>
        <v>216.681918423838</v>
      </c>
      <c r="R25" s="0" t="n">
        <f aca="false">L25*(Q25^M25)</f>
        <v>175569.423273199</v>
      </c>
      <c r="S25" s="0" t="n">
        <f aca="false">R25/20/5.7/3.65*1000</f>
        <v>421940.454874306</v>
      </c>
      <c r="T25" s="0" t="n">
        <f aca="false">S25*2.65</f>
        <v>1118142.20541691</v>
      </c>
      <c r="U25" s="0" t="n">
        <v>358.7</v>
      </c>
      <c r="V25" s="0" t="n">
        <v>0.092</v>
      </c>
      <c r="W25" s="0" t="n">
        <v>-1.929</v>
      </c>
    </row>
    <row r="26" customFormat="false" ht="15" hidden="false" customHeight="false" outlineLevel="0" collapsed="false">
      <c r="A26" s="0" t="s">
        <v>25</v>
      </c>
      <c r="B26" s="0" t="s">
        <v>26</v>
      </c>
      <c r="C26" s="0" t="n">
        <v>5</v>
      </c>
      <c r="D26" s="0" t="n">
        <v>3</v>
      </c>
      <c r="E26" s="0" t="n">
        <f aca="false">C26*D26</f>
        <v>15</v>
      </c>
      <c r="F26" s="0" t="n">
        <v>174502.5333</v>
      </c>
      <c r="G26" s="0" t="n">
        <v>462431.7133</v>
      </c>
      <c r="H26" s="0" t="n">
        <v>72610.50411</v>
      </c>
      <c r="I26" s="0" t="n">
        <v>72.61050411</v>
      </c>
      <c r="J26" s="0" t="n">
        <v>0.072610504</v>
      </c>
      <c r="K26" s="0" t="n">
        <v>160.0785696</v>
      </c>
      <c r="L26" s="0" t="n">
        <v>0.0214</v>
      </c>
      <c r="M26" s="0" t="n">
        <v>2.96</v>
      </c>
      <c r="N26" s="0" t="n">
        <v>160.7973716</v>
      </c>
      <c r="O26" s="0" t="n">
        <f aca="false">R26*0.00220462</f>
        <v>597.651459728492</v>
      </c>
      <c r="P26" s="0" t="n">
        <f aca="false">Q26/2.54</f>
        <v>98.7932453929541</v>
      </c>
      <c r="Q26" s="0" t="n">
        <f aca="false">358.7*(1-EXP(-0.092*(E26-1.929)))</f>
        <v>250.934843298103</v>
      </c>
      <c r="R26" s="0" t="n">
        <f aca="false">L26*(Q26^M26)</f>
        <v>271090.464446704</v>
      </c>
      <c r="S26" s="0" t="n">
        <f aca="false">R26/20/5.7/3.65*1000</f>
        <v>651503.158968285</v>
      </c>
      <c r="T26" s="0" t="n">
        <f aca="false">S26*2.65</f>
        <v>1726483.37126596</v>
      </c>
      <c r="U26" s="0" t="n">
        <v>358.7</v>
      </c>
      <c r="V26" s="0" t="n">
        <v>0.092</v>
      </c>
      <c r="W26" s="0" t="n">
        <v>-1.929</v>
      </c>
    </row>
    <row r="27" customFormat="false" ht="15" hidden="false" customHeight="false" outlineLevel="0" collapsed="false">
      <c r="A27" s="0" t="s">
        <v>25</v>
      </c>
      <c r="B27" s="0" t="s">
        <v>26</v>
      </c>
      <c r="C27" s="0" t="n">
        <v>6</v>
      </c>
      <c r="D27" s="0" t="n">
        <v>3</v>
      </c>
      <c r="E27" s="0" t="n">
        <f aca="false">C27*D27</f>
        <v>18</v>
      </c>
      <c r="F27" s="0" t="n">
        <v>182386.1888</v>
      </c>
      <c r="G27" s="0" t="n">
        <v>483323.4003</v>
      </c>
      <c r="H27" s="0" t="n">
        <v>75890.89316</v>
      </c>
      <c r="I27" s="0" t="n">
        <v>75.89089316</v>
      </c>
      <c r="J27" s="0" t="n">
        <v>0.075890893</v>
      </c>
      <c r="K27" s="0" t="n">
        <v>167.3105809</v>
      </c>
      <c r="L27" s="0" t="n">
        <v>0.0214</v>
      </c>
      <c r="M27" s="0" t="n">
        <v>2.96</v>
      </c>
      <c r="N27" s="0" t="n">
        <v>163.2157726</v>
      </c>
      <c r="O27" s="0" t="n">
        <f aca="false">R27*0.00220462</f>
        <v>800.103274546888</v>
      </c>
      <c r="P27" s="0" t="n">
        <f aca="false">Q27/2.54</f>
        <v>109.026143940586</v>
      </c>
      <c r="Q27" s="0" t="n">
        <f aca="false">358.7*(1-EXP(-0.092*(E27-1.929)))</f>
        <v>276.926405609089</v>
      </c>
      <c r="R27" s="0" t="n">
        <f aca="false">L27*(Q27^M27)</f>
        <v>362921.172150706</v>
      </c>
      <c r="S27" s="0" t="n">
        <f aca="false">R27/20/5.7/3.65*1000</f>
        <v>872197.001083167</v>
      </c>
      <c r="T27" s="0" t="n">
        <f aca="false">S27*2.65</f>
        <v>2311322.05287039</v>
      </c>
      <c r="U27" s="0" t="n">
        <v>358.7</v>
      </c>
      <c r="V27" s="0" t="n">
        <v>0.092</v>
      </c>
      <c r="W27" s="0" t="n">
        <v>-1.929</v>
      </c>
    </row>
    <row r="28" customFormat="false" ht="15" hidden="false" customHeight="false" outlineLevel="0" collapsed="false">
      <c r="A28" s="0" t="s">
        <v>25</v>
      </c>
      <c r="B28" s="0" t="s">
        <v>26</v>
      </c>
      <c r="C28" s="0" t="n">
        <v>7</v>
      </c>
      <c r="D28" s="0" t="n">
        <v>3</v>
      </c>
      <c r="E28" s="0" t="n">
        <f aca="false">C28*D28</f>
        <v>21</v>
      </c>
      <c r="F28" s="0" t="n">
        <v>186004.1284</v>
      </c>
      <c r="G28" s="0" t="n">
        <v>492910.9401</v>
      </c>
      <c r="H28" s="0" t="n">
        <v>77396.31783</v>
      </c>
      <c r="I28" s="0" t="n">
        <v>77.39631783</v>
      </c>
      <c r="J28" s="0" t="n">
        <v>0.077396318</v>
      </c>
      <c r="K28" s="0" t="n">
        <v>170.6294702</v>
      </c>
      <c r="L28" s="0" t="n">
        <v>0.0214</v>
      </c>
      <c r="M28" s="0" t="n">
        <v>2.96</v>
      </c>
      <c r="N28" s="0" t="n">
        <v>164.3024716</v>
      </c>
      <c r="O28" s="0" t="n">
        <f aca="false">R28*0.00220462</f>
        <v>980.814934163407</v>
      </c>
      <c r="P28" s="0" t="n">
        <f aca="false">Q28/2.54</f>
        <v>116.790999677698</v>
      </c>
      <c r="Q28" s="0" t="n">
        <f aca="false">358.7*(1-EXP(-0.092*(E28-1.929)))</f>
        <v>296.649139181352</v>
      </c>
      <c r="R28" s="0" t="n">
        <f aca="false">L28*(Q28^M28)</f>
        <v>444890.699605105</v>
      </c>
      <c r="S28" s="0" t="n">
        <f aca="false">R28/20/5.7/3.65*1000</f>
        <v>1069191.77987288</v>
      </c>
      <c r="T28" s="0" t="n">
        <f aca="false">S28*2.65</f>
        <v>2833358.21666313</v>
      </c>
      <c r="U28" s="0" t="n">
        <v>358.7</v>
      </c>
      <c r="V28" s="0" t="n">
        <v>0.092</v>
      </c>
      <c r="W28" s="0" t="n">
        <v>-1.929</v>
      </c>
    </row>
    <row r="29" customFormat="false" ht="15" hidden="false" customHeight="false" outlineLevel="0" collapsed="false">
      <c r="A29" s="0" t="s">
        <v>25</v>
      </c>
      <c r="B29" s="0" t="s">
        <v>26</v>
      </c>
      <c r="C29" s="0" t="n">
        <v>8</v>
      </c>
      <c r="D29" s="0" t="n">
        <v>3</v>
      </c>
      <c r="E29" s="0" t="n">
        <f aca="false">C29*D29</f>
        <v>24</v>
      </c>
      <c r="F29" s="0" t="n">
        <v>187644.9615</v>
      </c>
      <c r="G29" s="0" t="n">
        <v>497259.1481</v>
      </c>
      <c r="H29" s="0" t="n">
        <v>78079.06848</v>
      </c>
      <c r="I29" s="0" t="n">
        <v>78.07906848</v>
      </c>
      <c r="J29" s="0" t="n">
        <v>0.078079068</v>
      </c>
      <c r="K29" s="0" t="n">
        <v>172.134676</v>
      </c>
      <c r="L29" s="0" t="n">
        <v>0.0214</v>
      </c>
      <c r="M29" s="0" t="n">
        <v>2.96</v>
      </c>
      <c r="N29" s="0" t="n">
        <v>164.790708</v>
      </c>
      <c r="O29" s="0" t="n">
        <f aca="false">R29*0.00220462</f>
        <v>1134.63941240167</v>
      </c>
      <c r="P29" s="0" t="n">
        <f aca="false">Q29/2.54</f>
        <v>122.683072616513</v>
      </c>
      <c r="Q29" s="0" t="n">
        <f aca="false">358.7*(1-EXP(-0.092*(E29-1.929)))</f>
        <v>311.615004445944</v>
      </c>
      <c r="R29" s="0" t="n">
        <f aca="false">L29*(Q29^M29)</f>
        <v>514664.392231619</v>
      </c>
      <c r="S29" s="0" t="n">
        <f aca="false">R29/20/5.7/3.65*1000</f>
        <v>1236876.69365926</v>
      </c>
      <c r="T29" s="0" t="n">
        <f aca="false">S29*2.65</f>
        <v>3277723.23819704</v>
      </c>
      <c r="U29" s="0" t="n">
        <v>358.7</v>
      </c>
      <c r="V29" s="0" t="n">
        <v>0.092</v>
      </c>
      <c r="W29" s="0" t="n">
        <v>-1.929</v>
      </c>
    </row>
    <row r="30" customFormat="false" ht="15" hidden="false" customHeight="false" outlineLevel="0" collapsed="false">
      <c r="A30" s="0" t="s">
        <v>25</v>
      </c>
      <c r="B30" s="0" t="s">
        <v>26</v>
      </c>
      <c r="C30" s="0" t="n">
        <v>9</v>
      </c>
      <c r="D30" s="0" t="n">
        <v>3</v>
      </c>
      <c r="E30" s="0" t="n">
        <f aca="false">C30*D30</f>
        <v>27</v>
      </c>
      <c r="F30" s="0" t="n">
        <v>188385.8135</v>
      </c>
      <c r="G30" s="0" t="n">
        <v>499222.4057</v>
      </c>
      <c r="H30" s="0" t="n">
        <v>78387.337</v>
      </c>
      <c r="I30" s="0" t="n">
        <v>78.387337</v>
      </c>
      <c r="J30" s="0" t="n">
        <v>0.078387337</v>
      </c>
      <c r="K30" s="0" t="n">
        <v>172.8142909</v>
      </c>
      <c r="L30" s="0" t="n">
        <v>0.0214</v>
      </c>
      <c r="M30" s="0" t="n">
        <v>2.96</v>
      </c>
      <c r="N30" s="0" t="n">
        <v>165.0102253</v>
      </c>
      <c r="O30" s="0" t="n">
        <f aca="false">R30*0.00220462</f>
        <v>1261.45783933193</v>
      </c>
      <c r="P30" s="0" t="n">
        <f aca="false">Q30/2.54</f>
        <v>127.154053751475</v>
      </c>
      <c r="Q30" s="0" t="n">
        <f aca="false">358.7*(1-EXP(-0.092*(E30-1.929)))</f>
        <v>322.971296528747</v>
      </c>
      <c r="R30" s="0" t="n">
        <f aca="false">L30*(Q30^M30)</f>
        <v>572188.331472968</v>
      </c>
      <c r="S30" s="0" t="n">
        <f aca="false">R30/20/5.7/3.65*1000</f>
        <v>1375122.161675</v>
      </c>
      <c r="T30" s="0" t="n">
        <f aca="false">S30*2.65</f>
        <v>3644073.72843875</v>
      </c>
      <c r="U30" s="0" t="n">
        <v>358.7</v>
      </c>
      <c r="V30" s="0" t="n">
        <v>0.092</v>
      </c>
      <c r="W30" s="0" t="n">
        <v>-1.929</v>
      </c>
    </row>
    <row r="31" customFormat="false" ht="15" hidden="false" customHeight="false" outlineLevel="0" collapsed="false">
      <c r="A31" s="0" t="s">
        <v>25</v>
      </c>
      <c r="B31" s="0" t="s">
        <v>26</v>
      </c>
      <c r="C31" s="0" t="n">
        <v>10</v>
      </c>
      <c r="D31" s="0" t="n">
        <v>3</v>
      </c>
      <c r="E31" s="0" t="n">
        <f aca="false">C31*D31</f>
        <v>30</v>
      </c>
      <c r="F31" s="0" t="n">
        <v>188718.3336</v>
      </c>
      <c r="G31" s="0" t="n">
        <v>500103.5842</v>
      </c>
      <c r="H31" s="0" t="n">
        <v>78525.69861</v>
      </c>
      <c r="I31" s="0" t="n">
        <v>78.52569861</v>
      </c>
      <c r="J31" s="0" t="n">
        <v>0.078525699</v>
      </c>
      <c r="K31" s="0" t="n">
        <v>173.1193257</v>
      </c>
      <c r="L31" s="0" t="n">
        <v>0.0214</v>
      </c>
      <c r="M31" s="0" t="n">
        <v>2.96</v>
      </c>
      <c r="N31" s="0" t="n">
        <v>165.1085664</v>
      </c>
      <c r="O31" s="0" t="n">
        <f aca="false">R31*0.00220462</f>
        <v>1363.71085511251</v>
      </c>
      <c r="P31" s="0" t="n">
        <f aca="false">Q31/2.54</f>
        <v>130.546692049874</v>
      </c>
      <c r="Q31" s="0" t="n">
        <f aca="false">358.7*(1-EXP(-0.092*(E31-1.929)))</f>
        <v>331.588597806679</v>
      </c>
      <c r="R31" s="0" t="n">
        <f aca="false">L31*(Q31^M31)</f>
        <v>618569.574399446</v>
      </c>
      <c r="S31" s="0" t="n">
        <f aca="false">R31/20/5.7/3.65*1000</f>
        <v>1486588.73924404</v>
      </c>
      <c r="T31" s="0" t="n">
        <f aca="false">S31*2.65</f>
        <v>3939460.15899671</v>
      </c>
      <c r="U31" s="0" t="n">
        <v>358.7</v>
      </c>
      <c r="V31" s="0" t="n">
        <v>0.092</v>
      </c>
      <c r="W31" s="0" t="n">
        <v>-1.929</v>
      </c>
    </row>
    <row r="32" customFormat="false" ht="15" hidden="false" customHeight="false" outlineLevel="0" collapsed="false">
      <c r="A32" s="0" t="s">
        <v>27</v>
      </c>
      <c r="B32" s="0" t="s">
        <v>28</v>
      </c>
      <c r="C32" s="0" t="n">
        <v>1</v>
      </c>
      <c r="D32" s="0" t="n">
        <v>1</v>
      </c>
      <c r="E32" s="0" t="n">
        <f aca="false">C32*D32</f>
        <v>1</v>
      </c>
      <c r="F32" s="0" t="n">
        <v>269.4063927</v>
      </c>
      <c r="G32" s="0" t="n">
        <v>713.9269407</v>
      </c>
      <c r="H32" s="0" t="n">
        <v>112.1</v>
      </c>
      <c r="I32" s="0" t="n">
        <v>0.1121</v>
      </c>
      <c r="J32" s="0" t="n">
        <v>0.0001121</v>
      </c>
      <c r="K32" s="0" t="n">
        <v>0.247137902</v>
      </c>
      <c r="L32" s="0" t="n">
        <v>0.011</v>
      </c>
      <c r="M32" s="0" t="n">
        <v>2.9</v>
      </c>
      <c r="N32" s="0" t="n">
        <v>24.10695675</v>
      </c>
      <c r="O32" s="0" t="n">
        <f aca="false">R32*0.00220462</f>
        <v>0.344875971348489</v>
      </c>
      <c r="P32" s="0" t="n">
        <f aca="false">Q32/2.54</f>
        <v>10.646659268563</v>
      </c>
      <c r="Q32" s="0" t="n">
        <f aca="false">81.53*(1-EXP(-0.31*(E32+0.3)))</f>
        <v>27.0425145421501</v>
      </c>
      <c r="R32" s="0" t="n">
        <f aca="false">L32*(Q32^M32)</f>
        <v>156.433295238403</v>
      </c>
      <c r="S32" s="0" t="n">
        <f aca="false">R32/20/5.7/3.65*1000</f>
        <v>375.95120220717</v>
      </c>
      <c r="T32" s="0" t="n">
        <f aca="false">S32*2.65</f>
        <v>996.270685848999</v>
      </c>
      <c r="U32" s="0" t="n">
        <v>81.53</v>
      </c>
      <c r="V32" s="0" t="n">
        <v>0.31</v>
      </c>
      <c r="W32" s="0" t="n">
        <v>-0.3</v>
      </c>
      <c r="Y32" s="0" t="s">
        <v>402</v>
      </c>
    </row>
    <row r="33" customFormat="false" ht="15" hidden="false" customHeight="false" outlineLevel="0" collapsed="false">
      <c r="A33" s="0" t="s">
        <v>27</v>
      </c>
      <c r="B33" s="0" t="s">
        <v>28</v>
      </c>
      <c r="C33" s="0" t="n">
        <v>2</v>
      </c>
      <c r="D33" s="0" t="n">
        <v>1</v>
      </c>
      <c r="E33" s="0" t="n">
        <f aca="false">C33*D33</f>
        <v>2</v>
      </c>
      <c r="F33" s="0" t="n">
        <v>1159.336698</v>
      </c>
      <c r="G33" s="0" t="n">
        <v>3072.24225</v>
      </c>
      <c r="H33" s="0" t="n">
        <v>482.4</v>
      </c>
      <c r="I33" s="0" t="n">
        <v>0.4824</v>
      </c>
      <c r="J33" s="0" t="n">
        <v>0.0004824</v>
      </c>
      <c r="K33" s="0" t="n">
        <v>1.063508688</v>
      </c>
      <c r="L33" s="0" t="n">
        <v>0.011</v>
      </c>
      <c r="M33" s="0" t="n">
        <v>2.9</v>
      </c>
      <c r="N33" s="0" t="n">
        <v>39.87444897</v>
      </c>
      <c r="O33" s="0" t="n">
        <f aca="false">R33*0.00220462</f>
        <v>1.19971196350862</v>
      </c>
      <c r="P33" s="0" t="n">
        <f aca="false">Q33/2.54</f>
        <v>16.3646927711121</v>
      </c>
      <c r="Q33" s="0" t="n">
        <f aca="false">81.53*(1-EXP(-0.31*(E33+0.3)))</f>
        <v>41.5663196386248</v>
      </c>
      <c r="R33" s="0" t="n">
        <f aca="false">L33*(Q33^M33)</f>
        <v>544.180840012621</v>
      </c>
      <c r="S33" s="0" t="n">
        <f aca="false">R33/20/5.7/3.65*1000</f>
        <v>1307.81264122235</v>
      </c>
      <c r="T33" s="0" t="n">
        <f aca="false">S33*2.65</f>
        <v>3465.70349923923</v>
      </c>
      <c r="U33" s="0" t="n">
        <v>81.53</v>
      </c>
      <c r="V33" s="0" t="n">
        <v>0.31</v>
      </c>
      <c r="W33" s="0" t="n">
        <v>-0.3</v>
      </c>
    </row>
    <row r="34" customFormat="false" ht="15" hidden="false" customHeight="false" outlineLevel="0" collapsed="false">
      <c r="A34" s="0" t="s">
        <v>27</v>
      </c>
      <c r="B34" s="0" t="s">
        <v>28</v>
      </c>
      <c r="C34" s="0" t="n">
        <v>3</v>
      </c>
      <c r="D34" s="0" t="n">
        <v>1</v>
      </c>
      <c r="E34" s="0" t="n">
        <f aca="false">C34*D34</f>
        <v>3</v>
      </c>
      <c r="F34" s="0" t="n">
        <v>3106.224465</v>
      </c>
      <c r="G34" s="0" t="n">
        <v>8231.494833</v>
      </c>
      <c r="H34" s="0" t="n">
        <v>1292.5</v>
      </c>
      <c r="I34" s="0" t="n">
        <v>1.2925</v>
      </c>
      <c r="J34" s="0" t="n">
        <v>0.0012925</v>
      </c>
      <c r="K34" s="0" t="n">
        <v>2.84947135</v>
      </c>
      <c r="L34" s="0" t="n">
        <v>0.011</v>
      </c>
      <c r="M34" s="0" t="n">
        <v>2.9</v>
      </c>
      <c r="N34" s="0" t="n">
        <v>56.01301107</v>
      </c>
      <c r="O34" s="0" t="n">
        <f aca="false">R34*0.00220462</f>
        <v>2.32500260382221</v>
      </c>
      <c r="P34" s="0" t="n">
        <f aca="false">Q34/2.54</f>
        <v>20.5585670391453</v>
      </c>
      <c r="Q34" s="0" t="n">
        <f aca="false">81.53*(1-EXP(-0.31*(E34+0.3)))</f>
        <v>52.218760279429</v>
      </c>
      <c r="R34" s="0" t="n">
        <f aca="false">L34*(Q34^M34)</f>
        <v>1054.60469551315</v>
      </c>
      <c r="S34" s="0" t="n">
        <f aca="false">R34/20/5.7/3.65*1000</f>
        <v>2534.49818676556</v>
      </c>
      <c r="T34" s="0" t="n">
        <f aca="false">S34*2.65</f>
        <v>6716.42019492875</v>
      </c>
      <c r="U34" s="0" t="n">
        <v>81.53</v>
      </c>
      <c r="V34" s="0" t="n">
        <v>0.31</v>
      </c>
      <c r="W34" s="0" t="n">
        <v>-0.3</v>
      </c>
    </row>
    <row r="35" customFormat="false" ht="15" hidden="false" customHeight="false" outlineLevel="0" collapsed="false">
      <c r="A35" s="0" t="s">
        <v>27</v>
      </c>
      <c r="B35" s="0" t="s">
        <v>28</v>
      </c>
      <c r="C35" s="0" t="n">
        <v>4</v>
      </c>
      <c r="D35" s="0" t="n">
        <v>1</v>
      </c>
      <c r="E35" s="0" t="n">
        <f aca="false">C35*D35</f>
        <v>4</v>
      </c>
      <c r="F35" s="0" t="n">
        <v>5996.875751</v>
      </c>
      <c r="G35" s="0" t="n">
        <v>15891.72074</v>
      </c>
      <c r="H35" s="0" t="n">
        <v>2495.3</v>
      </c>
      <c r="I35" s="0" t="n">
        <v>2.4953</v>
      </c>
      <c r="J35" s="0" t="n">
        <v>0.0024953</v>
      </c>
      <c r="K35" s="0" t="n">
        <v>5.501188286</v>
      </c>
      <c r="L35" s="0" t="n">
        <v>0.011</v>
      </c>
      <c r="M35" s="0" t="n">
        <v>2.9</v>
      </c>
      <c r="N35" s="0" t="n">
        <v>70.27542429</v>
      </c>
      <c r="O35" s="0" t="n">
        <f aca="false">R35*0.00220462</f>
        <v>3.48362627987415</v>
      </c>
      <c r="P35" s="0" t="n">
        <f aca="false">Q35/2.54</f>
        <v>23.6345513558215</v>
      </c>
      <c r="Q35" s="0" t="n">
        <f aca="false">81.53*(1-EXP(-0.31*(E35+0.3)))</f>
        <v>60.0317604437867</v>
      </c>
      <c r="R35" s="0" t="n">
        <f aca="false">L35*(Q35^M35)</f>
        <v>1580.14817967457</v>
      </c>
      <c r="S35" s="0" t="n">
        <f aca="false">R35/20/5.7/3.65*1000</f>
        <v>3797.5202587709</v>
      </c>
      <c r="T35" s="0" t="n">
        <f aca="false">S35*2.65</f>
        <v>10063.4286857429</v>
      </c>
      <c r="U35" s="0" t="n">
        <v>81.53</v>
      </c>
      <c r="V35" s="0" t="n">
        <v>0.31</v>
      </c>
      <c r="W35" s="0" t="n">
        <v>-0.3</v>
      </c>
    </row>
    <row r="36" customFormat="false" ht="15" hidden="false" customHeight="false" outlineLevel="0" collapsed="false">
      <c r="A36" s="0" t="s">
        <v>27</v>
      </c>
      <c r="B36" s="0" t="s">
        <v>28</v>
      </c>
      <c r="C36" s="0" t="n">
        <v>5</v>
      </c>
      <c r="D36" s="0" t="n">
        <v>1</v>
      </c>
      <c r="E36" s="0" t="n">
        <f aca="false">C36*D36</f>
        <v>5</v>
      </c>
      <c r="F36" s="0" t="n">
        <v>7692.14131</v>
      </c>
      <c r="G36" s="0" t="n">
        <v>20384.17447</v>
      </c>
      <c r="H36" s="0" t="n">
        <v>3200.699999</v>
      </c>
      <c r="I36" s="0" t="n">
        <v>3.200699999</v>
      </c>
      <c r="J36" s="0" t="n">
        <v>0.0032007</v>
      </c>
      <c r="K36" s="0" t="n">
        <v>7.056327232</v>
      </c>
      <c r="L36" s="0" t="n">
        <v>0.011</v>
      </c>
      <c r="M36" s="0" t="n">
        <v>2.9</v>
      </c>
      <c r="N36" s="0" t="n">
        <v>76.5749981</v>
      </c>
      <c r="O36" s="0" t="n">
        <f aca="false">R36*0.00220462</f>
        <v>4.53792635790784</v>
      </c>
      <c r="P36" s="0" t="n">
        <f aca="false">Q36/2.54</f>
        <v>25.8906226902814</v>
      </c>
      <c r="Q36" s="0" t="n">
        <f aca="false">81.53*(1-EXP(-0.31*(E36+0.3)))</f>
        <v>65.7621816333147</v>
      </c>
      <c r="R36" s="0" t="n">
        <f aca="false">L36*(Q36^M36)</f>
        <v>2058.37121948809</v>
      </c>
      <c r="S36" s="0" t="n">
        <f aca="false">R36/20/5.7/3.65*1000</f>
        <v>4946.81860006752</v>
      </c>
      <c r="T36" s="0" t="n">
        <f aca="false">S36*2.65</f>
        <v>13109.0692901789</v>
      </c>
      <c r="U36" s="0" t="n">
        <v>81.53</v>
      </c>
      <c r="V36" s="0" t="n">
        <v>0.31</v>
      </c>
      <c r="W36" s="0" t="n">
        <v>-0.3</v>
      </c>
    </row>
    <row r="37" customFormat="false" ht="15" hidden="false" customHeight="false" outlineLevel="0" collapsed="false">
      <c r="A37" s="0" t="s">
        <v>27</v>
      </c>
      <c r="B37" s="0" t="s">
        <v>28</v>
      </c>
      <c r="C37" s="0" t="n">
        <v>6</v>
      </c>
      <c r="D37" s="0" t="n">
        <v>1</v>
      </c>
      <c r="E37" s="0" t="n">
        <f aca="false">C37*D37</f>
        <v>6</v>
      </c>
      <c r="F37" s="0" t="n">
        <v>10142.27349</v>
      </c>
      <c r="G37" s="0" t="n">
        <v>26877.02475</v>
      </c>
      <c r="H37" s="0" t="n">
        <v>4220.199999</v>
      </c>
      <c r="I37" s="0" t="n">
        <v>4.220199999</v>
      </c>
      <c r="J37" s="0" t="n">
        <v>0.0042202</v>
      </c>
      <c r="K37" s="0" t="n">
        <v>9.303937322</v>
      </c>
      <c r="L37" s="0" t="n">
        <v>0.011</v>
      </c>
      <c r="M37" s="0" t="n">
        <v>2.9</v>
      </c>
      <c r="N37" s="0" t="n">
        <v>84.23579358</v>
      </c>
      <c r="O37" s="0" t="n">
        <f aca="false">R37*0.00220462</f>
        <v>5.43104509535023</v>
      </c>
      <c r="P37" s="0" t="n">
        <f aca="false">Q37/2.54</f>
        <v>27.5453313435658</v>
      </c>
      <c r="Q37" s="0" t="n">
        <f aca="false">81.53*(1-EXP(-0.31*(E37+0.3)))</f>
        <v>69.9651416126572</v>
      </c>
      <c r="R37" s="0" t="n">
        <f aca="false">L37*(Q37^M37)</f>
        <v>2463.48354607607</v>
      </c>
      <c r="S37" s="0" t="n">
        <f aca="false">R37/20/5.7/3.65*1000</f>
        <v>5920.41227127151</v>
      </c>
      <c r="T37" s="0" t="n">
        <f aca="false">S37*2.65</f>
        <v>15689.0925188695</v>
      </c>
      <c r="U37" s="0" t="n">
        <v>81.53</v>
      </c>
      <c r="V37" s="0" t="n">
        <v>0.31</v>
      </c>
      <c r="W37" s="0" t="n">
        <v>-0.3</v>
      </c>
    </row>
    <row r="38" customFormat="false" ht="15" hidden="false" customHeight="false" outlineLevel="0" collapsed="false">
      <c r="A38" s="0" t="s">
        <v>27</v>
      </c>
      <c r="B38" s="0" t="s">
        <v>28</v>
      </c>
      <c r="C38" s="0" t="n">
        <v>7</v>
      </c>
      <c r="D38" s="0" t="n">
        <v>1</v>
      </c>
      <c r="E38" s="0" t="n">
        <f aca="false">C38*D38</f>
        <v>7</v>
      </c>
      <c r="F38" s="0" t="n">
        <v>11392.21341</v>
      </c>
      <c r="G38" s="0" t="n">
        <v>30189.36555</v>
      </c>
      <c r="H38" s="0" t="n">
        <v>4740.3</v>
      </c>
      <c r="I38" s="0" t="n">
        <v>4.7403</v>
      </c>
      <c r="J38" s="0" t="n">
        <v>0.0047403</v>
      </c>
      <c r="K38" s="0" t="n">
        <v>10.45056019</v>
      </c>
      <c r="L38" s="0" t="n">
        <v>0.011</v>
      </c>
      <c r="M38" s="0" t="n">
        <v>2.9</v>
      </c>
      <c r="N38" s="0" t="n">
        <v>87.68010953</v>
      </c>
      <c r="O38" s="0" t="n">
        <f aca="false">R38*0.00220462</f>
        <v>6.15441758839745</v>
      </c>
      <c r="P38" s="0" t="n">
        <f aca="false">Q38/2.54</f>
        <v>28.7589723687553</v>
      </c>
      <c r="Q38" s="0" t="n">
        <f aca="false">81.53*(1-EXP(-0.31*(E38+0.3)))</f>
        <v>73.0477898166385</v>
      </c>
      <c r="R38" s="0" t="n">
        <f aca="false">L38*(Q38^M38)</f>
        <v>2791.60017980307</v>
      </c>
      <c r="S38" s="0" t="n">
        <f aca="false">R38/20/5.7/3.65*1000</f>
        <v>6708.96462341522</v>
      </c>
      <c r="T38" s="0" t="n">
        <f aca="false">S38*2.65</f>
        <v>17778.7562520503</v>
      </c>
      <c r="U38" s="0" t="n">
        <v>81.53</v>
      </c>
      <c r="V38" s="0" t="n">
        <v>0.31</v>
      </c>
      <c r="W38" s="0" t="n">
        <v>-0.3</v>
      </c>
    </row>
    <row r="39" customFormat="false" ht="15" hidden="false" customHeight="false" outlineLevel="0" collapsed="false">
      <c r="A39" s="0" t="s">
        <v>27</v>
      </c>
      <c r="B39" s="0" t="s">
        <v>28</v>
      </c>
      <c r="C39" s="0" t="n">
        <v>8</v>
      </c>
      <c r="D39" s="0" t="n">
        <v>1</v>
      </c>
      <c r="E39" s="0" t="n">
        <f aca="false">C39*D39</f>
        <v>8</v>
      </c>
      <c r="F39" s="0" t="n">
        <v>12774.81374</v>
      </c>
      <c r="G39" s="0" t="n">
        <v>33853.25642</v>
      </c>
      <c r="H39" s="0" t="n">
        <v>5315.599997</v>
      </c>
      <c r="I39" s="0" t="n">
        <v>5.315599997</v>
      </c>
      <c r="J39" s="0" t="n">
        <v>0.0053156</v>
      </c>
      <c r="K39" s="0" t="n">
        <v>11.71887807</v>
      </c>
      <c r="L39" s="0" t="n">
        <v>0.011</v>
      </c>
      <c r="M39" s="0" t="n">
        <v>2.9</v>
      </c>
      <c r="N39" s="0" t="n">
        <v>91.21264235</v>
      </c>
      <c r="O39" s="0" t="n">
        <f aca="false">R39*0.00220462</f>
        <v>6.72323328377382</v>
      </c>
      <c r="P39" s="0" t="n">
        <f aca="false">Q39/2.54</f>
        <v>29.6491136846295</v>
      </c>
      <c r="Q39" s="0" t="n">
        <f aca="false">81.53*(1-EXP(-0.31*(E39+0.3)))</f>
        <v>75.3087487589588</v>
      </c>
      <c r="R39" s="0" t="n">
        <f aca="false">L39*(Q39^M39)</f>
        <v>3049.61094600149</v>
      </c>
      <c r="S39" s="0" t="n">
        <f aca="false">R39/20/5.7/3.65*1000</f>
        <v>7329.03375631217</v>
      </c>
      <c r="T39" s="0" t="n">
        <f aca="false">S39*2.65</f>
        <v>19421.9394542273</v>
      </c>
      <c r="U39" s="0" t="n">
        <v>81.53</v>
      </c>
      <c r="V39" s="0" t="n">
        <v>0.31</v>
      </c>
      <c r="W39" s="0" t="n">
        <v>-0.3</v>
      </c>
    </row>
    <row r="40" customFormat="false" ht="15" hidden="false" customHeight="false" outlineLevel="0" collapsed="false">
      <c r="A40" s="0" t="s">
        <v>27</v>
      </c>
      <c r="B40" s="0" t="s">
        <v>28</v>
      </c>
      <c r="C40" s="0" t="n">
        <v>9</v>
      </c>
      <c r="D40" s="0" t="n">
        <v>1</v>
      </c>
      <c r="E40" s="0" t="n">
        <f aca="false">C40*D40</f>
        <v>9</v>
      </c>
      <c r="F40" s="0" t="n">
        <v>13862.05239</v>
      </c>
      <c r="G40" s="0" t="n">
        <v>36734.43884</v>
      </c>
      <c r="H40" s="0" t="n">
        <v>5767.999999</v>
      </c>
      <c r="I40" s="0" t="n">
        <v>5.767999999</v>
      </c>
      <c r="J40" s="0" t="n">
        <v>0.005768</v>
      </c>
      <c r="K40" s="0" t="n">
        <v>12.71624816</v>
      </c>
      <c r="L40" s="0" t="n">
        <v>0.011</v>
      </c>
      <c r="M40" s="0" t="n">
        <v>2.9</v>
      </c>
      <c r="N40" s="0" t="n">
        <v>93.81819905</v>
      </c>
      <c r="O40" s="0" t="n">
        <f aca="false">R40*0.00220462</f>
        <v>7.16160461171385</v>
      </c>
      <c r="P40" s="0" t="n">
        <f aca="false">Q40/2.54</f>
        <v>30.3019851233668</v>
      </c>
      <c r="Q40" s="0" t="n">
        <f aca="false">81.53*(1-EXP(-0.31*(E40+0.3)))</f>
        <v>76.9670422133518</v>
      </c>
      <c r="R40" s="0" t="n">
        <f aca="false">L40*(Q40^M40)</f>
        <v>3248.45307205498</v>
      </c>
      <c r="S40" s="0" t="n">
        <f aca="false">R40/20/5.7/3.65*1000</f>
        <v>7806.90476341019</v>
      </c>
      <c r="T40" s="0" t="n">
        <f aca="false">S40*2.65</f>
        <v>20688.297623037</v>
      </c>
      <c r="U40" s="0" t="n">
        <v>81.53</v>
      </c>
      <c r="V40" s="0" t="n">
        <v>0.31</v>
      </c>
      <c r="W40" s="0" t="n">
        <v>-0.3</v>
      </c>
    </row>
    <row r="41" customFormat="false" ht="15" hidden="false" customHeight="false" outlineLevel="0" collapsed="false">
      <c r="A41" s="0" t="s">
        <v>27</v>
      </c>
      <c r="B41" s="0" t="s">
        <v>28</v>
      </c>
      <c r="C41" s="0" t="n">
        <v>10</v>
      </c>
      <c r="D41" s="0" t="n">
        <v>1</v>
      </c>
      <c r="E41" s="0" t="n">
        <f aca="false">C41*D41</f>
        <v>10</v>
      </c>
      <c r="F41" s="0" t="n">
        <v>14179.28383</v>
      </c>
      <c r="G41" s="0" t="n">
        <v>37575.10214</v>
      </c>
      <c r="H41" s="0" t="n">
        <v>5900.000002</v>
      </c>
      <c r="I41" s="0" t="n">
        <v>5.900000002</v>
      </c>
      <c r="J41" s="0" t="n">
        <v>0.0059</v>
      </c>
      <c r="K41" s="0" t="n">
        <v>13.007258</v>
      </c>
      <c r="L41" s="0" t="n">
        <v>0.011</v>
      </c>
      <c r="M41" s="0" t="n">
        <v>2.9</v>
      </c>
      <c r="N41" s="0" t="n">
        <v>94.55306903</v>
      </c>
      <c r="O41" s="0" t="n">
        <f aca="false">R41*0.00220462</f>
        <v>7.49475122767569</v>
      </c>
      <c r="P41" s="0" t="n">
        <f aca="false">Q41/2.54</f>
        <v>30.7808316929145</v>
      </c>
      <c r="Q41" s="0" t="n">
        <f aca="false">81.53*(1-EXP(-0.31*(E41+0.3)))</f>
        <v>78.1833125000029</v>
      </c>
      <c r="R41" s="0" t="n">
        <f aca="false">L41*(Q41^M41)</f>
        <v>3399.56601485775</v>
      </c>
      <c r="S41" s="0" t="n">
        <f aca="false">R41/20/5.7/3.65*1000</f>
        <v>8170.06973049206</v>
      </c>
      <c r="T41" s="0" t="n">
        <f aca="false">S41*2.65</f>
        <v>21650.684785804</v>
      </c>
      <c r="U41" s="0" t="n">
        <v>81.53</v>
      </c>
      <c r="V41" s="0" t="n">
        <v>0.31</v>
      </c>
      <c r="W41" s="0" t="n">
        <v>-0.3</v>
      </c>
    </row>
    <row r="42" customFormat="false" ht="15" hidden="false" customHeight="false" outlineLevel="0" collapsed="false">
      <c r="A42" s="0" t="s">
        <v>29</v>
      </c>
      <c r="B42" s="0" t="s">
        <v>30</v>
      </c>
      <c r="C42" s="0" t="n">
        <v>1</v>
      </c>
      <c r="D42" s="0" t="n">
        <v>7</v>
      </c>
      <c r="E42" s="2" t="n">
        <f aca="false">C42*D42</f>
        <v>7</v>
      </c>
      <c r="F42" s="0" t="n">
        <v>1355.00938</v>
      </c>
      <c r="G42" s="0" t="n">
        <v>3590.52486</v>
      </c>
      <c r="H42" s="0" t="n">
        <v>563.819403</v>
      </c>
      <c r="I42" s="0" t="n">
        <v>0.563819403</v>
      </c>
      <c r="J42" s="0" t="n">
        <v>0.000563819</v>
      </c>
      <c r="K42" s="0" t="n">
        <v>1.243007532</v>
      </c>
      <c r="L42" s="0" t="n">
        <v>0.00325</v>
      </c>
      <c r="M42" s="0" t="n">
        <v>3</v>
      </c>
      <c r="N42" s="0" t="n">
        <v>55.77234247</v>
      </c>
      <c r="O42" s="0" t="n">
        <f aca="false">R42*0.00220462</f>
        <v>75.5317729774532</v>
      </c>
      <c r="P42" s="0" t="n">
        <f aca="false">Q42/2.54</f>
        <v>86.3251102694469</v>
      </c>
      <c r="Q42" s="0" t="n">
        <f aca="false">282*(1-EXP(-0.18*(E42+1.35)))</f>
        <v>219.265780084395</v>
      </c>
      <c r="R42" s="0" t="n">
        <f aca="false">L42*(Q42^M42)</f>
        <v>34260.6766596752</v>
      </c>
      <c r="S42" s="0" t="n">
        <f aca="false">R42/20/5.7/3.65*1000</f>
        <v>82337.6031234685</v>
      </c>
      <c r="T42" s="0" t="n">
        <f aca="false">S42*2.65</f>
        <v>218194.648277192</v>
      </c>
      <c r="U42" s="0" t="n">
        <v>282</v>
      </c>
      <c r="V42" s="0" t="n">
        <v>0.18</v>
      </c>
      <c r="W42" s="0" t="n">
        <v>-1.35</v>
      </c>
      <c r="Y42" s="0" t="s">
        <v>402</v>
      </c>
    </row>
    <row r="43" customFormat="false" ht="15" hidden="false" customHeight="false" outlineLevel="0" collapsed="false">
      <c r="A43" s="0" t="s">
        <v>29</v>
      </c>
      <c r="B43" s="0" t="s">
        <v>30</v>
      </c>
      <c r="C43" s="0" t="n">
        <v>2</v>
      </c>
      <c r="D43" s="0" t="n">
        <v>7</v>
      </c>
      <c r="E43" s="2" t="n">
        <f aca="false">C43*D43</f>
        <v>14</v>
      </c>
      <c r="F43" s="0" t="n">
        <v>9019.28204</v>
      </c>
      <c r="G43" s="0" t="n">
        <v>23901.1974</v>
      </c>
      <c r="H43" s="0" t="n">
        <v>3752.923257</v>
      </c>
      <c r="I43" s="0" t="n">
        <v>3.752923257</v>
      </c>
      <c r="J43" s="0" t="n">
        <v>0.003752923</v>
      </c>
      <c r="K43" s="0" t="n">
        <v>8.273769671</v>
      </c>
      <c r="L43" s="0" t="n">
        <v>0.00325</v>
      </c>
      <c r="M43" s="0" t="n">
        <v>3</v>
      </c>
      <c r="N43" s="0" t="n">
        <v>104.9128716</v>
      </c>
      <c r="O43" s="0" t="n">
        <f aca="false">R43*0.00220462</f>
        <v>132.142073586936</v>
      </c>
      <c r="P43" s="0" t="n">
        <f aca="false">Q43/2.54</f>
        <v>104.01778973292</v>
      </c>
      <c r="Q43" s="0" t="n">
        <f aca="false">282*(1-EXP(-0.18*(E43+1.35)))</f>
        <v>264.205185921617</v>
      </c>
      <c r="R43" s="0" t="n">
        <f aca="false">L43*(Q43^M43)</f>
        <v>59938.7076171566</v>
      </c>
      <c r="S43" s="0" t="n">
        <f aca="false">R43/20/5.7/3.65*1000</f>
        <v>144048.804655507</v>
      </c>
      <c r="T43" s="0" t="n">
        <f aca="false">S43*2.65</f>
        <v>381729.332337094</v>
      </c>
      <c r="U43" s="0" t="n">
        <v>282</v>
      </c>
      <c r="V43" s="0" t="n">
        <v>0.18</v>
      </c>
      <c r="W43" s="0" t="n">
        <v>-1.35</v>
      </c>
    </row>
    <row r="44" customFormat="false" ht="15" hidden="false" customHeight="false" outlineLevel="0" collapsed="false">
      <c r="A44" s="0" t="s">
        <v>29</v>
      </c>
      <c r="B44" s="0" t="s">
        <v>30</v>
      </c>
      <c r="C44" s="0" t="n">
        <v>3</v>
      </c>
      <c r="D44" s="0" t="n">
        <v>7</v>
      </c>
      <c r="E44" s="2" t="n">
        <f aca="false">C44*D44</f>
        <v>21</v>
      </c>
      <c r="F44" s="0" t="n">
        <v>20847.3854</v>
      </c>
      <c r="G44" s="0" t="n">
        <v>55245.1214</v>
      </c>
      <c r="H44" s="0" t="n">
        <v>8674.597065</v>
      </c>
      <c r="I44" s="0" t="n">
        <v>8.674597065</v>
      </c>
      <c r="J44" s="0" t="n">
        <v>0.008674597</v>
      </c>
      <c r="K44" s="0" t="n">
        <v>19.12419018</v>
      </c>
      <c r="L44" s="0" t="n">
        <v>0.00325</v>
      </c>
      <c r="M44" s="0" t="n">
        <v>3</v>
      </c>
      <c r="N44" s="0" t="n">
        <v>138.7145391</v>
      </c>
      <c r="O44" s="0" t="n">
        <f aca="false">R44*0.00220462</f>
        <v>152.206304249197</v>
      </c>
      <c r="P44" s="0" t="n">
        <f aca="false">Q44/2.54</f>
        <v>109.036389502304</v>
      </c>
      <c r="Q44" s="0" t="n">
        <f aca="false">282*(1-EXP(-0.18*(E44+1.35)))</f>
        <v>276.952429335852</v>
      </c>
      <c r="R44" s="0" t="n">
        <f aca="false">L44*(Q44^M44)</f>
        <v>69039.7003788392</v>
      </c>
      <c r="S44" s="0" t="n">
        <f aca="false">R44/20/5.7/3.65*1000</f>
        <v>165920.933378609</v>
      </c>
      <c r="T44" s="0" t="n">
        <f aca="false">S44*2.65</f>
        <v>439690.473453314</v>
      </c>
      <c r="U44" s="0" t="n">
        <v>282</v>
      </c>
      <c r="V44" s="0" t="n">
        <v>0.18</v>
      </c>
      <c r="W44" s="0" t="n">
        <v>-1.35</v>
      </c>
    </row>
    <row r="45" customFormat="false" ht="15" hidden="false" customHeight="false" outlineLevel="0" collapsed="false">
      <c r="A45" s="0" t="s">
        <v>29</v>
      </c>
      <c r="B45" s="0" t="s">
        <v>30</v>
      </c>
      <c r="C45" s="0" t="n">
        <v>4</v>
      </c>
      <c r="D45" s="0" t="n">
        <v>7</v>
      </c>
      <c r="E45" s="2" t="n">
        <f aca="false">C45*D45</f>
        <v>28</v>
      </c>
      <c r="F45" s="0" t="n">
        <v>32899.0593</v>
      </c>
      <c r="G45" s="0" t="n">
        <v>87183.5571</v>
      </c>
      <c r="H45" s="0" t="n">
        <v>13689.29857</v>
      </c>
      <c r="I45" s="0" t="n">
        <v>13.68929857</v>
      </c>
      <c r="J45" s="0" t="n">
        <v>0.013689299</v>
      </c>
      <c r="K45" s="0" t="n">
        <v>30.17970142</v>
      </c>
      <c r="L45" s="0" t="n">
        <v>0.00325</v>
      </c>
      <c r="M45" s="0" t="n">
        <v>3</v>
      </c>
      <c r="N45" s="0" t="n">
        <v>161.4975525</v>
      </c>
      <c r="O45" s="0" t="n">
        <f aca="false">R45*0.00220462</f>
        <v>158.245952250208</v>
      </c>
      <c r="P45" s="0" t="n">
        <f aca="false">Q45/2.54</f>
        <v>110.45993553428</v>
      </c>
      <c r="Q45" s="0" t="n">
        <f aca="false">282*(1-EXP(-0.18*(E45+1.35)))</f>
        <v>280.568236257072</v>
      </c>
      <c r="R45" s="0" t="n">
        <f aca="false">L45*(Q45^M45)</f>
        <v>71779.2418875851</v>
      </c>
      <c r="S45" s="0" t="n">
        <f aca="false">R45/20/5.7/3.65*1000</f>
        <v>172504.787040579</v>
      </c>
      <c r="T45" s="0" t="n">
        <f aca="false">S45*2.65</f>
        <v>457137.685657535</v>
      </c>
      <c r="U45" s="0" t="n">
        <v>282</v>
      </c>
      <c r="V45" s="0" t="n">
        <v>0.18</v>
      </c>
      <c r="W45" s="0" t="n">
        <v>-1.35</v>
      </c>
    </row>
    <row r="46" customFormat="false" ht="15" hidden="false" customHeight="false" outlineLevel="0" collapsed="false">
      <c r="A46" s="0" t="s">
        <v>29</v>
      </c>
      <c r="B46" s="0" t="s">
        <v>30</v>
      </c>
      <c r="C46" s="0" t="n">
        <v>5</v>
      </c>
      <c r="D46" s="0" t="n">
        <v>7</v>
      </c>
      <c r="E46" s="2" t="n">
        <f aca="false">C46*D46</f>
        <v>35</v>
      </c>
      <c r="F46" s="0" t="n">
        <v>43204.5378</v>
      </c>
      <c r="G46" s="0" t="n">
        <v>114492.325</v>
      </c>
      <c r="H46" s="0" t="n">
        <v>17977.40818</v>
      </c>
      <c r="I46" s="0" t="n">
        <v>17.97740818</v>
      </c>
      <c r="J46" s="0" t="n">
        <v>0.017977408</v>
      </c>
      <c r="K46" s="0" t="n">
        <v>39.63335362</v>
      </c>
      <c r="L46" s="0" t="n">
        <v>0.00325</v>
      </c>
      <c r="M46" s="0" t="n">
        <v>3</v>
      </c>
      <c r="N46" s="0" t="n">
        <v>176.8538721</v>
      </c>
      <c r="O46" s="0" t="n">
        <f aca="false">R46*0.00220462</f>
        <v>159.987743786976</v>
      </c>
      <c r="P46" s="0" t="n">
        <f aca="false">Q46/2.54</f>
        <v>110.863730098158</v>
      </c>
      <c r="Q46" s="0" t="n">
        <f aca="false">282*(1-EXP(-0.18*(E46+1.35)))</f>
        <v>281.593874449322</v>
      </c>
      <c r="R46" s="0" t="n">
        <f aca="false">L46*(Q46^M46)</f>
        <v>72569.3061783781</v>
      </c>
      <c r="S46" s="0" t="n">
        <f aca="false">R46/20/5.7/3.65*1000</f>
        <v>174403.523620231</v>
      </c>
      <c r="T46" s="0" t="n">
        <f aca="false">S46*2.65</f>
        <v>462169.337593612</v>
      </c>
      <c r="U46" s="0" t="n">
        <v>282</v>
      </c>
      <c r="V46" s="0" t="n">
        <v>0.18</v>
      </c>
      <c r="W46" s="0" t="n">
        <v>-1.35</v>
      </c>
    </row>
    <row r="47" customFormat="false" ht="15" hidden="false" customHeight="false" outlineLevel="0" collapsed="false">
      <c r="A47" s="0" t="s">
        <v>29</v>
      </c>
      <c r="B47" s="0" t="s">
        <v>30</v>
      </c>
      <c r="C47" s="0" t="n">
        <v>6</v>
      </c>
      <c r="D47" s="0" t="n">
        <v>7</v>
      </c>
      <c r="E47" s="2" t="n">
        <f aca="false">C47*D47</f>
        <v>42</v>
      </c>
      <c r="F47" s="0" t="n">
        <v>51223.1927</v>
      </c>
      <c r="G47" s="0" t="n">
        <v>135742.561</v>
      </c>
      <c r="H47" s="0" t="n">
        <v>21313.97048</v>
      </c>
      <c r="I47" s="0" t="n">
        <v>21.31397048</v>
      </c>
      <c r="J47" s="0" t="n">
        <v>0.02131397</v>
      </c>
      <c r="K47" s="0" t="n">
        <v>46.98920561</v>
      </c>
      <c r="L47" s="0" t="n">
        <v>0.00325</v>
      </c>
      <c r="M47" s="0" t="n">
        <v>3</v>
      </c>
      <c r="N47" s="0" t="n">
        <v>187.1803836</v>
      </c>
      <c r="O47" s="0" t="n">
        <f aca="false">R47*0.00220462</f>
        <v>160.484126345393</v>
      </c>
      <c r="P47" s="0" t="n">
        <f aca="false">Q47/2.54</f>
        <v>110.978268052081</v>
      </c>
      <c r="Q47" s="0" t="n">
        <f aca="false">282*(1-EXP(-0.18*(E47+1.35)))</f>
        <v>281.884800852286</v>
      </c>
      <c r="R47" s="0" t="n">
        <f aca="false">L47*(Q47^M47)</f>
        <v>72794.4617872435</v>
      </c>
      <c r="S47" s="0" t="n">
        <f aca="false">R47/20/5.7/3.65*1000</f>
        <v>174944.632990251</v>
      </c>
      <c r="T47" s="0" t="n">
        <f aca="false">S47*2.65</f>
        <v>463603.277424165</v>
      </c>
      <c r="U47" s="0" t="n">
        <v>282</v>
      </c>
      <c r="V47" s="0" t="n">
        <v>0.18</v>
      </c>
      <c r="W47" s="0" t="n">
        <v>-1.35</v>
      </c>
    </row>
    <row r="48" customFormat="false" ht="15" hidden="false" customHeight="false" outlineLevel="0" collapsed="false">
      <c r="A48" s="0" t="s">
        <v>29</v>
      </c>
      <c r="B48" s="0" t="s">
        <v>30</v>
      </c>
      <c r="C48" s="0" t="n">
        <v>7</v>
      </c>
      <c r="D48" s="0" t="n">
        <v>7</v>
      </c>
      <c r="E48" s="2" t="n">
        <f aca="false">C48*D48</f>
        <v>49</v>
      </c>
      <c r="F48" s="0" t="n">
        <v>57132.7029</v>
      </c>
      <c r="G48" s="0" t="n">
        <v>151401.763</v>
      </c>
      <c r="H48" s="0" t="n">
        <v>23772.91768</v>
      </c>
      <c r="I48" s="0" t="n">
        <v>23.77291768</v>
      </c>
      <c r="J48" s="0" t="n">
        <v>0.023772918</v>
      </c>
      <c r="K48" s="0" t="n">
        <v>52.41024977</v>
      </c>
      <c r="L48" s="0" t="n">
        <v>0.00325</v>
      </c>
      <c r="M48" s="0" t="n">
        <v>3</v>
      </c>
      <c r="N48" s="0" t="n">
        <v>194.1182534</v>
      </c>
      <c r="O48" s="0" t="n">
        <f aca="false">R48*0.00220462</f>
        <v>160.625113940383</v>
      </c>
      <c r="P48" s="0" t="n">
        <f aca="false">Q48/2.54</f>
        <v>111.010757203898</v>
      </c>
      <c r="Q48" s="0" t="n">
        <f aca="false">282*(1-EXP(-0.18*(E48+1.35)))</f>
        <v>281.967323297902</v>
      </c>
      <c r="R48" s="0" t="n">
        <f aca="false">L48*(Q48^M48)</f>
        <v>72858.4127606492</v>
      </c>
      <c r="S48" s="0" t="n">
        <f aca="false">R48/20/5.7/3.65*1000</f>
        <v>175098.32434667</v>
      </c>
      <c r="T48" s="0" t="n">
        <f aca="false">S48*2.65</f>
        <v>464010.559518675</v>
      </c>
      <c r="U48" s="0" t="n">
        <v>282</v>
      </c>
      <c r="V48" s="0" t="n">
        <v>0.18</v>
      </c>
      <c r="W48" s="0" t="n">
        <v>-1.35</v>
      </c>
    </row>
    <row r="49" customFormat="false" ht="15" hidden="false" customHeight="false" outlineLevel="0" collapsed="false">
      <c r="A49" s="0" t="s">
        <v>29</v>
      </c>
      <c r="B49" s="0" t="s">
        <v>30</v>
      </c>
      <c r="C49" s="0" t="n">
        <v>8</v>
      </c>
      <c r="D49" s="0" t="n">
        <v>7</v>
      </c>
      <c r="E49" s="2" t="n">
        <f aca="false">C49*D49</f>
        <v>56</v>
      </c>
      <c r="F49" s="0" t="n">
        <v>61342.9118</v>
      </c>
      <c r="G49" s="0" t="n">
        <v>162558.266</v>
      </c>
      <c r="H49" s="0" t="n">
        <v>25524.7856</v>
      </c>
      <c r="I49" s="0" t="n">
        <v>25.5247856</v>
      </c>
      <c r="J49" s="0" t="n">
        <v>0.025524786</v>
      </c>
      <c r="K49" s="0" t="n">
        <v>56.27245283</v>
      </c>
      <c r="L49" s="0" t="n">
        <v>0.00325</v>
      </c>
      <c r="M49" s="0" t="n">
        <v>3</v>
      </c>
      <c r="N49" s="0" t="n">
        <v>198.7740015</v>
      </c>
      <c r="O49" s="0" t="n">
        <f aca="false">R49*0.00220462</f>
        <v>160.665120666928</v>
      </c>
      <c r="P49" s="0" t="n">
        <f aca="false">Q49/2.54</f>
        <v>111.019972882629</v>
      </c>
      <c r="Q49" s="0" t="n">
        <f aca="false">282*(1-EXP(-0.18*(E49+1.35)))</f>
        <v>281.990731121877</v>
      </c>
      <c r="R49" s="0" t="n">
        <f aca="false">L49*(Q49^M49)</f>
        <v>72876.5595281402</v>
      </c>
      <c r="S49" s="0" t="n">
        <f aca="false">R49/20/5.7/3.65*1000</f>
        <v>175141.935900361</v>
      </c>
      <c r="T49" s="0" t="n">
        <f aca="false">S49*2.65</f>
        <v>464126.130135957</v>
      </c>
      <c r="U49" s="0" t="n">
        <v>282</v>
      </c>
      <c r="V49" s="0" t="n">
        <v>0.18</v>
      </c>
      <c r="W49" s="0" t="n">
        <v>-1.35</v>
      </c>
    </row>
    <row r="50" customFormat="false" ht="15" hidden="false" customHeight="false" outlineLevel="0" collapsed="false">
      <c r="A50" s="0" t="s">
        <v>29</v>
      </c>
      <c r="B50" s="0" t="s">
        <v>30</v>
      </c>
      <c r="C50" s="0" t="n">
        <v>9</v>
      </c>
      <c r="D50" s="0" t="n">
        <v>7</v>
      </c>
      <c r="E50" s="2" t="n">
        <f aca="false">C50*D50</f>
        <v>63</v>
      </c>
      <c r="F50" s="0" t="n">
        <v>64280.7821</v>
      </c>
      <c r="G50" s="0" t="n">
        <v>170344.273</v>
      </c>
      <c r="H50" s="0" t="n">
        <v>26747.23343</v>
      </c>
      <c r="I50" s="0" t="n">
        <v>26.74723343</v>
      </c>
      <c r="J50" s="0" t="n">
        <v>0.026747233</v>
      </c>
      <c r="K50" s="0" t="n">
        <v>58.96748577</v>
      </c>
      <c r="L50" s="0" t="n">
        <v>0.00325</v>
      </c>
      <c r="M50" s="0" t="n">
        <v>3</v>
      </c>
      <c r="N50" s="0" t="n">
        <v>201.8979158</v>
      </c>
      <c r="O50" s="0" t="n">
        <f aca="false">R50*0.00220462</f>
        <v>160.676469945271</v>
      </c>
      <c r="P50" s="0" t="n">
        <f aca="false">Q50/2.54</f>
        <v>111.022586947008</v>
      </c>
      <c r="Q50" s="0" t="n">
        <f aca="false">282*(1-EXP(-0.18*(E50+1.35)))</f>
        <v>281.997370845399</v>
      </c>
      <c r="R50" s="0" t="n">
        <f aca="false">L50*(Q50^M50)</f>
        <v>72881.7074803237</v>
      </c>
      <c r="S50" s="0" t="n">
        <f aca="false">R50/20/5.7/3.65*1000</f>
        <v>175154.3078114</v>
      </c>
      <c r="T50" s="0" t="n">
        <f aca="false">S50*2.65</f>
        <v>464158.915700211</v>
      </c>
      <c r="U50" s="0" t="n">
        <v>282</v>
      </c>
      <c r="V50" s="0" t="n">
        <v>0.18</v>
      </c>
      <c r="W50" s="0" t="n">
        <v>-1.35</v>
      </c>
    </row>
    <row r="51" customFormat="false" ht="15" hidden="false" customHeight="false" outlineLevel="0" collapsed="false">
      <c r="A51" s="0" t="s">
        <v>29</v>
      </c>
      <c r="B51" s="0" t="s">
        <v>30</v>
      </c>
      <c r="C51" s="0" t="n">
        <v>10</v>
      </c>
      <c r="D51" s="0" t="n">
        <v>7</v>
      </c>
      <c r="E51" s="2" t="n">
        <f aca="false">C51*D51</f>
        <v>70</v>
      </c>
      <c r="F51" s="0" t="n">
        <v>66302.7108</v>
      </c>
      <c r="G51" s="0" t="n">
        <v>175702.084</v>
      </c>
      <c r="H51" s="0" t="n">
        <v>27588.55796</v>
      </c>
      <c r="I51" s="0" t="n">
        <v>27.58855796</v>
      </c>
      <c r="J51" s="0" t="n">
        <v>0.027588558</v>
      </c>
      <c r="K51" s="0" t="n">
        <v>60.82228666</v>
      </c>
      <c r="L51" s="0" t="n">
        <v>0.00325</v>
      </c>
      <c r="M51" s="0" t="n">
        <v>3</v>
      </c>
      <c r="N51" s="0" t="n">
        <v>203.9929757</v>
      </c>
      <c r="O51" s="0" t="n">
        <f aca="false">R51*0.00220462</f>
        <v>160.679689311072</v>
      </c>
      <c r="P51" s="0" t="n">
        <f aca="false">Q51/2.54</f>
        <v>111.023328436894</v>
      </c>
      <c r="Q51" s="0" t="n">
        <f aca="false">282*(1-EXP(-0.18*(E51+1.35)))</f>
        <v>281.999254229711</v>
      </c>
      <c r="R51" s="0" t="n">
        <f aca="false">L51*(Q51^M51)</f>
        <v>72883.1677618239</v>
      </c>
      <c r="S51" s="0" t="n">
        <f aca="false">R51/20/5.7/3.65*1000</f>
        <v>175157.817259851</v>
      </c>
      <c r="T51" s="0" t="n">
        <f aca="false">S51*2.65</f>
        <v>464168.215738604</v>
      </c>
      <c r="U51" s="0" t="n">
        <v>282</v>
      </c>
      <c r="V51" s="0" t="n">
        <v>0.18</v>
      </c>
      <c r="W51" s="0" t="n">
        <v>-1.35</v>
      </c>
    </row>
    <row r="52" customFormat="false" ht="15" hidden="false" customHeight="false" outlineLevel="0" collapsed="false">
      <c r="A52" s="2" t="s">
        <v>31</v>
      </c>
      <c r="B52" s="0" t="s">
        <v>32</v>
      </c>
      <c r="C52" s="0" t="n">
        <v>1</v>
      </c>
      <c r="D52" s="0" t="n">
        <v>1</v>
      </c>
      <c r="E52" s="0" t="n">
        <v>1</v>
      </c>
      <c r="F52" s="0" t="n">
        <v>49.19490507</v>
      </c>
      <c r="G52" s="0" t="n">
        <v>130.3664984</v>
      </c>
      <c r="H52" s="0" t="n">
        <f aca="false">F52*3.65*5.7*20/1000</f>
        <v>20.469999999627</v>
      </c>
      <c r="I52" s="0" t="n">
        <f aca="false">H52/1000</f>
        <v>0.020469999999627</v>
      </c>
      <c r="J52" s="0" t="n">
        <f aca="false">I52/1000</f>
        <v>2.0469999999627E-005</v>
      </c>
      <c r="K52" s="0" t="n">
        <f aca="false">I52*2.20462</f>
        <v>0.0451285713991777</v>
      </c>
      <c r="L52" s="3" t="n">
        <v>0.0116</v>
      </c>
      <c r="M52" s="3" t="n">
        <v>3</v>
      </c>
      <c r="N52" s="0" t="n">
        <f aca="false">(H52/L52)^(1/M52)</f>
        <v>12.0842569486565</v>
      </c>
      <c r="O52" s="0" t="n">
        <f aca="false">R52*0.00220462</f>
        <v>0.139938821973456</v>
      </c>
      <c r="P52" s="0" t="n">
        <f aca="false">Q52/2.54</f>
        <v>6.9376935203619</v>
      </c>
      <c r="Q52" s="2" t="n">
        <f aca="false">$AR$54*(1-EXP(-$AR$55*(E52)))</f>
        <v>17.6217415417192</v>
      </c>
      <c r="R52" s="2" t="n">
        <f aca="false">L52*(Q52^M52)</f>
        <v>63.4752574019358</v>
      </c>
      <c r="S52" s="2" t="n">
        <f aca="false">R52/20/5.7/3.65*1000</f>
        <v>152.548083157741</v>
      </c>
      <c r="T52" s="2" t="n">
        <f aca="false">S52*2.65</f>
        <v>404.252420368012</v>
      </c>
      <c r="U52" s="2" t="n">
        <f aca="false">$AR$54</f>
        <v>29.1726666666667</v>
      </c>
      <c r="V52" s="2" t="n">
        <f aca="false">$AR$55</f>
        <v>0.926466666666667</v>
      </c>
      <c r="W52" s="2" t="n">
        <v>0</v>
      </c>
      <c r="Y52" s="0" t="s">
        <v>403</v>
      </c>
      <c r="Z52" s="0" t="s">
        <v>404</v>
      </c>
      <c r="AA52" s="0" t="s">
        <v>405</v>
      </c>
      <c r="AB52" s="0" t="s">
        <v>406</v>
      </c>
      <c r="AC52" s="0" t="s">
        <v>407</v>
      </c>
      <c r="AD52" s="0" t="s">
        <v>408</v>
      </c>
      <c r="AE52" s="0" t="s">
        <v>409</v>
      </c>
      <c r="AF52" s="0" t="s">
        <v>410</v>
      </c>
      <c r="AG52" s="0" t="s">
        <v>411</v>
      </c>
      <c r="AH52" s="0" t="s">
        <v>412</v>
      </c>
      <c r="AI52" s="0" t="s">
        <v>413</v>
      </c>
      <c r="AJ52" s="0" t="s">
        <v>414</v>
      </c>
      <c r="AK52" s="0" t="s">
        <v>415</v>
      </c>
      <c r="AL52" s="0" t="s">
        <v>416</v>
      </c>
      <c r="AM52" s="0" t="s">
        <v>417</v>
      </c>
      <c r="AN52" s="2" t="s">
        <v>418</v>
      </c>
      <c r="AO52" s="0" t="s">
        <v>419</v>
      </c>
      <c r="AP52" s="0" t="s">
        <v>420</v>
      </c>
      <c r="AR52" s="0" t="s">
        <v>421</v>
      </c>
    </row>
    <row r="53" customFormat="false" ht="15" hidden="false" customHeight="false" outlineLevel="0" collapsed="false">
      <c r="A53" s="2" t="s">
        <v>31</v>
      </c>
      <c r="B53" s="0" t="s">
        <v>32</v>
      </c>
      <c r="C53" s="0" t="n">
        <v>2</v>
      </c>
      <c r="D53" s="0" t="n">
        <v>1</v>
      </c>
      <c r="E53" s="0" t="n">
        <f aca="false">C53*D53</f>
        <v>2</v>
      </c>
      <c r="F53" s="0" t="n">
        <v>86.10910835</v>
      </c>
      <c r="G53" s="0" t="n">
        <v>228.1891371</v>
      </c>
      <c r="H53" s="0" t="n">
        <f aca="false">F53*3.65*5.7*20/1000</f>
        <v>35.829999984435</v>
      </c>
      <c r="I53" s="0" t="n">
        <f aca="false">H53/1000</f>
        <v>0.035829999984435</v>
      </c>
      <c r="J53" s="0" t="n">
        <f aca="false">I53/1000</f>
        <v>3.5829999984435E-005</v>
      </c>
      <c r="K53" s="0" t="n">
        <f aca="false">I53*2.20462</f>
        <v>0.0789915345656851</v>
      </c>
      <c r="L53" s="3" t="n">
        <v>0.0116</v>
      </c>
      <c r="M53" s="3" t="n">
        <v>3</v>
      </c>
      <c r="N53" s="0" t="n">
        <f aca="false">(H53/L53)^(1/M53)</f>
        <v>14.5634054165095</v>
      </c>
      <c r="O53" s="0" t="n">
        <f aca="false">R53*0.00220462</f>
        <v>0.380669473112753</v>
      </c>
      <c r="P53" s="0" t="n">
        <f aca="false">Q53/2.54</f>
        <v>9.68467511478362</v>
      </c>
      <c r="Q53" s="2" t="n">
        <f aca="false">$AR$54*(1-EXP(-$AR$55*(E53)))</f>
        <v>24.5990747915504</v>
      </c>
      <c r="R53" s="2" t="n">
        <f aca="false">L53*(Q53^M53)</f>
        <v>172.668973842546</v>
      </c>
      <c r="S53" s="2" t="n">
        <f aca="false">R53/20/5.7/3.65*1000</f>
        <v>414.969896281052</v>
      </c>
      <c r="T53" s="2" t="n">
        <f aca="false">S53*2.65</f>
        <v>1099.67022514479</v>
      </c>
      <c r="U53" s="2" t="n">
        <f aca="false">$AR$54</f>
        <v>29.1726666666667</v>
      </c>
      <c r="V53" s="2" t="n">
        <f aca="false">$AR$55</f>
        <v>0.926466666666667</v>
      </c>
      <c r="W53" s="2" t="n">
        <v>0</v>
      </c>
      <c r="X53" s="0" t="s">
        <v>422</v>
      </c>
      <c r="Y53" s="0" t="n">
        <v>20</v>
      </c>
      <c r="Z53" s="0" t="n">
        <v>30</v>
      </c>
      <c r="AB53" s="0" t="n">
        <v>25</v>
      </c>
      <c r="AC53" s="0" t="n">
        <v>50</v>
      </c>
      <c r="AD53" s="0" t="n">
        <v>46</v>
      </c>
      <c r="AE53" s="0" t="n">
        <v>70</v>
      </c>
      <c r="AF53" s="0" t="n">
        <v>30</v>
      </c>
      <c r="AG53" s="0" t="n">
        <v>40</v>
      </c>
      <c r="AH53" s="0" t="n">
        <v>30</v>
      </c>
      <c r="AI53" s="0" t="n">
        <v>38</v>
      </c>
      <c r="AJ53" s="0" t="n">
        <v>30</v>
      </c>
      <c r="AK53" s="0" t="n">
        <v>61</v>
      </c>
      <c r="AL53" s="0" t="n">
        <v>75</v>
      </c>
      <c r="AM53" s="0" t="n">
        <v>75</v>
      </c>
      <c r="AN53" s="0" t="n">
        <v>15</v>
      </c>
      <c r="AO53" s="0" t="n">
        <v>70</v>
      </c>
      <c r="AP53" s="0" t="n">
        <v>30</v>
      </c>
      <c r="AR53" s="0" t="n">
        <f aca="false">AVERAGE(Y53:AP53)</f>
        <v>43.2352941176471</v>
      </c>
    </row>
    <row r="54" customFormat="false" ht="15" hidden="false" customHeight="false" outlineLevel="0" collapsed="false">
      <c r="A54" s="2" t="s">
        <v>31</v>
      </c>
      <c r="B54" s="0" t="s">
        <v>32</v>
      </c>
      <c r="C54" s="0" t="n">
        <v>3</v>
      </c>
      <c r="D54" s="0" t="n">
        <v>1</v>
      </c>
      <c r="E54" s="0" t="n">
        <f aca="false">C54*D54</f>
        <v>3</v>
      </c>
      <c r="F54" s="0" t="n">
        <v>123.0233117</v>
      </c>
      <c r="G54" s="0" t="n">
        <v>326.011776</v>
      </c>
      <c r="H54" s="0" t="n">
        <f aca="false">F54*3.65*5.7*20/1000</f>
        <v>51.18999999837</v>
      </c>
      <c r="I54" s="0" t="n">
        <f aca="false">H54/1000</f>
        <v>0.05118999999837</v>
      </c>
      <c r="J54" s="0" t="n">
        <f aca="false">I54/1000</f>
        <v>5.118999999837E-005</v>
      </c>
      <c r="K54" s="0" t="n">
        <f aca="false">I54*2.20462</f>
        <v>0.112854497796406</v>
      </c>
      <c r="L54" s="3" t="n">
        <v>0.0116</v>
      </c>
      <c r="M54" s="3" t="n">
        <v>3</v>
      </c>
      <c r="N54" s="0" t="n">
        <f aca="false">(H54/L54)^(1/M54)</f>
        <v>16.4024622447514</v>
      </c>
      <c r="O54" s="0" t="n">
        <f aca="false">R54*0.00220462</f>
        <v>0.523869877057298</v>
      </c>
      <c r="P54" s="0" t="n">
        <f aca="false">Q54/2.54</f>
        <v>10.7723432076368</v>
      </c>
      <c r="Q54" s="2" t="n">
        <f aca="false">$AR$54*(1-EXP(-$AR$55*(E54)))</f>
        <v>27.3617517473974</v>
      </c>
      <c r="R54" s="2" t="n">
        <f aca="false">L54*(Q54^M54)</f>
        <v>237.62366170011</v>
      </c>
      <c r="S54" s="2" t="n">
        <f aca="false">R54/20/5.7/3.65*1000</f>
        <v>571.073447969504</v>
      </c>
      <c r="T54" s="2" t="n">
        <f aca="false">S54*2.65</f>
        <v>1513.34463711918</v>
      </c>
      <c r="U54" s="2" t="n">
        <f aca="false">$AR$54</f>
        <v>29.1726666666667</v>
      </c>
      <c r="V54" s="2" t="n">
        <f aca="false">$AR$55</f>
        <v>0.926466666666667</v>
      </c>
      <c r="W54" s="2" t="n">
        <v>0</v>
      </c>
      <c r="X54" s="0" t="s">
        <v>18</v>
      </c>
      <c r="Y54" s="0" t="n">
        <v>20</v>
      </c>
      <c r="Z54" s="0" t="n">
        <v>30.4</v>
      </c>
      <c r="AA54" s="0" t="n">
        <v>49.7</v>
      </c>
      <c r="AB54" s="0" t="n">
        <v>26.2</v>
      </c>
      <c r="AC54" s="0" t="n">
        <v>34.5</v>
      </c>
      <c r="AD54" s="0" t="n">
        <v>31.4</v>
      </c>
      <c r="AE54" s="0" t="n">
        <v>3.19</v>
      </c>
      <c r="AF54" s="0" t="n">
        <v>32.3</v>
      </c>
      <c r="AG54" s="0" t="n">
        <v>27</v>
      </c>
      <c r="AI54" s="0" t="n">
        <v>21.6</v>
      </c>
      <c r="AJ54" s="0" t="n">
        <v>27.7</v>
      </c>
      <c r="AL54" s="0" t="n">
        <v>37.4</v>
      </c>
      <c r="AM54" s="0" t="n">
        <v>41.2</v>
      </c>
      <c r="AN54" s="0" t="n">
        <v>13</v>
      </c>
      <c r="AO54" s="0" t="n">
        <v>42</v>
      </c>
      <c r="AR54" s="0" t="n">
        <f aca="false">AVERAGE(Y54:AP54)</f>
        <v>29.1726666666667</v>
      </c>
    </row>
    <row r="55" customFormat="false" ht="15" hidden="false" customHeight="false" outlineLevel="0" collapsed="false">
      <c r="A55" s="2" t="s">
        <v>31</v>
      </c>
      <c r="B55" s="0" t="s">
        <v>32</v>
      </c>
      <c r="C55" s="0" t="n">
        <v>4</v>
      </c>
      <c r="D55" s="0" t="n">
        <v>1</v>
      </c>
      <c r="E55" s="0" t="n">
        <f aca="false">C55*D55</f>
        <v>4</v>
      </c>
      <c r="F55" s="0" t="n">
        <v>164.5638068</v>
      </c>
      <c r="G55" s="0" t="n">
        <v>436.094088</v>
      </c>
      <c r="H55" s="0" t="n">
        <f aca="false">F55*3.65*5.7*20/1000</f>
        <v>68.47500000948</v>
      </c>
      <c r="I55" s="0" t="n">
        <f aca="false">H55/1000</f>
        <v>0.06847500000948</v>
      </c>
      <c r="J55" s="0" t="n">
        <f aca="false">I55/1000</f>
        <v>6.847500000948E-005</v>
      </c>
      <c r="K55" s="0" t="n">
        <f aca="false">I55*2.20462</f>
        <v>0.1509613545209</v>
      </c>
      <c r="L55" s="3" t="n">
        <v>0.0116</v>
      </c>
      <c r="M55" s="3" t="n">
        <v>3</v>
      </c>
      <c r="N55" s="0" t="n">
        <f aca="false">(H55/L55)^(1/M55)</f>
        <v>18.0727684297062</v>
      </c>
      <c r="O55" s="0" t="n">
        <f aca="false">R55*0.00220462</f>
        <v>0.589245874166279</v>
      </c>
      <c r="P55" s="0" t="n">
        <f aca="false">Q55/2.54</f>
        <v>11.2030056782602</v>
      </c>
      <c r="Q55" s="2" t="n">
        <f aca="false">$AR$54*(1-EXP(-$AR$55*(E55)))</f>
        <v>28.455634422781</v>
      </c>
      <c r="R55" s="2" t="n">
        <f aca="false">L55*(Q55^M55)</f>
        <v>267.27775043603</v>
      </c>
      <c r="S55" s="2" t="n">
        <f aca="false">R55/20/5.7/3.65*1000</f>
        <v>642.340183696298</v>
      </c>
      <c r="T55" s="2" t="n">
        <f aca="false">S55*2.65</f>
        <v>1702.20148679519</v>
      </c>
      <c r="U55" s="2" t="n">
        <f aca="false">$AR$54</f>
        <v>29.1726666666667</v>
      </c>
      <c r="V55" s="2" t="n">
        <f aca="false">$AR$55</f>
        <v>0.926466666666667</v>
      </c>
      <c r="W55" s="2" t="n">
        <v>0</v>
      </c>
      <c r="X55" s="0" t="s">
        <v>19</v>
      </c>
      <c r="Y55" s="0" t="n">
        <v>4.8</v>
      </c>
      <c r="Z55" s="0" t="n">
        <v>1.5</v>
      </c>
      <c r="AA55" s="0" t="n">
        <v>0.3</v>
      </c>
      <c r="AB55" s="0" t="n">
        <v>0.3</v>
      </c>
      <c r="AC55" s="0" t="n">
        <v>0.71</v>
      </c>
      <c r="AD55" s="0" t="n">
        <v>0.3</v>
      </c>
      <c r="AE55" s="0" t="n">
        <v>1.9</v>
      </c>
      <c r="AF55" s="0" t="n">
        <v>0.3</v>
      </c>
      <c r="AG55" s="0" t="n">
        <v>0.3</v>
      </c>
      <c r="AI55" s="0" t="n">
        <v>0.38</v>
      </c>
      <c r="AJ55" s="0" t="n">
        <v>0.4</v>
      </c>
      <c r="AL55" s="0" t="n">
        <v>0.82</v>
      </c>
      <c r="AM55" s="0" t="n">
        <v>0.187</v>
      </c>
      <c r="AN55" s="0" t="n">
        <v>1.4</v>
      </c>
      <c r="AO55" s="0" t="n">
        <v>0.3</v>
      </c>
      <c r="AR55" s="0" t="n">
        <f aca="false">AVERAGE(Y55:AP55)</f>
        <v>0.926466666666667</v>
      </c>
    </row>
    <row r="56" customFormat="false" ht="15" hidden="false" customHeight="false" outlineLevel="0" collapsed="false">
      <c r="A56" s="2" t="s">
        <v>31</v>
      </c>
      <c r="B56" s="0" t="s">
        <v>32</v>
      </c>
      <c r="C56" s="0" t="n">
        <v>5</v>
      </c>
      <c r="D56" s="0" t="n">
        <v>1</v>
      </c>
      <c r="E56" s="0" t="n">
        <f aca="false">C56*D56</f>
        <v>5</v>
      </c>
      <c r="F56" s="0" t="n">
        <v>206.1043018</v>
      </c>
      <c r="G56" s="0" t="n">
        <v>546.1763998</v>
      </c>
      <c r="H56" s="0" t="n">
        <f aca="false">F56*3.65*5.7*20/1000</f>
        <v>85.75999997898</v>
      </c>
      <c r="I56" s="0" t="n">
        <f aca="false">H56/1000</f>
        <v>0.08575999997898</v>
      </c>
      <c r="J56" s="0" t="n">
        <f aca="false">I56/1000</f>
        <v>8.575999997898E-005</v>
      </c>
      <c r="K56" s="0" t="n">
        <f aca="false">I56*2.20462</f>
        <v>0.189068211153659</v>
      </c>
      <c r="L56" s="3" t="n">
        <v>0.0116</v>
      </c>
      <c r="M56" s="3" t="n">
        <v>3</v>
      </c>
      <c r="N56" s="0" t="n">
        <f aca="false">(H56/L56)^(1/M56)</f>
        <v>19.4808959921927</v>
      </c>
      <c r="O56" s="0" t="n">
        <f aca="false">R56*0.00220462</f>
        <v>0.616564229006316</v>
      </c>
      <c r="P56" s="0" t="n">
        <f aca="false">Q56/2.54</f>
        <v>11.3735265980355</v>
      </c>
      <c r="Q56" s="2" t="n">
        <f aca="false">$AR$54*(1-EXP(-$AR$55*(E56)))</f>
        <v>28.8887575590101</v>
      </c>
      <c r="R56" s="2" t="n">
        <f aca="false">L56*(Q56^M56)</f>
        <v>279.669162488917</v>
      </c>
      <c r="S56" s="2" t="n">
        <f aca="false">R56/20/5.7/3.65*1000</f>
        <v>672.120073273052</v>
      </c>
      <c r="T56" s="2" t="n">
        <f aca="false">S56*2.65</f>
        <v>1781.11819417359</v>
      </c>
      <c r="U56" s="2" t="n">
        <f aca="false">$AR$54</f>
        <v>29.1726666666667</v>
      </c>
      <c r="V56" s="2" t="n">
        <f aca="false">$AR$55</f>
        <v>0.926466666666667</v>
      </c>
      <c r="W56" s="2" t="n">
        <v>0</v>
      </c>
      <c r="X56" s="0" t="s">
        <v>20</v>
      </c>
      <c r="Z56" s="0" t="n">
        <v>-0.05</v>
      </c>
      <c r="AC56" s="0" t="n">
        <v>-0.19</v>
      </c>
      <c r="AI56" s="0" t="n">
        <v>-0.98</v>
      </c>
      <c r="AL56" s="0" t="n">
        <v>-1.6</v>
      </c>
      <c r="AM56" s="0" t="n">
        <v>-3.03</v>
      </c>
      <c r="AR56" s="0" t="n">
        <f aca="false">AVERAGE(Y56:AP56)</f>
        <v>-1.17</v>
      </c>
    </row>
    <row r="57" customFormat="false" ht="15" hidden="false" customHeight="false" outlineLevel="0" collapsed="false">
      <c r="A57" s="2" t="s">
        <v>31</v>
      </c>
      <c r="B57" s="0" t="s">
        <v>32</v>
      </c>
      <c r="C57" s="0" t="n">
        <v>6</v>
      </c>
      <c r="D57" s="0" t="n">
        <v>1</v>
      </c>
      <c r="E57" s="0" t="n">
        <f aca="false">C57*D57</f>
        <v>6</v>
      </c>
      <c r="F57" s="0" t="n">
        <v>244.7128095</v>
      </c>
      <c r="G57" s="0" t="n">
        <v>648.4889451</v>
      </c>
      <c r="H57" s="0" t="n">
        <f aca="false">F57*3.65*5.7*20/1000</f>
        <v>101.82500003295</v>
      </c>
      <c r="I57" s="0" t="n">
        <f aca="false">H57/1000</f>
        <v>0.10182500003295</v>
      </c>
      <c r="J57" s="0" t="n">
        <f aca="false">I57/1000</f>
        <v>0.00010182500003295</v>
      </c>
      <c r="K57" s="0" t="n">
        <f aca="false">I57*2.20462</f>
        <v>0.224485431572642</v>
      </c>
      <c r="L57" s="3" t="n">
        <v>0.0116</v>
      </c>
      <c r="M57" s="3" t="n">
        <v>3</v>
      </c>
      <c r="N57" s="0" t="n">
        <f aca="false">(H57/L57)^(1/M57)</f>
        <v>20.6283967913844</v>
      </c>
      <c r="O57" s="0" t="n">
        <f aca="false">R57*0.00220462</f>
        <v>0.627610058433353</v>
      </c>
      <c r="P57" s="0" t="n">
        <f aca="false">Q57/2.54</f>
        <v>11.4410444015694</v>
      </c>
      <c r="Q57" s="2" t="n">
        <f aca="false">$AR$54*(1-EXP(-$AR$55*(E57)))</f>
        <v>29.0602527799863</v>
      </c>
      <c r="R57" s="2" t="n">
        <f aca="false">L57*(Q57^M57)</f>
        <v>284.679472395857</v>
      </c>
      <c r="S57" s="2" t="n">
        <f aca="false">R57/20/5.7/3.65*1000</f>
        <v>684.161192972498</v>
      </c>
      <c r="T57" s="2" t="n">
        <f aca="false">S57*2.65</f>
        <v>1813.02716137712</v>
      </c>
      <c r="U57" s="2" t="n">
        <f aca="false">$AR$54</f>
        <v>29.1726666666667</v>
      </c>
      <c r="V57" s="2" t="n">
        <f aca="false">$AR$55</f>
        <v>0.926466666666667</v>
      </c>
      <c r="W57" s="2" t="n">
        <v>0</v>
      </c>
      <c r="X57" s="0" t="s">
        <v>423</v>
      </c>
      <c r="Y57" s="0" t="s">
        <v>424</v>
      </c>
      <c r="Z57" s="0" t="s">
        <v>425</v>
      </c>
      <c r="AA57" s="0" t="s">
        <v>426</v>
      </c>
      <c r="AB57" s="0" t="s">
        <v>426</v>
      </c>
      <c r="AC57" s="0" t="s">
        <v>427</v>
      </c>
      <c r="AD57" s="0" t="s">
        <v>426</v>
      </c>
      <c r="AE57" s="0" t="s">
        <v>428</v>
      </c>
      <c r="AF57" s="0" t="s">
        <v>428</v>
      </c>
      <c r="AG57" s="0" t="s">
        <v>428</v>
      </c>
      <c r="AH57" s="0" t="s">
        <v>429</v>
      </c>
      <c r="AI57" s="0" t="s">
        <v>430</v>
      </c>
      <c r="AJ57" s="0" t="s">
        <v>428</v>
      </c>
      <c r="AK57" s="0" t="s">
        <v>429</v>
      </c>
      <c r="AL57" s="0" t="s">
        <v>431</v>
      </c>
      <c r="AM57" s="0" t="s">
        <v>432</v>
      </c>
      <c r="AN57" s="0" t="s">
        <v>428</v>
      </c>
      <c r="AO57" s="0" t="s">
        <v>433</v>
      </c>
      <c r="AP57" s="0" t="s">
        <v>429</v>
      </c>
    </row>
    <row r="58" customFormat="false" ht="15" hidden="false" customHeight="false" outlineLevel="0" collapsed="false">
      <c r="A58" s="2" t="s">
        <v>31</v>
      </c>
      <c r="B58" s="0" t="s">
        <v>32</v>
      </c>
      <c r="C58" s="0" t="n">
        <v>7</v>
      </c>
      <c r="D58" s="0" t="n">
        <v>1</v>
      </c>
      <c r="E58" s="0" t="n">
        <f aca="false">C58*D58</f>
        <v>7</v>
      </c>
      <c r="F58" s="0" t="n">
        <v>283.321317</v>
      </c>
      <c r="G58" s="0" t="n">
        <v>750.8014901</v>
      </c>
      <c r="H58" s="0" t="n">
        <f aca="false">F58*3.65*5.7*20/1000</f>
        <v>117.8900000037</v>
      </c>
      <c r="I58" s="0" t="n">
        <f aca="false">H58/1000</f>
        <v>0.1178900000037</v>
      </c>
      <c r="J58" s="0" t="n">
        <f aca="false">I58/1000</f>
        <v>0.0001178900000037</v>
      </c>
      <c r="K58" s="0" t="n">
        <f aca="false">I58*2.20462</f>
        <v>0.259902651808157</v>
      </c>
      <c r="L58" s="3" t="n">
        <v>0.0116</v>
      </c>
      <c r="M58" s="3" t="n">
        <v>3</v>
      </c>
      <c r="N58" s="0" t="n">
        <f aca="false">(H58/L58)^(1/M58)</f>
        <v>21.6607252068942</v>
      </c>
      <c r="O58" s="0" t="n">
        <f aca="false">R58*0.00220462</f>
        <v>0.632019857705958</v>
      </c>
      <c r="P58" s="0" t="n">
        <f aca="false">Q58/2.54</f>
        <v>11.4677780938346</v>
      </c>
      <c r="Q58" s="2" t="n">
        <f aca="false">$AR$54*(1-EXP(-$AR$55*(E58)))</f>
        <v>29.1281563583398</v>
      </c>
      <c r="R58" s="2" t="n">
        <f aca="false">L58*(Q58^M58)</f>
        <v>286.679726077945</v>
      </c>
      <c r="S58" s="2" t="n">
        <f aca="false">R58/20/5.7/3.65*1000</f>
        <v>688.968339528826</v>
      </c>
      <c r="T58" s="2" t="n">
        <f aca="false">S58*2.65</f>
        <v>1825.76609975139</v>
      </c>
      <c r="U58" s="2" t="n">
        <f aca="false">$AR$54</f>
        <v>29.1726666666667</v>
      </c>
      <c r="V58" s="2" t="n">
        <f aca="false">$AR$55</f>
        <v>0.926466666666667</v>
      </c>
      <c r="W58" s="2" t="n">
        <v>0</v>
      </c>
      <c r="X58" s="0" t="s">
        <v>434</v>
      </c>
      <c r="Y58" s="7" t="s">
        <v>435</v>
      </c>
      <c r="Z58" s="7" t="s">
        <v>436</v>
      </c>
      <c r="AA58" s="7" t="s">
        <v>437</v>
      </c>
      <c r="AB58" s="7" t="s">
        <v>438</v>
      </c>
      <c r="AC58" s="7" t="s">
        <v>439</v>
      </c>
      <c r="AD58" s="7" t="s">
        <v>440</v>
      </c>
      <c r="AE58" s="7" t="s">
        <v>441</v>
      </c>
      <c r="AF58" s="7" t="s">
        <v>442</v>
      </c>
      <c r="AG58" s="7" t="s">
        <v>443</v>
      </c>
      <c r="AH58" s="7" t="s">
        <v>444</v>
      </c>
      <c r="AI58" s="7" t="s">
        <v>445</v>
      </c>
      <c r="AJ58" s="7" t="s">
        <v>446</v>
      </c>
      <c r="AK58" s="7" t="s">
        <v>447</v>
      </c>
      <c r="AL58" s="7" t="s">
        <v>448</v>
      </c>
      <c r="AM58" s="7" t="s">
        <v>449</v>
      </c>
      <c r="AN58" s="7" t="s">
        <v>450</v>
      </c>
      <c r="AO58" s="7" t="s">
        <v>451</v>
      </c>
      <c r="AP58" s="7" t="s">
        <v>452</v>
      </c>
    </row>
    <row r="59" customFormat="false" ht="15" hidden="false" customHeight="false" outlineLevel="0" collapsed="false">
      <c r="A59" s="2" t="s">
        <v>31</v>
      </c>
      <c r="B59" s="0" t="s">
        <v>32</v>
      </c>
      <c r="C59" s="0" t="n">
        <v>8</v>
      </c>
      <c r="D59" s="0" t="n">
        <v>1</v>
      </c>
      <c r="E59" s="0" t="n">
        <f aca="false">C59*D59</f>
        <v>8</v>
      </c>
      <c r="F59" s="0" t="n">
        <v>314.4436434</v>
      </c>
      <c r="G59" s="0" t="n">
        <v>833.275655</v>
      </c>
      <c r="H59" s="0" t="n">
        <f aca="false">F59*3.65*5.7*20/1000</f>
        <v>130.84000001874</v>
      </c>
      <c r="I59" s="0" t="n">
        <f aca="false">H59/1000</f>
        <v>0.13084000001874</v>
      </c>
      <c r="J59" s="0" t="n">
        <f aca="false">I59/1000</f>
        <v>0.00013084000001874</v>
      </c>
      <c r="K59" s="0" t="n">
        <f aca="false">I59*2.20462</f>
        <v>0.288452480841315</v>
      </c>
      <c r="L59" s="3" t="n">
        <v>0.0116</v>
      </c>
      <c r="M59" s="3" t="n">
        <v>3</v>
      </c>
      <c r="N59" s="0" t="n">
        <f aca="false">(H59/L59)^(1/M59)</f>
        <v>22.4264663428077</v>
      </c>
      <c r="O59" s="0" t="n">
        <f aca="false">R59*0.00220462</f>
        <v>0.633771611596688</v>
      </c>
      <c r="P59" s="0" t="n">
        <f aca="false">Q59/2.54</f>
        <v>11.4783633063966</v>
      </c>
      <c r="Q59" s="2" t="n">
        <f aca="false">$AR$54*(1-EXP(-$AR$55*(E59)))</f>
        <v>29.1550427982474</v>
      </c>
      <c r="R59" s="2" t="n">
        <f aca="false">L59*(Q59^M59)</f>
        <v>287.474309221856</v>
      </c>
      <c r="S59" s="2" t="n">
        <f aca="false">R59/20/5.7/3.65*1000</f>
        <v>690.877936125584</v>
      </c>
      <c r="T59" s="2" t="n">
        <f aca="false">S59*2.65</f>
        <v>1830.8265307328</v>
      </c>
      <c r="U59" s="2" t="n">
        <f aca="false">$AR$54</f>
        <v>29.1726666666667</v>
      </c>
      <c r="V59" s="2" t="n">
        <f aca="false">$AR$55</f>
        <v>0.926466666666667</v>
      </c>
      <c r="W59" s="2" t="n">
        <v>0</v>
      </c>
    </row>
    <row r="60" customFormat="false" ht="15" hidden="false" customHeight="false" outlineLevel="0" collapsed="false">
      <c r="A60" s="2" t="s">
        <v>31</v>
      </c>
      <c r="B60" s="0" t="s">
        <v>32</v>
      </c>
      <c r="C60" s="0" t="n">
        <v>9</v>
      </c>
      <c r="D60" s="0" t="n">
        <v>1</v>
      </c>
      <c r="E60" s="0" t="n">
        <f aca="false">C60*D60</f>
        <v>9</v>
      </c>
      <c r="F60" s="0" t="n">
        <v>345.5659698</v>
      </c>
      <c r="G60" s="0" t="n">
        <v>915.7498198</v>
      </c>
      <c r="H60" s="0" t="n">
        <f aca="false">F60*3.65*5.7*20/1000</f>
        <v>143.79000003378</v>
      </c>
      <c r="I60" s="0" t="n">
        <f aca="false">H60/1000</f>
        <v>0.14379000003378</v>
      </c>
      <c r="J60" s="0" t="n">
        <f aca="false">I60/1000</f>
        <v>0.00014379000003378</v>
      </c>
      <c r="K60" s="0" t="n">
        <f aca="false">I60*2.20462</f>
        <v>0.317002309874472</v>
      </c>
      <c r="L60" s="3" t="n">
        <v>0.0116</v>
      </c>
      <c r="M60" s="3" t="n">
        <v>3</v>
      </c>
      <c r="N60" s="0" t="n">
        <f aca="false">(H60/L60)^(1/M60)</f>
        <v>23.143208333852</v>
      </c>
      <c r="O60" s="0" t="n">
        <f aca="false">R60*0.00220462</f>
        <v>0.634466112574535</v>
      </c>
      <c r="P60" s="0" t="n">
        <f aca="false">Q60/2.54</f>
        <v>11.4825545241256</v>
      </c>
      <c r="Q60" s="2" t="n">
        <f aca="false">$AR$54*(1-EXP(-$AR$55*(E60)))</f>
        <v>29.1656884912791</v>
      </c>
      <c r="R60" s="2" t="n">
        <f aca="false">L60*(Q60^M60)</f>
        <v>287.789329941003</v>
      </c>
      <c r="S60" s="2" t="n">
        <f aca="false">R60/20/5.7/3.65*1000</f>
        <v>691.63501547946</v>
      </c>
      <c r="T60" s="2" t="n">
        <f aca="false">S60*2.65</f>
        <v>1832.83279102057</v>
      </c>
      <c r="U60" s="2" t="n">
        <f aca="false">$AR$54</f>
        <v>29.1726666666667</v>
      </c>
      <c r="V60" s="2" t="n">
        <f aca="false">$AR$55</f>
        <v>0.926466666666667</v>
      </c>
      <c r="W60" s="2" t="n">
        <v>0</v>
      </c>
    </row>
    <row r="61" customFormat="false" ht="15" hidden="false" customHeight="false" outlineLevel="0" collapsed="false">
      <c r="A61" s="2" t="s">
        <v>31</v>
      </c>
      <c r="B61" s="0" t="s">
        <v>32</v>
      </c>
      <c r="C61" s="0" t="n">
        <v>10</v>
      </c>
      <c r="D61" s="0" t="n">
        <v>1</v>
      </c>
      <c r="E61" s="0" t="n">
        <f aca="false">C61*D61</f>
        <v>10</v>
      </c>
      <c r="F61" s="0" t="n">
        <v>372.7469359</v>
      </c>
      <c r="G61" s="0" t="n">
        <v>987.77938</v>
      </c>
      <c r="H61" s="0" t="n">
        <f aca="false">F61*3.65*5.7*20/1000</f>
        <v>155.10000002799</v>
      </c>
      <c r="I61" s="0" t="n">
        <f aca="false">H61/1000</f>
        <v>0.15510000002799</v>
      </c>
      <c r="J61" s="0" t="n">
        <f aca="false">I61/1000</f>
        <v>0.00015510000002799</v>
      </c>
      <c r="K61" s="0" t="n">
        <f aca="false">I61*2.20462</f>
        <v>0.341936562061707</v>
      </c>
      <c r="L61" s="3" t="n">
        <v>0.0116</v>
      </c>
      <c r="M61" s="3" t="n">
        <v>3</v>
      </c>
      <c r="N61" s="0" t="n">
        <f aca="false">(H61/L61)^(1/M61)</f>
        <v>23.7347467902227</v>
      </c>
      <c r="O61" s="0" t="n">
        <f aca="false">R61*0.00220462</f>
        <v>0.634741240577433</v>
      </c>
      <c r="P61" s="0" t="n">
        <f aca="false">Q61/2.54</f>
        <v>11.4842140379001</v>
      </c>
      <c r="Q61" s="2" t="n">
        <f aca="false">$AR$54*(1-EXP(-$AR$55*(E61)))</f>
        <v>29.1699036562662</v>
      </c>
      <c r="R61" s="2" t="n">
        <f aca="false">L61*(Q61^M61)</f>
        <v>287.914126052305</v>
      </c>
      <c r="S61" s="2" t="n">
        <f aca="false">R61/20/5.7/3.65*1000</f>
        <v>691.934934035822</v>
      </c>
      <c r="T61" s="2" t="n">
        <f aca="false">S61*2.65</f>
        <v>1833.62757519493</v>
      </c>
      <c r="U61" s="2" t="n">
        <f aca="false">$AR$54</f>
        <v>29.1726666666667</v>
      </c>
      <c r="V61" s="2" t="n">
        <f aca="false">$AR$55</f>
        <v>0.926466666666667</v>
      </c>
      <c r="W61" s="2" t="n">
        <v>0</v>
      </c>
    </row>
    <row r="62" customFormat="false" ht="15" hidden="false" customHeight="false" outlineLevel="0" collapsed="false">
      <c r="A62" s="0" t="s">
        <v>33</v>
      </c>
      <c r="B62" s="0" t="s">
        <v>34</v>
      </c>
      <c r="C62" s="0" t="n">
        <v>1</v>
      </c>
      <c r="D62" s="0" t="n">
        <v>2</v>
      </c>
      <c r="E62" s="0" t="n">
        <f aca="false">C62*D62</f>
        <v>2</v>
      </c>
      <c r="F62" s="0" t="n">
        <v>127.5414564</v>
      </c>
      <c r="G62" s="0" t="n">
        <v>337.9848595</v>
      </c>
      <c r="H62" s="0" t="n">
        <v>53.07000001</v>
      </c>
      <c r="I62" s="0" t="n">
        <v>0.05307</v>
      </c>
      <c r="J62" s="0" t="n">
        <v>5.31E-005</v>
      </c>
      <c r="K62" s="0" t="n">
        <v>0.116999183</v>
      </c>
      <c r="L62" s="0" t="n">
        <v>0.015</v>
      </c>
      <c r="M62" s="0" t="n">
        <v>3</v>
      </c>
      <c r="N62" s="0" t="n">
        <v>15.23769499</v>
      </c>
      <c r="O62" s="0" t="n">
        <f aca="false">R62*0.00220462</f>
        <v>0.234017387308244</v>
      </c>
      <c r="P62" s="0" t="n">
        <f aca="false">Q62/2.54</f>
        <v>7.55858773014318</v>
      </c>
      <c r="Q62" s="0" t="n">
        <f aca="false">58.9*(1-EXP(-0.22*(E62-0.207)))</f>
        <v>19.1988128345637</v>
      </c>
      <c r="R62" s="0" t="n">
        <f aca="false">L62*(Q62^M62)</f>
        <v>106.148627567673</v>
      </c>
      <c r="S62" s="0" t="n">
        <f aca="false">R62/20/5.7/3.65*1000</f>
        <v>255.103647122503</v>
      </c>
      <c r="T62" s="0" t="n">
        <f aca="false">S62*2.65</f>
        <v>676.024664874632</v>
      </c>
      <c r="U62" s="4" t="n">
        <v>58.9</v>
      </c>
      <c r="V62" s="4" t="n">
        <v>0.22</v>
      </c>
      <c r="W62" s="4" t="n">
        <v>0.207</v>
      </c>
      <c r="Y62" s="0" t="s">
        <v>402</v>
      </c>
    </row>
    <row r="63" customFormat="false" ht="15" hidden="false" customHeight="false" outlineLevel="0" collapsed="false">
      <c r="A63" s="0" t="s">
        <v>33</v>
      </c>
      <c r="B63" s="0" t="s">
        <v>34</v>
      </c>
      <c r="C63" s="0" t="n">
        <v>2</v>
      </c>
      <c r="D63" s="0" t="n">
        <v>2</v>
      </c>
      <c r="E63" s="0" t="n">
        <f aca="false">C63*D63</f>
        <v>4</v>
      </c>
      <c r="F63" s="0" t="n">
        <v>347.4885845</v>
      </c>
      <c r="G63" s="0" t="n">
        <v>920.8447489</v>
      </c>
      <c r="H63" s="0" t="n">
        <v>144.59</v>
      </c>
      <c r="I63" s="0" t="n">
        <v>0.14459</v>
      </c>
      <c r="J63" s="0" t="n">
        <v>0.00014459</v>
      </c>
      <c r="K63" s="0" t="n">
        <v>0.318766006</v>
      </c>
      <c r="L63" s="0" t="n">
        <v>0.015</v>
      </c>
      <c r="M63" s="0" t="n">
        <v>3</v>
      </c>
      <c r="N63" s="0" t="n">
        <v>21.28215815</v>
      </c>
      <c r="O63" s="0" t="n">
        <f aca="false">R63*0.00220462</f>
        <v>1.22453054453847</v>
      </c>
      <c r="P63" s="0" t="n">
        <f aca="false">Q63/2.54</f>
        <v>13.1224368130789</v>
      </c>
      <c r="Q63" s="0" t="n">
        <f aca="false">58.9*(1-EXP(-0.22*(E63-0.207)))</f>
        <v>33.3309895052204</v>
      </c>
      <c r="R63" s="0" t="n">
        <f aca="false">L63*(Q63^M63)</f>
        <v>555.438372390013</v>
      </c>
      <c r="S63" s="0" t="n">
        <f aca="false">R63/20/5.7/3.65*1000</f>
        <v>1334.86751355447</v>
      </c>
      <c r="T63" s="0" t="n">
        <f aca="false">S63*2.65</f>
        <v>3537.39891091933</v>
      </c>
      <c r="U63" s="4" t="n">
        <v>58.9</v>
      </c>
      <c r="V63" s="4" t="n">
        <v>0.22</v>
      </c>
      <c r="W63" s="4" t="n">
        <v>0.207</v>
      </c>
    </row>
    <row r="64" customFormat="false" ht="15" hidden="false" customHeight="false" outlineLevel="0" collapsed="false">
      <c r="A64" s="0" t="s">
        <v>33</v>
      </c>
      <c r="B64" s="0" t="s">
        <v>34</v>
      </c>
      <c r="C64" s="0" t="n">
        <v>3</v>
      </c>
      <c r="D64" s="0" t="n">
        <v>2</v>
      </c>
      <c r="E64" s="0" t="n">
        <f aca="false">C64*D64</f>
        <v>6</v>
      </c>
      <c r="F64" s="0" t="n">
        <v>732.4200913</v>
      </c>
      <c r="G64" s="0" t="n">
        <v>1940.913242</v>
      </c>
      <c r="H64" s="0" t="n">
        <v>304.76</v>
      </c>
      <c r="I64" s="0" t="n">
        <v>0.30476</v>
      </c>
      <c r="J64" s="0" t="n">
        <v>0.00030476</v>
      </c>
      <c r="K64" s="0" t="n">
        <v>0.671879991</v>
      </c>
      <c r="L64" s="0" t="n">
        <v>0.015</v>
      </c>
      <c r="M64" s="0" t="n">
        <v>3</v>
      </c>
      <c r="N64" s="0" t="n">
        <v>27.28698603</v>
      </c>
      <c r="O64" s="0" t="n">
        <f aca="false">R64*0.00220462</f>
        <v>2.52653157528914</v>
      </c>
      <c r="P64" s="0" t="n">
        <f aca="false">Q64/2.54</f>
        <v>16.7057582638996</v>
      </c>
      <c r="Q64" s="0" t="n">
        <f aca="false">58.9*(1-EXP(-0.22*(E64-0.207)))</f>
        <v>42.4326259903049</v>
      </c>
      <c r="R64" s="0" t="n">
        <f aca="false">L64*(Q64^M64)</f>
        <v>1146.01680801641</v>
      </c>
      <c r="S64" s="0" t="n">
        <f aca="false">R64/20/5.7/3.65*1000</f>
        <v>2754.18603224324</v>
      </c>
      <c r="T64" s="0" t="n">
        <f aca="false">S64*2.65</f>
        <v>7298.59298544458</v>
      </c>
      <c r="U64" s="4" t="n">
        <v>58.9</v>
      </c>
      <c r="V64" s="4" t="n">
        <v>0.22</v>
      </c>
      <c r="W64" s="4" t="n">
        <v>0.207</v>
      </c>
    </row>
    <row r="65" customFormat="false" ht="15" hidden="false" customHeight="false" outlineLevel="0" collapsed="false">
      <c r="A65" s="0" t="s">
        <v>33</v>
      </c>
      <c r="B65" s="0" t="s">
        <v>34</v>
      </c>
      <c r="C65" s="0" t="n">
        <v>4</v>
      </c>
      <c r="D65" s="0" t="n">
        <v>2</v>
      </c>
      <c r="E65" s="0" t="n">
        <f aca="false">C65*D65</f>
        <v>8</v>
      </c>
      <c r="F65" s="0" t="n">
        <v>1115.200673</v>
      </c>
      <c r="G65" s="0" t="n">
        <v>2955.281782</v>
      </c>
      <c r="H65" s="0" t="n">
        <v>464.035</v>
      </c>
      <c r="I65" s="0" t="n">
        <v>0.464035</v>
      </c>
      <c r="J65" s="0" t="n">
        <v>0.000464035</v>
      </c>
      <c r="K65" s="0" t="n">
        <v>1.023020842</v>
      </c>
      <c r="L65" s="0" t="n">
        <v>0.015</v>
      </c>
      <c r="M65" s="0" t="n">
        <v>3</v>
      </c>
      <c r="N65" s="0" t="n">
        <v>31.39206078</v>
      </c>
      <c r="O65" s="0" t="n">
        <f aca="false">R65*0.00220462</f>
        <v>3.72490870984618</v>
      </c>
      <c r="P65" s="0" t="n">
        <f aca="false">Q65/2.54</f>
        <v>19.0135477866765</v>
      </c>
      <c r="Q65" s="0" t="n">
        <f aca="false">58.9*(1-EXP(-0.22*(E65-0.207)))</f>
        <v>48.2944113781584</v>
      </c>
      <c r="R65" s="0" t="n">
        <f aca="false">L65*(Q65^M65)</f>
        <v>1689.59217908128</v>
      </c>
      <c r="S65" s="0" t="n">
        <f aca="false">R65/20/5.7/3.65*1000</f>
        <v>4060.54356904899</v>
      </c>
      <c r="T65" s="0" t="n">
        <f aca="false">S65*2.65</f>
        <v>10760.4404579798</v>
      </c>
      <c r="U65" s="4" t="n">
        <v>58.9</v>
      </c>
      <c r="V65" s="4" t="n">
        <v>0.22</v>
      </c>
      <c r="W65" s="4" t="n">
        <v>0.207</v>
      </c>
    </row>
    <row r="66" customFormat="false" ht="15" hidden="false" customHeight="false" outlineLevel="0" collapsed="false">
      <c r="A66" s="0" t="s">
        <v>33</v>
      </c>
      <c r="B66" s="0" t="s">
        <v>34</v>
      </c>
      <c r="C66" s="0" t="n">
        <v>5</v>
      </c>
      <c r="D66" s="0" t="n">
        <v>2</v>
      </c>
      <c r="E66" s="0" t="n">
        <f aca="false">C66*D66</f>
        <v>10</v>
      </c>
      <c r="F66" s="0" t="n">
        <v>1550.432588</v>
      </c>
      <c r="G66" s="0" t="n">
        <v>4108.646359</v>
      </c>
      <c r="H66" s="0" t="n">
        <v>645.1349999</v>
      </c>
      <c r="I66" s="0" t="n">
        <v>0.645135</v>
      </c>
      <c r="J66" s="0" t="n">
        <v>0.000645135</v>
      </c>
      <c r="K66" s="0" t="n">
        <v>1.422277523</v>
      </c>
      <c r="L66" s="0" t="n">
        <v>0.015</v>
      </c>
      <c r="M66" s="0" t="n">
        <v>3</v>
      </c>
      <c r="N66" s="0" t="n">
        <v>35.03642466</v>
      </c>
      <c r="O66" s="0" t="n">
        <f aca="false">R66*0.00220462</f>
        <v>4.66850784703889</v>
      </c>
      <c r="P66" s="0" t="n">
        <f aca="false">Q66/2.54</f>
        <v>20.499848291539</v>
      </c>
      <c r="Q66" s="0" t="n">
        <f aca="false">58.9*(1-EXP(-0.22*(E66-0.207)))</f>
        <v>52.0696146605091</v>
      </c>
      <c r="R66" s="0" t="n">
        <f aca="false">L66*(Q66^M66)</f>
        <v>2117.60205706148</v>
      </c>
      <c r="S66" s="0" t="n">
        <f aca="false">R66/20/5.7/3.65*1000</f>
        <v>5089.16620298362</v>
      </c>
      <c r="T66" s="0" t="n">
        <f aca="false">S66*2.65</f>
        <v>13486.2904379066</v>
      </c>
      <c r="U66" s="4" t="n">
        <v>58.9</v>
      </c>
      <c r="V66" s="4" t="n">
        <v>0.22</v>
      </c>
      <c r="W66" s="4" t="n">
        <v>0.207</v>
      </c>
    </row>
    <row r="67" customFormat="false" ht="15" hidden="false" customHeight="false" outlineLevel="0" collapsed="false">
      <c r="A67" s="0" t="s">
        <v>33</v>
      </c>
      <c r="B67" s="0" t="s">
        <v>34</v>
      </c>
      <c r="C67" s="0" t="n">
        <v>6</v>
      </c>
      <c r="D67" s="0" t="n">
        <v>2</v>
      </c>
      <c r="E67" s="0" t="n">
        <f aca="false">C67*D67</f>
        <v>12</v>
      </c>
      <c r="F67" s="0" t="n">
        <v>1976.435953</v>
      </c>
      <c r="G67" s="0" t="n">
        <v>5237.555275</v>
      </c>
      <c r="H67" s="0" t="n">
        <v>822.395</v>
      </c>
      <c r="I67" s="0" t="n">
        <v>0.822395</v>
      </c>
      <c r="J67" s="0" t="n">
        <v>0.000822395</v>
      </c>
      <c r="K67" s="0" t="n">
        <v>1.813068465</v>
      </c>
      <c r="L67" s="0" t="n">
        <v>0.015</v>
      </c>
      <c r="M67" s="0" t="n">
        <v>3</v>
      </c>
      <c r="N67" s="0" t="n">
        <v>37.98945537</v>
      </c>
      <c r="O67" s="0" t="n">
        <f aca="false">R67*0.00220462</f>
        <v>5.35350250279492</v>
      </c>
      <c r="P67" s="0" t="n">
        <f aca="false">Q67/2.54</f>
        <v>21.4570799493447</v>
      </c>
      <c r="Q67" s="0" t="n">
        <f aca="false">58.9*(1-EXP(-0.22*(E67-0.207)))</f>
        <v>54.5009830713355</v>
      </c>
      <c r="R67" s="0" t="n">
        <f aca="false">L67*(Q67^M67)</f>
        <v>2428.31077591372</v>
      </c>
      <c r="S67" s="0" t="n">
        <f aca="false">R67/20/5.7/3.65*1000</f>
        <v>5835.88266261409</v>
      </c>
      <c r="T67" s="0" t="n">
        <f aca="false">S67*2.65</f>
        <v>15465.0890559273</v>
      </c>
      <c r="U67" s="4" t="n">
        <v>58.9</v>
      </c>
      <c r="V67" s="4" t="n">
        <v>0.22</v>
      </c>
      <c r="W67" s="4" t="n">
        <v>0.207</v>
      </c>
    </row>
    <row r="68" customFormat="false" ht="15" hidden="false" customHeight="false" outlineLevel="0" collapsed="false">
      <c r="A68" s="0" t="s">
        <v>33</v>
      </c>
      <c r="B68" s="0" t="s">
        <v>34</v>
      </c>
      <c r="C68" s="0" t="n">
        <v>7</v>
      </c>
      <c r="D68" s="0" t="n">
        <v>2</v>
      </c>
      <c r="E68" s="0" t="n">
        <f aca="false">C68*D68</f>
        <v>14</v>
      </c>
      <c r="F68" s="0" t="n">
        <v>2275.666907</v>
      </c>
      <c r="G68" s="0" t="n">
        <v>6030.517304</v>
      </c>
      <c r="H68" s="0" t="n">
        <v>946.905</v>
      </c>
      <c r="I68" s="0" t="n">
        <v>0.946905</v>
      </c>
      <c r="J68" s="0" t="n">
        <v>0.000946905</v>
      </c>
      <c r="K68" s="0" t="n">
        <v>2.087565701</v>
      </c>
      <c r="L68" s="0" t="n">
        <v>0.015</v>
      </c>
      <c r="M68" s="0" t="n">
        <v>3</v>
      </c>
      <c r="N68" s="0" t="n">
        <v>39.81729171</v>
      </c>
      <c r="O68" s="0" t="n">
        <f aca="false">R68*0.00220462</f>
        <v>5.82832826495014</v>
      </c>
      <c r="P68" s="0" t="n">
        <f aca="false">Q68/2.54</f>
        <v>22.0735720003853</v>
      </c>
      <c r="Q68" s="0" t="n">
        <f aca="false">58.9*(1-EXP(-0.22*(E68-0.207)))</f>
        <v>56.0668728809788</v>
      </c>
      <c r="R68" s="0" t="n">
        <f aca="false">L68*(Q68^M68)</f>
        <v>2643.68837484471</v>
      </c>
      <c r="S68" s="0" t="n">
        <f aca="false">R68/20/5.7/3.65*1000</f>
        <v>6353.49284990317</v>
      </c>
      <c r="T68" s="0" t="n">
        <f aca="false">S68*2.65</f>
        <v>16836.7560522434</v>
      </c>
      <c r="U68" s="4" t="n">
        <v>58.9</v>
      </c>
      <c r="V68" s="4" t="n">
        <v>0.22</v>
      </c>
      <c r="W68" s="4" t="n">
        <v>0.207</v>
      </c>
    </row>
    <row r="69" customFormat="false" ht="15" hidden="false" customHeight="false" outlineLevel="0" collapsed="false">
      <c r="A69" s="0" t="s">
        <v>33</v>
      </c>
      <c r="B69" s="0" t="s">
        <v>34</v>
      </c>
      <c r="C69" s="0" t="n">
        <v>8</v>
      </c>
      <c r="D69" s="0" t="n">
        <v>2</v>
      </c>
      <c r="E69" s="0" t="n">
        <f aca="false">C69*D69</f>
        <v>16</v>
      </c>
      <c r="F69" s="0" t="n">
        <v>2451.333814</v>
      </c>
      <c r="G69" s="0" t="n">
        <v>6496.034608</v>
      </c>
      <c r="H69" s="0" t="n">
        <v>1020</v>
      </c>
      <c r="I69" s="0" t="n">
        <v>1.02</v>
      </c>
      <c r="J69" s="0" t="n">
        <v>0.00102</v>
      </c>
      <c r="K69" s="0" t="n">
        <v>2.2487124</v>
      </c>
      <c r="L69" s="0" t="n">
        <v>0.015</v>
      </c>
      <c r="M69" s="0" t="n">
        <v>3</v>
      </c>
      <c r="N69" s="0" t="n">
        <v>40.81655102</v>
      </c>
      <c r="O69" s="0" t="n">
        <f aca="false">R69*0.00220462</f>
        <v>6.14852647955319</v>
      </c>
      <c r="P69" s="0" t="n">
        <f aca="false">Q69/2.54</f>
        <v>22.4706153345638</v>
      </c>
      <c r="Q69" s="0" t="n">
        <f aca="false">58.9*(1-EXP(-0.22*(E69-0.207)))</f>
        <v>57.075362949792</v>
      </c>
      <c r="R69" s="0" t="n">
        <f aca="false">L69*(Q69^M69)</f>
        <v>2788.9280146026</v>
      </c>
      <c r="S69" s="0" t="n">
        <f aca="false">R69/20/5.7/3.65*1000</f>
        <v>6702.54269310888</v>
      </c>
      <c r="T69" s="0" t="n">
        <f aca="false">S69*2.65</f>
        <v>17761.7381367385</v>
      </c>
      <c r="U69" s="4" t="n">
        <v>58.9</v>
      </c>
      <c r="V69" s="4" t="n">
        <v>0.22</v>
      </c>
      <c r="W69" s="4" t="n">
        <v>0.207</v>
      </c>
    </row>
    <row r="70" customFormat="false" ht="15" hidden="false" customHeight="false" outlineLevel="0" collapsed="false">
      <c r="A70" s="0" t="s">
        <v>33</v>
      </c>
      <c r="B70" s="0" t="s">
        <v>34</v>
      </c>
      <c r="C70" s="0" t="n">
        <v>9</v>
      </c>
      <c r="D70" s="0" t="n">
        <v>2</v>
      </c>
      <c r="E70" s="0" t="n">
        <f aca="false">C70*D70</f>
        <v>18</v>
      </c>
      <c r="F70" s="0" t="n">
        <v>2643.59529</v>
      </c>
      <c r="G70" s="0" t="n">
        <v>7005.527518</v>
      </c>
      <c r="H70" s="0" t="n">
        <v>1100</v>
      </c>
      <c r="I70" s="0" t="n">
        <v>1.1</v>
      </c>
      <c r="J70" s="0" t="n">
        <v>0.0011</v>
      </c>
      <c r="K70" s="0" t="n">
        <v>2.425082</v>
      </c>
      <c r="L70" s="0" t="n">
        <v>0.015</v>
      </c>
      <c r="M70" s="0" t="n">
        <v>3</v>
      </c>
      <c r="N70" s="0" t="n">
        <v>41.85690786</v>
      </c>
      <c r="O70" s="0" t="n">
        <f aca="false">R70*0.00220462</f>
        <v>6.36083062344988</v>
      </c>
      <c r="P70" s="0" t="n">
        <f aca="false">Q70/2.54</f>
        <v>22.726325702523</v>
      </c>
      <c r="Q70" s="0" t="n">
        <f aca="false">58.9*(1-EXP(-0.22*(E70-0.207)))</f>
        <v>57.7248672844083</v>
      </c>
      <c r="R70" s="0" t="n">
        <f aca="false">L70*(Q70^M70)</f>
        <v>2885.22766891794</v>
      </c>
      <c r="S70" s="0" t="n">
        <f aca="false">R70/20/5.7/3.65*1000</f>
        <v>6933.97661359756</v>
      </c>
      <c r="T70" s="0" t="n">
        <f aca="false">S70*2.65</f>
        <v>18375.0380260335</v>
      </c>
      <c r="U70" s="4" t="n">
        <v>58.9</v>
      </c>
      <c r="V70" s="4" t="n">
        <v>0.22</v>
      </c>
      <c r="W70" s="4" t="n">
        <v>0.207</v>
      </c>
    </row>
    <row r="71" customFormat="false" ht="15" hidden="false" customHeight="false" outlineLevel="0" collapsed="false">
      <c r="A71" s="0" t="s">
        <v>33</v>
      </c>
      <c r="B71" s="0" t="s">
        <v>34</v>
      </c>
      <c r="C71" s="0" t="n">
        <v>10</v>
      </c>
      <c r="D71" s="0" t="n">
        <v>2</v>
      </c>
      <c r="E71" s="0" t="n">
        <f aca="false">C71*D71</f>
        <v>20</v>
      </c>
      <c r="F71" s="0" t="n">
        <v>3076.18361</v>
      </c>
      <c r="G71" s="0" t="n">
        <v>8151.886566</v>
      </c>
      <c r="H71" s="0" t="n">
        <v>1280</v>
      </c>
      <c r="I71" s="0" t="n">
        <v>1.28</v>
      </c>
      <c r="J71" s="0" t="n">
        <v>0.00128</v>
      </c>
      <c r="K71" s="0" t="n">
        <v>2.8219136</v>
      </c>
      <c r="L71" s="0" t="n">
        <v>0.015</v>
      </c>
      <c r="M71" s="0" t="n">
        <v>3</v>
      </c>
      <c r="N71" s="0" t="n">
        <v>44.02569665</v>
      </c>
      <c r="O71" s="0" t="n">
        <f aca="false">R71*0.00220462</f>
        <v>6.50011677777299</v>
      </c>
      <c r="P71" s="0" t="n">
        <f aca="false">Q71/2.54</f>
        <v>22.8910124927372</v>
      </c>
      <c r="Q71" s="0" t="n">
        <f aca="false">58.9*(1-EXP(-0.22*(E71-0.207)))</f>
        <v>58.1431717315526</v>
      </c>
      <c r="R71" s="0" t="n">
        <f aca="false">L71*(Q71^M71)</f>
        <v>2948.40688090147</v>
      </c>
      <c r="S71" s="0" t="n">
        <f aca="false">R71/20/5.7/3.65*1000</f>
        <v>7085.81322014291</v>
      </c>
      <c r="T71" s="0" t="n">
        <f aca="false">S71*2.65</f>
        <v>18777.4050333787</v>
      </c>
      <c r="U71" s="4" t="n">
        <v>58.9</v>
      </c>
      <c r="V71" s="4" t="n">
        <v>0.22</v>
      </c>
      <c r="W71" s="4" t="n">
        <v>0.207</v>
      </c>
    </row>
    <row r="72" customFormat="false" ht="15" hidden="false" customHeight="false" outlineLevel="0" collapsed="false">
      <c r="A72" s="0" t="s">
        <v>35</v>
      </c>
      <c r="B72" s="0" t="s">
        <v>36</v>
      </c>
      <c r="C72" s="0" t="n">
        <v>1</v>
      </c>
      <c r="D72" s="0" t="n">
        <v>1</v>
      </c>
      <c r="E72" s="0" t="n">
        <f aca="false">C72*D72</f>
        <v>1</v>
      </c>
      <c r="F72" s="0" t="n">
        <v>49.19490507</v>
      </c>
      <c r="G72" s="0" t="n">
        <v>130.3664984</v>
      </c>
      <c r="H72" s="0" t="n">
        <v>20.47</v>
      </c>
      <c r="I72" s="0" t="n">
        <v>0.02047</v>
      </c>
      <c r="J72" s="0" t="n">
        <v>2.05E-005</v>
      </c>
      <c r="K72" s="0" t="n">
        <v>0.045128571</v>
      </c>
      <c r="L72" s="0" t="n">
        <v>0.021</v>
      </c>
      <c r="M72" s="0" t="n">
        <v>3</v>
      </c>
      <c r="N72" s="0" t="n">
        <v>9.915155187</v>
      </c>
      <c r="O72" s="0" t="n">
        <f aca="false">R72*0.00220462</f>
        <v>0.0935869348128206</v>
      </c>
      <c r="P72" s="0" t="n">
        <f aca="false">Q72/2.54</f>
        <v>4.97798608865372</v>
      </c>
      <c r="Q72" s="0" t="n">
        <f aca="false">21.02*(1-EXP(-0.86*(E72+0.0699)))</f>
        <v>12.6440846651804</v>
      </c>
      <c r="R72" s="0" t="n">
        <f aca="false">L72*(Q72^M72)</f>
        <v>42.4503700469109</v>
      </c>
      <c r="S72" s="0" t="n">
        <f aca="false">R72/20/5.7/3.65*1000</f>
        <v>102.019634815936</v>
      </c>
      <c r="T72" s="0" t="n">
        <f aca="false">S72*2.65</f>
        <v>270.35203226223</v>
      </c>
      <c r="U72" s="4" t="n">
        <v>21.02</v>
      </c>
      <c r="V72" s="4" t="n">
        <v>0.86</v>
      </c>
      <c r="W72" s="4" t="n">
        <v>-0.06999</v>
      </c>
      <c r="Y72" s="0" t="s">
        <v>402</v>
      </c>
    </row>
    <row r="73" customFormat="false" ht="15" hidden="false" customHeight="false" outlineLevel="0" collapsed="false">
      <c r="A73" s="0" t="s">
        <v>35</v>
      </c>
      <c r="B73" s="0" t="s">
        <v>36</v>
      </c>
      <c r="C73" s="0" t="n">
        <v>2</v>
      </c>
      <c r="D73" s="0" t="n">
        <v>1</v>
      </c>
      <c r="E73" s="0" t="n">
        <f aca="false">C73*D73</f>
        <v>2</v>
      </c>
      <c r="F73" s="0" t="n">
        <v>86.10910835</v>
      </c>
      <c r="G73" s="0" t="n">
        <v>228.1891371</v>
      </c>
      <c r="H73" s="0" t="n">
        <v>35.82999998</v>
      </c>
      <c r="I73" s="0" t="n">
        <v>0.03583</v>
      </c>
      <c r="J73" s="0" t="n">
        <v>3.58E-005</v>
      </c>
      <c r="K73" s="0" t="n">
        <v>0.078991535</v>
      </c>
      <c r="L73" s="0" t="n">
        <v>0.021</v>
      </c>
      <c r="M73" s="0" t="n">
        <v>3</v>
      </c>
      <c r="N73" s="0" t="n">
        <v>11.94930109</v>
      </c>
      <c r="O73" s="0" t="n">
        <f aca="false">R73*0.00220462</f>
        <v>0.24708795659947</v>
      </c>
      <c r="P73" s="0" t="n">
        <f aca="false">Q73/2.54</f>
        <v>6.88016938015771</v>
      </c>
      <c r="Q73" s="0" t="n">
        <f aca="false">21.02*(1-EXP(-0.86*(E73+0.0699)))</f>
        <v>17.4756302256006</v>
      </c>
      <c r="R73" s="0" t="n">
        <f aca="false">L73*(Q73^M73)</f>
        <v>112.077345120461</v>
      </c>
      <c r="S73" s="0" t="n">
        <f aca="false">R73/20/5.7/3.65*1000</f>
        <v>269.35194693694</v>
      </c>
      <c r="T73" s="0" t="n">
        <f aca="false">S73*2.65</f>
        <v>713.782659382891</v>
      </c>
      <c r="U73" s="4" t="n">
        <v>21.02</v>
      </c>
      <c r="V73" s="4" t="n">
        <v>0.86</v>
      </c>
      <c r="W73" s="4" t="n">
        <v>-0.06999</v>
      </c>
    </row>
    <row r="74" customFormat="false" ht="15" hidden="false" customHeight="false" outlineLevel="0" collapsed="false">
      <c r="A74" s="0" t="s">
        <v>35</v>
      </c>
      <c r="B74" s="0" t="s">
        <v>36</v>
      </c>
      <c r="C74" s="0" t="n">
        <v>3</v>
      </c>
      <c r="D74" s="0" t="n">
        <v>1</v>
      </c>
      <c r="E74" s="0" t="n">
        <f aca="false">C74*D74</f>
        <v>3</v>
      </c>
      <c r="F74" s="0" t="n">
        <v>123.0233117</v>
      </c>
      <c r="G74" s="0" t="n">
        <v>326.011776</v>
      </c>
      <c r="H74" s="0" t="n">
        <v>51.19</v>
      </c>
      <c r="I74" s="0" t="n">
        <v>0.05119</v>
      </c>
      <c r="J74" s="0" t="n">
        <v>5.12E-005</v>
      </c>
      <c r="K74" s="0" t="n">
        <v>0.112854498</v>
      </c>
      <c r="L74" s="0" t="n">
        <v>0.021</v>
      </c>
      <c r="M74" s="0" t="n">
        <v>3</v>
      </c>
      <c r="N74" s="0" t="n">
        <v>13.45825062</v>
      </c>
      <c r="O74" s="0" t="n">
        <f aca="false">R74*0.00220462</f>
        <v>0.344352280777854</v>
      </c>
      <c r="P74" s="0" t="n">
        <f aca="false">Q74/2.54</f>
        <v>7.68510122274057</v>
      </c>
      <c r="Q74" s="0" t="n">
        <f aca="false">21.02*(1-EXP(-0.86*(E74+0.0699)))</f>
        <v>19.5201571057611</v>
      </c>
      <c r="R74" s="0" t="n">
        <f aca="false">L74*(Q74^M74)</f>
        <v>156.195752908825</v>
      </c>
      <c r="S74" s="0" t="n">
        <f aca="false">R74/20/5.7/3.65*1000</f>
        <v>375.380324222122</v>
      </c>
      <c r="T74" s="0" t="n">
        <f aca="false">S74*2.65</f>
        <v>994.757859188623</v>
      </c>
      <c r="U74" s="4" t="n">
        <v>21.02</v>
      </c>
      <c r="V74" s="4" t="n">
        <v>0.86</v>
      </c>
      <c r="W74" s="4" t="n">
        <v>-0.06999</v>
      </c>
    </row>
    <row r="75" customFormat="false" ht="15" hidden="false" customHeight="false" outlineLevel="0" collapsed="false">
      <c r="A75" s="0" t="s">
        <v>35</v>
      </c>
      <c r="B75" s="0" t="s">
        <v>36</v>
      </c>
      <c r="C75" s="0" t="n">
        <v>4</v>
      </c>
      <c r="D75" s="0" t="n">
        <v>1</v>
      </c>
      <c r="E75" s="0" t="n">
        <f aca="false">C75*D75</f>
        <v>4</v>
      </c>
      <c r="F75" s="0" t="n">
        <v>164.5638068</v>
      </c>
      <c r="G75" s="0" t="n">
        <v>436.094088</v>
      </c>
      <c r="H75" s="0" t="n">
        <v>68.47500001</v>
      </c>
      <c r="I75" s="0" t="n">
        <v>0.068475</v>
      </c>
      <c r="J75" s="0" t="n">
        <v>6.85E-005</v>
      </c>
      <c r="K75" s="0" t="n">
        <v>0.150961355</v>
      </c>
      <c r="L75" s="0" t="n">
        <v>0.021</v>
      </c>
      <c r="M75" s="0" t="n">
        <v>3</v>
      </c>
      <c r="N75" s="0" t="n">
        <v>14.82873994</v>
      </c>
      <c r="O75" s="0" t="n">
        <f aca="false">R75*0.00220462</f>
        <v>0.392198430990992</v>
      </c>
      <c r="P75" s="0" t="n">
        <f aca="false">Q75/2.54</f>
        <v>8.0257178573718</v>
      </c>
      <c r="Q75" s="0" t="n">
        <f aca="false">21.02*(1-EXP(-0.86*(E75+0.0699)))</f>
        <v>20.3853233577244</v>
      </c>
      <c r="R75" s="0" t="n">
        <f aca="false">L75*(Q75^M75)</f>
        <v>177.898427389297</v>
      </c>
      <c r="S75" s="0" t="n">
        <f aca="false">R75/20/5.7/3.65*1000</f>
        <v>427.537676974999</v>
      </c>
      <c r="T75" s="0" t="n">
        <f aca="false">S75*2.65</f>
        <v>1132.97484398375</v>
      </c>
      <c r="U75" s="4" t="n">
        <v>21.02</v>
      </c>
      <c r="V75" s="4" t="n">
        <v>0.86</v>
      </c>
      <c r="W75" s="4" t="n">
        <v>-0.06999</v>
      </c>
    </row>
    <row r="76" customFormat="false" ht="15" hidden="false" customHeight="false" outlineLevel="0" collapsed="false">
      <c r="A76" s="0" t="s">
        <v>35</v>
      </c>
      <c r="B76" s="0" t="s">
        <v>36</v>
      </c>
      <c r="C76" s="0" t="n">
        <v>5</v>
      </c>
      <c r="D76" s="0" t="n">
        <v>1</v>
      </c>
      <c r="E76" s="0" t="n">
        <f aca="false">C76*D76</f>
        <v>5</v>
      </c>
      <c r="F76" s="0" t="n">
        <v>206.1043018</v>
      </c>
      <c r="G76" s="0" t="n">
        <v>546.1763998</v>
      </c>
      <c r="H76" s="0" t="n">
        <v>85.75999998</v>
      </c>
      <c r="I76" s="0" t="n">
        <v>0.08576</v>
      </c>
      <c r="J76" s="0" t="n">
        <v>8.58E-005</v>
      </c>
      <c r="K76" s="0" t="n">
        <v>0.189068211</v>
      </c>
      <c r="L76" s="0" t="n">
        <v>0.021</v>
      </c>
      <c r="M76" s="0" t="n">
        <v>3</v>
      </c>
      <c r="N76" s="0" t="n">
        <v>15.98411121</v>
      </c>
      <c r="O76" s="0" t="n">
        <f aca="false">R76*0.00220462</f>
        <v>0.413710990542025</v>
      </c>
      <c r="P76" s="0" t="n">
        <f aca="false">Q76/2.54</f>
        <v>8.16985390175441</v>
      </c>
      <c r="Q76" s="0" t="n">
        <f aca="false">21.02*(1-EXP(-0.86*(E76+0.0699)))</f>
        <v>20.7514289104562</v>
      </c>
      <c r="R76" s="0" t="n">
        <f aca="false">L76*(Q76^M76)</f>
        <v>187.656371865458</v>
      </c>
      <c r="S76" s="0" t="n">
        <f aca="false">R76/20/5.7/3.65*1000</f>
        <v>450.98863702345</v>
      </c>
      <c r="T76" s="0" t="n">
        <f aca="false">S76*2.65</f>
        <v>1195.11988811214</v>
      </c>
      <c r="U76" s="4" t="n">
        <v>21.02</v>
      </c>
      <c r="V76" s="4" t="n">
        <v>0.86</v>
      </c>
      <c r="W76" s="4" t="n">
        <v>-0.06999</v>
      </c>
    </row>
    <row r="77" customFormat="false" ht="15" hidden="false" customHeight="false" outlineLevel="0" collapsed="false">
      <c r="A77" s="0" t="s">
        <v>35</v>
      </c>
      <c r="B77" s="0" t="s">
        <v>36</v>
      </c>
      <c r="C77" s="0" t="n">
        <v>6</v>
      </c>
      <c r="D77" s="0" t="n">
        <v>1</v>
      </c>
      <c r="E77" s="0" t="n">
        <f aca="false">C77*D77</f>
        <v>6</v>
      </c>
      <c r="F77" s="0" t="n">
        <v>244.7128095</v>
      </c>
      <c r="G77" s="0" t="n">
        <v>648.4889451</v>
      </c>
      <c r="H77" s="0" t="n">
        <v>101.825</v>
      </c>
      <c r="I77" s="0" t="n">
        <v>0.101825</v>
      </c>
      <c r="J77" s="0" t="n">
        <v>0.000101825</v>
      </c>
      <c r="K77" s="0" t="n">
        <v>0.224485432</v>
      </c>
      <c r="L77" s="0" t="n">
        <v>0.021</v>
      </c>
      <c r="M77" s="0" t="n">
        <v>3</v>
      </c>
      <c r="N77" s="0" t="n">
        <v>16.92563774</v>
      </c>
      <c r="O77" s="0" t="n">
        <f aca="false">R77*0.00220462</f>
        <v>0.423046147079532</v>
      </c>
      <c r="P77" s="0" t="n">
        <f aca="false">Q77/2.54</f>
        <v>8.2308468104324</v>
      </c>
      <c r="Q77" s="0" t="n">
        <f aca="false">21.02*(1-EXP(-0.86*(E77+0.0699)))</f>
        <v>20.9063508984983</v>
      </c>
      <c r="R77" s="0" t="n">
        <f aca="false">L77*(Q77^M77)</f>
        <v>191.890732679343</v>
      </c>
      <c r="S77" s="0" t="n">
        <f aca="false">R77/20/5.7/3.65*1000</f>
        <v>461.164942752566</v>
      </c>
      <c r="T77" s="0" t="n">
        <f aca="false">S77*2.65</f>
        <v>1222.0870982943</v>
      </c>
      <c r="U77" s="4" t="n">
        <v>21.02</v>
      </c>
      <c r="V77" s="4" t="n">
        <v>0.86</v>
      </c>
      <c r="W77" s="4" t="n">
        <v>-0.06999</v>
      </c>
    </row>
    <row r="78" customFormat="false" ht="15" hidden="false" customHeight="false" outlineLevel="0" collapsed="false">
      <c r="A78" s="0" t="s">
        <v>35</v>
      </c>
      <c r="B78" s="0" t="s">
        <v>36</v>
      </c>
      <c r="C78" s="0" t="n">
        <v>7</v>
      </c>
      <c r="D78" s="0" t="n">
        <v>1</v>
      </c>
      <c r="E78" s="0" t="n">
        <f aca="false">C78*D78</f>
        <v>7</v>
      </c>
      <c r="F78" s="0" t="n">
        <v>283.321317</v>
      </c>
      <c r="G78" s="0" t="n">
        <v>750.8014901</v>
      </c>
      <c r="H78" s="0" t="n">
        <v>117.89</v>
      </c>
      <c r="I78" s="0" t="n">
        <v>0.11789</v>
      </c>
      <c r="J78" s="0" t="n">
        <v>0.00011789</v>
      </c>
      <c r="K78" s="0" t="n">
        <v>0.259902652</v>
      </c>
      <c r="L78" s="0" t="n">
        <v>0.021</v>
      </c>
      <c r="M78" s="0" t="n">
        <v>3</v>
      </c>
      <c r="N78" s="0" t="n">
        <v>17.77266511</v>
      </c>
      <c r="O78" s="0" t="n">
        <f aca="false">R78*0.00220462</f>
        <v>0.427038341634359</v>
      </c>
      <c r="P78" s="0" t="n">
        <f aca="false">Q78/2.54</f>
        <v>8.2566566966752</v>
      </c>
      <c r="Q78" s="0" t="n">
        <f aca="false">21.02*(1-EXP(-0.86*(E78+0.0699)))</f>
        <v>20.971908009555</v>
      </c>
      <c r="R78" s="0" t="n">
        <f aca="false">L78*(Q78^M78)</f>
        <v>193.7015638225</v>
      </c>
      <c r="S78" s="0" t="n">
        <f aca="false">R78/20/5.7/3.65*1000</f>
        <v>465.516856098293</v>
      </c>
      <c r="T78" s="0" t="n">
        <f aca="false">S78*2.65</f>
        <v>1233.61966866048</v>
      </c>
      <c r="U78" s="4" t="n">
        <v>21.02</v>
      </c>
      <c r="V78" s="4" t="n">
        <v>0.86</v>
      </c>
      <c r="W78" s="4" t="n">
        <v>-0.06999</v>
      </c>
    </row>
    <row r="79" customFormat="false" ht="15" hidden="false" customHeight="false" outlineLevel="0" collapsed="false">
      <c r="A79" s="0" t="s">
        <v>35</v>
      </c>
      <c r="B79" s="0" t="s">
        <v>36</v>
      </c>
      <c r="C79" s="0" t="n">
        <v>8</v>
      </c>
      <c r="D79" s="0" t="n">
        <v>1</v>
      </c>
      <c r="E79" s="0" t="n">
        <f aca="false">C79*D79</f>
        <v>8</v>
      </c>
      <c r="F79" s="0" t="n">
        <v>314.4436434</v>
      </c>
      <c r="G79" s="0" t="n">
        <v>833.275655</v>
      </c>
      <c r="H79" s="0" t="n">
        <v>130.84</v>
      </c>
      <c r="I79" s="0" t="n">
        <v>0.13084</v>
      </c>
      <c r="J79" s="0" t="n">
        <v>0.00013084</v>
      </c>
      <c r="K79" s="0" t="n">
        <v>0.288452481</v>
      </c>
      <c r="L79" s="0" t="n">
        <v>0.021</v>
      </c>
      <c r="M79" s="0" t="n">
        <v>3</v>
      </c>
      <c r="N79" s="0" t="n">
        <v>18.40095713</v>
      </c>
      <c r="O79" s="0" t="n">
        <f aca="false">R79*0.00220462</f>
        <v>0.428735221450257</v>
      </c>
      <c r="P79" s="0" t="n">
        <f aca="false">Q79/2.54</f>
        <v>8.26757846188208</v>
      </c>
      <c r="Q79" s="0" t="n">
        <f aca="false">21.02*(1-EXP(-0.86*(E79+0.0699)))</f>
        <v>20.9996492931805</v>
      </c>
      <c r="R79" s="0" t="n">
        <f aca="false">L79*(Q79^M79)</f>
        <v>194.471256475155</v>
      </c>
      <c r="S79" s="0" t="n">
        <f aca="false">R79/20/5.7/3.65*1000</f>
        <v>467.366634162835</v>
      </c>
      <c r="T79" s="0" t="n">
        <f aca="false">S79*2.65</f>
        <v>1238.52158053151</v>
      </c>
      <c r="U79" s="4" t="n">
        <v>21.02</v>
      </c>
      <c r="V79" s="4" t="n">
        <v>0.86</v>
      </c>
      <c r="W79" s="4" t="n">
        <v>-0.06999</v>
      </c>
    </row>
    <row r="80" customFormat="false" ht="15" hidden="false" customHeight="false" outlineLevel="0" collapsed="false">
      <c r="A80" s="0" t="s">
        <v>35</v>
      </c>
      <c r="B80" s="0" t="s">
        <v>36</v>
      </c>
      <c r="C80" s="0" t="n">
        <v>9</v>
      </c>
      <c r="D80" s="0" t="n">
        <v>1</v>
      </c>
      <c r="E80" s="0" t="n">
        <f aca="false">C80*D80</f>
        <v>9</v>
      </c>
      <c r="F80" s="0" t="n">
        <v>345.5659698</v>
      </c>
      <c r="G80" s="0" t="n">
        <v>915.7498198</v>
      </c>
      <c r="H80" s="0" t="n">
        <v>143.79</v>
      </c>
      <c r="I80" s="0" t="n">
        <v>0.14379</v>
      </c>
      <c r="J80" s="0" t="n">
        <v>0.00014379</v>
      </c>
      <c r="K80" s="0" t="n">
        <v>0.31700231</v>
      </c>
      <c r="L80" s="0" t="n">
        <v>0.021</v>
      </c>
      <c r="M80" s="0" t="n">
        <v>3</v>
      </c>
      <c r="N80" s="0" t="n">
        <v>18.98904526</v>
      </c>
      <c r="O80" s="0" t="n">
        <f aca="false">R80*0.00220462</f>
        <v>0.429454628066219</v>
      </c>
      <c r="P80" s="0" t="n">
        <f aca="false">Q80/2.54</f>
        <v>8.27220013878961</v>
      </c>
      <c r="Q80" s="0" t="n">
        <f aca="false">21.02*(1-EXP(-0.86*(E80+0.0699)))</f>
        <v>21.0113883525256</v>
      </c>
      <c r="R80" s="0" t="n">
        <f aca="false">L80*(Q80^M80)</f>
        <v>194.797574215157</v>
      </c>
      <c r="S80" s="0" t="n">
        <f aca="false">R80/20/5.7/3.65*1000</f>
        <v>468.150863290451</v>
      </c>
      <c r="T80" s="0" t="n">
        <f aca="false">S80*2.65</f>
        <v>1240.5997877197</v>
      </c>
      <c r="U80" s="4" t="n">
        <v>21.02</v>
      </c>
      <c r="V80" s="4" t="n">
        <v>0.86</v>
      </c>
      <c r="W80" s="4" t="n">
        <v>-0.06999</v>
      </c>
      <c r="AD80" s="0" t="s">
        <v>453</v>
      </c>
    </row>
    <row r="81" customFormat="false" ht="15" hidden="false" customHeight="false" outlineLevel="0" collapsed="false">
      <c r="A81" s="0" t="s">
        <v>35</v>
      </c>
      <c r="B81" s="0" t="s">
        <v>36</v>
      </c>
      <c r="C81" s="0" t="n">
        <v>10</v>
      </c>
      <c r="D81" s="0" t="n">
        <v>1</v>
      </c>
      <c r="E81" s="0" t="n">
        <f aca="false">C81*D81</f>
        <v>10</v>
      </c>
      <c r="F81" s="0" t="n">
        <v>372.7469359</v>
      </c>
      <c r="G81" s="0" t="n">
        <v>987.77938</v>
      </c>
      <c r="H81" s="0" t="n">
        <v>155.1</v>
      </c>
      <c r="I81" s="0" t="n">
        <v>0.1551</v>
      </c>
      <c r="J81" s="0" t="n">
        <v>0.0001551</v>
      </c>
      <c r="K81" s="0" t="n">
        <v>0.341936562</v>
      </c>
      <c r="L81" s="0" t="n">
        <v>0.021</v>
      </c>
      <c r="M81" s="0" t="n">
        <v>3</v>
      </c>
      <c r="N81" s="0" t="n">
        <v>19.47440366</v>
      </c>
      <c r="O81" s="0" t="n">
        <f aca="false">R81*0.00220462</f>
        <v>0.429759295832147</v>
      </c>
      <c r="P81" s="0" t="n">
        <f aca="false">Q81/2.54</f>
        <v>8.2741558572136</v>
      </c>
      <c r="Q81" s="0" t="n">
        <f aca="false">21.02*(1-EXP(-0.86*(E81+0.0699)))</f>
        <v>21.0163558773226</v>
      </c>
      <c r="R81" s="0" t="n">
        <f aca="false">L81*(Q81^M81)</f>
        <v>194.935769353515</v>
      </c>
      <c r="S81" s="0" t="n">
        <f aca="false">R81/20/5.7/3.65*1000</f>
        <v>468.482983305732</v>
      </c>
      <c r="T81" s="0" t="n">
        <f aca="false">S81*2.65</f>
        <v>1241.47990576019</v>
      </c>
      <c r="U81" s="4" t="n">
        <v>21.02</v>
      </c>
      <c r="V81" s="4" t="n">
        <v>0.86</v>
      </c>
      <c r="W81" s="4" t="n">
        <v>-0.06999</v>
      </c>
      <c r="Y81" s="0" t="s">
        <v>454</v>
      </c>
      <c r="Z81" s="0" t="s">
        <v>455</v>
      </c>
      <c r="AA81" s="0" t="s">
        <v>456</v>
      </c>
      <c r="AB81" s="0" t="s">
        <v>457</v>
      </c>
      <c r="AC81" s="0" t="s">
        <v>458</v>
      </c>
    </row>
    <row r="82" customFormat="false" ht="15" hidden="false" customHeight="false" outlineLevel="0" collapsed="false">
      <c r="A82" s="0" t="s">
        <v>37</v>
      </c>
      <c r="B82" s="0" t="s">
        <v>38</v>
      </c>
      <c r="C82" s="0" t="n">
        <v>1</v>
      </c>
      <c r="D82" s="0" t="n">
        <v>9</v>
      </c>
      <c r="E82" s="0" t="n">
        <f aca="false">C82*D82</f>
        <v>9</v>
      </c>
      <c r="F82" s="0" t="n">
        <v>1513105530</v>
      </c>
      <c r="G82" s="0" t="n">
        <v>4009729654</v>
      </c>
      <c r="H82" s="0" t="n">
        <v>629603211</v>
      </c>
      <c r="I82" s="0" t="n">
        <v>629603.211</v>
      </c>
      <c r="J82" s="0" t="n">
        <v>629.603211</v>
      </c>
      <c r="K82" s="0" t="n">
        <v>1388035.831</v>
      </c>
      <c r="L82" s="2" t="n">
        <v>0.006</v>
      </c>
      <c r="M82" s="0" t="n">
        <v>3</v>
      </c>
      <c r="N82" s="0" t="n">
        <v>1465.589392</v>
      </c>
      <c r="O82" s="0" t="n">
        <f aca="false">R82*0.00220462</f>
        <v>118154.922789363</v>
      </c>
      <c r="P82" s="0" t="n">
        <f aca="false">Q82/2.54</f>
        <v>816.874286977153</v>
      </c>
      <c r="Q82" s="2" t="n">
        <f aca="false">U82*(1-EXP(-V82*(E82+0.0699)))</f>
        <v>2074.86068892197</v>
      </c>
      <c r="R82" s="2" t="n">
        <f aca="false">L82*(Q82^M82)</f>
        <v>53594235.1921706</v>
      </c>
      <c r="S82" s="2" t="n">
        <f aca="false">R82/20/5.7/3.65*1000</f>
        <v>128801334.275824</v>
      </c>
      <c r="T82" s="2" t="n">
        <f aca="false">S82*2.65</f>
        <v>341323535.830935</v>
      </c>
      <c r="U82" s="2" t="n">
        <f aca="false">$AD$83*100</f>
        <v>2097.36</v>
      </c>
      <c r="V82" s="2" t="n">
        <v>0.5</v>
      </c>
      <c r="W82" s="2" t="n">
        <v>0</v>
      </c>
      <c r="X82" s="0" t="s">
        <v>459</v>
      </c>
      <c r="Y82" s="0" t="n">
        <f aca="false">(AVERAGE(40,80))*907.185</f>
        <v>54431.1</v>
      </c>
      <c r="Z82" s="0" t="n">
        <f aca="false">AVERAGE(22000, 36000)</f>
        <v>29000</v>
      </c>
      <c r="AA82" s="0" t="n">
        <f aca="false">20000*0.45392</f>
        <v>9078.4</v>
      </c>
      <c r="AB82" s="0" t="n">
        <f aca="false">100000*0.453592</f>
        <v>45359.2</v>
      </c>
      <c r="AC82" s="0" t="n">
        <f aca="false">330000*0.453592</f>
        <v>149685.36</v>
      </c>
      <c r="AD82" s="0" t="n">
        <f aca="false">AVERAGE(Y82:AC82)</f>
        <v>57510.812</v>
      </c>
      <c r="AF82" s="0" t="n">
        <f aca="false">AD82*0.001</f>
        <v>57.510812</v>
      </c>
      <c r="AG82" s="0" t="n">
        <f aca="false">R82*0.000001</f>
        <v>53.5942351921706</v>
      </c>
    </row>
    <row r="83" customFormat="false" ht="15" hidden="false" customHeight="false" outlineLevel="0" collapsed="false">
      <c r="A83" s="0" t="s">
        <v>37</v>
      </c>
      <c r="B83" s="0" t="s">
        <v>38</v>
      </c>
      <c r="C83" s="0" t="n">
        <v>2</v>
      </c>
      <c r="D83" s="0" t="n">
        <v>9</v>
      </c>
      <c r="E83" s="0" t="n">
        <f aca="false">C83*D83</f>
        <v>18</v>
      </c>
      <c r="F83" s="0" t="n">
        <v>1762470683</v>
      </c>
      <c r="G83" s="0" t="n">
        <v>4670547309</v>
      </c>
      <c r="H83" s="0" t="n">
        <v>733364051.2</v>
      </c>
      <c r="I83" s="0" t="n">
        <v>733364.0512</v>
      </c>
      <c r="J83" s="0" t="n">
        <v>733.3640512</v>
      </c>
      <c r="K83" s="0" t="n">
        <v>1616789.055</v>
      </c>
      <c r="L83" s="2" t="n">
        <v>0.006</v>
      </c>
      <c r="M83" s="0" t="n">
        <v>3</v>
      </c>
      <c r="N83" s="0" t="n">
        <v>1542.0432</v>
      </c>
      <c r="O83" s="0" t="n">
        <f aca="false">R83*0.00220462</f>
        <v>121996.862353057</v>
      </c>
      <c r="P83" s="0" t="n">
        <f aca="false">Q83/2.54</f>
        <v>825.633880012252</v>
      </c>
      <c r="Q83" s="2" t="n">
        <f aca="false">U83*(1-EXP(-V83*(E83+0.0699)))</f>
        <v>2097.11005523112</v>
      </c>
      <c r="R83" s="2" t="n">
        <f aca="false">L83*(Q83^M83)</f>
        <v>55336911.7367423</v>
      </c>
      <c r="S83" s="2" t="n">
        <f aca="false">R83/20/5.7/3.65*1000</f>
        <v>132989453.825384</v>
      </c>
      <c r="T83" s="2" t="n">
        <f aca="false">S83*2.65</f>
        <v>352422052.637268</v>
      </c>
      <c r="U83" s="2" t="n">
        <f aca="false">$AD$83*100</f>
        <v>2097.36</v>
      </c>
      <c r="V83" s="2" t="n">
        <v>0.5</v>
      </c>
      <c r="W83" s="2" t="n">
        <v>0</v>
      </c>
      <c r="X83" s="0" t="s">
        <v>460</v>
      </c>
      <c r="Y83" s="0" t="n">
        <f aca="false">(AVERAGE(75, 85))*0.3048</f>
        <v>24.384</v>
      </c>
      <c r="Z83" s="0" t="n">
        <v>18</v>
      </c>
      <c r="AA83" s="0" t="n">
        <f aca="false">35*0.3048</f>
        <v>10.668</v>
      </c>
      <c r="AB83" s="0" t="n">
        <f aca="false">60*0.3048</f>
        <v>18.288</v>
      </c>
      <c r="AC83" s="0" t="n">
        <f aca="false">110*0.3048</f>
        <v>33.528</v>
      </c>
      <c r="AD83" s="0" t="n">
        <f aca="false">AVERAGE(Y83:AC83)</f>
        <v>20.9736</v>
      </c>
      <c r="AG83" s="0" t="n">
        <f aca="false">R83*0.000001</f>
        <v>55.3369117367423</v>
      </c>
    </row>
    <row r="84" customFormat="false" ht="15" hidden="false" customHeight="false" outlineLevel="0" collapsed="false">
      <c r="A84" s="0" t="s">
        <v>37</v>
      </c>
      <c r="B84" s="0" t="s">
        <v>38</v>
      </c>
      <c r="C84" s="0" t="n">
        <v>3</v>
      </c>
      <c r="D84" s="0" t="n">
        <v>9</v>
      </c>
      <c r="E84" s="0" t="n">
        <f aca="false">C84*D84</f>
        <v>27</v>
      </c>
      <c r="F84" s="0" t="n">
        <v>1772157205</v>
      </c>
      <c r="G84" s="0" t="n">
        <v>4696216593</v>
      </c>
      <c r="H84" s="0" t="n">
        <v>737394613</v>
      </c>
      <c r="I84" s="0" t="n">
        <v>737394.613</v>
      </c>
      <c r="J84" s="0" t="n">
        <v>737.394613</v>
      </c>
      <c r="K84" s="0" t="n">
        <v>1625674.912</v>
      </c>
      <c r="L84" s="2" t="n">
        <v>0.006</v>
      </c>
      <c r="M84" s="0" t="n">
        <v>3</v>
      </c>
      <c r="N84" s="0" t="n">
        <v>1544.863059</v>
      </c>
      <c r="O84" s="0" t="n">
        <f aca="false">R84*0.00220462</f>
        <v>122040.0035665</v>
      </c>
      <c r="P84" s="0" t="n">
        <f aca="false">Q84/2.54</f>
        <v>825.731190300956</v>
      </c>
      <c r="Q84" s="2" t="n">
        <f aca="false">U84*(1-EXP(-V84*(E84+0.0699)))</f>
        <v>2097.35722336443</v>
      </c>
      <c r="R84" s="2" t="n">
        <f aca="false">L84*(Q84^M84)</f>
        <v>55356480.2852646</v>
      </c>
      <c r="S84" s="2" t="n">
        <f aca="false">R84/20/5.7/3.65*1000</f>
        <v>133036482.300564</v>
      </c>
      <c r="T84" s="2" t="n">
        <f aca="false">S84*2.65</f>
        <v>352546678.096494</v>
      </c>
      <c r="U84" s="2" t="n">
        <f aca="false">$AD$83*100</f>
        <v>2097.36</v>
      </c>
      <c r="V84" s="2" t="n">
        <v>0.5</v>
      </c>
      <c r="W84" s="2" t="n">
        <v>0</v>
      </c>
      <c r="X84" s="0" t="s">
        <v>461</v>
      </c>
      <c r="Y84" s="0" t="n">
        <v>90</v>
      </c>
      <c r="Z84" s="0" t="n">
        <v>50</v>
      </c>
      <c r="AA84" s="0" t="n">
        <v>50</v>
      </c>
      <c r="AB84" s="0" t="n">
        <v>70</v>
      </c>
      <c r="AD84" s="0" t="n">
        <f aca="false">AVERAGE(Y84:AC84)</f>
        <v>65</v>
      </c>
      <c r="AG84" s="0" t="n">
        <f aca="false">R84*0.000001</f>
        <v>55.3564802852646</v>
      </c>
    </row>
    <row r="85" customFormat="false" ht="15" hidden="false" customHeight="false" outlineLevel="0" collapsed="false">
      <c r="A85" s="0" t="s">
        <v>37</v>
      </c>
      <c r="B85" s="0" t="s">
        <v>38</v>
      </c>
      <c r="C85" s="0" t="n">
        <v>4</v>
      </c>
      <c r="D85" s="0" t="n">
        <v>9</v>
      </c>
      <c r="E85" s="0" t="n">
        <f aca="false">C85*D85</f>
        <v>36</v>
      </c>
      <c r="F85" s="0" t="n">
        <v>1772515152</v>
      </c>
      <c r="G85" s="0" t="n">
        <v>4697165152</v>
      </c>
      <c r="H85" s="0" t="n">
        <v>737543554.7</v>
      </c>
      <c r="I85" s="0" t="n">
        <v>737543.5547</v>
      </c>
      <c r="J85" s="0" t="n">
        <v>737.5435547</v>
      </c>
      <c r="K85" s="0" t="n">
        <v>1626003.272</v>
      </c>
      <c r="L85" s="2" t="n">
        <v>0.006</v>
      </c>
      <c r="M85" s="0" t="n">
        <v>3</v>
      </c>
      <c r="N85" s="0" t="n">
        <v>1544.967064</v>
      </c>
      <c r="O85" s="0" t="n">
        <f aca="false">R85*0.00220462</f>
        <v>122040.482879202</v>
      </c>
      <c r="P85" s="0" t="n">
        <f aca="false">Q85/2.54</f>
        <v>825.732271320616</v>
      </c>
      <c r="Q85" s="2" t="n">
        <f aca="false">U85*(1-EXP(-V85*(E85+0.0699)))</f>
        <v>2097.35996915437</v>
      </c>
      <c r="R85" s="2" t="n">
        <f aca="false">L85*(Q85^M85)</f>
        <v>55356697.6981075</v>
      </c>
      <c r="S85" s="2" t="n">
        <f aca="false">R85/20/5.7/3.65*1000</f>
        <v>133037004.801989</v>
      </c>
      <c r="T85" s="2" t="n">
        <f aca="false">S85*2.65</f>
        <v>352548062.72527</v>
      </c>
      <c r="U85" s="2" t="n">
        <f aca="false">$AD$83*100</f>
        <v>2097.36</v>
      </c>
      <c r="V85" s="2" t="n">
        <v>0.5</v>
      </c>
      <c r="W85" s="2" t="n">
        <v>0</v>
      </c>
      <c r="X85" s="0" t="s">
        <v>462</v>
      </c>
      <c r="Y85" s="0" t="n">
        <f aca="false">(AVERAGE(4000,6000))*0.453592</f>
        <v>2267.96</v>
      </c>
      <c r="Z85" s="0" t="n">
        <v>900</v>
      </c>
      <c r="AA85" s="0" t="n">
        <f aca="false">(AVERAGE(700, 1000))*0.453592</f>
        <v>385.5532</v>
      </c>
      <c r="AB85" s="0" t="n">
        <f aca="false">1500*0.453592</f>
        <v>680.388</v>
      </c>
      <c r="AD85" s="0" t="n">
        <f aca="false">AVERAGE(Y85:AC85)</f>
        <v>1058.4753</v>
      </c>
      <c r="AG85" s="0" t="n">
        <f aca="false">R85*0.000001</f>
        <v>55.3566976981075</v>
      </c>
    </row>
    <row r="86" customFormat="false" ht="15" hidden="false" customHeight="false" outlineLevel="0" collapsed="false">
      <c r="A86" s="0" t="s">
        <v>37</v>
      </c>
      <c r="B86" s="0" t="s">
        <v>38</v>
      </c>
      <c r="C86" s="0" t="n">
        <v>5</v>
      </c>
      <c r="D86" s="0" t="n">
        <v>9</v>
      </c>
      <c r="E86" s="0" t="n">
        <f aca="false">C86*D86</f>
        <v>45</v>
      </c>
      <c r="F86" s="0" t="n">
        <v>1772528355</v>
      </c>
      <c r="G86" s="0" t="n">
        <v>4697200141</v>
      </c>
      <c r="H86" s="0" t="n">
        <v>737549048.5</v>
      </c>
      <c r="I86" s="0" t="n">
        <v>737549.0485</v>
      </c>
      <c r="J86" s="0" t="n">
        <v>737.5490485</v>
      </c>
      <c r="K86" s="0" t="n">
        <v>1626015.383</v>
      </c>
      <c r="L86" s="2" t="n">
        <v>0.006</v>
      </c>
      <c r="M86" s="0" t="n">
        <v>3</v>
      </c>
      <c r="N86" s="0" t="n">
        <v>1544.9709</v>
      </c>
      <c r="O86" s="0" t="n">
        <f aca="false">R86*0.00220462</f>
        <v>122040.488203892</v>
      </c>
      <c r="P86" s="0" t="n">
        <f aca="false">Q86/2.54</f>
        <v>825.73228332966</v>
      </c>
      <c r="Q86" s="2" t="n">
        <f aca="false">U86*(1-EXP(-V86*(E86+0.0699)))</f>
        <v>2097.35999965734</v>
      </c>
      <c r="R86" s="2" t="n">
        <f aca="false">L86*(Q86^M86)</f>
        <v>55356700.1133492</v>
      </c>
      <c r="S86" s="2" t="n">
        <f aca="false">R86/20/5.7/3.65*1000</f>
        <v>133037010.606463</v>
      </c>
      <c r="T86" s="2" t="n">
        <f aca="false">S86*2.65</f>
        <v>352548078.107127</v>
      </c>
      <c r="U86" s="2" t="n">
        <f aca="false">$AD$83*100</f>
        <v>2097.36</v>
      </c>
      <c r="V86" s="2" t="n">
        <v>0.5</v>
      </c>
      <c r="W86" s="2" t="n">
        <v>0</v>
      </c>
      <c r="X86" s="0" t="s">
        <v>463</v>
      </c>
      <c r="Y86" s="0" t="n">
        <f aca="false">18*0.3048</f>
        <v>5.4864</v>
      </c>
      <c r="Z86" s="0" t="n">
        <v>4.5</v>
      </c>
      <c r="AA86" s="0" t="n">
        <f aca="false">(AVERAGE(8, 11.5))*0.3048</f>
        <v>2.9718</v>
      </c>
      <c r="AB86" s="0" t="n">
        <f aca="false">15*0.3048</f>
        <v>4.572</v>
      </c>
      <c r="AD86" s="0" t="n">
        <f aca="false">AVERAGE(Y86:AC86)</f>
        <v>4.38255</v>
      </c>
      <c r="AG86" s="0" t="n">
        <f aca="false">R86*0.000001</f>
        <v>55.3567001133492</v>
      </c>
    </row>
    <row r="87" customFormat="false" ht="15" hidden="false" customHeight="false" outlineLevel="0" collapsed="false">
      <c r="A87" s="0" t="s">
        <v>37</v>
      </c>
      <c r="B87" s="0" t="s">
        <v>38</v>
      </c>
      <c r="C87" s="0" t="n">
        <v>6</v>
      </c>
      <c r="D87" s="0" t="n">
        <v>9</v>
      </c>
      <c r="E87" s="0" t="n">
        <f aca="false">C87*D87</f>
        <v>54</v>
      </c>
      <c r="F87" s="0" t="n">
        <v>1772528841</v>
      </c>
      <c r="G87" s="0" t="n">
        <v>4697201430</v>
      </c>
      <c r="H87" s="0" t="n">
        <v>737549250.7</v>
      </c>
      <c r="I87" s="0" t="n">
        <v>737549.2507</v>
      </c>
      <c r="J87" s="0" t="n">
        <v>737.5492507</v>
      </c>
      <c r="K87" s="0" t="n">
        <v>1626015.829</v>
      </c>
      <c r="L87" s="2" t="n">
        <v>0.006</v>
      </c>
      <c r="M87" s="0" t="n">
        <v>3</v>
      </c>
      <c r="N87" s="0" t="n">
        <v>1544.971041</v>
      </c>
      <c r="O87" s="0" t="n">
        <f aca="false">R87*0.00220462</f>
        <v>122040.488263044</v>
      </c>
      <c r="P87" s="0" t="n">
        <f aca="false">Q87/2.54</f>
        <v>825.732283463068</v>
      </c>
      <c r="Q87" s="2" t="n">
        <f aca="false">U87*(1-EXP(-V87*(E87+0.0699)))</f>
        <v>2097.35999999619</v>
      </c>
      <c r="R87" s="2" t="n">
        <f aca="false">L87*(Q87^M87)</f>
        <v>55356700.1401801</v>
      </c>
      <c r="S87" s="2" t="n">
        <f aca="false">R87/20/5.7/3.65*1000</f>
        <v>133037010.670945</v>
      </c>
      <c r="T87" s="2" t="n">
        <f aca="false">S87*2.65</f>
        <v>352548078.278004</v>
      </c>
      <c r="U87" s="2" t="n">
        <f aca="false">$AD$83*100</f>
        <v>2097.36</v>
      </c>
      <c r="V87" s="2" t="n">
        <v>0.5</v>
      </c>
      <c r="W87" s="2" t="n">
        <v>0</v>
      </c>
      <c r="X87" s="0" t="s">
        <v>464</v>
      </c>
      <c r="Y87" s="0" t="n">
        <f aca="false">4000*0.453592</f>
        <v>1814.368</v>
      </c>
      <c r="Z87" s="0" t="n">
        <v>1360</v>
      </c>
      <c r="AB87" s="0" t="n">
        <f aca="false">2000*0.453592</f>
        <v>907.184</v>
      </c>
      <c r="AD87" s="0" t="n">
        <f aca="false">AVERAGE(Y87:AC87)</f>
        <v>1360.51733333333</v>
      </c>
      <c r="AG87" s="0" t="n">
        <f aca="false">R87*0.000001</f>
        <v>55.3567001401801</v>
      </c>
    </row>
    <row r="88" customFormat="false" ht="15" hidden="false" customHeight="false" outlineLevel="0" collapsed="false">
      <c r="A88" s="0" t="s">
        <v>37</v>
      </c>
      <c r="B88" s="0" t="s">
        <v>38</v>
      </c>
      <c r="C88" s="0" t="n">
        <v>7</v>
      </c>
      <c r="D88" s="0" t="n">
        <v>9</v>
      </c>
      <c r="E88" s="0" t="n">
        <f aca="false">C88*D88</f>
        <v>63</v>
      </c>
      <c r="F88" s="0" t="n">
        <v>1772528859</v>
      </c>
      <c r="G88" s="0" t="n">
        <v>4697201478</v>
      </c>
      <c r="H88" s="0" t="n">
        <v>737549258.2</v>
      </c>
      <c r="I88" s="0" t="n">
        <v>737549.2582</v>
      </c>
      <c r="J88" s="0" t="n">
        <v>737.5492582</v>
      </c>
      <c r="K88" s="0" t="n">
        <v>1626015.846</v>
      </c>
      <c r="L88" s="2" t="n">
        <v>0.006</v>
      </c>
      <c r="M88" s="0" t="n">
        <v>3</v>
      </c>
      <c r="N88" s="0" t="n">
        <v>1544.971047</v>
      </c>
      <c r="O88" s="0" t="n">
        <f aca="false">R88*0.00220462</f>
        <v>122040.488263701</v>
      </c>
      <c r="P88" s="0" t="n">
        <f aca="false">Q88/2.54</f>
        <v>825.73228346455</v>
      </c>
      <c r="Q88" s="2" t="n">
        <f aca="false">U88*(1-EXP(-V88*(E88+0.0699)))</f>
        <v>2097.35999999996</v>
      </c>
      <c r="R88" s="2" t="n">
        <f aca="false">L88*(Q88^M88)</f>
        <v>55356700.1404782</v>
      </c>
      <c r="S88" s="2" t="n">
        <f aca="false">R88/20/5.7/3.65*1000</f>
        <v>133037010.671661</v>
      </c>
      <c r="T88" s="2" t="n">
        <f aca="false">S88*2.65</f>
        <v>352548078.279902</v>
      </c>
      <c r="U88" s="2" t="n">
        <f aca="false">$AD$83*100</f>
        <v>2097.36</v>
      </c>
      <c r="V88" s="2" t="n">
        <v>0.5</v>
      </c>
      <c r="W88" s="2" t="n">
        <v>0</v>
      </c>
      <c r="X88" s="0" t="s">
        <v>434</v>
      </c>
      <c r="Y88" s="7" t="s">
        <v>465</v>
      </c>
      <c r="Z88" s="7" t="s">
        <v>466</v>
      </c>
      <c r="AA88" s="7" t="s">
        <v>467</v>
      </c>
      <c r="AB88" s="7" t="s">
        <v>468</v>
      </c>
      <c r="AD88" s="0" t="e">
        <f aca="false">AVERAGE(Y88:AC88)</f>
        <v>#DIV/0!</v>
      </c>
      <c r="AG88" s="0" t="n">
        <f aca="false">R88*0.000001</f>
        <v>55.3567001404782</v>
      </c>
    </row>
    <row r="89" customFormat="false" ht="15" hidden="false" customHeight="false" outlineLevel="0" collapsed="false">
      <c r="A89" s="0" t="s">
        <v>37</v>
      </c>
      <c r="B89" s="0" t="s">
        <v>38</v>
      </c>
      <c r="C89" s="0" t="n">
        <v>8</v>
      </c>
      <c r="D89" s="0" t="n">
        <v>9</v>
      </c>
      <c r="E89" s="0" t="n">
        <f aca="false">C89*D89</f>
        <v>72</v>
      </c>
      <c r="F89" s="0" t="n">
        <v>1772528860</v>
      </c>
      <c r="G89" s="0" t="n">
        <v>4697201480</v>
      </c>
      <c r="H89" s="0" t="n">
        <v>737549258.6</v>
      </c>
      <c r="I89" s="0" t="n">
        <v>737549.2586</v>
      </c>
      <c r="J89" s="0" t="n">
        <v>737.5492586</v>
      </c>
      <c r="K89" s="0" t="n">
        <v>1626015.847</v>
      </c>
      <c r="L89" s="2" t="n">
        <v>0.006</v>
      </c>
      <c r="M89" s="0" t="n">
        <v>3</v>
      </c>
      <c r="N89" s="0" t="n">
        <v>1544.971047</v>
      </c>
      <c r="O89" s="0" t="n">
        <f aca="false">R89*0.00220462</f>
        <v>122040.488263708</v>
      </c>
      <c r="P89" s="0" t="n">
        <f aca="false">Q89/2.54</f>
        <v>825.732283464567</v>
      </c>
      <c r="Q89" s="2" t="n">
        <f aca="false">U89*(1-EXP(-V89*(E89+0.0699)))</f>
        <v>2097.36</v>
      </c>
      <c r="R89" s="2" t="n">
        <f aca="false">L89*(Q89^M89)</f>
        <v>55356700.1404815</v>
      </c>
      <c r="S89" s="2" t="n">
        <f aca="false">R89/20/5.7/3.65*1000</f>
        <v>133037010.671669</v>
      </c>
      <c r="T89" s="2" t="n">
        <f aca="false">S89*2.65</f>
        <v>352548078.279923</v>
      </c>
      <c r="U89" s="2" t="n">
        <f aca="false">$AD$83*100</f>
        <v>2097.36</v>
      </c>
      <c r="V89" s="2" t="n">
        <v>0.5</v>
      </c>
      <c r="W89" s="2" t="n">
        <v>0</v>
      </c>
      <c r="X89" s="0" t="s">
        <v>469</v>
      </c>
      <c r="Y89" s="0" t="n">
        <v>12</v>
      </c>
      <c r="Z89" s="0" t="n">
        <v>11</v>
      </c>
      <c r="AA89" s="0" t="n">
        <v>10</v>
      </c>
      <c r="AB89" s="0" t="n">
        <v>12</v>
      </c>
      <c r="AD89" s="0" t="n">
        <f aca="false">AVERAGE(Y89:AC89)</f>
        <v>11.25</v>
      </c>
      <c r="AG89" s="0" t="n">
        <f aca="false">R89*0.000001</f>
        <v>55.3567001404815</v>
      </c>
    </row>
    <row r="90" customFormat="false" ht="15" hidden="false" customHeight="false" outlineLevel="0" collapsed="false">
      <c r="A90" s="0" t="s">
        <v>37</v>
      </c>
      <c r="B90" s="0" t="s">
        <v>38</v>
      </c>
      <c r="C90" s="0" t="n">
        <v>9</v>
      </c>
      <c r="D90" s="0" t="n">
        <v>9</v>
      </c>
      <c r="E90" s="0" t="n">
        <f aca="false">C90*D90</f>
        <v>81</v>
      </c>
      <c r="F90" s="0" t="n">
        <v>1772528862</v>
      </c>
      <c r="G90" s="0" t="n">
        <v>4697201484</v>
      </c>
      <c r="H90" s="0" t="n">
        <v>737549259.5</v>
      </c>
      <c r="I90" s="0" t="n">
        <v>737549.2595</v>
      </c>
      <c r="J90" s="0" t="n">
        <v>737.5492595</v>
      </c>
      <c r="K90" s="0" t="n">
        <v>1626015.848</v>
      </c>
      <c r="L90" s="2" t="n">
        <v>0.006</v>
      </c>
      <c r="M90" s="0" t="n">
        <v>3</v>
      </c>
      <c r="N90" s="0" t="n">
        <v>1544.971047</v>
      </c>
      <c r="O90" s="0" t="n">
        <f aca="false">R90*0.00220462</f>
        <v>122040.488263708</v>
      </c>
      <c r="P90" s="0" t="n">
        <f aca="false">Q90/2.54</f>
        <v>825.732283464567</v>
      </c>
      <c r="Q90" s="2" t="n">
        <f aca="false">U90*(1-EXP(-V90*(E90+0.0699)))</f>
        <v>2097.36</v>
      </c>
      <c r="R90" s="2" t="n">
        <f aca="false">L90*(Q90^M90)</f>
        <v>55356700.1404815</v>
      </c>
      <c r="S90" s="2" t="n">
        <f aca="false">R90/20/5.7/3.65*1000</f>
        <v>133037010.671669</v>
      </c>
      <c r="T90" s="2" t="n">
        <f aca="false">S90*2.65</f>
        <v>352548078.279923</v>
      </c>
      <c r="U90" s="2" t="n">
        <f aca="false">$AD$83*100</f>
        <v>2097.36</v>
      </c>
      <c r="V90" s="2" t="n">
        <v>0.5</v>
      </c>
      <c r="W90" s="2" t="n">
        <v>0</v>
      </c>
      <c r="X90" s="0" t="s">
        <v>470</v>
      </c>
      <c r="Y90" s="0" t="n">
        <v>10</v>
      </c>
      <c r="Z90" s="0" t="n">
        <v>8</v>
      </c>
      <c r="AA90" s="0" t="n">
        <v>6</v>
      </c>
      <c r="AB90" s="0" t="n">
        <v>8</v>
      </c>
      <c r="AD90" s="0" t="n">
        <f aca="false">AVERAGE(Y90:AC90)</f>
        <v>8</v>
      </c>
      <c r="AG90" s="0" t="n">
        <f aca="false">R90*0.000001</f>
        <v>55.3567001404815</v>
      </c>
    </row>
    <row r="91" customFormat="false" ht="15" hidden="false" customHeight="false" outlineLevel="0" collapsed="false">
      <c r="A91" s="0" t="s">
        <v>37</v>
      </c>
      <c r="B91" s="0" t="s">
        <v>38</v>
      </c>
      <c r="C91" s="0" t="n">
        <v>10</v>
      </c>
      <c r="D91" s="0" t="n">
        <v>9</v>
      </c>
      <c r="E91" s="0" t="n">
        <f aca="false">C91*D91</f>
        <v>90</v>
      </c>
      <c r="F91" s="0" t="n">
        <v>1772528862</v>
      </c>
      <c r="G91" s="0" t="n">
        <v>4697201485</v>
      </c>
      <c r="H91" s="0" t="n">
        <v>737549259.5</v>
      </c>
      <c r="I91" s="0" t="n">
        <v>737549.2595</v>
      </c>
      <c r="J91" s="0" t="n">
        <v>737.5492595</v>
      </c>
      <c r="K91" s="0" t="n">
        <v>1626015.848</v>
      </c>
      <c r="L91" s="2" t="n">
        <v>0.006</v>
      </c>
      <c r="M91" s="0" t="n">
        <v>3</v>
      </c>
      <c r="N91" s="0" t="n">
        <v>1544.971047</v>
      </c>
      <c r="O91" s="0" t="n">
        <f aca="false">R91*0.00220462</f>
        <v>122040.488263708</v>
      </c>
      <c r="P91" s="0" t="n">
        <f aca="false">Q91/2.54</f>
        <v>825.732283464567</v>
      </c>
      <c r="Q91" s="2" t="n">
        <f aca="false">U91*(1-EXP(-V91*(E91+0.0699)))</f>
        <v>2097.36</v>
      </c>
      <c r="R91" s="2" t="n">
        <f aca="false">L91*(Q91^M91)</f>
        <v>55356700.1404815</v>
      </c>
      <c r="S91" s="2" t="n">
        <f aca="false">R91/20/5.7/3.65*1000</f>
        <v>133037010.671669</v>
      </c>
      <c r="T91" s="2" t="n">
        <f aca="false">S91*2.65</f>
        <v>352548078.279923</v>
      </c>
      <c r="U91" s="2" t="n">
        <f aca="false">$AD$83*100</f>
        <v>2097.36</v>
      </c>
      <c r="V91" s="2" t="n">
        <v>0.5</v>
      </c>
      <c r="W91" s="2" t="n">
        <v>0</v>
      </c>
      <c r="X91" s="0" t="s">
        <v>471</v>
      </c>
      <c r="Z91" s="0" t="n">
        <v>1</v>
      </c>
      <c r="AA91" s="0" t="n">
        <v>0.5</v>
      </c>
      <c r="AB91" s="0" t="n">
        <v>0.5</v>
      </c>
      <c r="AD91" s="0" t="n">
        <f aca="false">AVERAGE(Y91:AC91)</f>
        <v>0.666666666666667</v>
      </c>
    </row>
    <row r="92" customFormat="false" ht="15" hidden="false" customHeight="false" outlineLevel="0" collapsed="false">
      <c r="A92" s="0" t="s">
        <v>39</v>
      </c>
      <c r="B92" s="0" t="s">
        <v>40</v>
      </c>
      <c r="C92" s="0" t="n">
        <v>1</v>
      </c>
      <c r="D92" s="0" t="n">
        <v>2</v>
      </c>
      <c r="E92" s="0" t="n">
        <f aca="false">C92*D92</f>
        <v>2</v>
      </c>
      <c r="F92" s="0" t="n">
        <v>309.3006489</v>
      </c>
      <c r="G92" s="0" t="n">
        <v>819.6467196</v>
      </c>
      <c r="H92" s="0" t="n">
        <v>128.7</v>
      </c>
      <c r="I92" s="0" t="n">
        <v>0.1287</v>
      </c>
      <c r="J92" s="0" t="n">
        <v>0.0001287</v>
      </c>
      <c r="K92" s="0" t="n">
        <v>0.283734594</v>
      </c>
      <c r="L92" s="0" t="n">
        <v>0.012</v>
      </c>
      <c r="M92" s="0" t="n">
        <v>3</v>
      </c>
      <c r="N92" s="0" t="n">
        <v>22.05290299</v>
      </c>
      <c r="O92" s="0" t="n">
        <f aca="false">R92*0.00220462</f>
        <v>0.584573627345923</v>
      </c>
      <c r="P92" s="0" t="n">
        <f aca="false">Q92/2.54</f>
        <v>11.0477632758948</v>
      </c>
      <c r="Q92" s="0" t="n">
        <f aca="false">150.93*(1-EXP(-0.11*(E92-0.13)))</f>
        <v>28.0613187207728</v>
      </c>
      <c r="R92" s="0" t="n">
        <f aca="false">L92*(Q92^M92)</f>
        <v>265.158452407183</v>
      </c>
      <c r="S92" s="0" t="n">
        <f aca="false">R92/20/5.7/3.65*1000</f>
        <v>637.246941617839</v>
      </c>
      <c r="T92" s="0" t="n">
        <f aca="false">S92*2.65</f>
        <v>1688.70439528727</v>
      </c>
      <c r="U92" s="0" t="n">
        <v>150.93</v>
      </c>
      <c r="V92" s="0" t="n">
        <v>0.11</v>
      </c>
      <c r="W92" s="0" t="n">
        <v>0.13</v>
      </c>
      <c r="Y92" s="0" t="s">
        <v>472</v>
      </c>
    </row>
    <row r="93" customFormat="false" ht="15" hidden="false" customHeight="false" outlineLevel="0" collapsed="false">
      <c r="A93" s="0" t="s">
        <v>39</v>
      </c>
      <c r="B93" s="0" t="s">
        <v>40</v>
      </c>
      <c r="C93" s="0" t="n">
        <v>2</v>
      </c>
      <c r="D93" s="0" t="n">
        <v>2</v>
      </c>
      <c r="E93" s="0" t="n">
        <f aca="false">C93*D93</f>
        <v>4</v>
      </c>
      <c r="F93" s="0" t="n">
        <v>3222.062004</v>
      </c>
      <c r="G93" s="0" t="n">
        <v>8538.464311</v>
      </c>
      <c r="H93" s="0" t="n">
        <v>1340.7</v>
      </c>
      <c r="I93" s="0" t="n">
        <v>1.3407</v>
      </c>
      <c r="J93" s="0" t="n">
        <v>0.0013407</v>
      </c>
      <c r="K93" s="0" t="n">
        <v>2.955734034</v>
      </c>
      <c r="L93" s="0" t="n">
        <v>0.012</v>
      </c>
      <c r="M93" s="0" t="n">
        <v>3</v>
      </c>
      <c r="N93" s="0" t="n">
        <v>48.16336121</v>
      </c>
      <c r="O93" s="0" t="n">
        <f aca="false">R93*0.00220462</f>
        <v>3.79015509880636</v>
      </c>
      <c r="P93" s="0" t="n">
        <f aca="false">Q93/2.54</f>
        <v>20.6006195246298</v>
      </c>
      <c r="Q93" s="0" t="n">
        <f aca="false">150.93*(1-EXP(-0.11*(E93-0.13)))</f>
        <v>52.3255735925597</v>
      </c>
      <c r="R93" s="0" t="n">
        <f aca="false">L93*(Q93^M93)</f>
        <v>1719.1874784799</v>
      </c>
      <c r="S93" s="0" t="n">
        <f aca="false">R93/20/5.7/3.65*1000</f>
        <v>4131.66901821653</v>
      </c>
      <c r="T93" s="0" t="n">
        <f aca="false">S93*2.65</f>
        <v>10948.9228982738</v>
      </c>
      <c r="U93" s="0" t="n">
        <v>150.93</v>
      </c>
      <c r="V93" s="0" t="n">
        <v>0.11</v>
      </c>
      <c r="W93" s="0" t="n">
        <v>0.13</v>
      </c>
    </row>
    <row r="94" customFormat="false" ht="15" hidden="false" customHeight="false" outlineLevel="0" collapsed="false">
      <c r="A94" s="0" t="s">
        <v>39</v>
      </c>
      <c r="B94" s="0" t="s">
        <v>40</v>
      </c>
      <c r="C94" s="0" t="n">
        <v>3</v>
      </c>
      <c r="D94" s="0" t="n">
        <v>2</v>
      </c>
      <c r="E94" s="0" t="n">
        <f aca="false">C94*D94</f>
        <v>6</v>
      </c>
      <c r="F94" s="0" t="n">
        <v>7922.134104</v>
      </c>
      <c r="G94" s="0" t="n">
        <v>20993.65538</v>
      </c>
      <c r="H94" s="0" t="n">
        <v>3296.400001</v>
      </c>
      <c r="I94" s="0" t="n">
        <v>3.296400001</v>
      </c>
      <c r="J94" s="0" t="n">
        <v>0.0032964</v>
      </c>
      <c r="K94" s="0" t="n">
        <v>7.267309369</v>
      </c>
      <c r="L94" s="0" t="n">
        <v>0.012</v>
      </c>
      <c r="M94" s="0" t="n">
        <v>3</v>
      </c>
      <c r="N94" s="0" t="n">
        <v>65.00591663</v>
      </c>
      <c r="O94" s="0" t="n">
        <f aca="false">R94*0.00220462</f>
        <v>9.79160170860892</v>
      </c>
      <c r="P94" s="0" t="n">
        <f aca="false">Q94/2.54</f>
        <v>28.266966238473</v>
      </c>
      <c r="Q94" s="0" t="n">
        <f aca="false">150.93*(1-EXP(-0.11*(E94-0.13)))</f>
        <v>71.7980942457213</v>
      </c>
      <c r="R94" s="0" t="n">
        <f aca="false">L94*(Q94^M94)</f>
        <v>4441.4011070429</v>
      </c>
      <c r="S94" s="0" t="n">
        <f aca="false">R94/20/5.7/3.65*1000</f>
        <v>10673.8791325232</v>
      </c>
      <c r="T94" s="0" t="n">
        <f aca="false">S94*2.65</f>
        <v>28285.7797011865</v>
      </c>
      <c r="U94" s="0" t="n">
        <v>150.93</v>
      </c>
      <c r="V94" s="0" t="n">
        <v>0.11</v>
      </c>
      <c r="W94" s="0" t="n">
        <v>0.13</v>
      </c>
    </row>
    <row r="95" customFormat="false" ht="15" hidden="false" customHeight="false" outlineLevel="0" collapsed="false">
      <c r="A95" s="0" t="s">
        <v>39</v>
      </c>
      <c r="B95" s="0" t="s">
        <v>40</v>
      </c>
      <c r="C95" s="0" t="n">
        <v>4</v>
      </c>
      <c r="D95" s="0" t="n">
        <v>2</v>
      </c>
      <c r="E95" s="0" t="n">
        <f aca="false">C95*D95</f>
        <v>8</v>
      </c>
      <c r="F95" s="0" t="n">
        <v>14625.69094</v>
      </c>
      <c r="G95" s="0" t="n">
        <v>38758.08098</v>
      </c>
      <c r="H95" s="0" t="n">
        <v>6085.75</v>
      </c>
      <c r="I95" s="0" t="n">
        <v>6.08575</v>
      </c>
      <c r="J95" s="0" t="n">
        <v>0.00608575</v>
      </c>
      <c r="K95" s="0" t="n">
        <v>13.41676617</v>
      </c>
      <c r="L95" s="0" t="n">
        <v>0.012</v>
      </c>
      <c r="M95" s="0" t="n">
        <v>3</v>
      </c>
      <c r="N95" s="0" t="n">
        <v>79.7463756</v>
      </c>
      <c r="O95" s="0" t="n">
        <f aca="false">R95*0.00220462</f>
        <v>17.6776393046488</v>
      </c>
      <c r="P95" s="0" t="n">
        <f aca="false">Q95/2.54</f>
        <v>34.41935358803</v>
      </c>
      <c r="Q95" s="0" t="n">
        <f aca="false">150.93*(1-EXP(-0.11*(E95-0.13)))</f>
        <v>87.4251581135962</v>
      </c>
      <c r="R95" s="0" t="n">
        <f aca="false">L95*(Q95^M95)</f>
        <v>8018.45184414947</v>
      </c>
      <c r="S95" s="0" t="n">
        <f aca="false">R95/20/5.7/3.65*1000</f>
        <v>19270.4922954806</v>
      </c>
      <c r="T95" s="0" t="n">
        <f aca="false">S95*2.65</f>
        <v>51066.8045830235</v>
      </c>
      <c r="U95" s="0" t="n">
        <v>150.93</v>
      </c>
      <c r="V95" s="0" t="n">
        <v>0.11</v>
      </c>
      <c r="W95" s="0" t="n">
        <v>0.13</v>
      </c>
    </row>
    <row r="96" customFormat="false" ht="15" hidden="false" customHeight="false" outlineLevel="0" collapsed="false">
      <c r="A96" s="0" t="s">
        <v>39</v>
      </c>
      <c r="B96" s="0" t="s">
        <v>40</v>
      </c>
      <c r="C96" s="0" t="n">
        <v>5</v>
      </c>
      <c r="D96" s="0" t="n">
        <v>2</v>
      </c>
      <c r="E96" s="0" t="n">
        <f aca="false">C96*D96</f>
        <v>10</v>
      </c>
      <c r="F96" s="0" t="n">
        <v>23666.30617</v>
      </c>
      <c r="G96" s="0" t="n">
        <v>62715.71136</v>
      </c>
      <c r="H96" s="0" t="n">
        <v>9847.549997</v>
      </c>
      <c r="I96" s="0" t="n">
        <v>9.847549997</v>
      </c>
      <c r="J96" s="0" t="n">
        <v>0.00984755</v>
      </c>
      <c r="K96" s="0" t="n">
        <v>21.71010568</v>
      </c>
      <c r="L96" s="0" t="n">
        <v>0.012</v>
      </c>
      <c r="M96" s="0" t="n">
        <v>3</v>
      </c>
      <c r="N96" s="0" t="n">
        <v>93.62294888</v>
      </c>
      <c r="O96" s="0" t="n">
        <f aca="false">R96*0.00220462</f>
        <v>26.4285999514762</v>
      </c>
      <c r="P96" s="0" t="n">
        <f aca="false">Q96/2.54</f>
        <v>39.356760088396</v>
      </c>
      <c r="Q96" s="0" t="n">
        <f aca="false">150.93*(1-EXP(-0.11*(E96-0.13)))</f>
        <v>99.9661706245259</v>
      </c>
      <c r="R96" s="0" t="n">
        <f aca="false">L96*(Q96^M96)</f>
        <v>11987.8255443007</v>
      </c>
      <c r="S96" s="0" t="n">
        <f aca="false">R96/20/5.7/3.65*1000</f>
        <v>28809.9628558055</v>
      </c>
      <c r="T96" s="0" t="n">
        <f aca="false">S96*2.65</f>
        <v>76346.4015678846</v>
      </c>
      <c r="U96" s="0" t="n">
        <v>150.93</v>
      </c>
      <c r="V96" s="0" t="n">
        <v>0.11</v>
      </c>
      <c r="W96" s="0" t="n">
        <v>0.13</v>
      </c>
    </row>
    <row r="97" customFormat="false" ht="15" hidden="false" customHeight="false" outlineLevel="0" collapsed="false">
      <c r="A97" s="0" t="s">
        <v>39</v>
      </c>
      <c r="B97" s="0" t="s">
        <v>40</v>
      </c>
      <c r="C97" s="0" t="n">
        <v>6</v>
      </c>
      <c r="D97" s="0" t="n">
        <v>2</v>
      </c>
      <c r="E97" s="0" t="n">
        <f aca="false">C97*D97</f>
        <v>12</v>
      </c>
      <c r="F97" s="0" t="n">
        <v>39926.70031</v>
      </c>
      <c r="G97" s="0" t="n">
        <v>105805.7558</v>
      </c>
      <c r="H97" s="0" t="n">
        <v>16613.5</v>
      </c>
      <c r="I97" s="0" t="n">
        <v>16.6135</v>
      </c>
      <c r="J97" s="0" t="n">
        <v>0.0166135</v>
      </c>
      <c r="K97" s="0" t="n">
        <v>36.62645437</v>
      </c>
      <c r="L97" s="0" t="n">
        <v>0.012</v>
      </c>
      <c r="M97" s="0" t="n">
        <v>3</v>
      </c>
      <c r="N97" s="0" t="n">
        <v>111.4533936</v>
      </c>
      <c r="O97" s="0" t="n">
        <f aca="false">R97*0.00220462</f>
        <v>35.2415551157873</v>
      </c>
      <c r="P97" s="0" t="n">
        <f aca="false">Q97/2.54</f>
        <v>43.3191216181219</v>
      </c>
      <c r="Q97" s="0" t="n">
        <f aca="false">150.93*(1-EXP(-0.11*(E97-0.13)))</f>
        <v>110.03056891003</v>
      </c>
      <c r="R97" s="0" t="n">
        <f aca="false">L97*(Q97^M97)</f>
        <v>15985.3195180064</v>
      </c>
      <c r="S97" s="0" t="n">
        <f aca="false">R97/20/5.7/3.65*1000</f>
        <v>38417.0139822313</v>
      </c>
      <c r="T97" s="0" t="n">
        <f aca="false">S97*2.65</f>
        <v>101805.087052913</v>
      </c>
      <c r="U97" s="0" t="n">
        <v>150.93</v>
      </c>
      <c r="V97" s="0" t="n">
        <v>0.11</v>
      </c>
      <c r="W97" s="0" t="n">
        <v>0.13</v>
      </c>
    </row>
    <row r="98" customFormat="false" ht="15" hidden="false" customHeight="false" outlineLevel="0" collapsed="false">
      <c r="A98" s="0" t="s">
        <v>39</v>
      </c>
      <c r="B98" s="0" t="s">
        <v>40</v>
      </c>
      <c r="C98" s="0" t="n">
        <v>7</v>
      </c>
      <c r="D98" s="0" t="n">
        <v>2</v>
      </c>
      <c r="E98" s="0" t="n">
        <f aca="false">C98*D98</f>
        <v>14</v>
      </c>
      <c r="F98" s="0" t="n">
        <v>49795.72218</v>
      </c>
      <c r="G98" s="0" t="n">
        <v>131958.6638</v>
      </c>
      <c r="H98" s="0" t="n">
        <v>20720</v>
      </c>
      <c r="I98" s="0" t="n">
        <v>20.72</v>
      </c>
      <c r="J98" s="0" t="n">
        <v>0.02072</v>
      </c>
      <c r="K98" s="0" t="n">
        <v>45.6797264</v>
      </c>
      <c r="L98" s="0" t="n">
        <v>0.012</v>
      </c>
      <c r="M98" s="0" t="n">
        <v>3</v>
      </c>
      <c r="N98" s="0" t="n">
        <v>119.9691279</v>
      </c>
      <c r="O98" s="0" t="n">
        <f aca="false">R98*0.00220462</f>
        <v>43.585971696551</v>
      </c>
      <c r="P98" s="0" t="n">
        <f aca="false">Q98/2.54</f>
        <v>46.4989912300503</v>
      </c>
      <c r="Q98" s="0" t="n">
        <f aca="false">150.93*(1-EXP(-0.11*(E98-0.13)))</f>
        <v>118.107437724328</v>
      </c>
      <c r="R98" s="0" t="n">
        <f aca="false">L98*(Q98^M98)</f>
        <v>19770.287712418</v>
      </c>
      <c r="S98" s="0" t="n">
        <f aca="false">R98/20/5.7/3.65*1000</f>
        <v>47513.3086095121</v>
      </c>
      <c r="T98" s="0" t="n">
        <f aca="false">S98*2.65</f>
        <v>125910.267815207</v>
      </c>
      <c r="U98" s="0" t="n">
        <v>150.93</v>
      </c>
      <c r="V98" s="0" t="n">
        <v>0.11</v>
      </c>
      <c r="W98" s="0" t="n">
        <v>0.13</v>
      </c>
    </row>
    <row r="99" customFormat="false" ht="15" hidden="false" customHeight="false" outlineLevel="0" collapsed="false">
      <c r="A99" s="0" t="s">
        <v>39</v>
      </c>
      <c r="B99" s="0" t="s">
        <v>40</v>
      </c>
      <c r="C99" s="0" t="n">
        <v>8</v>
      </c>
      <c r="D99" s="0" t="n">
        <v>2</v>
      </c>
      <c r="E99" s="0" t="n">
        <f aca="false">C99*D99</f>
        <v>16</v>
      </c>
      <c r="F99" s="0" t="n">
        <v>52871.90579</v>
      </c>
      <c r="G99" s="0" t="n">
        <v>140110.5503</v>
      </c>
      <c r="H99" s="0" t="n">
        <v>22000</v>
      </c>
      <c r="I99" s="0" t="n">
        <v>22</v>
      </c>
      <c r="J99" s="0" t="n">
        <v>0.022</v>
      </c>
      <c r="K99" s="0" t="n">
        <v>48.50164</v>
      </c>
      <c r="L99" s="0" t="n">
        <v>0.012</v>
      </c>
      <c r="M99" s="0" t="n">
        <v>3</v>
      </c>
      <c r="N99" s="0" t="n">
        <v>122.390341</v>
      </c>
      <c r="O99" s="0" t="n">
        <f aca="false">R99*0.00220462</f>
        <v>51.1631156343603</v>
      </c>
      <c r="P99" s="0" t="n">
        <f aca="false">Q99/2.54</f>
        <v>49.0508963686925</v>
      </c>
      <c r="Q99" s="0" t="n">
        <f aca="false">150.93*(1-EXP(-0.11*(E99-0.13)))</f>
        <v>124.589276776479</v>
      </c>
      <c r="R99" s="0" t="n">
        <f aca="false">L99*(Q99^M99)</f>
        <v>23207.2264763816</v>
      </c>
      <c r="S99" s="0" t="n">
        <f aca="false">R99/20/5.7/3.65*1000</f>
        <v>55773.1950886363</v>
      </c>
      <c r="T99" s="0" t="n">
        <f aca="false">S99*2.65</f>
        <v>147798.966984886</v>
      </c>
      <c r="U99" s="0" t="n">
        <v>150.93</v>
      </c>
      <c r="V99" s="0" t="n">
        <v>0.11</v>
      </c>
      <c r="W99" s="0" t="n">
        <v>0.13</v>
      </c>
    </row>
    <row r="100" customFormat="false" ht="15" hidden="false" customHeight="false" outlineLevel="0" collapsed="false">
      <c r="A100" s="0" t="s">
        <v>39</v>
      </c>
      <c r="B100" s="0" t="s">
        <v>40</v>
      </c>
      <c r="C100" s="0" t="n">
        <v>9</v>
      </c>
      <c r="D100" s="0" t="n">
        <v>2</v>
      </c>
      <c r="E100" s="0" t="n">
        <f aca="false">C100*D100</f>
        <v>18</v>
      </c>
      <c r="F100" s="0" t="n">
        <v>57678.44268</v>
      </c>
      <c r="G100" s="0" t="n">
        <v>152847.8731</v>
      </c>
      <c r="H100" s="0" t="n">
        <v>24000</v>
      </c>
      <c r="I100" s="0" t="n">
        <v>24</v>
      </c>
      <c r="J100" s="0" t="n">
        <v>0.024</v>
      </c>
      <c r="K100" s="0" t="n">
        <v>52.91088</v>
      </c>
      <c r="L100" s="0" t="n">
        <v>0.012</v>
      </c>
      <c r="M100" s="0" t="n">
        <v>3</v>
      </c>
      <c r="N100" s="0" t="n">
        <v>125.992105</v>
      </c>
      <c r="O100" s="0" t="n">
        <f aca="false">R100*0.00220462</f>
        <v>57.8428218969381</v>
      </c>
      <c r="P100" s="0" t="n">
        <f aca="false">Q100/2.54</f>
        <v>51.0988482130699</v>
      </c>
      <c r="Q100" s="0" t="n">
        <f aca="false">150.93*(1-EXP(-0.11*(E100-0.13)))</f>
        <v>129.791074461198</v>
      </c>
      <c r="R100" s="0" t="n">
        <f aca="false">L100*(Q100^M100)</f>
        <v>26237.0938741997</v>
      </c>
      <c r="S100" s="0" t="n">
        <f aca="false">R100/20/5.7/3.65*1000</f>
        <v>63054.7797986053</v>
      </c>
      <c r="T100" s="0" t="n">
        <f aca="false">S100*2.65</f>
        <v>167095.166466304</v>
      </c>
      <c r="U100" s="0" t="n">
        <v>150.93</v>
      </c>
      <c r="V100" s="0" t="n">
        <v>0.11</v>
      </c>
      <c r="W100" s="0" t="n">
        <v>0.13</v>
      </c>
    </row>
    <row r="101" customFormat="false" ht="15" hidden="false" customHeight="false" outlineLevel="0" collapsed="false">
      <c r="A101" s="0" t="s">
        <v>39</v>
      </c>
      <c r="B101" s="0" t="s">
        <v>40</v>
      </c>
      <c r="C101" s="0" t="n">
        <v>10</v>
      </c>
      <c r="D101" s="0" t="n">
        <v>2</v>
      </c>
      <c r="E101" s="0" t="n">
        <f aca="false">C101*D101</f>
        <v>20</v>
      </c>
      <c r="F101" s="0" t="n">
        <v>60081.71113</v>
      </c>
      <c r="G101" s="0" t="n">
        <v>159216.5345</v>
      </c>
      <c r="H101" s="0" t="n">
        <v>25000</v>
      </c>
      <c r="I101" s="0" t="n">
        <v>25</v>
      </c>
      <c r="J101" s="0" t="n">
        <v>0.025</v>
      </c>
      <c r="K101" s="0" t="n">
        <v>55.1155</v>
      </c>
      <c r="L101" s="0" t="n">
        <v>0.012</v>
      </c>
      <c r="M101" s="0" t="n">
        <v>3</v>
      </c>
      <c r="N101" s="0" t="n">
        <v>127.7182387</v>
      </c>
      <c r="O101" s="0" t="n">
        <f aca="false">R101*0.00220462</f>
        <v>63.6055502970562</v>
      </c>
      <c r="P101" s="0" t="n">
        <f aca="false">Q101/2.54</f>
        <v>52.7423680655047</v>
      </c>
      <c r="Q101" s="0" t="n">
        <f aca="false">150.93*(1-EXP(-0.11*(E101-0.13)))</f>
        <v>133.965614886382</v>
      </c>
      <c r="R101" s="0" t="n">
        <f aca="false">L101*(Q101^M101)</f>
        <v>28851.0266154967</v>
      </c>
      <c r="S101" s="0" t="n">
        <f aca="false">R101/20/5.7/3.65*1000</f>
        <v>69336.7618733397</v>
      </c>
      <c r="T101" s="0" t="n">
        <f aca="false">S101*2.65</f>
        <v>183742.41896435</v>
      </c>
      <c r="U101" s="0" t="n">
        <v>150.93</v>
      </c>
      <c r="V101" s="0" t="n">
        <v>0.11</v>
      </c>
      <c r="W101" s="0" t="n">
        <v>0.13</v>
      </c>
    </row>
    <row r="102" customFormat="false" ht="15" hidden="false" customHeight="false" outlineLevel="0" collapsed="false">
      <c r="A102" s="0" t="s">
        <v>41</v>
      </c>
      <c r="B102" s="0" t="s">
        <v>42</v>
      </c>
      <c r="C102" s="0" t="n">
        <v>1</v>
      </c>
      <c r="D102" s="0" t="n">
        <v>4</v>
      </c>
      <c r="E102" s="0" t="n">
        <f aca="false">C102*D102</f>
        <v>4</v>
      </c>
      <c r="F102" s="0" t="n">
        <v>343.7793207</v>
      </c>
      <c r="G102" s="0" t="n">
        <v>911.0151998</v>
      </c>
      <c r="H102" s="0" t="n">
        <v>143.0465753</v>
      </c>
      <c r="I102" s="0" t="n">
        <v>0.143046575</v>
      </c>
      <c r="J102" s="0" t="n">
        <v>0.000143047</v>
      </c>
      <c r="K102" s="0" t="n">
        <v>0.315363341</v>
      </c>
      <c r="L102" s="0" t="n">
        <v>0.0134</v>
      </c>
      <c r="M102" s="0" t="n">
        <v>3.1</v>
      </c>
      <c r="N102" s="0" t="n">
        <v>19.92852032</v>
      </c>
      <c r="O102" s="0" t="n">
        <f aca="false">R102*0.00220462</f>
        <v>2.04498195159394</v>
      </c>
      <c r="P102" s="0" t="n">
        <f aca="false">Q102/2.54</f>
        <v>14.3396170631124</v>
      </c>
      <c r="Q102" s="0" t="n">
        <f aca="false">91.5*(1-EXP(-0.1269*(E102-0)))</f>
        <v>36.4226273403055</v>
      </c>
      <c r="R102" s="0" t="n">
        <f aca="false">L102*(Q102^M102)</f>
        <v>927.58931316687</v>
      </c>
      <c r="S102" s="0" t="n">
        <f aca="false">R102/20/5.7/3.65*1000</f>
        <v>2229.2461263323</v>
      </c>
      <c r="T102" s="0" t="n">
        <f aca="false">S102*2.65</f>
        <v>5907.50223478059</v>
      </c>
      <c r="U102" s="0" t="n">
        <v>91.5</v>
      </c>
      <c r="V102" s="0" t="n">
        <v>0.1269</v>
      </c>
      <c r="W102" s="0" t="n">
        <v>0</v>
      </c>
      <c r="Y102" s="0" t="s">
        <v>473</v>
      </c>
    </row>
    <row r="103" customFormat="false" ht="15" hidden="false" customHeight="false" outlineLevel="0" collapsed="false">
      <c r="A103" s="0" t="s">
        <v>41</v>
      </c>
      <c r="B103" s="0" t="s">
        <v>42</v>
      </c>
      <c r="C103" s="0" t="n">
        <v>2</v>
      </c>
      <c r="D103" s="0" t="n">
        <v>4</v>
      </c>
      <c r="E103" s="0" t="n">
        <f aca="false">C103*D103</f>
        <v>8</v>
      </c>
      <c r="F103" s="0" t="n">
        <v>1944.830175</v>
      </c>
      <c r="G103" s="0" t="n">
        <v>5153.799963</v>
      </c>
      <c r="H103" s="0" t="n">
        <v>809.2438358</v>
      </c>
      <c r="I103" s="0" t="n">
        <v>0.809243836</v>
      </c>
      <c r="J103" s="0" t="n">
        <v>0.000809244</v>
      </c>
      <c r="K103" s="0" t="n">
        <v>1.784075145</v>
      </c>
      <c r="L103" s="0" t="n">
        <v>0.0134</v>
      </c>
      <c r="M103" s="0" t="n">
        <v>3.1</v>
      </c>
      <c r="N103" s="0" t="n">
        <v>34.85377887</v>
      </c>
      <c r="O103" s="0" t="n">
        <f aca="false">R103*0.00220462</f>
        <v>8.81234679433793</v>
      </c>
      <c r="P103" s="0" t="n">
        <f aca="false">Q103/2.54</f>
        <v>22.9711846345043</v>
      </c>
      <c r="Q103" s="0" t="n">
        <f aca="false">91.5*(1-EXP(-0.1269*(E103-0)))</f>
        <v>58.3468089716408</v>
      </c>
      <c r="R103" s="0" t="n">
        <f aca="false">L103*(Q103^M103)</f>
        <v>3997.21802139957</v>
      </c>
      <c r="S103" s="0" t="n">
        <f aca="false">R103/20/5.7/3.65*1000</f>
        <v>9606.38793895595</v>
      </c>
      <c r="T103" s="0" t="n">
        <f aca="false">S103*2.65</f>
        <v>25456.9280382333</v>
      </c>
      <c r="U103" s="0" t="n">
        <v>91.5</v>
      </c>
      <c r="V103" s="0" t="n">
        <v>0.1269</v>
      </c>
      <c r="W103" s="0" t="n">
        <v>0</v>
      </c>
    </row>
    <row r="104" customFormat="false" ht="15" hidden="false" customHeight="false" outlineLevel="0" collapsed="false">
      <c r="A104" s="0" t="s">
        <v>41</v>
      </c>
      <c r="B104" s="0" t="s">
        <v>42</v>
      </c>
      <c r="C104" s="0" t="n">
        <v>3</v>
      </c>
      <c r="D104" s="0" t="n">
        <v>4</v>
      </c>
      <c r="E104" s="0" t="n">
        <f aca="false">C104*D104</f>
        <v>12</v>
      </c>
      <c r="F104" s="0" t="n">
        <v>4816.663539</v>
      </c>
      <c r="G104" s="0" t="n">
        <v>12764.15838</v>
      </c>
      <c r="H104" s="0" t="n">
        <v>2004.213699</v>
      </c>
      <c r="I104" s="0" t="n">
        <v>2.004213699</v>
      </c>
      <c r="J104" s="0" t="n">
        <v>0.002004214</v>
      </c>
      <c r="K104" s="0" t="n">
        <v>4.418529604</v>
      </c>
      <c r="L104" s="0" t="n">
        <v>0.0134</v>
      </c>
      <c r="M104" s="0" t="n">
        <v>3.1</v>
      </c>
      <c r="N104" s="0" t="n">
        <v>46.69850493</v>
      </c>
      <c r="O104" s="0" t="n">
        <f aca="false">R104*0.00220462</f>
        <v>16.5810523551754</v>
      </c>
      <c r="P104" s="0" t="n">
        <f aca="false">Q104/2.54</f>
        <v>28.1668574625576</v>
      </c>
      <c r="Q104" s="0" t="n">
        <f aca="false">91.5*(1-EXP(-0.1269*(E104-0)))</f>
        <v>71.5438179548964</v>
      </c>
      <c r="R104" s="0" t="n">
        <f aca="false">L104*(Q104^M104)</f>
        <v>7521.04777928866</v>
      </c>
      <c r="S104" s="0" t="n">
        <f aca="false">R104/20/5.7/3.65*1000</f>
        <v>18075.0968019434</v>
      </c>
      <c r="T104" s="0" t="n">
        <f aca="false">S104*2.65</f>
        <v>47899.0065251501</v>
      </c>
      <c r="U104" s="0" t="n">
        <v>91.5</v>
      </c>
      <c r="V104" s="0" t="n">
        <v>0.1269</v>
      </c>
      <c r="W104" s="0" t="n">
        <v>0</v>
      </c>
    </row>
    <row r="105" customFormat="false" ht="15" hidden="false" customHeight="false" outlineLevel="0" collapsed="false">
      <c r="A105" s="0" t="s">
        <v>41</v>
      </c>
      <c r="B105" s="0" t="s">
        <v>42</v>
      </c>
      <c r="C105" s="0" t="n">
        <v>4</v>
      </c>
      <c r="D105" s="0" t="n">
        <v>4</v>
      </c>
      <c r="E105" s="0" t="n">
        <f aca="false">C105*D105</f>
        <v>16</v>
      </c>
      <c r="F105" s="0" t="n">
        <v>8564.458623</v>
      </c>
      <c r="G105" s="0" t="n">
        <v>22695.81535</v>
      </c>
      <c r="H105" s="0" t="n">
        <v>3563.671233</v>
      </c>
      <c r="I105" s="0" t="n">
        <v>3.563671233</v>
      </c>
      <c r="J105" s="0" t="n">
        <v>0.003563671</v>
      </c>
      <c r="K105" s="0" t="n">
        <v>7.856540874</v>
      </c>
      <c r="L105" s="0" t="n">
        <v>0.0134</v>
      </c>
      <c r="M105" s="0" t="n">
        <v>3.1</v>
      </c>
      <c r="N105" s="0" t="n">
        <v>56.22548003</v>
      </c>
      <c r="O105" s="0" t="n">
        <f aca="false">R105*0.00220462</f>
        <v>22.9808839669402</v>
      </c>
      <c r="P105" s="0" t="n">
        <f aca="false">Q105/2.54</f>
        <v>31.294332966039</v>
      </c>
      <c r="Q105" s="0" t="n">
        <f aca="false">91.5*(1-EXP(-0.1269*(E105-0)))</f>
        <v>79.4876057337391</v>
      </c>
      <c r="R105" s="0" t="n">
        <f aca="false">L105*(Q105^M105)</f>
        <v>10423.9660199672</v>
      </c>
      <c r="S105" s="0" t="n">
        <f aca="false">R105/20/5.7/3.65*1000</f>
        <v>25051.5886084288</v>
      </c>
      <c r="T105" s="0" t="n">
        <f aca="false">S105*2.65</f>
        <v>66386.7098123364</v>
      </c>
      <c r="U105" s="0" t="n">
        <v>91.5</v>
      </c>
      <c r="V105" s="0" t="n">
        <v>0.1269</v>
      </c>
      <c r="W105" s="0" t="n">
        <v>0</v>
      </c>
    </row>
    <row r="106" customFormat="false" ht="15" hidden="false" customHeight="false" outlineLevel="0" collapsed="false">
      <c r="A106" s="0" t="s">
        <v>41</v>
      </c>
      <c r="B106" s="0" t="s">
        <v>42</v>
      </c>
      <c r="C106" s="0" t="n">
        <v>5</v>
      </c>
      <c r="D106" s="0" t="n">
        <v>4</v>
      </c>
      <c r="E106" s="0" t="n">
        <f aca="false">C106*D106</f>
        <v>20</v>
      </c>
      <c r="F106" s="0" t="n">
        <v>12752.8617</v>
      </c>
      <c r="G106" s="0" t="n">
        <v>33795.08351</v>
      </c>
      <c r="H106" s="0" t="n">
        <v>5306.465753</v>
      </c>
      <c r="I106" s="0" t="n">
        <v>5.306465753</v>
      </c>
      <c r="J106" s="0" t="n">
        <v>0.005306466</v>
      </c>
      <c r="K106" s="0" t="n">
        <v>11.69874053</v>
      </c>
      <c r="L106" s="0" t="n">
        <v>0.0134</v>
      </c>
      <c r="M106" s="0" t="n">
        <v>3.1</v>
      </c>
      <c r="N106" s="0" t="n">
        <v>63.93075899</v>
      </c>
      <c r="O106" s="0" t="n">
        <f aca="false">R106*0.00220462</f>
        <v>27.5431291449454</v>
      </c>
      <c r="P106" s="0" t="n">
        <f aca="false">Q106/2.54</f>
        <v>33.1768808763047</v>
      </c>
      <c r="Q106" s="0" t="n">
        <f aca="false">91.5*(1-EXP(-0.1269*(E106-0)))</f>
        <v>84.2692774258139</v>
      </c>
      <c r="R106" s="0" t="n">
        <f aca="false">L106*(Q106^M106)</f>
        <v>12493.3680838173</v>
      </c>
      <c r="S106" s="0" t="n">
        <f aca="false">R106/20/5.7/3.65*1000</f>
        <v>30024.9172886742</v>
      </c>
      <c r="T106" s="0" t="n">
        <f aca="false">S106*2.65</f>
        <v>79566.0308149866</v>
      </c>
      <c r="U106" s="0" t="n">
        <v>91.5</v>
      </c>
      <c r="V106" s="0" t="n">
        <v>0.1269</v>
      </c>
      <c r="W106" s="0" t="n">
        <v>0</v>
      </c>
    </row>
    <row r="107" customFormat="false" ht="15" hidden="false" customHeight="false" outlineLevel="0" collapsed="false">
      <c r="A107" s="0" t="s">
        <v>41</v>
      </c>
      <c r="B107" s="0" t="s">
        <v>42</v>
      </c>
      <c r="C107" s="0" t="n">
        <v>6</v>
      </c>
      <c r="D107" s="0" t="n">
        <v>4</v>
      </c>
      <c r="E107" s="0" t="n">
        <f aca="false">C107*D107</f>
        <v>24</v>
      </c>
      <c r="F107" s="0" t="n">
        <v>17035.09101</v>
      </c>
      <c r="G107" s="0" t="n">
        <v>45142.99118</v>
      </c>
      <c r="H107" s="0" t="n">
        <v>7088.301369</v>
      </c>
      <c r="I107" s="0" t="n">
        <v>7.088301369</v>
      </c>
      <c r="J107" s="0" t="n">
        <v>0.007088301</v>
      </c>
      <c r="K107" s="0" t="n">
        <v>15.62701096</v>
      </c>
      <c r="L107" s="0" t="n">
        <v>0.0134</v>
      </c>
      <c r="M107" s="0" t="n">
        <v>3.1</v>
      </c>
      <c r="N107" s="0" t="n">
        <v>70.18917231</v>
      </c>
      <c r="O107" s="0" t="n">
        <f aca="false">R107*0.00220462</f>
        <v>30.5653660733299</v>
      </c>
      <c r="P107" s="0" t="n">
        <f aca="false">Q107/2.54</f>
        <v>34.3100589397302</v>
      </c>
      <c r="Q107" s="0" t="n">
        <f aca="false">91.5*(1-EXP(-0.1269*(E107-0)))</f>
        <v>87.1475497069146</v>
      </c>
      <c r="R107" s="0" t="n">
        <f aca="false">L107*(Q107^M107)</f>
        <v>13864.2333251671</v>
      </c>
      <c r="S107" s="0" t="n">
        <f aca="false">R107/20/5.7/3.65*1000</f>
        <v>33319.4744656744</v>
      </c>
      <c r="T107" s="0" t="n">
        <f aca="false">S107*2.65</f>
        <v>88296.6073340371</v>
      </c>
      <c r="U107" s="0" t="n">
        <v>91.5</v>
      </c>
      <c r="V107" s="0" t="n">
        <v>0.1269</v>
      </c>
      <c r="W107" s="0" t="n">
        <v>0</v>
      </c>
    </row>
    <row r="108" customFormat="false" ht="15" hidden="false" customHeight="false" outlineLevel="0" collapsed="false">
      <c r="A108" s="0" t="s">
        <v>41</v>
      </c>
      <c r="B108" s="0" t="s">
        <v>42</v>
      </c>
      <c r="C108" s="0" t="n">
        <v>7</v>
      </c>
      <c r="D108" s="0" t="n">
        <v>4</v>
      </c>
      <c r="E108" s="0" t="n">
        <f aca="false">C108*D108</f>
        <v>28</v>
      </c>
      <c r="F108" s="0" t="n">
        <v>21167.19835</v>
      </c>
      <c r="G108" s="0" t="n">
        <v>56093.07562</v>
      </c>
      <c r="H108" s="0" t="n">
        <v>8807.671233</v>
      </c>
      <c r="I108" s="0" t="n">
        <v>8.807671233</v>
      </c>
      <c r="J108" s="0" t="n">
        <v>0.008807671</v>
      </c>
      <c r="K108" s="0" t="n">
        <v>19.41756815</v>
      </c>
      <c r="L108" s="0" t="n">
        <v>0.0134</v>
      </c>
      <c r="M108" s="0" t="n">
        <v>3.1</v>
      </c>
      <c r="N108" s="0" t="n">
        <v>75.28276813</v>
      </c>
      <c r="O108" s="0" t="n">
        <f aca="false">R108*0.00220462</f>
        <v>32.4887114122235</v>
      </c>
      <c r="P108" s="0" t="n">
        <f aca="false">Q108/2.54</f>
        <v>34.992162442343</v>
      </c>
      <c r="Q108" s="0" t="n">
        <f aca="false">91.5*(1-EXP(-0.1269*(E108-0)))</f>
        <v>88.8800926035512</v>
      </c>
      <c r="R108" s="0" t="n">
        <f aca="false">L108*(Q108^M108)</f>
        <v>14736.6491332853</v>
      </c>
      <c r="S108" s="0" t="n">
        <f aca="false">R108/20/5.7/3.65*1000</f>
        <v>35416.1238483185</v>
      </c>
      <c r="T108" s="0" t="n">
        <f aca="false">S108*2.65</f>
        <v>93852.728198044</v>
      </c>
      <c r="U108" s="0" t="n">
        <v>91.5</v>
      </c>
      <c r="V108" s="0" t="n">
        <v>0.1269</v>
      </c>
      <c r="W108" s="0" t="n">
        <v>0</v>
      </c>
    </row>
    <row r="109" customFormat="false" ht="15" hidden="false" customHeight="false" outlineLevel="0" collapsed="false">
      <c r="A109" s="0" t="s">
        <v>41</v>
      </c>
      <c r="B109" s="0" t="s">
        <v>42</v>
      </c>
      <c r="C109" s="0" t="n">
        <v>8</v>
      </c>
      <c r="D109" s="0" t="n">
        <v>4</v>
      </c>
      <c r="E109" s="0" t="n">
        <f aca="false">C109*D109</f>
        <v>32</v>
      </c>
      <c r="F109" s="0" t="n">
        <v>24995.30869</v>
      </c>
      <c r="G109" s="0" t="n">
        <v>66237.56802</v>
      </c>
      <c r="H109" s="0" t="n">
        <v>10400.54795</v>
      </c>
      <c r="I109" s="0" t="n">
        <v>10.40054795</v>
      </c>
      <c r="J109" s="0" t="n">
        <v>0.010400548</v>
      </c>
      <c r="K109" s="0" t="n">
        <v>22.92925601</v>
      </c>
      <c r="L109" s="0" t="n">
        <v>0.0134</v>
      </c>
      <c r="M109" s="0" t="n">
        <v>3.1</v>
      </c>
      <c r="N109" s="0" t="n">
        <v>79.42995741</v>
      </c>
      <c r="O109" s="0" t="n">
        <f aca="false">R109*0.00220462</f>
        <v>33.6850840907388</v>
      </c>
      <c r="P109" s="0" t="n">
        <f aca="false">Q109/2.54</f>
        <v>35.4027468008773</v>
      </c>
      <c r="Q109" s="0" t="n">
        <f aca="false">91.5*(1-EXP(-0.1269*(E109-0)))</f>
        <v>89.9229768742284</v>
      </c>
      <c r="R109" s="0" t="n">
        <f aca="false">L109*(Q109^M109)</f>
        <v>15279.3152973024</v>
      </c>
      <c r="S109" s="0" t="n">
        <f aca="false">R109/20/5.7/3.65*1000</f>
        <v>36720.2963165162</v>
      </c>
      <c r="T109" s="0" t="n">
        <f aca="false">S109*2.65</f>
        <v>97308.785238768</v>
      </c>
      <c r="U109" s="0" t="n">
        <v>91.5</v>
      </c>
      <c r="V109" s="0" t="n">
        <v>0.1269</v>
      </c>
      <c r="W109" s="0" t="n">
        <v>0</v>
      </c>
    </row>
    <row r="110" customFormat="false" ht="15" hidden="false" customHeight="false" outlineLevel="0" collapsed="false">
      <c r="A110" s="0" t="s">
        <v>41</v>
      </c>
      <c r="B110" s="0" t="s">
        <v>42</v>
      </c>
      <c r="C110" s="0" t="n">
        <v>9</v>
      </c>
      <c r="D110" s="0" t="n">
        <v>4</v>
      </c>
      <c r="E110" s="0" t="n">
        <f aca="false">C110*D110</f>
        <v>36</v>
      </c>
      <c r="F110" s="0" t="n">
        <v>28445.11165</v>
      </c>
      <c r="G110" s="0" t="n">
        <v>75379.54588</v>
      </c>
      <c r="H110" s="0" t="n">
        <v>11836.01096</v>
      </c>
      <c r="I110" s="0" t="n">
        <v>11.83601096</v>
      </c>
      <c r="J110" s="0" t="n">
        <v>0.011836011</v>
      </c>
      <c r="K110" s="0" t="n">
        <v>26.09390648</v>
      </c>
      <c r="L110" s="0" t="n">
        <v>0.0134</v>
      </c>
      <c r="M110" s="0" t="n">
        <v>3.1</v>
      </c>
      <c r="N110" s="0" t="n">
        <v>82.81270199</v>
      </c>
      <c r="O110" s="0" t="n">
        <f aca="false">R110*0.00220462</f>
        <v>34.4194233921811</v>
      </c>
      <c r="P110" s="0" t="n">
        <f aca="false">Q110/2.54</f>
        <v>35.6498933333717</v>
      </c>
      <c r="Q110" s="0" t="n">
        <f aca="false">91.5*(1-EXP(-0.1269*(E110-0)))</f>
        <v>90.5507290667642</v>
      </c>
      <c r="R110" s="0" t="n">
        <f aca="false">L110*(Q110^M110)</f>
        <v>15612.4063975565</v>
      </c>
      <c r="S110" s="0" t="n">
        <f aca="false">R110/20/5.7/3.65*1000</f>
        <v>37520.8036470958</v>
      </c>
      <c r="T110" s="0" t="n">
        <f aca="false">S110*2.65</f>
        <v>99430.1296648038</v>
      </c>
      <c r="U110" s="0" t="n">
        <v>91.5</v>
      </c>
      <c r="V110" s="0" t="n">
        <v>0.1269</v>
      </c>
      <c r="W110" s="0" t="n">
        <v>0</v>
      </c>
    </row>
    <row r="111" customFormat="false" ht="15" hidden="false" customHeight="false" outlineLevel="0" collapsed="false">
      <c r="A111" s="0" t="s">
        <v>41</v>
      </c>
      <c r="B111" s="0" t="s">
        <v>42</v>
      </c>
      <c r="C111" s="0" t="n">
        <v>10</v>
      </c>
      <c r="D111" s="0" t="n">
        <v>4</v>
      </c>
      <c r="E111" s="0" t="n">
        <f aca="false">C111*D111</f>
        <v>40</v>
      </c>
      <c r="F111" s="0" t="n">
        <v>31491.08651</v>
      </c>
      <c r="G111" s="0" t="n">
        <v>83451.37925</v>
      </c>
      <c r="H111" s="0" t="n">
        <v>13103.4411</v>
      </c>
      <c r="I111" s="0" t="n">
        <v>13.1034411</v>
      </c>
      <c r="J111" s="0" t="n">
        <v>0.013103441</v>
      </c>
      <c r="K111" s="0" t="n">
        <v>28.88810831</v>
      </c>
      <c r="L111" s="0" t="n">
        <v>0.0134</v>
      </c>
      <c r="M111" s="0" t="n">
        <v>3.1</v>
      </c>
      <c r="N111" s="0" t="n">
        <v>85.57532723</v>
      </c>
      <c r="O111" s="0" t="n">
        <f aca="false">R111*0.00220462</f>
        <v>34.8666373618566</v>
      </c>
      <c r="P111" s="0" t="n">
        <f aca="false">Q111/2.54</f>
        <v>35.7986603461777</v>
      </c>
      <c r="Q111" s="0" t="n">
        <f aca="false">91.5*(1-EXP(-0.1269*(E111-0)))</f>
        <v>90.9285972792913</v>
      </c>
      <c r="R111" s="0" t="n">
        <f aca="false">L111*(Q111^M111)</f>
        <v>15815.2594832019</v>
      </c>
      <c r="S111" s="0" t="n">
        <f aca="false">R111/20/5.7/3.65*1000</f>
        <v>38008.3140668155</v>
      </c>
      <c r="T111" s="0" t="n">
        <f aca="false">S111*2.65</f>
        <v>100722.032277061</v>
      </c>
      <c r="U111" s="0" t="n">
        <v>91.5</v>
      </c>
      <c r="V111" s="0" t="n">
        <v>0.1269</v>
      </c>
      <c r="W111" s="0" t="n">
        <v>0</v>
      </c>
    </row>
    <row r="112" customFormat="false" ht="15" hidden="false" customHeight="false" outlineLevel="0" collapsed="false">
      <c r="A112" s="0" t="s">
        <v>43</v>
      </c>
      <c r="B112" s="0" t="s">
        <v>44</v>
      </c>
      <c r="C112" s="0" t="n">
        <v>1</v>
      </c>
      <c r="D112" s="0" t="n">
        <v>2</v>
      </c>
      <c r="E112" s="0" t="n">
        <f aca="false">C112*D112</f>
        <v>2</v>
      </c>
      <c r="F112" s="0" t="n">
        <v>127.5414564</v>
      </c>
      <c r="G112" s="0" t="n">
        <v>337.9848595</v>
      </c>
      <c r="H112" s="0" t="n">
        <v>53.07000001</v>
      </c>
      <c r="I112" s="0" t="n">
        <v>0.05307</v>
      </c>
      <c r="J112" s="0" t="n">
        <v>5.31E-005</v>
      </c>
      <c r="K112" s="0" t="n">
        <v>0.116999183</v>
      </c>
      <c r="L112" s="0" t="n">
        <v>0.0144</v>
      </c>
      <c r="M112" s="0" t="n">
        <v>3</v>
      </c>
      <c r="N112" s="0" t="n">
        <v>15.44645648</v>
      </c>
      <c r="O112" s="0" t="n">
        <f aca="false">R112*0.00220462</f>
        <v>0.711141152740246</v>
      </c>
      <c r="P112" s="0" t="n">
        <f aca="false">Q112/2.54</f>
        <v>11.098206692229</v>
      </c>
      <c r="Q112" s="2" t="n">
        <f aca="false">$AC$114*(1-EXP(-$AC$115*(E112-0)))</f>
        <v>28.1894449982616</v>
      </c>
      <c r="R112" s="2" t="n">
        <f aca="false">L112*(Q112^M112)</f>
        <v>322.568584490863</v>
      </c>
      <c r="S112" s="2" t="n">
        <f aca="false">R112/20/5.7/3.65*1000</f>
        <v>775.218900482727</v>
      </c>
      <c r="T112" s="2" t="n">
        <f aca="false">S112*2.65</f>
        <v>2054.33008627923</v>
      </c>
      <c r="U112" s="2" t="n">
        <f aca="false">$AC$114</f>
        <v>47.6333333333333</v>
      </c>
      <c r="V112" s="2" t="n">
        <f aca="false">$AC$115</f>
        <v>0.448</v>
      </c>
      <c r="W112" s="2" t="n">
        <v>0</v>
      </c>
      <c r="Y112" s="0" t="s">
        <v>474</v>
      </c>
      <c r="Z112" s="0" t="s">
        <v>475</v>
      </c>
      <c r="AA112" s="0" t="s">
        <v>476</v>
      </c>
      <c r="AC112" s="0" t="s">
        <v>453</v>
      </c>
    </row>
    <row r="113" customFormat="false" ht="15" hidden="false" customHeight="false" outlineLevel="0" collapsed="false">
      <c r="A113" s="0" t="s">
        <v>43</v>
      </c>
      <c r="B113" s="0" t="s">
        <v>44</v>
      </c>
      <c r="C113" s="0" t="n">
        <v>2</v>
      </c>
      <c r="D113" s="0" t="n">
        <v>2</v>
      </c>
      <c r="E113" s="0" t="n">
        <f aca="false">C113*D113</f>
        <v>4</v>
      </c>
      <c r="F113" s="0" t="n">
        <v>347.4885845</v>
      </c>
      <c r="G113" s="0" t="n">
        <v>920.8447489</v>
      </c>
      <c r="H113" s="0" t="n">
        <v>144.59</v>
      </c>
      <c r="I113" s="0" t="n">
        <v>0.14459</v>
      </c>
      <c r="J113" s="0" t="n">
        <v>0.00014459</v>
      </c>
      <c r="K113" s="0" t="n">
        <v>0.318766006</v>
      </c>
      <c r="L113" s="0" t="n">
        <v>0.0144</v>
      </c>
      <c r="M113" s="0" t="n">
        <v>3</v>
      </c>
      <c r="N113" s="0" t="n">
        <v>21.5737308</v>
      </c>
      <c r="O113" s="0" t="n">
        <f aca="false">R113*0.00220462</f>
        <v>1.98585752450598</v>
      </c>
      <c r="P113" s="0" t="n">
        <f aca="false">Q113/2.54</f>
        <v>15.6284857330249</v>
      </c>
      <c r="Q113" s="2" t="n">
        <f aca="false">$AC$114*(1-EXP(-$AC$115*(E113-0)))</f>
        <v>39.6963537618833</v>
      </c>
      <c r="R113" s="2" t="n">
        <f aca="false">L113*(Q113^M113)</f>
        <v>900.770892265326</v>
      </c>
      <c r="S113" s="2" t="n">
        <f aca="false">R113/20/5.7/3.65*1000</f>
        <v>2164.7942616326</v>
      </c>
      <c r="T113" s="2" t="n">
        <f aca="false">S113*2.65</f>
        <v>5736.70479332639</v>
      </c>
      <c r="U113" s="2" t="n">
        <f aca="false">$AC$114</f>
        <v>47.6333333333333</v>
      </c>
      <c r="V113" s="2" t="n">
        <f aca="false">$AC$115</f>
        <v>0.448</v>
      </c>
      <c r="W113" s="2" t="n">
        <v>0</v>
      </c>
      <c r="X113" s="0" t="s">
        <v>422</v>
      </c>
      <c r="Y113" s="0" t="n">
        <v>55</v>
      </c>
      <c r="Z113" s="0" t="n">
        <v>170</v>
      </c>
      <c r="AA113" s="0" t="n">
        <v>36</v>
      </c>
      <c r="AC113" s="0" t="n">
        <f aca="false">AVERAGE(Y113:AA113)</f>
        <v>87</v>
      </c>
    </row>
    <row r="114" customFormat="false" ht="15" hidden="false" customHeight="false" outlineLevel="0" collapsed="false">
      <c r="A114" s="0" t="s">
        <v>43</v>
      </c>
      <c r="B114" s="0" t="s">
        <v>44</v>
      </c>
      <c r="C114" s="0" t="n">
        <v>3</v>
      </c>
      <c r="D114" s="0" t="n">
        <v>2</v>
      </c>
      <c r="E114" s="0" t="n">
        <f aca="false">C114*D114</f>
        <v>6</v>
      </c>
      <c r="F114" s="0" t="n">
        <v>732.4200913</v>
      </c>
      <c r="G114" s="0" t="n">
        <v>1940.913242</v>
      </c>
      <c r="H114" s="0" t="n">
        <v>304.76</v>
      </c>
      <c r="I114" s="0" t="n">
        <v>0.30476</v>
      </c>
      <c r="J114" s="0" t="n">
        <v>0.00030476</v>
      </c>
      <c r="K114" s="0" t="n">
        <v>0.671879991</v>
      </c>
      <c r="L114" s="0" t="n">
        <v>0.0144</v>
      </c>
      <c r="M114" s="0" t="n">
        <v>3</v>
      </c>
      <c r="N114" s="0" t="n">
        <v>27.66082682</v>
      </c>
      <c r="O114" s="0" t="n">
        <f aca="false">R114*0.00220462</f>
        <v>2.77749545399482</v>
      </c>
      <c r="P114" s="0" t="n">
        <f aca="false">Q114/2.54</f>
        <v>17.4777419918622</v>
      </c>
      <c r="Q114" s="2" t="n">
        <f aca="false">$AC$114*(1-EXP(-$AC$115*(E114-0)))</f>
        <v>44.3934646593301</v>
      </c>
      <c r="R114" s="2" t="n">
        <f aca="false">L114*(Q114^M114)</f>
        <v>1259.85224392177</v>
      </c>
      <c r="S114" s="2" t="n">
        <f aca="false">R114/20/5.7/3.65*1000</f>
        <v>3027.76314328712</v>
      </c>
      <c r="T114" s="2" t="n">
        <f aca="false">S114*2.65</f>
        <v>8023.57232971087</v>
      </c>
      <c r="U114" s="2" t="n">
        <f aca="false">$AC$114</f>
        <v>47.6333333333333</v>
      </c>
      <c r="V114" s="2" t="n">
        <f aca="false">$AC$115</f>
        <v>0.448</v>
      </c>
      <c r="W114" s="2" t="n">
        <v>0</v>
      </c>
      <c r="X114" s="0" t="s">
        <v>18</v>
      </c>
      <c r="Y114" s="0" t="n">
        <v>39</v>
      </c>
      <c r="Z114" s="0" t="n">
        <v>79.8</v>
      </c>
      <c r="AA114" s="0" t="n">
        <v>24.1</v>
      </c>
      <c r="AC114" s="0" t="n">
        <f aca="false">AVERAGE(Y114:AA114)</f>
        <v>47.6333333333333</v>
      </c>
    </row>
    <row r="115" customFormat="false" ht="15" hidden="false" customHeight="false" outlineLevel="0" collapsed="false">
      <c r="A115" s="0" t="s">
        <v>43</v>
      </c>
      <c r="B115" s="0" t="s">
        <v>44</v>
      </c>
      <c r="C115" s="0" t="n">
        <v>4</v>
      </c>
      <c r="D115" s="0" t="n">
        <v>2</v>
      </c>
      <c r="E115" s="0" t="n">
        <f aca="false">C115*D115</f>
        <v>8</v>
      </c>
      <c r="F115" s="0" t="n">
        <v>1115.200673</v>
      </c>
      <c r="G115" s="0" t="n">
        <v>2955.281782</v>
      </c>
      <c r="H115" s="0" t="n">
        <v>464.035</v>
      </c>
      <c r="I115" s="0" t="n">
        <v>0.464035</v>
      </c>
      <c r="J115" s="0" t="n">
        <v>0.000464035</v>
      </c>
      <c r="K115" s="0" t="n">
        <v>1.023020842</v>
      </c>
      <c r="L115" s="0" t="n">
        <v>0.0144</v>
      </c>
      <c r="M115" s="0" t="n">
        <v>3</v>
      </c>
      <c r="N115" s="0" t="n">
        <v>31.82214245</v>
      </c>
      <c r="O115" s="0" t="n">
        <f aca="false">R115*0.00220462</f>
        <v>3.15314317483602</v>
      </c>
      <c r="P115" s="0" t="n">
        <f aca="false">Q115/2.54</f>
        <v>18.2326069085823</v>
      </c>
      <c r="Q115" s="2" t="n">
        <f aca="false">$AC$114*(1-EXP(-$AC$115*(E115-0)))</f>
        <v>46.3108215477991</v>
      </c>
      <c r="R115" s="2" t="n">
        <f aca="false">L115*(Q115^M115)</f>
        <v>1430.243386541</v>
      </c>
      <c r="S115" s="2" t="n">
        <f aca="false">R115/20/5.7/3.65*1000</f>
        <v>3437.25879966594</v>
      </c>
      <c r="T115" s="2" t="n">
        <f aca="false">S115*2.65</f>
        <v>9108.73581911475</v>
      </c>
      <c r="U115" s="2" t="n">
        <f aca="false">$AC$114</f>
        <v>47.6333333333333</v>
      </c>
      <c r="V115" s="2" t="n">
        <f aca="false">$AC$115</f>
        <v>0.448</v>
      </c>
      <c r="W115" s="2" t="n">
        <v>0</v>
      </c>
      <c r="X115" s="0" t="s">
        <v>19</v>
      </c>
      <c r="Y115" s="0" t="n">
        <v>0.4</v>
      </c>
      <c r="Z115" s="0" t="n">
        <v>0.219</v>
      </c>
      <c r="AA115" s="0" t="n">
        <v>0.725</v>
      </c>
      <c r="AC115" s="0" t="n">
        <f aca="false">AVERAGE(Y115:AA115)</f>
        <v>0.448</v>
      </c>
    </row>
    <row r="116" customFormat="false" ht="15" hidden="false" customHeight="false" outlineLevel="0" collapsed="false">
      <c r="A116" s="0" t="s">
        <v>43</v>
      </c>
      <c r="B116" s="0" t="s">
        <v>44</v>
      </c>
      <c r="C116" s="0" t="n">
        <v>5</v>
      </c>
      <c r="D116" s="0" t="n">
        <v>2</v>
      </c>
      <c r="E116" s="0" t="n">
        <f aca="false">C116*D116</f>
        <v>10</v>
      </c>
      <c r="F116" s="0" t="n">
        <v>1550.432588</v>
      </c>
      <c r="G116" s="0" t="n">
        <v>4108.646359</v>
      </c>
      <c r="H116" s="0" t="n">
        <v>645.1349999</v>
      </c>
      <c r="I116" s="0" t="n">
        <v>0.645135</v>
      </c>
      <c r="J116" s="0" t="n">
        <v>0.000645135</v>
      </c>
      <c r="K116" s="0" t="n">
        <v>1.422277523</v>
      </c>
      <c r="L116" s="0" t="n">
        <v>0.0144</v>
      </c>
      <c r="M116" s="0" t="n">
        <v>3</v>
      </c>
      <c r="N116" s="0" t="n">
        <v>35.51643533</v>
      </c>
      <c r="O116" s="0" t="n">
        <f aca="false">R116*0.00220462</f>
        <v>3.3157267116091</v>
      </c>
      <c r="P116" s="0" t="n">
        <f aca="false">Q116/2.54</f>
        <v>18.540742160131</v>
      </c>
      <c r="Q116" s="2" t="n">
        <f aca="false">$AC$114*(1-EXP(-$AC$115*(E116-0)))</f>
        <v>47.0934850867327</v>
      </c>
      <c r="R116" s="2" t="n">
        <f aca="false">L116*(Q116^M116)</f>
        <v>1503.99012601224</v>
      </c>
      <c r="S116" s="2" t="n">
        <f aca="false">R116/20/5.7/3.65*1000</f>
        <v>3614.4920115651</v>
      </c>
      <c r="T116" s="2" t="n">
        <f aca="false">S116*2.65</f>
        <v>9578.40383064753</v>
      </c>
      <c r="U116" s="2" t="n">
        <f aca="false">$AC$114</f>
        <v>47.6333333333333</v>
      </c>
      <c r="V116" s="2" t="n">
        <f aca="false">$AC$115</f>
        <v>0.448</v>
      </c>
      <c r="W116" s="2" t="n">
        <v>0</v>
      </c>
      <c r="X116" s="0" t="s">
        <v>477</v>
      </c>
      <c r="AA116" s="0" t="n">
        <v>-1.13</v>
      </c>
    </row>
    <row r="117" customFormat="false" ht="15" hidden="false" customHeight="false" outlineLevel="0" collapsed="false">
      <c r="A117" s="0" t="s">
        <v>43</v>
      </c>
      <c r="B117" s="0" t="s">
        <v>44</v>
      </c>
      <c r="C117" s="0" t="n">
        <v>6</v>
      </c>
      <c r="D117" s="0" t="n">
        <v>2</v>
      </c>
      <c r="E117" s="0" t="n">
        <f aca="false">C117*D117</f>
        <v>12</v>
      </c>
      <c r="F117" s="0" t="n">
        <v>1976.435953</v>
      </c>
      <c r="G117" s="0" t="n">
        <v>5237.555275</v>
      </c>
      <c r="H117" s="0" t="n">
        <v>822.395</v>
      </c>
      <c r="I117" s="0" t="n">
        <v>0.822395</v>
      </c>
      <c r="J117" s="0" t="n">
        <v>0.000822395</v>
      </c>
      <c r="K117" s="0" t="n">
        <v>1.813068465</v>
      </c>
      <c r="L117" s="0" t="n">
        <v>0.0144</v>
      </c>
      <c r="M117" s="0" t="n">
        <v>3</v>
      </c>
      <c r="N117" s="0" t="n">
        <v>38.50992354</v>
      </c>
      <c r="O117" s="0" t="n">
        <f aca="false">R117*0.00220462</f>
        <v>3.38366730328588</v>
      </c>
      <c r="P117" s="0" t="n">
        <f aca="false">Q117/2.54</f>
        <v>18.6665227218499</v>
      </c>
      <c r="Q117" s="2" t="n">
        <f aca="false">$AC$114*(1-EXP(-$AC$115*(E117-0)))</f>
        <v>47.4129677134988</v>
      </c>
      <c r="R117" s="2" t="n">
        <f aca="false">L117*(Q117^M117)</f>
        <v>1534.80749665969</v>
      </c>
      <c r="S117" s="2" t="n">
        <f aca="false">R117/20/5.7/3.65*1000</f>
        <v>3688.55442600262</v>
      </c>
      <c r="T117" s="2" t="n">
        <f aca="false">S117*2.65</f>
        <v>9774.66922890693</v>
      </c>
      <c r="U117" s="2" t="n">
        <f aca="false">$AC$114</f>
        <v>47.6333333333333</v>
      </c>
      <c r="V117" s="2" t="n">
        <f aca="false">$AC$115</f>
        <v>0.448</v>
      </c>
      <c r="W117" s="2" t="n">
        <v>0</v>
      </c>
      <c r="X117" s="0" t="s">
        <v>423</v>
      </c>
      <c r="Y117" s="0" t="s">
        <v>428</v>
      </c>
      <c r="Z117" s="0" t="s">
        <v>478</v>
      </c>
      <c r="AA117" s="0" t="s">
        <v>479</v>
      </c>
    </row>
    <row r="118" customFormat="false" ht="15" hidden="false" customHeight="false" outlineLevel="0" collapsed="false">
      <c r="A118" s="0" t="s">
        <v>43</v>
      </c>
      <c r="B118" s="0" t="s">
        <v>44</v>
      </c>
      <c r="C118" s="0" t="n">
        <v>7</v>
      </c>
      <c r="D118" s="0" t="n">
        <v>2</v>
      </c>
      <c r="E118" s="0" t="n">
        <f aca="false">C118*D118</f>
        <v>14</v>
      </c>
      <c r="F118" s="0" t="n">
        <v>2275.666907</v>
      </c>
      <c r="G118" s="0" t="n">
        <v>6030.517304</v>
      </c>
      <c r="H118" s="0" t="n">
        <v>946.905</v>
      </c>
      <c r="I118" s="0" t="n">
        <v>0.946905</v>
      </c>
      <c r="J118" s="0" t="n">
        <v>0.000946905</v>
      </c>
      <c r="K118" s="0" t="n">
        <v>2.087565701</v>
      </c>
      <c r="L118" s="0" t="n">
        <v>0.0144</v>
      </c>
      <c r="M118" s="0" t="n">
        <v>3</v>
      </c>
      <c r="N118" s="0" t="n">
        <v>40.36280185</v>
      </c>
      <c r="O118" s="0" t="n">
        <f aca="false">R118*0.00220462</f>
        <v>3.41166518464137</v>
      </c>
      <c r="P118" s="0" t="n">
        <f aca="false">Q118/2.54</f>
        <v>18.7178662459252</v>
      </c>
      <c r="Q118" s="2" t="n">
        <f aca="false">$AC$114*(1-EXP(-$AC$115*(E118-0)))</f>
        <v>47.5433802646499</v>
      </c>
      <c r="R118" s="2" t="n">
        <f aca="false">L118*(Q118^M118)</f>
        <v>1547.50713712176</v>
      </c>
      <c r="S118" s="2" t="n">
        <f aca="false">R118/20/5.7/3.65*1000</f>
        <v>3719.07507118904</v>
      </c>
      <c r="T118" s="2" t="n">
        <f aca="false">S118*2.65</f>
        <v>9855.54893865095</v>
      </c>
      <c r="U118" s="2" t="n">
        <f aca="false">$AC$114</f>
        <v>47.6333333333333</v>
      </c>
      <c r="V118" s="2" t="n">
        <f aca="false">$AC$115</f>
        <v>0.448</v>
      </c>
      <c r="W118" s="2" t="n">
        <v>0</v>
      </c>
      <c r="X118" s="0" t="s">
        <v>434</v>
      </c>
      <c r="Y118" s="7" t="s">
        <v>480</v>
      </c>
      <c r="Z118" s="7" t="s">
        <v>481</v>
      </c>
      <c r="AA118" s="7" t="s">
        <v>482</v>
      </c>
    </row>
    <row r="119" customFormat="false" ht="15" hidden="false" customHeight="false" outlineLevel="0" collapsed="false">
      <c r="A119" s="0" t="s">
        <v>43</v>
      </c>
      <c r="B119" s="0" t="s">
        <v>44</v>
      </c>
      <c r="C119" s="0" t="n">
        <v>8</v>
      </c>
      <c r="D119" s="0" t="n">
        <v>2</v>
      </c>
      <c r="E119" s="0" t="n">
        <f aca="false">C119*D119</f>
        <v>16</v>
      </c>
      <c r="F119" s="0" t="n">
        <v>2451.333814</v>
      </c>
      <c r="G119" s="0" t="n">
        <v>6496.034608</v>
      </c>
      <c r="H119" s="0" t="n">
        <v>1020</v>
      </c>
      <c r="I119" s="0" t="n">
        <v>1.02</v>
      </c>
      <c r="J119" s="0" t="n">
        <v>0.00102</v>
      </c>
      <c r="K119" s="0" t="n">
        <v>2.2487124</v>
      </c>
      <c r="L119" s="0" t="n">
        <v>0.0144</v>
      </c>
      <c r="M119" s="0" t="n">
        <v>3</v>
      </c>
      <c r="N119" s="0" t="n">
        <v>41.37575134</v>
      </c>
      <c r="O119" s="0" t="n">
        <f aca="false">R119*0.00220462</f>
        <v>3.42313814057888</v>
      </c>
      <c r="P119" s="0" t="n">
        <f aca="false">Q119/2.54</f>
        <v>18.7388246311354</v>
      </c>
      <c r="Q119" s="2" t="n">
        <f aca="false">$AC$114*(1-EXP(-$AC$115*(E119-0)))</f>
        <v>47.596614563084</v>
      </c>
      <c r="R119" s="2" t="n">
        <f aca="false">L119*(Q119^M119)</f>
        <v>1552.71118858528</v>
      </c>
      <c r="S119" s="2" t="n">
        <f aca="false">R119/20/5.7/3.65*1000</f>
        <v>3731.58180385792</v>
      </c>
      <c r="T119" s="2" t="n">
        <f aca="false">S119*2.65</f>
        <v>9888.69178022348</v>
      </c>
      <c r="U119" s="2" t="n">
        <f aca="false">$AC$114</f>
        <v>47.6333333333333</v>
      </c>
      <c r="V119" s="2" t="n">
        <f aca="false">$AC$115</f>
        <v>0.448</v>
      </c>
      <c r="W119" s="2" t="n">
        <v>0</v>
      </c>
    </row>
    <row r="120" customFormat="false" ht="15" hidden="false" customHeight="false" outlineLevel="0" collapsed="false">
      <c r="A120" s="0" t="s">
        <v>43</v>
      </c>
      <c r="B120" s="0" t="s">
        <v>44</v>
      </c>
      <c r="C120" s="0" t="n">
        <v>9</v>
      </c>
      <c r="D120" s="0" t="n">
        <v>2</v>
      </c>
      <c r="E120" s="0" t="n">
        <f aca="false">C120*D120</f>
        <v>18</v>
      </c>
      <c r="F120" s="0" t="n">
        <v>2643.59529</v>
      </c>
      <c r="G120" s="0" t="n">
        <v>7005.527518</v>
      </c>
      <c r="H120" s="0" t="n">
        <v>1100</v>
      </c>
      <c r="I120" s="0" t="n">
        <v>1.1</v>
      </c>
      <c r="J120" s="0" t="n">
        <v>0.0011</v>
      </c>
      <c r="K120" s="0" t="n">
        <v>2.425082</v>
      </c>
      <c r="L120" s="0" t="n">
        <v>0.0144</v>
      </c>
      <c r="M120" s="0" t="n">
        <v>3</v>
      </c>
      <c r="N120" s="0" t="n">
        <v>42.43036142</v>
      </c>
      <c r="O120" s="0" t="n">
        <f aca="false">R120*0.00220462</f>
        <v>3.42782877469076</v>
      </c>
      <c r="P120" s="0" t="n">
        <f aca="false">Q120/2.54</f>
        <v>18.7473798271126</v>
      </c>
      <c r="Q120" s="2" t="n">
        <f aca="false">$AC$114*(1-EXP(-$AC$115*(E120-0)))</f>
        <v>47.618344760866</v>
      </c>
      <c r="R120" s="2" t="n">
        <f aca="false">L120*(Q120^M120)</f>
        <v>1554.83882695919</v>
      </c>
      <c r="S120" s="2" t="n">
        <f aca="false">R120/20/5.7/3.65*1000</f>
        <v>3736.69509002448</v>
      </c>
      <c r="T120" s="2" t="n">
        <f aca="false">S120*2.65</f>
        <v>9902.24198856488</v>
      </c>
      <c r="U120" s="2" t="n">
        <f aca="false">$AC$114</f>
        <v>47.6333333333333</v>
      </c>
      <c r="V120" s="2" t="n">
        <f aca="false">$AC$115</f>
        <v>0.448</v>
      </c>
      <c r="W120" s="2" t="n">
        <v>0</v>
      </c>
    </row>
    <row r="121" customFormat="false" ht="15" hidden="false" customHeight="false" outlineLevel="0" collapsed="false">
      <c r="A121" s="0" t="s">
        <v>43</v>
      </c>
      <c r="B121" s="0" t="s">
        <v>44</v>
      </c>
      <c r="C121" s="0" t="n">
        <v>10</v>
      </c>
      <c r="D121" s="0" t="n">
        <v>2</v>
      </c>
      <c r="E121" s="0" t="n">
        <f aca="false">C121*D121</f>
        <v>20</v>
      </c>
      <c r="F121" s="0" t="n">
        <v>3076.18361</v>
      </c>
      <c r="G121" s="0" t="n">
        <v>8151.886566</v>
      </c>
      <c r="H121" s="0" t="n">
        <v>1280</v>
      </c>
      <c r="I121" s="0" t="n">
        <v>1.28</v>
      </c>
      <c r="J121" s="0" t="n">
        <v>0.00128</v>
      </c>
      <c r="K121" s="0" t="n">
        <v>2.8219136</v>
      </c>
      <c r="L121" s="0" t="n">
        <v>0.0144</v>
      </c>
      <c r="M121" s="0" t="n">
        <v>3</v>
      </c>
      <c r="N121" s="0" t="n">
        <v>44.62886334</v>
      </c>
      <c r="O121" s="0" t="n">
        <f aca="false">R121*0.00220462</f>
        <v>3.42974471864218</v>
      </c>
      <c r="P121" s="0" t="n">
        <f aca="false">Q121/2.54</f>
        <v>18.7508720512259</v>
      </c>
      <c r="Q121" s="2" t="n">
        <f aca="false">$AC$114*(1-EXP(-$AC$115*(E121-0)))</f>
        <v>47.6272150101138</v>
      </c>
      <c r="R121" s="2" t="n">
        <f aca="false">L121*(Q121^M121)</f>
        <v>1555.70788555043</v>
      </c>
      <c r="S121" s="2" t="n">
        <f aca="false">R121/20/5.7/3.65*1000</f>
        <v>3738.78367111374</v>
      </c>
      <c r="T121" s="2" t="n">
        <f aca="false">S121*2.65</f>
        <v>9907.7767284514</v>
      </c>
      <c r="U121" s="2" t="n">
        <f aca="false">$AC$114</f>
        <v>47.6333333333333</v>
      </c>
      <c r="V121" s="2" t="n">
        <f aca="false">$AC$115</f>
        <v>0.448</v>
      </c>
      <c r="W121" s="2" t="n">
        <v>0</v>
      </c>
    </row>
    <row r="122" customFormat="false" ht="15" hidden="false" customHeight="false" outlineLevel="0" collapsed="false">
      <c r="A122" s="0" t="s">
        <v>45</v>
      </c>
      <c r="B122" s="0" t="s">
        <v>46</v>
      </c>
      <c r="C122" s="0" t="n">
        <v>1</v>
      </c>
      <c r="D122" s="0" t="n">
        <v>5</v>
      </c>
      <c r="E122" s="0" t="n">
        <f aca="false">C122*D122</f>
        <v>5</v>
      </c>
      <c r="F122" s="0" t="n">
        <v>819.6659786</v>
      </c>
      <c r="G122" s="0" t="n">
        <v>2172.114843</v>
      </c>
      <c r="H122" s="0" t="n">
        <v>341.0630137</v>
      </c>
      <c r="I122" s="0" t="n">
        <v>0.341063014</v>
      </c>
      <c r="J122" s="0" t="n">
        <v>0.000341063</v>
      </c>
      <c r="K122" s="0" t="n">
        <v>0.751914341</v>
      </c>
      <c r="L122" s="0" t="n">
        <v>0.00396</v>
      </c>
      <c r="M122" s="0" t="n">
        <v>3.2</v>
      </c>
      <c r="N122" s="0" t="n">
        <v>34.8522704</v>
      </c>
      <c r="O122" s="0" t="n">
        <f aca="false">R122*0.00220462</f>
        <v>236.494150188631</v>
      </c>
      <c r="P122" s="0" t="n">
        <f aca="false">Q122/2.54</f>
        <v>82.777750262181</v>
      </c>
      <c r="Q122" s="2" t="n">
        <f aca="false">U122*(1-EXP(-V122*(E122-W122)))</f>
        <v>210.25548566594</v>
      </c>
      <c r="R122" s="2" t="n">
        <f aca="false">L122*(Q122^M122)</f>
        <v>107272.06964857</v>
      </c>
      <c r="S122" s="2" t="n">
        <f aca="false">R122/20/5.7/3.65*1000</f>
        <v>257803.580025404</v>
      </c>
      <c r="T122" s="2" t="n">
        <f aca="false">S122*2.65</f>
        <v>683179.48706732</v>
      </c>
      <c r="U122" s="2" t="n">
        <f aca="false">$AM$124</f>
        <v>300.785714285714</v>
      </c>
      <c r="V122" s="2" t="n">
        <f aca="false">$AM$125</f>
        <v>0.240142857142857</v>
      </c>
      <c r="W122" s="2" t="n">
        <v>0</v>
      </c>
      <c r="Y122" s="0" t="s">
        <v>483</v>
      </c>
      <c r="Z122" s="0" t="s">
        <v>484</v>
      </c>
      <c r="AA122" s="0" t="s">
        <v>485</v>
      </c>
      <c r="AB122" s="0" t="s">
        <v>486</v>
      </c>
      <c r="AC122" s="0" t="s">
        <v>487</v>
      </c>
      <c r="AD122" s="0" t="s">
        <v>488</v>
      </c>
      <c r="AE122" s="0" t="s">
        <v>489</v>
      </c>
      <c r="AF122" s="0" t="s">
        <v>490</v>
      </c>
      <c r="AG122" s="0" t="s">
        <v>491</v>
      </c>
      <c r="AH122" s="0" t="s">
        <v>492</v>
      </c>
      <c r="AI122" s="0" t="s">
        <v>493</v>
      </c>
      <c r="AJ122" s="0" t="s">
        <v>494</v>
      </c>
      <c r="AK122" s="0" t="s">
        <v>495</v>
      </c>
    </row>
    <row r="123" customFormat="false" ht="15" hidden="false" customHeight="false" outlineLevel="0" collapsed="false">
      <c r="A123" s="0" t="s">
        <v>45</v>
      </c>
      <c r="B123" s="0" t="s">
        <v>46</v>
      </c>
      <c r="C123" s="0" t="n">
        <v>2</v>
      </c>
      <c r="D123" s="0" t="n">
        <v>5</v>
      </c>
      <c r="E123" s="0" t="n">
        <f aca="false">C123*D123</f>
        <v>10</v>
      </c>
      <c r="F123" s="0" t="n">
        <v>3110.527303</v>
      </c>
      <c r="G123" s="0" t="n">
        <v>8242.897354</v>
      </c>
      <c r="H123" s="0" t="n">
        <v>1294.290411</v>
      </c>
      <c r="I123" s="0" t="n">
        <v>1.294290411</v>
      </c>
      <c r="J123" s="0" t="n">
        <v>0.00129429</v>
      </c>
      <c r="K123" s="0" t="n">
        <v>2.853418525</v>
      </c>
      <c r="L123" s="0" t="n">
        <v>0.00396</v>
      </c>
      <c r="M123" s="0" t="n">
        <v>3.2</v>
      </c>
      <c r="N123" s="0" t="n">
        <v>52.8725396</v>
      </c>
      <c r="O123" s="0" t="n">
        <f aca="false">R123*0.00220462</f>
        <v>502.796874830301</v>
      </c>
      <c r="P123" s="0" t="n">
        <f aca="false">Q123/2.54</f>
        <v>104.780368413092</v>
      </c>
      <c r="Q123" s="2" t="n">
        <f aca="false">U123*(1-EXP(-V123*(E123-W123)))</f>
        <v>266.142135769255</v>
      </c>
      <c r="R123" s="2" t="n">
        <f aca="false">L123*(Q123^M123)</f>
        <v>228065.097309423</v>
      </c>
      <c r="S123" s="2" t="n">
        <f aca="false">R123/20/5.7/3.65*1000</f>
        <v>548101.651789049</v>
      </c>
      <c r="T123" s="2" t="n">
        <f aca="false">S123*2.65</f>
        <v>1452469.37724098</v>
      </c>
      <c r="U123" s="2" t="n">
        <f aca="false">$AM$124</f>
        <v>300.785714285714</v>
      </c>
      <c r="V123" s="2" t="n">
        <f aca="false">$AM$125</f>
        <v>0.240142857142857</v>
      </c>
      <c r="W123" s="2" t="n">
        <v>1</v>
      </c>
      <c r="X123" s="0" t="s">
        <v>422</v>
      </c>
      <c r="Y123" s="0" t="n">
        <v>70</v>
      </c>
      <c r="Z123" s="0" t="n">
        <v>450</v>
      </c>
      <c r="AA123" s="0" t="n">
        <v>48</v>
      </c>
      <c r="AB123" s="0" t="n">
        <v>152</v>
      </c>
      <c r="AC123" s="0" t="n">
        <v>430</v>
      </c>
      <c r="AD123" s="0" t="n">
        <v>360</v>
      </c>
      <c r="AE123" s="0" t="n">
        <v>340</v>
      </c>
      <c r="AF123" s="0" t="n">
        <v>110</v>
      </c>
      <c r="AG123" s="0" t="n">
        <v>430</v>
      </c>
      <c r="AH123" s="0" t="n">
        <v>573</v>
      </c>
      <c r="AI123" s="0" t="n">
        <v>487</v>
      </c>
      <c r="AM123" s="0" t="n">
        <f aca="false">AVERAGE(Y123:AI123)</f>
        <v>313.636363636364</v>
      </c>
    </row>
    <row r="124" customFormat="false" ht="15" hidden="false" customHeight="false" outlineLevel="0" collapsed="false">
      <c r="A124" s="0" t="s">
        <v>45</v>
      </c>
      <c r="B124" s="0" t="s">
        <v>46</v>
      </c>
      <c r="C124" s="0" t="n">
        <v>3</v>
      </c>
      <c r="D124" s="0" t="n">
        <v>5</v>
      </c>
      <c r="E124" s="0" t="n">
        <f aca="false">C124*D124</f>
        <v>15</v>
      </c>
      <c r="F124" s="0" t="n">
        <v>5086.883093</v>
      </c>
      <c r="G124" s="0" t="n">
        <v>13480.2402</v>
      </c>
      <c r="H124" s="0" t="n">
        <v>2116.652055</v>
      </c>
      <c r="I124" s="0" t="n">
        <v>2.116652055</v>
      </c>
      <c r="J124" s="0" t="n">
        <v>0.002116652</v>
      </c>
      <c r="K124" s="0" t="n">
        <v>4.666413453</v>
      </c>
      <c r="L124" s="0" t="n">
        <v>0.00396</v>
      </c>
      <c r="M124" s="0" t="n">
        <v>3.2</v>
      </c>
      <c r="N124" s="0" t="n">
        <v>61.65747203</v>
      </c>
      <c r="O124" s="0" t="n">
        <f aca="false">R124*0.00220462</f>
        <v>643.88434170858</v>
      </c>
      <c r="P124" s="0" t="n">
        <f aca="false">Q124/2.54</f>
        <v>113.200201667687</v>
      </c>
      <c r="Q124" s="2" t="n">
        <f aca="false">U124*(1-EXP(-V124*(E124-W124)))</f>
        <v>287.528512235924</v>
      </c>
      <c r="R124" s="2" t="n">
        <f aca="false">L124*(Q124^M124)</f>
        <v>292061.371895647</v>
      </c>
      <c r="S124" s="2" t="n">
        <f aca="false">R124/20/5.7/3.65*1000</f>
        <v>701901.879105135</v>
      </c>
      <c r="T124" s="2" t="n">
        <f aca="false">S124*2.65</f>
        <v>1860039.97962861</v>
      </c>
      <c r="U124" s="2" t="n">
        <f aca="false">$AM$124</f>
        <v>300.785714285714</v>
      </c>
      <c r="V124" s="2" t="n">
        <f aca="false">$AM$125</f>
        <v>0.240142857142857</v>
      </c>
      <c r="W124" s="2" t="n">
        <v>2</v>
      </c>
      <c r="X124" s="0" t="s">
        <v>18</v>
      </c>
      <c r="AC124" s="0" t="n">
        <v>449</v>
      </c>
      <c r="AD124" s="0" t="n">
        <v>285</v>
      </c>
      <c r="AE124" s="0" t="n">
        <v>250</v>
      </c>
      <c r="AF124" s="0" t="n">
        <v>92.5</v>
      </c>
      <c r="AG124" s="0" t="n">
        <v>329</v>
      </c>
      <c r="AH124" s="0" t="n">
        <v>416</v>
      </c>
      <c r="AI124" s="0" t="n">
        <v>284</v>
      </c>
      <c r="AM124" s="0" t="n">
        <f aca="false">AVERAGE(Y124:AI124)</f>
        <v>300.785714285714</v>
      </c>
    </row>
    <row r="125" customFormat="false" ht="15" hidden="false" customHeight="false" outlineLevel="0" collapsed="false">
      <c r="A125" s="0" t="s">
        <v>45</v>
      </c>
      <c r="B125" s="0" t="s">
        <v>46</v>
      </c>
      <c r="C125" s="0" t="n">
        <v>4</v>
      </c>
      <c r="D125" s="0" t="n">
        <v>5</v>
      </c>
      <c r="E125" s="0" t="n">
        <f aca="false">C125*D125</f>
        <v>20</v>
      </c>
      <c r="F125" s="0" t="n">
        <v>6322.386939</v>
      </c>
      <c r="G125" s="0" t="n">
        <v>16754.32539</v>
      </c>
      <c r="H125" s="0" t="n">
        <v>2630.745205</v>
      </c>
      <c r="I125" s="0" t="n">
        <v>2.630745205</v>
      </c>
      <c r="J125" s="0" t="n">
        <v>0.002630745</v>
      </c>
      <c r="K125" s="0" t="n">
        <v>5.799793495</v>
      </c>
      <c r="L125" s="0" t="n">
        <v>0.00396</v>
      </c>
      <c r="M125" s="0" t="n">
        <v>3.2</v>
      </c>
      <c r="N125" s="0" t="n">
        <v>65.99254474</v>
      </c>
      <c r="O125" s="0" t="n">
        <f aca="false">R125*0.00220462</f>
        <v>704.388140005507</v>
      </c>
      <c r="P125" s="0" t="n">
        <f aca="false">Q125/2.54</f>
        <v>116.422254222929</v>
      </c>
      <c r="Q125" s="2" t="n">
        <f aca="false">U125*(1-EXP(-V125*(E125-W125)))</f>
        <v>295.712525726239</v>
      </c>
      <c r="R125" s="2" t="n">
        <f aca="false">L125*(Q125^M125)</f>
        <v>319505.465797057</v>
      </c>
      <c r="S125" s="2" t="n">
        <f aca="false">R125/20/5.7/3.65*1000</f>
        <v>767857.403982352</v>
      </c>
      <c r="T125" s="2" t="n">
        <f aca="false">S125*2.65</f>
        <v>2034822.12055323</v>
      </c>
      <c r="U125" s="2" t="n">
        <f aca="false">$AM$124</f>
        <v>300.785714285714</v>
      </c>
      <c r="V125" s="2" t="n">
        <f aca="false">$AM$125</f>
        <v>0.240142857142857</v>
      </c>
      <c r="W125" s="2" t="n">
        <v>3</v>
      </c>
      <c r="X125" s="0" t="s">
        <v>19</v>
      </c>
      <c r="AC125" s="0" t="n">
        <v>0.141</v>
      </c>
      <c r="AD125" s="0" t="n">
        <v>0.1</v>
      </c>
      <c r="AE125" s="0" t="n">
        <v>0.54</v>
      </c>
      <c r="AF125" s="0" t="n">
        <v>0.5</v>
      </c>
      <c r="AG125" s="0" t="n">
        <v>0.1</v>
      </c>
      <c r="AH125" s="0" t="n">
        <v>0.2</v>
      </c>
      <c r="AI125" s="0" t="n">
        <v>0.1</v>
      </c>
      <c r="AM125" s="0" t="n">
        <f aca="false">AVERAGE(Y125:AI125)</f>
        <v>0.240142857142857</v>
      </c>
    </row>
    <row r="126" customFormat="false" ht="15" hidden="false" customHeight="false" outlineLevel="0" collapsed="false">
      <c r="A126" s="0" t="s">
        <v>45</v>
      </c>
      <c r="B126" s="0" t="s">
        <v>46</v>
      </c>
      <c r="C126" s="0" t="n">
        <v>5</v>
      </c>
      <c r="D126" s="0" t="n">
        <v>5</v>
      </c>
      <c r="E126" s="0" t="n">
        <f aca="false">C126*D126</f>
        <v>25</v>
      </c>
      <c r="F126" s="0" t="n">
        <v>7003.190092</v>
      </c>
      <c r="G126" s="0" t="n">
        <v>18558.45374</v>
      </c>
      <c r="H126" s="0" t="n">
        <v>2914.027397</v>
      </c>
      <c r="I126" s="0" t="n">
        <v>2.914027397</v>
      </c>
      <c r="J126" s="0" t="n">
        <v>0.002914027</v>
      </c>
      <c r="K126" s="0" t="n">
        <v>6.424323081</v>
      </c>
      <c r="L126" s="0" t="n">
        <v>0.00396</v>
      </c>
      <c r="M126" s="0" t="n">
        <v>3.2</v>
      </c>
      <c r="N126" s="0" t="n">
        <v>68.13566735</v>
      </c>
      <c r="O126" s="0" t="n">
        <f aca="false">R126*0.00220462</f>
        <v>728.539364509182</v>
      </c>
      <c r="P126" s="0" t="n">
        <f aca="false">Q126/2.54</f>
        <v>117.65525045395</v>
      </c>
      <c r="Q126" s="2" t="n">
        <f aca="false">U126*(1-EXP(-V126*(E126-W126)))</f>
        <v>298.844336153034</v>
      </c>
      <c r="R126" s="2" t="n">
        <f aca="false">L126*(Q126^M126)</f>
        <v>330460.289986112</v>
      </c>
      <c r="S126" s="2" t="n">
        <f aca="false">R126/20/5.7/3.65*1000</f>
        <v>794184.787277366</v>
      </c>
      <c r="T126" s="2" t="n">
        <f aca="false">S126*2.65</f>
        <v>2104589.68628502</v>
      </c>
      <c r="U126" s="2" t="n">
        <f aca="false">$AM$124</f>
        <v>300.785714285714</v>
      </c>
      <c r="V126" s="2" t="n">
        <f aca="false">$AM$125</f>
        <v>0.240142857142857</v>
      </c>
      <c r="W126" s="2" t="n">
        <v>4</v>
      </c>
      <c r="X126" s="0" t="s">
        <v>477</v>
      </c>
    </row>
    <row r="127" customFormat="false" ht="15" hidden="false" customHeight="false" outlineLevel="0" collapsed="false">
      <c r="A127" s="0" t="s">
        <v>45</v>
      </c>
      <c r="B127" s="0" t="s">
        <v>46</v>
      </c>
      <c r="C127" s="0" t="n">
        <v>6</v>
      </c>
      <c r="D127" s="0" t="n">
        <v>5</v>
      </c>
      <c r="E127" s="0" t="n">
        <f aca="false">C127*D127</f>
        <v>30</v>
      </c>
      <c r="F127" s="0" t="n">
        <v>7359.72978</v>
      </c>
      <c r="G127" s="0" t="n">
        <v>19503.28392</v>
      </c>
      <c r="H127" s="0" t="n">
        <v>3062.383561</v>
      </c>
      <c r="I127" s="0" t="n">
        <v>3.062383561</v>
      </c>
      <c r="J127" s="0" t="n">
        <v>0.003062384</v>
      </c>
      <c r="K127" s="0" t="n">
        <v>6.751392047</v>
      </c>
      <c r="L127" s="0" t="n">
        <v>0.00396</v>
      </c>
      <c r="M127" s="0" t="n">
        <v>3.2</v>
      </c>
      <c r="N127" s="0" t="n">
        <v>69.2012397</v>
      </c>
      <c r="O127" s="0" t="n">
        <f aca="false">R127*0.00220462</f>
        <v>737.930048833633</v>
      </c>
      <c r="P127" s="0" t="n">
        <f aca="false">Q127/2.54</f>
        <v>118.127086241743</v>
      </c>
      <c r="Q127" s="2" t="n">
        <f aca="false">U127*(1-EXP(-V127*(E127-W127)))</f>
        <v>300.042799054028</v>
      </c>
      <c r="R127" s="2" t="n">
        <f aca="false">L127*(Q127^M127)</f>
        <v>334719.837810431</v>
      </c>
      <c r="S127" s="2" t="n">
        <f aca="false">R127/20/5.7/3.65*1000</f>
        <v>804421.624153884</v>
      </c>
      <c r="T127" s="2" t="n">
        <f aca="false">S127*2.65</f>
        <v>2131717.30400779</v>
      </c>
      <c r="U127" s="2" t="n">
        <f aca="false">$AM$124</f>
        <v>300.785714285714</v>
      </c>
      <c r="V127" s="2" t="n">
        <f aca="false">$AM$125</f>
        <v>0.240142857142857</v>
      </c>
      <c r="W127" s="2" t="n">
        <v>5</v>
      </c>
      <c r="X127" s="0" t="s">
        <v>423</v>
      </c>
      <c r="AD127" s="0" t="s">
        <v>426</v>
      </c>
      <c r="AE127" s="0" t="s">
        <v>496</v>
      </c>
      <c r="AF127" s="0" t="s">
        <v>428</v>
      </c>
      <c r="AG127" s="0" t="s">
        <v>428</v>
      </c>
      <c r="AH127" s="0" t="s">
        <v>428</v>
      </c>
      <c r="AI127" s="0" t="s">
        <v>428</v>
      </c>
    </row>
    <row r="128" customFormat="false" ht="15" hidden="false" customHeight="false" outlineLevel="0" collapsed="false">
      <c r="A128" s="0" t="s">
        <v>45</v>
      </c>
      <c r="B128" s="0" t="s">
        <v>46</v>
      </c>
      <c r="C128" s="0" t="n">
        <v>7</v>
      </c>
      <c r="D128" s="0" t="n">
        <v>5</v>
      </c>
      <c r="E128" s="0" t="n">
        <f aca="false">C128*D128</f>
        <v>35</v>
      </c>
      <c r="F128" s="0" t="n">
        <v>7506.098705</v>
      </c>
      <c r="G128" s="0" t="n">
        <v>19891.16157</v>
      </c>
      <c r="H128" s="0" t="n">
        <v>3123.287671</v>
      </c>
      <c r="I128" s="0" t="n">
        <v>3.123287671</v>
      </c>
      <c r="J128" s="0" t="n">
        <v>0.003123288</v>
      </c>
      <c r="K128" s="0" t="n">
        <v>6.885662466</v>
      </c>
      <c r="L128" s="0" t="n">
        <v>0.00396</v>
      </c>
      <c r="M128" s="0" t="n">
        <v>3.2</v>
      </c>
      <c r="N128" s="0" t="n">
        <v>69.62841358</v>
      </c>
      <c r="O128" s="0" t="n">
        <f aca="false">R128*0.00220462</f>
        <v>741.545526901684</v>
      </c>
      <c r="P128" s="0" t="n">
        <f aca="false">Q128/2.54</f>
        <v>118.307645601976</v>
      </c>
      <c r="Q128" s="2" t="n">
        <f aca="false">U128*(1-EXP(-V128*(E128-W128)))</f>
        <v>300.501419829019</v>
      </c>
      <c r="R128" s="2" t="n">
        <f aca="false">L128*(Q128^M128)</f>
        <v>336359.793026319</v>
      </c>
      <c r="S128" s="2" t="n">
        <f aca="false">R128/20/5.7/3.65*1000</f>
        <v>808362.876775581</v>
      </c>
      <c r="T128" s="2" t="n">
        <f aca="false">S128*2.65</f>
        <v>2142161.62345529</v>
      </c>
      <c r="U128" s="2" t="n">
        <f aca="false">$AM$124</f>
        <v>300.785714285714</v>
      </c>
      <c r="V128" s="2" t="n">
        <f aca="false">$AM$125</f>
        <v>0.240142857142857</v>
      </c>
      <c r="W128" s="2" t="n">
        <v>6</v>
      </c>
      <c r="X128" s="0" t="s">
        <v>434</v>
      </c>
      <c r="Y128" s="7" t="s">
        <v>497</v>
      </c>
      <c r="Z128" s="7" t="s">
        <v>498</v>
      </c>
      <c r="AA128" s="7" t="s">
        <v>499</v>
      </c>
      <c r="AB128" s="7" t="s">
        <v>500</v>
      </c>
      <c r="AC128" s="7" t="s">
        <v>501</v>
      </c>
      <c r="AD128" s="7" t="s">
        <v>502</v>
      </c>
      <c r="AE128" s="7" t="s">
        <v>503</v>
      </c>
      <c r="AF128" s="7" t="s">
        <v>504</v>
      </c>
      <c r="AG128" s="7" t="s">
        <v>505</v>
      </c>
      <c r="AH128" s="7" t="s">
        <v>506</v>
      </c>
      <c r="AI128" s="7" t="s">
        <v>507</v>
      </c>
    </row>
    <row r="129" customFormat="false" ht="15" hidden="false" customHeight="false" outlineLevel="0" collapsed="false">
      <c r="A129" s="0" t="s">
        <v>45</v>
      </c>
      <c r="B129" s="0" t="s">
        <v>46</v>
      </c>
      <c r="C129" s="0" t="n">
        <v>8</v>
      </c>
      <c r="D129" s="0" t="n">
        <v>5</v>
      </c>
      <c r="E129" s="0" t="n">
        <f aca="false">C129*D129</f>
        <v>40</v>
      </c>
      <c r="F129" s="0" t="n">
        <v>7633.702383</v>
      </c>
      <c r="G129" s="0" t="n">
        <v>20229.31132</v>
      </c>
      <c r="H129" s="0" t="n">
        <v>3176.383562</v>
      </c>
      <c r="I129" s="0" t="n">
        <v>3.176383562</v>
      </c>
      <c r="J129" s="0" t="n">
        <v>0.003176384</v>
      </c>
      <c r="K129" s="0" t="n">
        <v>7.002718728</v>
      </c>
      <c r="L129" s="0" t="n">
        <v>0.00396</v>
      </c>
      <c r="M129" s="0" t="n">
        <v>3.2</v>
      </c>
      <c r="N129" s="0" t="n">
        <v>69.99617336</v>
      </c>
      <c r="O129" s="0" t="n">
        <f aca="false">R129*0.00220462</f>
        <v>742.932292641747</v>
      </c>
      <c r="P129" s="0" t="n">
        <f aca="false">Q129/2.54</f>
        <v>118.376741002136</v>
      </c>
      <c r="Q129" s="2" t="n">
        <f aca="false">U129*(1-EXP(-V129*(E129-W129)))</f>
        <v>300.676922145426</v>
      </c>
      <c r="R129" s="2" t="n">
        <f aca="false">L129*(Q129^M129)</f>
        <v>336988.82013306</v>
      </c>
      <c r="S129" s="2" t="n">
        <f aca="false">R129/20/5.7/3.65*1000</f>
        <v>809874.597772314</v>
      </c>
      <c r="T129" s="2" t="n">
        <f aca="false">S129*2.65</f>
        <v>2146167.68409663</v>
      </c>
      <c r="U129" s="2" t="n">
        <f aca="false">$AM$124</f>
        <v>300.785714285714</v>
      </c>
      <c r="V129" s="2" t="n">
        <f aca="false">$AM$125</f>
        <v>0.240142857142857</v>
      </c>
      <c r="W129" s="2" t="n">
        <v>7</v>
      </c>
    </row>
    <row r="130" customFormat="false" ht="15" hidden="false" customHeight="false" outlineLevel="0" collapsed="false">
      <c r="A130" s="0" t="s">
        <v>45</v>
      </c>
      <c r="B130" s="0" t="s">
        <v>46</v>
      </c>
      <c r="C130" s="0" t="n">
        <v>9</v>
      </c>
      <c r="D130" s="0" t="n">
        <v>5</v>
      </c>
      <c r="E130" s="0" t="n">
        <f aca="false">C130*D130</f>
        <v>45</v>
      </c>
      <c r="F130" s="0" t="n">
        <v>7678.738975</v>
      </c>
      <c r="G130" s="0" t="n">
        <v>20348.65828</v>
      </c>
      <c r="H130" s="0" t="n">
        <v>3195.123287</v>
      </c>
      <c r="I130" s="0" t="n">
        <v>3.195123287</v>
      </c>
      <c r="J130" s="0" t="n">
        <v>0.003195123</v>
      </c>
      <c r="K130" s="0" t="n">
        <v>7.044032702</v>
      </c>
      <c r="L130" s="0" t="n">
        <v>0.00396</v>
      </c>
      <c r="M130" s="0" t="n">
        <v>3.2</v>
      </c>
      <c r="N130" s="0" t="n">
        <v>70.1249615</v>
      </c>
      <c r="O130" s="0" t="n">
        <f aca="false">R130*0.00220462</f>
        <v>743.463443396401</v>
      </c>
      <c r="P130" s="0" t="n">
        <f aca="false">Q130/2.54</f>
        <v>118.403182025837</v>
      </c>
      <c r="Q130" s="2" t="n">
        <f aca="false">U130*(1-EXP(-V130*(E130-W130)))</f>
        <v>300.744082345626</v>
      </c>
      <c r="R130" s="2" t="n">
        <f aca="false">L130*(Q130^M130)</f>
        <v>337229.746349212</v>
      </c>
      <c r="S130" s="2" t="n">
        <f aca="false">R130/20/5.7/3.65*1000</f>
        <v>810453.608145187</v>
      </c>
      <c r="T130" s="2" t="n">
        <f aca="false">S130*2.65</f>
        <v>2147702.06158475</v>
      </c>
      <c r="U130" s="2" t="n">
        <f aca="false">$AM$124</f>
        <v>300.785714285714</v>
      </c>
      <c r="V130" s="2" t="n">
        <f aca="false">$AM$125</f>
        <v>0.240142857142857</v>
      </c>
      <c r="W130" s="2" t="n">
        <v>8</v>
      </c>
    </row>
    <row r="131" customFormat="false" ht="15" hidden="false" customHeight="false" outlineLevel="0" collapsed="false">
      <c r="A131" s="0" t="s">
        <v>45</v>
      </c>
      <c r="B131" s="0" t="s">
        <v>46</v>
      </c>
      <c r="C131" s="0" t="n">
        <v>10</v>
      </c>
      <c r="D131" s="0" t="n">
        <v>5</v>
      </c>
      <c r="E131" s="0" t="n">
        <f aca="false">C131*D131</f>
        <v>50</v>
      </c>
      <c r="F131" s="0" t="n">
        <v>7701.257272</v>
      </c>
      <c r="G131" s="0" t="n">
        <v>20408.33177</v>
      </c>
      <c r="H131" s="0" t="n">
        <v>3204.493151</v>
      </c>
      <c r="I131" s="0" t="n">
        <v>3.204493151</v>
      </c>
      <c r="J131" s="0" t="n">
        <v>0.003204493</v>
      </c>
      <c r="K131" s="0" t="n">
        <v>7.06468969</v>
      </c>
      <c r="L131" s="0" t="n">
        <v>0.00396</v>
      </c>
      <c r="M131" s="0" t="n">
        <v>3.2</v>
      </c>
      <c r="N131" s="0" t="n">
        <v>70.1891609</v>
      </c>
      <c r="O131" s="0" t="n">
        <f aca="false">R131*0.00220462</f>
        <v>743.666770110262</v>
      </c>
      <c r="P131" s="0" t="n">
        <f aca="false">Q131/2.54</f>
        <v>118.413300322174</v>
      </c>
      <c r="Q131" s="2" t="n">
        <f aca="false">U131*(1-EXP(-V131*(E131-W131)))</f>
        <v>300.769782818322</v>
      </c>
      <c r="R131" s="2" t="n">
        <f aca="false">L131*(Q131^M131)</f>
        <v>337321.973904919</v>
      </c>
      <c r="S131" s="2" t="n">
        <f aca="false">R131/20/5.7/3.65*1000</f>
        <v>810675.255719583</v>
      </c>
      <c r="T131" s="2" t="n">
        <f aca="false">S131*2.65</f>
        <v>2148289.4276569</v>
      </c>
      <c r="U131" s="2" t="n">
        <f aca="false">$AM$124</f>
        <v>300.785714285714</v>
      </c>
      <c r="V131" s="2" t="n">
        <f aca="false">$AM$125</f>
        <v>0.240142857142857</v>
      </c>
      <c r="W131" s="2" t="n">
        <v>9</v>
      </c>
      <c r="AE131" s="0" t="s">
        <v>508</v>
      </c>
    </row>
    <row r="132" customFormat="false" ht="15" hidden="false" customHeight="false" outlineLevel="0" collapsed="false">
      <c r="A132" s="2" t="s">
        <v>47</v>
      </c>
      <c r="B132" s="0" t="s">
        <v>48</v>
      </c>
      <c r="C132" s="0" t="n">
        <v>1</v>
      </c>
      <c r="D132" s="0" t="n">
        <v>1</v>
      </c>
      <c r="E132" s="0" t="n">
        <f aca="false">C132*D132</f>
        <v>1</v>
      </c>
      <c r="F132" s="0" t="n">
        <v>48.0653689</v>
      </c>
      <c r="G132" s="0" t="n">
        <v>127.3732276</v>
      </c>
      <c r="H132" s="0" t="n">
        <f aca="false">F132*3.65*5.7*20/1000</f>
        <v>19.99999999929</v>
      </c>
      <c r="I132" s="0" t="n">
        <f aca="false">H132/1000</f>
        <v>0.01999999999929</v>
      </c>
      <c r="J132" s="0" t="n">
        <f aca="false">I132/1000</f>
        <v>1.999999999929E-005</v>
      </c>
      <c r="K132" s="0" t="n">
        <f aca="false">I132*2.20462</f>
        <v>0.0440923999984347</v>
      </c>
      <c r="L132" s="3" t="n">
        <v>0.0123</v>
      </c>
      <c r="M132" s="3" t="n">
        <v>3.2</v>
      </c>
      <c r="N132" s="0" t="n">
        <f aca="false">(H132/L132)^(1/M132)</f>
        <v>10.0803712332773</v>
      </c>
      <c r="O132" s="0" t="n">
        <f aca="false">R132*0.00220462</f>
        <v>0.251861453770155</v>
      </c>
      <c r="P132" s="0" t="n">
        <f aca="false">Q132/2.54</f>
        <v>6.84135575250437</v>
      </c>
      <c r="Q132" s="2" t="n">
        <f aca="false">U132*(1-EXP(-V132*(E132-W132)))</f>
        <v>17.3770436113611</v>
      </c>
      <c r="R132" s="2" t="n">
        <f aca="false">L132*(Q132^M132)</f>
        <v>114.242569590294</v>
      </c>
      <c r="S132" s="2" t="n">
        <f aca="false">R132/20/5.7/3.65*1000</f>
        <v>274.555562581818</v>
      </c>
      <c r="T132" s="2" t="n">
        <f aca="false">S132*2.65</f>
        <v>727.572240841817</v>
      </c>
      <c r="U132" s="2" t="n">
        <f aca="false">$AH$134</f>
        <v>39.2</v>
      </c>
      <c r="V132" s="2" t="n">
        <f aca="false">$AH$135</f>
        <v>0.585714285714286</v>
      </c>
      <c r="W132" s="2" t="n">
        <v>0</v>
      </c>
      <c r="Y132" s="0" t="s">
        <v>509</v>
      </c>
      <c r="Z132" s="0" t="s">
        <v>510</v>
      </c>
      <c r="AA132" s="0" t="s">
        <v>511</v>
      </c>
      <c r="AB132" s="0" t="s">
        <v>512</v>
      </c>
      <c r="AC132" s="0" t="s">
        <v>513</v>
      </c>
      <c r="AD132" s="0" t="s">
        <v>514</v>
      </c>
      <c r="AE132" s="0" t="s">
        <v>515</v>
      </c>
      <c r="AF132" s="0" t="s">
        <v>516</v>
      </c>
      <c r="AH132" s="0" t="s">
        <v>453</v>
      </c>
    </row>
    <row r="133" customFormat="false" ht="15" hidden="false" customHeight="false" outlineLevel="0" collapsed="false">
      <c r="A133" s="2" t="s">
        <v>47</v>
      </c>
      <c r="B133" s="0" t="s">
        <v>48</v>
      </c>
      <c r="C133" s="0" t="n">
        <v>2</v>
      </c>
      <c r="D133" s="0" t="n">
        <v>1</v>
      </c>
      <c r="E133" s="0" t="n">
        <f aca="false">C133*D133</f>
        <v>2</v>
      </c>
      <c r="F133" s="0" t="n">
        <v>120.1634223</v>
      </c>
      <c r="G133" s="0" t="n">
        <v>318.433069</v>
      </c>
      <c r="H133" s="0" t="n">
        <f aca="false">F133*3.65*5.7*20/1000</f>
        <v>50.00000001903</v>
      </c>
      <c r="I133" s="0" t="n">
        <f aca="false">H133/1000</f>
        <v>0.05000000001903</v>
      </c>
      <c r="J133" s="0" t="n">
        <f aca="false">I133/1000</f>
        <v>5.000000001903E-005</v>
      </c>
      <c r="K133" s="0" t="n">
        <f aca="false">I133*2.20462</f>
        <v>0.110231000041954</v>
      </c>
      <c r="L133" s="3" t="n">
        <v>0.0123</v>
      </c>
      <c r="M133" s="3" t="n">
        <v>3.2</v>
      </c>
      <c r="N133" s="0" t="n">
        <f aca="false">(H133/L133)^(1/M133)</f>
        <v>13.422480419128</v>
      </c>
      <c r="O133" s="0" t="n">
        <f aca="false">R133*0.00220462</f>
        <v>1.03806529702649</v>
      </c>
      <c r="P133" s="0" t="n">
        <f aca="false">Q133/2.54</f>
        <v>10.6499937174551</v>
      </c>
      <c r="Q133" s="2" t="n">
        <f aca="false">U133*(1-EXP(-V133*(E133-W133)))</f>
        <v>27.0509840423358</v>
      </c>
      <c r="R133" s="2" t="n">
        <f aca="false">L133*(Q133^M133)</f>
        <v>470.859058262415</v>
      </c>
      <c r="S133" s="2" t="n">
        <f aca="false">R133/20/5.7/3.65*1000</f>
        <v>1131.60071680465</v>
      </c>
      <c r="T133" s="2" t="n">
        <f aca="false">S133*2.65</f>
        <v>2998.74189953232</v>
      </c>
      <c r="U133" s="2" t="n">
        <f aca="false">$AH$134</f>
        <v>39.2</v>
      </c>
      <c r="V133" s="2" t="n">
        <f aca="false">$AH$135</f>
        <v>0.585714285714286</v>
      </c>
      <c r="W133" s="2" t="n">
        <v>0</v>
      </c>
      <c r="X133" s="0" t="s">
        <v>422</v>
      </c>
      <c r="Y133" s="0" t="n">
        <v>33</v>
      </c>
      <c r="Z133" s="0" t="n">
        <v>40</v>
      </c>
      <c r="AA133" s="0" t="n">
        <v>40</v>
      </c>
      <c r="AB133" s="0" t="n">
        <v>76</v>
      </c>
      <c r="AC133" s="0" t="n">
        <v>57</v>
      </c>
      <c r="AD133" s="0" t="n">
        <v>60</v>
      </c>
      <c r="AE133" s="0" t="n">
        <v>70</v>
      </c>
      <c r="AF133" s="0" t="n">
        <v>35.6</v>
      </c>
      <c r="AH133" s="0" t="n">
        <f aca="false">AVERAGE(Y133:AF133)</f>
        <v>51.45</v>
      </c>
    </row>
    <row r="134" customFormat="false" ht="15" hidden="false" customHeight="false" outlineLevel="0" collapsed="false">
      <c r="A134" s="2" t="s">
        <v>47</v>
      </c>
      <c r="B134" s="0" t="s">
        <v>48</v>
      </c>
      <c r="C134" s="0" t="n">
        <v>3</v>
      </c>
      <c r="D134" s="0" t="n">
        <v>1</v>
      </c>
      <c r="E134" s="0" t="n">
        <f aca="false">C134*D134</f>
        <v>3</v>
      </c>
      <c r="F134" s="0" t="n">
        <v>192.2614756</v>
      </c>
      <c r="G134" s="0" t="n">
        <v>509.4929104</v>
      </c>
      <c r="H134" s="0" t="n">
        <f aca="false">F134*3.65*5.7*20/1000</f>
        <v>79.99999999716</v>
      </c>
      <c r="I134" s="0" t="n">
        <f aca="false">H134/1000</f>
        <v>0.07999999999716</v>
      </c>
      <c r="J134" s="0" t="n">
        <f aca="false">I134/1000</f>
        <v>7.999999999716E-005</v>
      </c>
      <c r="K134" s="0" t="n">
        <f aca="false">I134*2.20462</f>
        <v>0.176369599993739</v>
      </c>
      <c r="L134" s="3" t="n">
        <v>0.0123</v>
      </c>
      <c r="M134" s="3" t="n">
        <v>3.2</v>
      </c>
      <c r="N134" s="0" t="n">
        <f aca="false">(H134/L134)^(1/M134)</f>
        <v>15.546057640091</v>
      </c>
      <c r="O134" s="0" t="n">
        <f aca="false">R134*0.00220462</f>
        <v>1.85587844794731</v>
      </c>
      <c r="P134" s="0" t="n">
        <f aca="false">Q134/2.54</f>
        <v>12.7702932125886</v>
      </c>
      <c r="Q134" s="2" t="n">
        <f aca="false">U134*(1-EXP(-V134*(E134-W134)))</f>
        <v>32.4365447599749</v>
      </c>
      <c r="R134" s="2" t="n">
        <f aca="false">L134*(Q134^M134)</f>
        <v>841.813304763318</v>
      </c>
      <c r="S134" s="2" t="n">
        <f aca="false">R134/20/5.7/3.65*1000</f>
        <v>2023.10335199067</v>
      </c>
      <c r="T134" s="2" t="n">
        <f aca="false">S134*2.65</f>
        <v>5361.22388277528</v>
      </c>
      <c r="U134" s="2" t="n">
        <f aca="false">$AH$134</f>
        <v>39.2</v>
      </c>
      <c r="V134" s="2" t="n">
        <f aca="false">$AH$135</f>
        <v>0.585714285714286</v>
      </c>
      <c r="W134" s="2" t="n">
        <v>0</v>
      </c>
      <c r="X134" s="0" t="s">
        <v>18</v>
      </c>
      <c r="Y134" s="0" t="n">
        <v>25.4</v>
      </c>
      <c r="Z134" s="0" t="n">
        <v>19.9</v>
      </c>
      <c r="AB134" s="0" t="n">
        <v>48.8</v>
      </c>
      <c r="AC134" s="0" t="n">
        <v>43.7</v>
      </c>
      <c r="AD134" s="0" t="n">
        <v>61</v>
      </c>
      <c r="AE134" s="0" t="n">
        <v>43.8</v>
      </c>
      <c r="AF134" s="0" t="n">
        <v>31.8</v>
      </c>
      <c r="AH134" s="0" t="n">
        <f aca="false">AVERAGE(Y134:AF134)</f>
        <v>39.2</v>
      </c>
    </row>
    <row r="135" customFormat="false" ht="15" hidden="false" customHeight="false" outlineLevel="0" collapsed="false">
      <c r="A135" s="2" t="s">
        <v>47</v>
      </c>
      <c r="B135" s="0" t="s">
        <v>48</v>
      </c>
      <c r="C135" s="0" t="n">
        <v>4</v>
      </c>
      <c r="D135" s="0" t="n">
        <v>1</v>
      </c>
      <c r="E135" s="0" t="n">
        <f aca="false">C135*D135</f>
        <v>4</v>
      </c>
      <c r="F135" s="0" t="n">
        <v>242.730113</v>
      </c>
      <c r="G135" s="0" t="n">
        <v>643.2347994</v>
      </c>
      <c r="H135" s="0" t="n">
        <f aca="false">F135*3.65*5.7*20/1000</f>
        <v>101.0000000193</v>
      </c>
      <c r="I135" s="0" t="n">
        <f aca="false">H135/1000</f>
        <v>0.1010000000193</v>
      </c>
      <c r="J135" s="0" t="n">
        <f aca="false">I135/1000</f>
        <v>0.0001010000000193</v>
      </c>
      <c r="K135" s="0" t="n">
        <f aca="false">I135*2.20462</f>
        <v>0.222666620042549</v>
      </c>
      <c r="L135" s="3" t="n">
        <v>0.0123</v>
      </c>
      <c r="M135" s="3" t="n">
        <v>3.2</v>
      </c>
      <c r="N135" s="0" t="n">
        <f aca="false">(H135/L135)^(1/M135)</f>
        <v>16.720724143912</v>
      </c>
      <c r="O135" s="0" t="n">
        <f aca="false">R135*0.00220462</f>
        <v>2.46270311131617</v>
      </c>
      <c r="P135" s="0" t="n">
        <f aca="false">Q135/2.54</f>
        <v>13.9506810547608</v>
      </c>
      <c r="Q135" s="2" t="n">
        <f aca="false">U135*(1-EXP(-V135*(E135-W135)))</f>
        <v>35.4347298790924</v>
      </c>
      <c r="R135" s="2" t="n">
        <f aca="false">L135*(Q135^M135)</f>
        <v>1117.0646693381</v>
      </c>
      <c r="S135" s="2" t="n">
        <f aca="false">R135/20/5.7/3.65*1000</f>
        <v>2684.60627093993</v>
      </c>
      <c r="T135" s="2" t="n">
        <f aca="false">S135*2.65</f>
        <v>7114.20661799082</v>
      </c>
      <c r="U135" s="2" t="n">
        <f aca="false">$AH$134</f>
        <v>39.2</v>
      </c>
      <c r="V135" s="2" t="n">
        <f aca="false">$AH$135</f>
        <v>0.585714285714286</v>
      </c>
      <c r="W135" s="2" t="n">
        <v>0</v>
      </c>
      <c r="X135" s="0" t="s">
        <v>19</v>
      </c>
      <c r="Y135" s="0" t="n">
        <v>1.9</v>
      </c>
      <c r="Z135" s="0" t="n">
        <v>0.5</v>
      </c>
      <c r="AB135" s="0" t="n">
        <v>0.5</v>
      </c>
      <c r="AC135" s="0" t="n">
        <v>0.5</v>
      </c>
      <c r="AD135" s="0" t="n">
        <v>0.3</v>
      </c>
      <c r="AE135" s="0" t="n">
        <v>0.1</v>
      </c>
      <c r="AF135" s="0" t="n">
        <v>0.3</v>
      </c>
      <c r="AH135" s="0" t="n">
        <f aca="false">AVERAGE(Y135:AF135)</f>
        <v>0.585714285714286</v>
      </c>
    </row>
    <row r="136" customFormat="false" ht="15" hidden="false" customHeight="false" outlineLevel="0" collapsed="false">
      <c r="A136" s="2" t="s">
        <v>47</v>
      </c>
      <c r="B136" s="0" t="s">
        <v>48</v>
      </c>
      <c r="C136" s="0" t="n">
        <v>5</v>
      </c>
      <c r="D136" s="0" t="n">
        <v>1</v>
      </c>
      <c r="E136" s="0" t="n">
        <f aca="false">C136*D136</f>
        <v>5</v>
      </c>
      <c r="F136" s="0" t="n">
        <v>254.7464552</v>
      </c>
      <c r="G136" s="0" t="n">
        <v>675.0781062</v>
      </c>
      <c r="H136" s="0" t="n">
        <f aca="false">F136*3.65*5.7*20/1000</f>
        <v>106.00000000872</v>
      </c>
      <c r="I136" s="0" t="n">
        <f aca="false">H136/1000</f>
        <v>0.10600000000872</v>
      </c>
      <c r="J136" s="0" t="n">
        <f aca="false">I136/1000</f>
        <v>0.00010600000000872</v>
      </c>
      <c r="K136" s="0" t="n">
        <f aca="false">I136*2.20462</f>
        <v>0.233689720019224</v>
      </c>
      <c r="L136" s="3" t="n">
        <v>0.0123</v>
      </c>
      <c r="M136" s="3" t="n">
        <v>3.2</v>
      </c>
      <c r="N136" s="0" t="n">
        <f aca="false">(H136/L136)^(1/M136)</f>
        <v>16.9751154079793</v>
      </c>
      <c r="O136" s="0" t="n">
        <f aca="false">R136*0.00220462</f>
        <v>2.85350962326101</v>
      </c>
      <c r="P136" s="0" t="n">
        <f aca="false">Q136/2.54</f>
        <v>14.6078124935721</v>
      </c>
      <c r="Q136" s="2" t="n">
        <f aca="false">U136*(1-EXP(-V136*(E136-W136)))</f>
        <v>37.1038437336732</v>
      </c>
      <c r="R136" s="2" t="n">
        <f aca="false">L136*(Q136^M136)</f>
        <v>1294.33173211756</v>
      </c>
      <c r="S136" s="2" t="n">
        <f aca="false">R136/20/5.7/3.65*1000</f>
        <v>3110.62660927075</v>
      </c>
      <c r="T136" s="2" t="n">
        <f aca="false">S136*2.65</f>
        <v>8243.16051456747</v>
      </c>
      <c r="U136" s="2" t="n">
        <f aca="false">$AH$134</f>
        <v>39.2</v>
      </c>
      <c r="V136" s="2" t="n">
        <f aca="false">$AH$135</f>
        <v>0.585714285714286</v>
      </c>
      <c r="W136" s="2" t="n">
        <v>0</v>
      </c>
      <c r="X136" s="0" t="s">
        <v>477</v>
      </c>
    </row>
    <row r="137" customFormat="false" ht="15" hidden="false" customHeight="false" outlineLevel="0" collapsed="false">
      <c r="A137" s="2" t="s">
        <v>47</v>
      </c>
      <c r="B137" s="0" t="s">
        <v>48</v>
      </c>
      <c r="C137" s="0" t="n">
        <v>6</v>
      </c>
      <c r="D137" s="0" t="n">
        <v>1</v>
      </c>
      <c r="E137" s="0" t="n">
        <f aca="false">C137*D137</f>
        <v>6</v>
      </c>
      <c r="F137" s="0" t="n">
        <v>283.321317</v>
      </c>
      <c r="G137" s="0" t="n">
        <v>750.8014901</v>
      </c>
      <c r="H137" s="0" t="n">
        <f aca="false">F137*3.65*5.7*20/1000</f>
        <v>117.8900000037</v>
      </c>
      <c r="I137" s="0" t="n">
        <f aca="false">H137/1000</f>
        <v>0.1178900000037</v>
      </c>
      <c r="J137" s="0" t="n">
        <f aca="false">I137/1000</f>
        <v>0.0001178900000037</v>
      </c>
      <c r="K137" s="0" t="n">
        <f aca="false">I137*2.20462</f>
        <v>0.259902651808157</v>
      </c>
      <c r="L137" s="3" t="n">
        <v>0.0123</v>
      </c>
      <c r="M137" s="3" t="n">
        <v>3.2</v>
      </c>
      <c r="N137" s="0" t="n">
        <f aca="false">(H137/L137)^(1/M137)</f>
        <v>17.5485486926779</v>
      </c>
      <c r="O137" s="0" t="n">
        <f aca="false">R137*0.00220462</f>
        <v>3.08855012405148</v>
      </c>
      <c r="P137" s="0" t="n">
        <f aca="false">Q137/2.54</f>
        <v>14.9736428693574</v>
      </c>
      <c r="Q137" s="2" t="n">
        <f aca="false">U137*(1-EXP(-V137*(E137-W137)))</f>
        <v>38.0330528881678</v>
      </c>
      <c r="R137" s="2" t="n">
        <f aca="false">L137*(Q137^M137)</f>
        <v>1400.94443670632</v>
      </c>
      <c r="S137" s="2" t="n">
        <f aca="false">R137/20/5.7/3.65*1000</f>
        <v>3366.84555805412</v>
      </c>
      <c r="T137" s="2" t="n">
        <f aca="false">S137*2.65</f>
        <v>8922.14072884341</v>
      </c>
      <c r="U137" s="2" t="n">
        <f aca="false">$AH$134</f>
        <v>39.2</v>
      </c>
      <c r="V137" s="2" t="n">
        <f aca="false">$AH$135</f>
        <v>0.585714285714286</v>
      </c>
      <c r="W137" s="2" t="n">
        <v>0</v>
      </c>
      <c r="X137" s="0" t="s">
        <v>423</v>
      </c>
      <c r="Y137" s="0" t="s">
        <v>428</v>
      </c>
      <c r="Z137" s="0" t="s">
        <v>428</v>
      </c>
      <c r="AA137" s="0" t="s">
        <v>429</v>
      </c>
      <c r="AB137" s="0" t="s">
        <v>428</v>
      </c>
      <c r="AC137" s="0" t="s">
        <v>428</v>
      </c>
      <c r="AD137" s="0" t="s">
        <v>517</v>
      </c>
      <c r="AE137" s="0" t="s">
        <v>428</v>
      </c>
      <c r="AF137" s="0" t="s">
        <v>428</v>
      </c>
    </row>
    <row r="138" customFormat="false" ht="15" hidden="false" customHeight="false" outlineLevel="0" collapsed="false">
      <c r="A138" s="2" t="s">
        <v>47</v>
      </c>
      <c r="B138" s="0" t="s">
        <v>48</v>
      </c>
      <c r="C138" s="0" t="n">
        <v>7</v>
      </c>
      <c r="D138" s="0" t="n">
        <v>1</v>
      </c>
      <c r="E138" s="0" t="n">
        <f aca="false">C138*D138</f>
        <v>7</v>
      </c>
      <c r="F138" s="0" t="n">
        <v>314.4436434</v>
      </c>
      <c r="G138" s="0" t="n">
        <v>833.275655</v>
      </c>
      <c r="H138" s="0" t="n">
        <f aca="false">F138*3.65*5.7*20/1000</f>
        <v>130.84000001874</v>
      </c>
      <c r="I138" s="0" t="n">
        <f aca="false">H138/1000</f>
        <v>0.13084000001874</v>
      </c>
      <c r="J138" s="0" t="n">
        <f aca="false">I138/1000</f>
        <v>0.00013084000001874</v>
      </c>
      <c r="K138" s="0" t="n">
        <f aca="false">I138*2.20462</f>
        <v>0.288452480841315</v>
      </c>
      <c r="L138" s="3" t="n">
        <v>0.0123</v>
      </c>
      <c r="M138" s="3" t="n">
        <v>3.2</v>
      </c>
      <c r="N138" s="0" t="n">
        <f aca="false">(H138/L138)^(1/M138)</f>
        <v>18.1295101576066</v>
      </c>
      <c r="O138" s="0" t="n">
        <f aca="false">R138*0.00220462</f>
        <v>3.22499864230964</v>
      </c>
      <c r="P138" s="0" t="n">
        <f aca="false">Q138/2.54</f>
        <v>15.1773035922248</v>
      </c>
      <c r="Q138" s="2" t="n">
        <f aca="false">U138*(1-EXP(-V138*(E138-W138)))</f>
        <v>38.550351124251</v>
      </c>
      <c r="R138" s="2" t="n">
        <f aca="false">L138*(Q138^M138)</f>
        <v>1462.83651709122</v>
      </c>
      <c r="S138" s="2" t="n">
        <f aca="false">R138/20/5.7/3.65*1000</f>
        <v>3515.58884184383</v>
      </c>
      <c r="T138" s="2" t="n">
        <f aca="false">S138*2.65</f>
        <v>9316.31043088616</v>
      </c>
      <c r="U138" s="2" t="n">
        <f aca="false">$AH$134</f>
        <v>39.2</v>
      </c>
      <c r="V138" s="2" t="n">
        <f aca="false">$AH$135</f>
        <v>0.585714285714286</v>
      </c>
      <c r="W138" s="2" t="n">
        <v>0</v>
      </c>
      <c r="X138" s="0" t="s">
        <v>434</v>
      </c>
      <c r="Y138" s="7" t="s">
        <v>518</v>
      </c>
      <c r="Z138" s="7" t="s">
        <v>519</v>
      </c>
      <c r="AA138" s="7" t="s">
        <v>520</v>
      </c>
      <c r="AB138" s="7" t="s">
        <v>521</v>
      </c>
      <c r="AC138" s="7" t="s">
        <v>522</v>
      </c>
      <c r="AD138" s="7" t="s">
        <v>523</v>
      </c>
      <c r="AE138" s="7" t="s">
        <v>524</v>
      </c>
      <c r="AF138" s="7" t="s">
        <v>525</v>
      </c>
    </row>
    <row r="139" customFormat="false" ht="15" hidden="false" customHeight="false" outlineLevel="0" collapsed="false">
      <c r="A139" s="2" t="s">
        <v>47</v>
      </c>
      <c r="B139" s="0" t="s">
        <v>48</v>
      </c>
      <c r="C139" s="0" t="n">
        <v>8</v>
      </c>
      <c r="D139" s="0" t="n">
        <v>1</v>
      </c>
      <c r="E139" s="0" t="n">
        <f aca="false">C139*D139</f>
        <v>8</v>
      </c>
      <c r="F139" s="0" t="n">
        <v>345.5659698</v>
      </c>
      <c r="G139" s="0" t="n">
        <v>915.7498198</v>
      </c>
      <c r="H139" s="0" t="n">
        <f aca="false">F139*3.65*5.7*20/1000</f>
        <v>143.79000003378</v>
      </c>
      <c r="I139" s="0" t="n">
        <f aca="false">H139/1000</f>
        <v>0.14379000003378</v>
      </c>
      <c r="J139" s="0" t="n">
        <f aca="false">I139/1000</f>
        <v>0.00014379000003378</v>
      </c>
      <c r="K139" s="0" t="n">
        <f aca="false">I139*2.20462</f>
        <v>0.317002309874472</v>
      </c>
      <c r="L139" s="3" t="n">
        <v>0.0123</v>
      </c>
      <c r="M139" s="3" t="n">
        <v>3.2</v>
      </c>
      <c r="N139" s="0" t="n">
        <f aca="false">(H139/L139)^(1/M139)</f>
        <v>18.6721731657298</v>
      </c>
      <c r="O139" s="0" t="n">
        <f aca="false">R139*0.00220462</f>
        <v>3.30272788708079</v>
      </c>
      <c r="P139" s="0" t="n">
        <f aca="false">Q139/2.54</f>
        <v>15.290683160419</v>
      </c>
      <c r="Q139" s="2" t="n">
        <f aca="false">U139*(1-EXP(-V139*(E139-W139)))</f>
        <v>38.8383352274643</v>
      </c>
      <c r="R139" s="2" t="n">
        <f aca="false">L139*(Q139^M139)</f>
        <v>1498.0939513752</v>
      </c>
      <c r="S139" s="2" t="n">
        <f aca="false">R139/20/5.7/3.65*1000</f>
        <v>3600.32192111319</v>
      </c>
      <c r="T139" s="2" t="n">
        <f aca="false">S139*2.65</f>
        <v>9540.85309094996</v>
      </c>
      <c r="U139" s="2" t="n">
        <f aca="false">$AH$134</f>
        <v>39.2</v>
      </c>
      <c r="V139" s="2" t="n">
        <f aca="false">$AH$135</f>
        <v>0.585714285714286</v>
      </c>
      <c r="W139" s="2" t="n">
        <v>0</v>
      </c>
    </row>
    <row r="140" customFormat="false" ht="15" hidden="false" customHeight="false" outlineLevel="0" collapsed="false">
      <c r="A140" s="2" t="s">
        <v>47</v>
      </c>
      <c r="B140" s="0" t="s">
        <v>48</v>
      </c>
      <c r="C140" s="0" t="n">
        <v>9</v>
      </c>
      <c r="D140" s="0" t="n">
        <v>1</v>
      </c>
      <c r="E140" s="0" t="n">
        <f aca="false">C140*D140</f>
        <v>9</v>
      </c>
      <c r="F140" s="0" t="n">
        <v>372.7469359</v>
      </c>
      <c r="G140" s="0" t="n">
        <v>987.77938</v>
      </c>
      <c r="H140" s="0" t="n">
        <f aca="false">F140*3.65*5.7*20/1000</f>
        <v>155.10000002799</v>
      </c>
      <c r="I140" s="0" t="n">
        <f aca="false">H140/1000</f>
        <v>0.15510000002799</v>
      </c>
      <c r="J140" s="0" t="n">
        <f aca="false">I140/1000</f>
        <v>0.00015510000002799</v>
      </c>
      <c r="K140" s="0" t="n">
        <f aca="false">I140*2.20462</f>
        <v>0.341936562061707</v>
      </c>
      <c r="L140" s="3" t="n">
        <v>0.0123</v>
      </c>
      <c r="M140" s="3" t="n">
        <v>3.2</v>
      </c>
      <c r="N140" s="0" t="n">
        <f aca="false">(H140/L140)^(1/M140)</f>
        <v>19.1192494506012</v>
      </c>
      <c r="O140" s="0" t="n">
        <f aca="false">R140*0.00220462</f>
        <v>3.34655360128261</v>
      </c>
      <c r="P140" s="0" t="n">
        <f aca="false">Q140/2.54</f>
        <v>15.353802481135</v>
      </c>
      <c r="Q140" s="2" t="n">
        <f aca="false">U140*(1-EXP(-V140*(E140-W140)))</f>
        <v>38.9986583020828</v>
      </c>
      <c r="R140" s="2" t="n">
        <f aca="false">L140*(Q140^M140)</f>
        <v>1517.9729845881</v>
      </c>
      <c r="S140" s="2" t="n">
        <f aca="false">R140/20/5.7/3.65*1000</f>
        <v>3648.09657435255</v>
      </c>
      <c r="T140" s="2" t="n">
        <f aca="false">S140*2.65</f>
        <v>9667.45592203425</v>
      </c>
      <c r="U140" s="2" t="n">
        <f aca="false">$AH$134</f>
        <v>39.2</v>
      </c>
      <c r="V140" s="2" t="n">
        <f aca="false">$AH$135</f>
        <v>0.585714285714286</v>
      </c>
      <c r="W140" s="2" t="n">
        <v>0</v>
      </c>
    </row>
    <row r="141" customFormat="false" ht="15" hidden="false" customHeight="false" outlineLevel="0" collapsed="false">
      <c r="A141" s="2" t="s">
        <v>47</v>
      </c>
      <c r="B141" s="0" t="s">
        <v>48</v>
      </c>
      <c r="C141" s="0" t="n">
        <v>10</v>
      </c>
      <c r="D141" s="0" t="n">
        <v>1</v>
      </c>
      <c r="E141" s="0" t="n">
        <f aca="false">C141*D141</f>
        <v>10</v>
      </c>
      <c r="F141" s="0" t="n">
        <v>408.7959625</v>
      </c>
      <c r="G141" s="0" t="n">
        <v>1083.309301</v>
      </c>
      <c r="H141" s="0" t="n">
        <f aca="false">F141*3.65*5.7*20/1000</f>
        <v>170.09999999625</v>
      </c>
      <c r="I141" s="0" t="n">
        <f aca="false">H141/1000</f>
        <v>0.17009999999625</v>
      </c>
      <c r="J141" s="0" t="n">
        <f aca="false">I141/1000</f>
        <v>0.00017009999999625</v>
      </c>
      <c r="K141" s="0" t="n">
        <f aca="false">I141*2.20462</f>
        <v>0.375005861991733</v>
      </c>
      <c r="L141" s="3" t="n">
        <v>0.0123</v>
      </c>
      <c r="M141" s="3" t="n">
        <v>3.2</v>
      </c>
      <c r="N141" s="0" t="n">
        <f aca="false">(H141/L141)^(1/M141)</f>
        <v>19.6788515996443</v>
      </c>
      <c r="O141" s="0" t="n">
        <f aca="false">R141*0.00220462</f>
        <v>3.37112413567322</v>
      </c>
      <c r="P141" s="0" t="n">
        <f aca="false">Q141/2.54</f>
        <v>15.3889415164223</v>
      </c>
      <c r="Q141" s="2" t="n">
        <f aca="false">U141*(1-EXP(-V141*(E141-W141)))</f>
        <v>39.0879114517127</v>
      </c>
      <c r="R141" s="2" t="n">
        <f aca="false">L141*(Q141^M141)</f>
        <v>1529.11800476872</v>
      </c>
      <c r="S141" s="2" t="n">
        <f aca="false">R141/20/5.7/3.65*1000</f>
        <v>3674.88104967249</v>
      </c>
      <c r="T141" s="2" t="n">
        <f aca="false">S141*2.65</f>
        <v>9738.4347816321</v>
      </c>
      <c r="U141" s="2" t="n">
        <f aca="false">$AH$134</f>
        <v>39.2</v>
      </c>
      <c r="V141" s="2" t="n">
        <f aca="false">$AH$135</f>
        <v>0.585714285714286</v>
      </c>
      <c r="W141" s="2" t="n">
        <v>0</v>
      </c>
    </row>
    <row r="142" customFormat="false" ht="15" hidden="false" customHeight="false" outlineLevel="0" collapsed="false">
      <c r="A142" s="2" t="s">
        <v>49</v>
      </c>
      <c r="B142" s="0" t="s">
        <v>50</v>
      </c>
      <c r="C142" s="0" t="n">
        <v>1</v>
      </c>
      <c r="D142" s="0" t="n">
        <v>1</v>
      </c>
      <c r="E142" s="0" t="n">
        <f aca="false">C142*D142</f>
        <v>1</v>
      </c>
      <c r="F142" s="0" t="n">
        <v>127.5414564</v>
      </c>
      <c r="G142" s="0" t="n">
        <v>337.9848595</v>
      </c>
      <c r="H142" s="0" t="n">
        <f aca="false">F142*3.65*5.7*20/1000</f>
        <v>53.07000000804</v>
      </c>
      <c r="I142" s="0" t="n">
        <f aca="false">H142/1000</f>
        <v>0.05307000000804</v>
      </c>
      <c r="J142" s="0" t="n">
        <f aca="false">I142/1000</f>
        <v>5.307000000804E-005</v>
      </c>
      <c r="K142" s="0" t="n">
        <f aca="false">I142*2.20462</f>
        <v>0.116999183417725</v>
      </c>
      <c r="L142" s="3" t="n">
        <v>0.012</v>
      </c>
      <c r="M142" s="3" t="n">
        <v>3.1</v>
      </c>
      <c r="N142" s="0" t="n">
        <f aca="false">(H142/L142)^(1/M142)</f>
        <v>14.9976040757329</v>
      </c>
      <c r="O142" s="0" t="n">
        <f aca="false">R142*0.00220462</f>
        <v>0.0440087210870896</v>
      </c>
      <c r="P142" s="0" t="n">
        <f aca="false">Q142/2.54</f>
        <v>4.30731075644324</v>
      </c>
      <c r="Q142" s="2" t="n">
        <f aca="false">U142*(1-EXP(-V142*(E142-W142)))</f>
        <v>10.9405693213658</v>
      </c>
      <c r="R142" s="2" t="n">
        <f aca="false">L142*(Q142^M142)</f>
        <v>19.9620438384346</v>
      </c>
      <c r="S142" s="2" t="n">
        <f aca="false">R142/20/5.7/3.65*1000</f>
        <v>47.9741500563195</v>
      </c>
      <c r="T142" s="2" t="n">
        <f aca="false">S142*2.65</f>
        <v>127.131497649247</v>
      </c>
      <c r="U142" s="2" t="n">
        <f aca="false">AVERAGE($Z$144:$AA$144)</f>
        <v>54.3</v>
      </c>
      <c r="V142" s="2" t="n">
        <f aca="false">AVERAGE($Z$145:$AA$145)</f>
        <v>0.225</v>
      </c>
      <c r="W142" s="2" t="n">
        <v>0</v>
      </c>
      <c r="Y142" s="0" t="s">
        <v>526</v>
      </c>
      <c r="Z142" s="0" t="s">
        <v>527</v>
      </c>
      <c r="AA142" s="0" t="s">
        <v>528</v>
      </c>
      <c r="AB142" s="0" t="s">
        <v>529</v>
      </c>
      <c r="AC142" s="0" t="s">
        <v>530</v>
      </c>
      <c r="AD142" s="0" t="s">
        <v>531</v>
      </c>
      <c r="AE142" s="0" t="s">
        <v>532</v>
      </c>
      <c r="AF142" s="0" t="s">
        <v>533</v>
      </c>
      <c r="AG142" s="0" t="s">
        <v>534</v>
      </c>
      <c r="AH142" s="0" t="s">
        <v>535</v>
      </c>
      <c r="AI142" s="0" t="s">
        <v>536</v>
      </c>
      <c r="AJ142" s="0" t="s">
        <v>537</v>
      </c>
      <c r="AK142" s="0" t="s">
        <v>538</v>
      </c>
      <c r="AL142" s="0" t="s">
        <v>539</v>
      </c>
      <c r="AM142" s="0" t="s">
        <v>540</v>
      </c>
      <c r="AN142" s="0" t="s">
        <v>541</v>
      </c>
      <c r="AO142" s="0" t="s">
        <v>542</v>
      </c>
      <c r="AP142" s="0" t="s">
        <v>543</v>
      </c>
      <c r="AQ142" s="0" t="s">
        <v>544</v>
      </c>
      <c r="AR142" s="0" t="s">
        <v>544</v>
      </c>
      <c r="AS142" s="0" t="s">
        <v>545</v>
      </c>
      <c r="AT142" s="0" t="s">
        <v>546</v>
      </c>
      <c r="AU142" s="0" t="s">
        <v>547</v>
      </c>
      <c r="AV142" s="0" t="s">
        <v>548</v>
      </c>
      <c r="AW142" s="0" t="s">
        <v>549</v>
      </c>
      <c r="AX142" s="0" t="s">
        <v>429</v>
      </c>
      <c r="AY142" s="0" t="s">
        <v>550</v>
      </c>
      <c r="AZ142" s="0" t="s">
        <v>551</v>
      </c>
      <c r="BA142" s="0" t="s">
        <v>552</v>
      </c>
      <c r="BB142" s="0" t="s">
        <v>553</v>
      </c>
      <c r="BC142" s="0" t="s">
        <v>554</v>
      </c>
      <c r="BD142" s="0" t="s">
        <v>555</v>
      </c>
      <c r="BE142" s="0" t="s">
        <v>556</v>
      </c>
      <c r="BF142" s="0" t="s">
        <v>557</v>
      </c>
      <c r="BG142" s="0" t="s">
        <v>558</v>
      </c>
      <c r="BH142" s="0" t="s">
        <v>559</v>
      </c>
      <c r="BI142" s="0" t="s">
        <v>560</v>
      </c>
      <c r="BJ142" s="0" t="s">
        <v>561</v>
      </c>
      <c r="BK142" s="0" t="s">
        <v>562</v>
      </c>
      <c r="BL142" s="0" t="s">
        <v>563</v>
      </c>
      <c r="BM142" s="0" t="s">
        <v>564</v>
      </c>
      <c r="BN142" s="0" t="s">
        <v>565</v>
      </c>
      <c r="BO142" s="0" t="s">
        <v>566</v>
      </c>
      <c r="BP142" s="0" t="s">
        <v>567</v>
      </c>
      <c r="BQ142" s="0" t="s">
        <v>568</v>
      </c>
      <c r="BR142" s="0" t="s">
        <v>569</v>
      </c>
      <c r="BS142" s="0" t="s">
        <v>429</v>
      </c>
      <c r="BT142" s="0" t="s">
        <v>570</v>
      </c>
      <c r="BU142" s="0" t="s">
        <v>571</v>
      </c>
      <c r="BV142" s="0" t="s">
        <v>572</v>
      </c>
      <c r="BW142" s="0" t="s">
        <v>573</v>
      </c>
      <c r="BX142" s="0" t="s">
        <v>574</v>
      </c>
      <c r="BY142" s="0" t="s">
        <v>575</v>
      </c>
      <c r="BZ142" s="0" t="s">
        <v>576</v>
      </c>
      <c r="CA142" s="0" t="s">
        <v>577</v>
      </c>
      <c r="CB142" s="0" t="s">
        <v>578</v>
      </c>
      <c r="CC142" s="0" t="s">
        <v>579</v>
      </c>
      <c r="CD142" s="0" t="s">
        <v>580</v>
      </c>
      <c r="CE142" s="0" t="s">
        <v>581</v>
      </c>
      <c r="CF142" s="0" t="s">
        <v>582</v>
      </c>
      <c r="CG142" s="0" t="s">
        <v>583</v>
      </c>
      <c r="CH142" s="0" t="s">
        <v>584</v>
      </c>
      <c r="CI142" s="0" t="s">
        <v>585</v>
      </c>
      <c r="CJ142" s="0" t="s">
        <v>586</v>
      </c>
      <c r="CK142" s="0" t="s">
        <v>587</v>
      </c>
      <c r="CL142" s="0" t="s">
        <v>588</v>
      </c>
      <c r="CM142" s="0" t="s">
        <v>589</v>
      </c>
      <c r="CN142" s="0" t="s">
        <v>590</v>
      </c>
      <c r="CO142" s="0" t="s">
        <v>591</v>
      </c>
      <c r="CP142" s="0" t="s">
        <v>592</v>
      </c>
      <c r="CQ142" s="0" t="s">
        <v>593</v>
      </c>
      <c r="CR142" s="0" t="s">
        <v>594</v>
      </c>
      <c r="CS142" s="0" t="s">
        <v>595</v>
      </c>
    </row>
    <row r="143" customFormat="false" ht="15" hidden="false" customHeight="false" outlineLevel="0" collapsed="false">
      <c r="A143" s="2" t="s">
        <v>49</v>
      </c>
      <c r="B143" s="0" t="s">
        <v>50</v>
      </c>
      <c r="C143" s="0" t="n">
        <v>2</v>
      </c>
      <c r="D143" s="0" t="n">
        <v>1</v>
      </c>
      <c r="E143" s="0" t="n">
        <f aca="false">C143*D143</f>
        <v>2</v>
      </c>
      <c r="F143" s="0" t="n">
        <v>347.4885845</v>
      </c>
      <c r="G143" s="0" t="n">
        <v>920.8447489</v>
      </c>
      <c r="H143" s="0" t="n">
        <f aca="false">F143*3.65*5.7*20/1000</f>
        <v>144.59000001045</v>
      </c>
      <c r="I143" s="0" t="n">
        <f aca="false">H143/1000</f>
        <v>0.14459000001045</v>
      </c>
      <c r="J143" s="0" t="n">
        <f aca="false">I143/1000</f>
        <v>0.00014459000001045</v>
      </c>
      <c r="K143" s="0" t="n">
        <f aca="false">I143*2.20462</f>
        <v>0.318766005823038</v>
      </c>
      <c r="L143" s="3" t="n">
        <v>0.012</v>
      </c>
      <c r="M143" s="3" t="n">
        <v>3.1</v>
      </c>
      <c r="N143" s="0" t="n">
        <f aca="false">(H143/L143)^(1/M143)</f>
        <v>20.722289929779</v>
      </c>
      <c r="O143" s="0" t="n">
        <f aca="false">R143*0.00220462</f>
        <v>0.271502141541476</v>
      </c>
      <c r="P143" s="0" t="n">
        <f aca="false">Q143/2.54</f>
        <v>7.74676825469988</v>
      </c>
      <c r="Q143" s="2" t="n">
        <f aca="false">U143*(1-EXP(-V143*(E143-W143)))</f>
        <v>19.6767913669377</v>
      </c>
      <c r="R143" s="2" t="n">
        <f aca="false">L143*(Q143^M143)</f>
        <v>123.151446299805</v>
      </c>
      <c r="S143" s="2" t="n">
        <f aca="false">R143/20/5.7/3.65*1000</f>
        <v>295.96598485894</v>
      </c>
      <c r="T143" s="2" t="n">
        <f aca="false">S143*2.65</f>
        <v>784.30985987619</v>
      </c>
      <c r="U143" s="2" t="n">
        <f aca="false">AVERAGE($Z$144:$AA$144)</f>
        <v>54.3</v>
      </c>
      <c r="V143" s="2" t="n">
        <f aca="false">AVERAGE($Z$145:$AA$145)</f>
        <v>0.225</v>
      </c>
      <c r="W143" s="2" t="n">
        <v>0</v>
      </c>
      <c r="X143" s="0" t="s">
        <v>422</v>
      </c>
      <c r="Y143" s="0" t="n">
        <v>41</v>
      </c>
      <c r="Z143" s="0" t="n">
        <v>41</v>
      </c>
      <c r="AA143" s="0" t="n">
        <v>120</v>
      </c>
      <c r="AB143" s="0" t="n">
        <v>40</v>
      </c>
    </row>
    <row r="144" customFormat="false" ht="15" hidden="false" customHeight="false" outlineLevel="0" collapsed="false">
      <c r="A144" s="2" t="s">
        <v>49</v>
      </c>
      <c r="B144" s="0" t="s">
        <v>50</v>
      </c>
      <c r="C144" s="0" t="n">
        <v>3</v>
      </c>
      <c r="D144" s="0" t="n">
        <v>1</v>
      </c>
      <c r="E144" s="0" t="n">
        <f aca="false">C144*D144</f>
        <v>3</v>
      </c>
      <c r="F144" s="0" t="n">
        <v>732.4200913</v>
      </c>
      <c r="G144" s="0" t="n">
        <v>1940.913242</v>
      </c>
      <c r="H144" s="0" t="n">
        <f aca="false">F144*3.65*5.7*20/1000</f>
        <v>304.75999998993</v>
      </c>
      <c r="I144" s="0" t="n">
        <f aca="false">H144/1000</f>
        <v>0.30475999998993</v>
      </c>
      <c r="J144" s="0" t="n">
        <f aca="false">I144/1000</f>
        <v>0.00030475999998993</v>
      </c>
      <c r="K144" s="0" t="n">
        <f aca="false">I144*2.20462</f>
        <v>0.6718799911778</v>
      </c>
      <c r="L144" s="3" t="n">
        <v>0.012</v>
      </c>
      <c r="M144" s="3" t="n">
        <v>3.1</v>
      </c>
      <c r="N144" s="0" t="n">
        <f aca="false">(H144/L144)^(1/M144)</f>
        <v>26.3569841710204</v>
      </c>
      <c r="O144" s="0" t="n">
        <f aca="false">R144*0.00220462</f>
        <v>0.695533601177094</v>
      </c>
      <c r="P144" s="0" t="n">
        <f aca="false">Q144/2.54</f>
        <v>10.4932308507914</v>
      </c>
      <c r="Q144" s="2" t="n">
        <f aca="false">U144*(1-EXP(-V144*(E144-W144)))</f>
        <v>26.6528063610101</v>
      </c>
      <c r="R144" s="2" t="n">
        <f aca="false">L144*(Q144^M144)</f>
        <v>315.489109768166</v>
      </c>
      <c r="S144" s="2" t="n">
        <f aca="false">R144/20/5.7/3.65*1000</f>
        <v>758.205022273891</v>
      </c>
      <c r="T144" s="2" t="n">
        <f aca="false">S144*2.65</f>
        <v>2009.24330902581</v>
      </c>
      <c r="U144" s="2" t="n">
        <f aca="false">AVERAGE($Z$144:$AA$144)</f>
        <v>54.3</v>
      </c>
      <c r="V144" s="2" t="n">
        <f aca="false">AVERAGE($Z$145:$AA$145)</f>
        <v>0.225</v>
      </c>
      <c r="W144" s="2" t="n">
        <v>0</v>
      </c>
      <c r="X144" s="0" t="s">
        <v>18</v>
      </c>
      <c r="Z144" s="0" t="n">
        <v>31</v>
      </c>
      <c r="AA144" s="0" t="n">
        <v>77.6</v>
      </c>
    </row>
    <row r="145" customFormat="false" ht="15" hidden="false" customHeight="false" outlineLevel="0" collapsed="false">
      <c r="A145" s="2" t="s">
        <v>49</v>
      </c>
      <c r="B145" s="0" t="s">
        <v>50</v>
      </c>
      <c r="C145" s="0" t="n">
        <v>4</v>
      </c>
      <c r="D145" s="0" t="n">
        <v>1</v>
      </c>
      <c r="E145" s="0" t="n">
        <f aca="false">C145*D145</f>
        <v>4</v>
      </c>
      <c r="F145" s="0" t="n">
        <v>1115.200673</v>
      </c>
      <c r="G145" s="0" t="n">
        <v>2955.281782</v>
      </c>
      <c r="H145" s="0" t="n">
        <f aca="false">F145*3.65*5.7*20/1000</f>
        <v>464.0350000353</v>
      </c>
      <c r="I145" s="0" t="n">
        <f aca="false">H145/1000</f>
        <v>0.4640350000353</v>
      </c>
      <c r="J145" s="0" t="n">
        <f aca="false">I145/1000</f>
        <v>0.0004640350000353</v>
      </c>
      <c r="K145" s="0" t="n">
        <f aca="false">I145*2.20462</f>
        <v>1.02302084177782</v>
      </c>
      <c r="L145" s="3" t="n">
        <v>0.012</v>
      </c>
      <c r="M145" s="3" t="n">
        <v>3.1</v>
      </c>
      <c r="N145" s="0" t="n">
        <f aca="false">(H145/L145)^(1/M145)</f>
        <v>30.185377428941</v>
      </c>
      <c r="O145" s="0" t="n">
        <f aca="false">R145*0.00220462</f>
        <v>1.25268153395857</v>
      </c>
      <c r="P145" s="0" t="n">
        <f aca="false">Q145/2.54</f>
        <v>12.6863257779864</v>
      </c>
      <c r="Q145" s="2" t="n">
        <f aca="false">U145*(1-EXP(-V145*(E145-W145)))</f>
        <v>32.2232674760855</v>
      </c>
      <c r="R145" s="2" t="n">
        <f aca="false">L145*(Q145^M145)</f>
        <v>568.207461584569</v>
      </c>
      <c r="S145" s="2" t="n">
        <f aca="false">R145/20/5.7/3.65*1000</f>
        <v>1365.55506268822</v>
      </c>
      <c r="T145" s="2" t="n">
        <f aca="false">S145*2.65</f>
        <v>3618.72091612379</v>
      </c>
      <c r="U145" s="2" t="n">
        <f aca="false">AVERAGE($Z$144:$AA$144)</f>
        <v>54.3</v>
      </c>
      <c r="V145" s="2" t="n">
        <f aca="false">AVERAGE($Z$145:$AA$145)</f>
        <v>0.225</v>
      </c>
      <c r="W145" s="2" t="n">
        <v>0</v>
      </c>
      <c r="X145" s="0" t="s">
        <v>19</v>
      </c>
      <c r="Z145" s="0" t="n">
        <v>0.25</v>
      </c>
      <c r="AA145" s="0" t="n">
        <v>0.2</v>
      </c>
    </row>
    <row r="146" customFormat="false" ht="15" hidden="false" customHeight="false" outlineLevel="0" collapsed="false">
      <c r="A146" s="2" t="s">
        <v>49</v>
      </c>
      <c r="B146" s="0" t="s">
        <v>50</v>
      </c>
      <c r="C146" s="0" t="n">
        <v>5</v>
      </c>
      <c r="D146" s="0" t="n">
        <v>1</v>
      </c>
      <c r="E146" s="0" t="n">
        <f aca="false">C146*D146</f>
        <v>5</v>
      </c>
      <c r="F146" s="0" t="n">
        <v>1550.432588</v>
      </c>
      <c r="G146" s="0" t="n">
        <v>4108.646359</v>
      </c>
      <c r="H146" s="0" t="n">
        <f aca="false">F146*3.65*5.7*20/1000</f>
        <v>645.1349998668</v>
      </c>
      <c r="I146" s="0" t="n">
        <f aca="false">H146/1000</f>
        <v>0.6451349998668</v>
      </c>
      <c r="J146" s="0" t="n">
        <f aca="false">I146/1000</f>
        <v>0.0006451349998668</v>
      </c>
      <c r="K146" s="0" t="n">
        <f aca="false">I146*2.20462</f>
        <v>1.42227752340634</v>
      </c>
      <c r="L146" s="3" t="n">
        <v>0.012</v>
      </c>
      <c r="M146" s="3" t="n">
        <v>3.1</v>
      </c>
      <c r="N146" s="0" t="n">
        <f aca="false">(H146/L146)^(1/M146)</f>
        <v>33.5705036851707</v>
      </c>
      <c r="O146" s="0" t="n">
        <f aca="false">R146*0.00220462</f>
        <v>1.87037696430428</v>
      </c>
      <c r="P146" s="0" t="n">
        <f aca="false">Q146/2.54</f>
        <v>14.4375476466306</v>
      </c>
      <c r="Q146" s="2" t="n">
        <f aca="false">U146*(1-EXP(-V146*(E146-W146)))</f>
        <v>36.6713710224416</v>
      </c>
      <c r="R146" s="2" t="n">
        <f aca="false">L146*(Q146^M146)</f>
        <v>848.38972898018</v>
      </c>
      <c r="S146" s="2" t="n">
        <f aca="false">R146/20/5.7/3.65*1000</f>
        <v>2038.90826479255</v>
      </c>
      <c r="T146" s="2" t="n">
        <f aca="false">S146*2.65</f>
        <v>5403.10690170026</v>
      </c>
      <c r="U146" s="2" t="n">
        <f aca="false">AVERAGE($Z$144:$AA$144)</f>
        <v>54.3</v>
      </c>
      <c r="V146" s="2" t="n">
        <f aca="false">AVERAGE($Z$145:$AA$145)</f>
        <v>0.225</v>
      </c>
      <c r="W146" s="2" t="n">
        <v>0</v>
      </c>
      <c r="X146" s="0" t="s">
        <v>477</v>
      </c>
    </row>
    <row r="147" customFormat="false" ht="15" hidden="false" customHeight="false" outlineLevel="0" collapsed="false">
      <c r="A147" s="2" t="s">
        <v>49</v>
      </c>
      <c r="B147" s="0" t="s">
        <v>50</v>
      </c>
      <c r="C147" s="0" t="n">
        <v>6</v>
      </c>
      <c r="D147" s="0" t="n">
        <v>1</v>
      </c>
      <c r="E147" s="0" t="n">
        <f aca="false">C147*D147</f>
        <v>6</v>
      </c>
      <c r="F147" s="0" t="n">
        <v>1976.435953</v>
      </c>
      <c r="G147" s="0" t="n">
        <v>5237.555275</v>
      </c>
      <c r="H147" s="0" t="n">
        <f aca="false">F147*3.65*5.7*20/1000</f>
        <v>822.3950000433</v>
      </c>
      <c r="I147" s="0" t="n">
        <f aca="false">H147/1000</f>
        <v>0.8223950000433</v>
      </c>
      <c r="J147" s="0" t="n">
        <f aca="false">I147/1000</f>
        <v>0.0008223950000433</v>
      </c>
      <c r="K147" s="0" t="n">
        <f aca="false">I147*2.20462</f>
        <v>1.81306846499546</v>
      </c>
      <c r="L147" s="3" t="n">
        <v>0.012</v>
      </c>
      <c r="M147" s="3" t="n">
        <v>3.1</v>
      </c>
      <c r="N147" s="0" t="n">
        <f aca="false">(H147/L147)^(1/M147)</f>
        <v>36.305087581618</v>
      </c>
      <c r="O147" s="0" t="n">
        <f aca="false">R147*0.00220462</f>
        <v>2.49111804900793</v>
      </c>
      <c r="P147" s="0" t="n">
        <f aca="false">Q147/2.54</f>
        <v>15.835926711389</v>
      </c>
      <c r="Q147" s="2" t="n">
        <f aca="false">U147*(1-EXP(-V147*(E147-W147)))</f>
        <v>40.2232538469281</v>
      </c>
      <c r="R147" s="2" t="n">
        <f aca="false">L147*(Q147^M147)</f>
        <v>1129.95348359714</v>
      </c>
      <c r="S147" s="2" t="n">
        <f aca="false">R147/20/5.7/3.65*1000</f>
        <v>2715.58155154324</v>
      </c>
      <c r="T147" s="2" t="n">
        <f aca="false">S147*2.65</f>
        <v>7196.29111158958</v>
      </c>
      <c r="U147" s="2" t="n">
        <f aca="false">AVERAGE($Z$144:$AA$144)</f>
        <v>54.3</v>
      </c>
      <c r="V147" s="2" t="n">
        <f aca="false">AVERAGE($Z$145:$AA$145)</f>
        <v>0.225</v>
      </c>
      <c r="W147" s="2" t="n">
        <v>0</v>
      </c>
      <c r="X147" s="0" t="s">
        <v>423</v>
      </c>
      <c r="Y147" s="0" t="s">
        <v>429</v>
      </c>
      <c r="Z147" s="0" t="s">
        <v>517</v>
      </c>
      <c r="AA147" s="0" t="s">
        <v>428</v>
      </c>
      <c r="AB147" s="0" t="s">
        <v>429</v>
      </c>
    </row>
    <row r="148" customFormat="false" ht="15" hidden="false" customHeight="false" outlineLevel="0" collapsed="false">
      <c r="A148" s="2" t="s">
        <v>49</v>
      </c>
      <c r="B148" s="0" t="s">
        <v>50</v>
      </c>
      <c r="C148" s="0" t="n">
        <v>7</v>
      </c>
      <c r="D148" s="0" t="n">
        <v>1</v>
      </c>
      <c r="E148" s="0" t="n">
        <f aca="false">C148*D148</f>
        <v>7</v>
      </c>
      <c r="F148" s="0" t="n">
        <v>2275.666907</v>
      </c>
      <c r="G148" s="0" t="n">
        <v>6030.517304</v>
      </c>
      <c r="H148" s="0" t="n">
        <f aca="false">F148*3.65*5.7*20/1000</f>
        <v>946.9050000027</v>
      </c>
      <c r="I148" s="0" t="n">
        <f aca="false">H148/1000</f>
        <v>0.9469050000027</v>
      </c>
      <c r="J148" s="0" t="n">
        <f aca="false">I148/1000</f>
        <v>0.0009469050000027</v>
      </c>
      <c r="K148" s="0" t="n">
        <f aca="false">I148*2.20462</f>
        <v>2.08756570110595</v>
      </c>
      <c r="L148" s="3" t="n">
        <v>0.012</v>
      </c>
      <c r="M148" s="3" t="n">
        <v>3.1</v>
      </c>
      <c r="N148" s="0" t="n">
        <f aca="false">(H148/L148)^(1/M148)</f>
        <v>37.9942428895584</v>
      </c>
      <c r="O148" s="0" t="n">
        <f aca="false">R148*0.00220462</f>
        <v>3.07700724493928</v>
      </c>
      <c r="P148" s="0" t="n">
        <f aca="false">Q148/2.54</f>
        <v>16.9525550745722</v>
      </c>
      <c r="Q148" s="2" t="n">
        <f aca="false">U148*(1-EXP(-V148*(E148-W148)))</f>
        <v>43.0594898894134</v>
      </c>
      <c r="R148" s="2" t="n">
        <f aca="false">L148*(Q148^M148)</f>
        <v>1395.70866858655</v>
      </c>
      <c r="S148" s="2" t="n">
        <f aca="false">R148/20/5.7/3.65*1000</f>
        <v>3354.26260174609</v>
      </c>
      <c r="T148" s="2" t="n">
        <f aca="false">S148*2.65</f>
        <v>8888.79589462715</v>
      </c>
      <c r="U148" s="2" t="n">
        <f aca="false">AVERAGE($Z$144:$AA$144)</f>
        <v>54.3</v>
      </c>
      <c r="V148" s="2" t="n">
        <f aca="false">AVERAGE($Z$145:$AA$145)</f>
        <v>0.225</v>
      </c>
      <c r="W148" s="2" t="n">
        <v>0</v>
      </c>
      <c r="X148" s="0" t="s">
        <v>434</v>
      </c>
      <c r="Y148" s="7" t="s">
        <v>596</v>
      </c>
      <c r="Z148" s="7" t="s">
        <v>597</v>
      </c>
      <c r="AA148" s="7" t="s">
        <v>598</v>
      </c>
      <c r="AB148" s="7" t="s">
        <v>599</v>
      </c>
    </row>
    <row r="149" customFormat="false" ht="15" hidden="false" customHeight="false" outlineLevel="0" collapsed="false">
      <c r="A149" s="2" t="s">
        <v>49</v>
      </c>
      <c r="B149" s="0" t="s">
        <v>50</v>
      </c>
      <c r="C149" s="0" t="n">
        <v>8</v>
      </c>
      <c r="D149" s="0" t="n">
        <v>1</v>
      </c>
      <c r="E149" s="0" t="n">
        <f aca="false">C149*D149</f>
        <v>8</v>
      </c>
      <c r="F149" s="0" t="n">
        <v>2451.333814</v>
      </c>
      <c r="G149" s="0" t="n">
        <v>6496.034608</v>
      </c>
      <c r="H149" s="0" t="n">
        <f aca="false">F149*3.65*5.7*20/1000</f>
        <v>1020.0000000054</v>
      </c>
      <c r="I149" s="0" t="n">
        <f aca="false">H149/1000</f>
        <v>1.0200000000054</v>
      </c>
      <c r="J149" s="0" t="n">
        <f aca="false">I149/1000</f>
        <v>0.0010200000000054</v>
      </c>
      <c r="K149" s="0" t="n">
        <f aca="false">I149*2.20462</f>
        <v>2.24871240001191</v>
      </c>
      <c r="L149" s="3" t="n">
        <v>0.012</v>
      </c>
      <c r="M149" s="3" t="n">
        <v>3.1</v>
      </c>
      <c r="N149" s="0" t="n">
        <f aca="false">(H149/L149)^(1/M149)</f>
        <v>38.9166221139753</v>
      </c>
      <c r="O149" s="0" t="n">
        <f aca="false">R149*0.00220462</f>
        <v>3.60695343578756</v>
      </c>
      <c r="P149" s="0" t="n">
        <f aca="false">Q149/2.54</f>
        <v>17.8442009329007</v>
      </c>
      <c r="Q149" s="2" t="n">
        <f aca="false">U149*(1-EXP(-V149*(E149-W149)))</f>
        <v>45.3242703695678</v>
      </c>
      <c r="R149" s="2" t="n">
        <f aca="false">L149*(Q149^M149)</f>
        <v>1636.08850313776</v>
      </c>
      <c r="S149" s="2" t="n">
        <f aca="false">R149/20/5.7/3.65*1000</f>
        <v>3931.95987295784</v>
      </c>
      <c r="T149" s="2" t="n">
        <f aca="false">S149*2.65</f>
        <v>10419.6936633383</v>
      </c>
      <c r="U149" s="2" t="n">
        <f aca="false">AVERAGE($Z$144:$AA$144)</f>
        <v>54.3</v>
      </c>
      <c r="V149" s="2" t="n">
        <f aca="false">AVERAGE($Z$145:$AA$145)</f>
        <v>0.225</v>
      </c>
      <c r="W149" s="2" t="n">
        <v>0</v>
      </c>
    </row>
    <row r="150" customFormat="false" ht="15" hidden="false" customHeight="false" outlineLevel="0" collapsed="false">
      <c r="A150" s="2" t="s">
        <v>49</v>
      </c>
      <c r="B150" s="0" t="s">
        <v>50</v>
      </c>
      <c r="C150" s="0" t="n">
        <v>9</v>
      </c>
      <c r="D150" s="0" t="n">
        <v>1</v>
      </c>
      <c r="E150" s="0" t="n">
        <f aca="false">C150*D150</f>
        <v>9</v>
      </c>
      <c r="F150" s="0" t="n">
        <v>2643.59529</v>
      </c>
      <c r="G150" s="0" t="n">
        <v>7005.527518</v>
      </c>
      <c r="H150" s="0" t="n">
        <f aca="false">F150*3.65*5.7*20/1000</f>
        <v>1100.000000169</v>
      </c>
      <c r="I150" s="0" t="n">
        <f aca="false">H150/1000</f>
        <v>1.100000000169</v>
      </c>
      <c r="J150" s="0" t="n">
        <f aca="false">I150/1000</f>
        <v>0.001100000000169</v>
      </c>
      <c r="K150" s="0" t="n">
        <f aca="false">I150*2.20462</f>
        <v>2.42508200037258</v>
      </c>
      <c r="L150" s="3" t="n">
        <v>0.012</v>
      </c>
      <c r="M150" s="3" t="n">
        <v>3.1</v>
      </c>
      <c r="N150" s="0" t="n">
        <f aca="false">(H150/L150)^(1/M150)</f>
        <v>39.8761634499599</v>
      </c>
      <c r="O150" s="0" t="n">
        <f aca="false">R150*0.00220462</f>
        <v>4.07206928027374</v>
      </c>
      <c r="P150" s="0" t="n">
        <f aca="false">Q150/2.54</f>
        <v>18.5561946121657</v>
      </c>
      <c r="Q150" s="2" t="n">
        <f aca="false">U150*(1-EXP(-V150*(E150-W150)))</f>
        <v>47.1327343149008</v>
      </c>
      <c r="R150" s="2" t="n">
        <f aca="false">L150*(Q150^M150)</f>
        <v>1847.06175226286</v>
      </c>
      <c r="S150" s="2" t="n">
        <f aca="false">R150/20/5.7/3.65*1000</f>
        <v>4438.98522533732</v>
      </c>
      <c r="T150" s="2" t="n">
        <f aca="false">S150*2.65</f>
        <v>11763.3108471439</v>
      </c>
      <c r="U150" s="2" t="n">
        <f aca="false">AVERAGE($Z$144:$AA$144)</f>
        <v>54.3</v>
      </c>
      <c r="V150" s="2" t="n">
        <f aca="false">AVERAGE($Z$145:$AA$145)</f>
        <v>0.225</v>
      </c>
      <c r="W150" s="2" t="n">
        <v>0</v>
      </c>
    </row>
    <row r="151" customFormat="false" ht="15" hidden="false" customHeight="false" outlineLevel="0" collapsed="false">
      <c r="A151" s="2" t="s">
        <v>49</v>
      </c>
      <c r="B151" s="0" t="s">
        <v>50</v>
      </c>
      <c r="C151" s="0" t="n">
        <v>10</v>
      </c>
      <c r="D151" s="0" t="n">
        <v>1</v>
      </c>
      <c r="E151" s="0" t="n">
        <f aca="false">C151*D151</f>
        <v>10</v>
      </c>
      <c r="F151" s="0" t="n">
        <v>3076.18361</v>
      </c>
      <c r="G151" s="0" t="n">
        <v>8151.886566</v>
      </c>
      <c r="H151" s="0" t="n">
        <f aca="false">F151*3.65*5.7*20/1000</f>
        <v>1280.000000121</v>
      </c>
      <c r="I151" s="0" t="n">
        <f aca="false">H151/1000</f>
        <v>1.280000000121</v>
      </c>
      <c r="J151" s="0" t="n">
        <f aca="false">I151/1000</f>
        <v>0.001280000000121</v>
      </c>
      <c r="K151" s="0" t="n">
        <f aca="false">I151*2.20462</f>
        <v>2.82191360026676</v>
      </c>
      <c r="L151" s="3" t="n">
        <v>0.012</v>
      </c>
      <c r="M151" s="3" t="n">
        <v>3.1</v>
      </c>
      <c r="N151" s="0" t="n">
        <f aca="false">(H151/L151)^(1/M151)</f>
        <v>41.8740290077078</v>
      </c>
      <c r="O151" s="0" t="n">
        <f aca="false">R151*0.00220462</f>
        <v>4.47141725702664</v>
      </c>
      <c r="P151" s="0" t="n">
        <f aca="false">Q151/2.54</f>
        <v>19.1247331127129</v>
      </c>
      <c r="Q151" s="2" t="n">
        <f aca="false">U151*(1-EXP(-V151*(E151-W151)))</f>
        <v>48.5768221062908</v>
      </c>
      <c r="R151" s="2" t="n">
        <f aca="false">L151*(Q151^M151)</f>
        <v>2028.20316291544</v>
      </c>
      <c r="S151" s="2" t="n">
        <f aca="false">R151/20/5.7/3.65*1000</f>
        <v>4874.31666165691</v>
      </c>
      <c r="T151" s="2" t="n">
        <f aca="false">S151*2.65</f>
        <v>12916.9391533908</v>
      </c>
      <c r="U151" s="2" t="n">
        <f aca="false">AVERAGE($Z$144:$AA$144)</f>
        <v>54.3</v>
      </c>
      <c r="V151" s="2" t="n">
        <f aca="false">AVERAGE($Z$145:$AA$145)</f>
        <v>0.225</v>
      </c>
      <c r="W151" s="2" t="n">
        <v>0</v>
      </c>
    </row>
    <row r="152" customFormat="false" ht="15" hidden="false" customHeight="false" outlineLevel="0" collapsed="false">
      <c r="A152" s="2" t="s">
        <v>51</v>
      </c>
      <c r="B152" s="0" t="s">
        <v>52</v>
      </c>
      <c r="C152" s="0" t="n">
        <v>1</v>
      </c>
      <c r="D152" s="0" t="n">
        <v>1</v>
      </c>
      <c r="E152" s="0" t="n">
        <f aca="false">C152*D152</f>
        <v>1</v>
      </c>
      <c r="F152" s="0" t="n">
        <v>476.0273973</v>
      </c>
      <c r="G152" s="0" t="n">
        <v>1261.472603</v>
      </c>
      <c r="H152" s="0" t="n">
        <f aca="false">F152*3.65*5.7*20/1000</f>
        <v>198.07500001653</v>
      </c>
      <c r="I152" s="0" t="n">
        <f aca="false">H152/1000</f>
        <v>0.19807500001653</v>
      </c>
      <c r="J152" s="0" t="n">
        <f aca="false">I152/1000</f>
        <v>0.00019807500001653</v>
      </c>
      <c r="K152" s="0" t="n">
        <f aca="false">I152*2.20462</f>
        <v>0.436680106536443</v>
      </c>
      <c r="L152" s="3" t="n">
        <v>0.0124</v>
      </c>
      <c r="M152" s="3" t="n">
        <v>3.2</v>
      </c>
      <c r="N152" s="0" t="n">
        <f aca="false">(H152/L152)^(1/M152)</f>
        <v>20.5856693874544</v>
      </c>
      <c r="O152" s="0" t="n">
        <f aca="false">R152*0.00220462</f>
        <v>0.00424119384131578</v>
      </c>
      <c r="P152" s="0" t="n">
        <f aca="false">Q152/2.54</f>
        <v>1.90445296085334</v>
      </c>
      <c r="Q152" s="2" t="n">
        <f aca="false">U152*(1-EXP(-V152*(E152-W152)))</f>
        <v>4.83731052056749</v>
      </c>
      <c r="R152" s="2" t="n">
        <f aca="false">L152*(Q152^M152)</f>
        <v>1.92377545396294</v>
      </c>
      <c r="S152" s="2" t="n">
        <f aca="false">R152/20/5.7/3.65*1000</f>
        <v>4.62334884393882</v>
      </c>
      <c r="T152" s="2" t="n">
        <f aca="false">S152*2.65</f>
        <v>12.2518744364379</v>
      </c>
      <c r="U152" s="0" t="n">
        <f aca="false">$Y$154</f>
        <v>20.9</v>
      </c>
      <c r="V152" s="0" t="n">
        <f aca="false">$Y$155</f>
        <v>0.195</v>
      </c>
      <c r="W152" s="0" t="n">
        <f aca="false">$Y$156</f>
        <v>-0.35</v>
      </c>
      <c r="Y152" s="0" t="s">
        <v>600</v>
      </c>
      <c r="Z152" s="0" t="s">
        <v>601</v>
      </c>
      <c r="AA152" s="0" t="s">
        <v>602</v>
      </c>
    </row>
    <row r="153" customFormat="false" ht="15" hidden="false" customHeight="false" outlineLevel="0" collapsed="false">
      <c r="A153" s="2" t="s">
        <v>51</v>
      </c>
      <c r="B153" s="0" t="s">
        <v>52</v>
      </c>
      <c r="C153" s="0" t="n">
        <v>2</v>
      </c>
      <c r="D153" s="0" t="n">
        <v>1</v>
      </c>
      <c r="E153" s="0" t="n">
        <f aca="false">C153*D153</f>
        <v>2</v>
      </c>
      <c r="F153" s="0" t="n">
        <v>1129.488104</v>
      </c>
      <c r="G153" s="0" t="n">
        <v>2993.143474</v>
      </c>
      <c r="H153" s="0" t="n">
        <f aca="false">F153*3.65*5.7*20/1000</f>
        <v>469.9800000744</v>
      </c>
      <c r="I153" s="0" t="n">
        <f aca="false">H153/1000</f>
        <v>0.4699800000744</v>
      </c>
      <c r="J153" s="0" t="n">
        <f aca="false">I153/1000</f>
        <v>0.0004699800000744</v>
      </c>
      <c r="K153" s="0" t="n">
        <f aca="false">I153*2.20462</f>
        <v>1.03612730776402</v>
      </c>
      <c r="L153" s="3" t="n">
        <v>0.0124</v>
      </c>
      <c r="M153" s="3" t="n">
        <v>3.2</v>
      </c>
      <c r="N153" s="0" t="n">
        <f aca="false">(H153/L153)^(1/M153)</f>
        <v>26.9668692028389</v>
      </c>
      <c r="O153" s="0" t="n">
        <f aca="false">R153*0.00220462</f>
        <v>0.0186408357841284</v>
      </c>
      <c r="P153" s="0" t="n">
        <f aca="false">Q153/2.54</f>
        <v>3.02482771446108</v>
      </c>
      <c r="Q153" s="2" t="n">
        <f aca="false">U153*(1-EXP(-V153*(E153-W153)))</f>
        <v>7.68306239473114</v>
      </c>
      <c r="R153" s="2" t="n">
        <f aca="false">L153*(Q153^M153)</f>
        <v>8.45535093763478</v>
      </c>
      <c r="S153" s="2" t="n">
        <f aca="false">R153/20/5.7/3.65*1000</f>
        <v>20.3204781005402</v>
      </c>
      <c r="T153" s="2" t="n">
        <f aca="false">S153*2.65</f>
        <v>53.8492669664315</v>
      </c>
      <c r="U153" s="0" t="n">
        <f aca="false">$Y$154</f>
        <v>20.9</v>
      </c>
      <c r="V153" s="0" t="n">
        <f aca="false">$Y$155</f>
        <v>0.195</v>
      </c>
      <c r="W153" s="0" t="n">
        <f aca="false">$Y$156</f>
        <v>-0.35</v>
      </c>
      <c r="X153" s="0" t="s">
        <v>422</v>
      </c>
      <c r="Y153" s="0" t="n">
        <v>20</v>
      </c>
      <c r="Z153" s="0" t="n">
        <v>18</v>
      </c>
      <c r="AA153" s="0" t="n">
        <v>18</v>
      </c>
    </row>
    <row r="154" customFormat="false" ht="15" hidden="false" customHeight="false" outlineLevel="0" collapsed="false">
      <c r="A154" s="2" t="s">
        <v>51</v>
      </c>
      <c r="B154" s="0" t="s">
        <v>52</v>
      </c>
      <c r="C154" s="0" t="n">
        <v>3</v>
      </c>
      <c r="D154" s="0" t="n">
        <v>1</v>
      </c>
      <c r="E154" s="0" t="n">
        <f aca="false">C154*D154</f>
        <v>3</v>
      </c>
      <c r="F154" s="0" t="n">
        <v>1548.906513</v>
      </c>
      <c r="G154" s="0" t="n">
        <v>4104.60226</v>
      </c>
      <c r="H154" s="0" t="n">
        <f aca="false">F154*3.65*5.7*20/1000</f>
        <v>644.5000000593</v>
      </c>
      <c r="I154" s="0" t="n">
        <f aca="false">H154/1000</f>
        <v>0.6445000000593</v>
      </c>
      <c r="J154" s="0" t="n">
        <f aca="false">I154/1000</f>
        <v>0.0006445000000593</v>
      </c>
      <c r="K154" s="0" t="n">
        <f aca="false">I154*2.20462</f>
        <v>1.42087759013073</v>
      </c>
      <c r="L154" s="3" t="n">
        <v>0.0124</v>
      </c>
      <c r="M154" s="3" t="n">
        <v>3.2</v>
      </c>
      <c r="N154" s="0" t="n">
        <f aca="false">(H154/L154)^(1/M154)</f>
        <v>29.7637663379874</v>
      </c>
      <c r="O154" s="0" t="n">
        <f aca="false">R154*0.00220462</f>
        <v>0.0436693096859524</v>
      </c>
      <c r="P154" s="0" t="n">
        <f aca="false">Q154/2.54</f>
        <v>3.9467108917405</v>
      </c>
      <c r="Q154" s="2" t="n">
        <f aca="false">U154*(1-EXP(-V154*(E154-W154)))</f>
        <v>10.0246456650209</v>
      </c>
      <c r="R154" s="2" t="n">
        <f aca="false">L154*(Q154^M154)</f>
        <v>19.8080892334971</v>
      </c>
      <c r="S154" s="2" t="n">
        <f aca="false">R154/20/5.7/3.65*1000</f>
        <v>47.6041558122978</v>
      </c>
      <c r="T154" s="2" t="n">
        <f aca="false">S154*2.65</f>
        <v>126.151012902589</v>
      </c>
      <c r="U154" s="0" t="n">
        <f aca="false">$Y$154</f>
        <v>20.9</v>
      </c>
      <c r="V154" s="0" t="n">
        <f aca="false">$Y$155</f>
        <v>0.195</v>
      </c>
      <c r="W154" s="0" t="n">
        <f aca="false">$Y$156</f>
        <v>-0.35</v>
      </c>
      <c r="X154" s="0" t="s">
        <v>18</v>
      </c>
      <c r="Y154" s="0" t="n">
        <v>20.9</v>
      </c>
    </row>
    <row r="155" customFormat="false" ht="15" hidden="false" customHeight="false" outlineLevel="0" collapsed="false">
      <c r="A155" s="2" t="s">
        <v>51</v>
      </c>
      <c r="B155" s="0" t="s">
        <v>52</v>
      </c>
      <c r="C155" s="0" t="n">
        <v>4</v>
      </c>
      <c r="D155" s="0" t="n">
        <v>1</v>
      </c>
      <c r="E155" s="0" t="n">
        <f aca="false">C155*D155</f>
        <v>4</v>
      </c>
      <c r="F155" s="0" t="n">
        <v>2095.457822</v>
      </c>
      <c r="G155" s="0" t="n">
        <v>5552.96323</v>
      </c>
      <c r="H155" s="0" t="n">
        <f aca="false">F155*3.65*5.7*20/1000</f>
        <v>871.9199997342</v>
      </c>
      <c r="I155" s="0" t="n">
        <f aca="false">H155/1000</f>
        <v>0.8719199997342</v>
      </c>
      <c r="J155" s="0" t="n">
        <f aca="false">I155/1000</f>
        <v>0.0008719199997342</v>
      </c>
      <c r="K155" s="0" t="n">
        <f aca="false">I155*2.20462</f>
        <v>1.92225226981401</v>
      </c>
      <c r="L155" s="3" t="n">
        <v>0.0124</v>
      </c>
      <c r="M155" s="3" t="n">
        <v>3.2</v>
      </c>
      <c r="N155" s="0" t="n">
        <f aca="false">(H155/L155)^(1/M155)</f>
        <v>32.711817394437</v>
      </c>
      <c r="O155" s="0" t="n">
        <f aca="false">R155*0.00220462</f>
        <v>0.0766466862509821</v>
      </c>
      <c r="P155" s="0" t="n">
        <f aca="false">Q155/2.54</f>
        <v>4.70526832068481</v>
      </c>
      <c r="Q155" s="2" t="n">
        <f aca="false">U155*(1-EXP(-V155*(E155-W155)))</f>
        <v>11.9513815345394</v>
      </c>
      <c r="R155" s="2" t="n">
        <f aca="false">L155*(Q155^M155)</f>
        <v>34.7663934151836</v>
      </c>
      <c r="S155" s="2" t="n">
        <f aca="false">R155/20/5.7/3.65*1000</f>
        <v>83.5529762441327</v>
      </c>
      <c r="T155" s="2" t="n">
        <f aca="false">S155*2.65</f>
        <v>221.415387046952</v>
      </c>
      <c r="U155" s="0" t="n">
        <f aca="false">$Y$154</f>
        <v>20.9</v>
      </c>
      <c r="V155" s="0" t="n">
        <f aca="false">$Y$155</f>
        <v>0.195</v>
      </c>
      <c r="W155" s="0" t="n">
        <f aca="false">$Y$156</f>
        <v>-0.35</v>
      </c>
      <c r="X155" s="0" t="s">
        <v>19</v>
      </c>
      <c r="Y155" s="0" t="n">
        <v>0.195</v>
      </c>
    </row>
    <row r="156" customFormat="false" ht="15" hidden="false" customHeight="false" outlineLevel="0" collapsed="false">
      <c r="A156" s="2" t="s">
        <v>51</v>
      </c>
      <c r="B156" s="0" t="s">
        <v>52</v>
      </c>
      <c r="C156" s="0" t="n">
        <v>5</v>
      </c>
      <c r="D156" s="0" t="n">
        <v>1</v>
      </c>
      <c r="E156" s="0" t="n">
        <f aca="false">C156*D156</f>
        <v>5</v>
      </c>
      <c r="F156" s="0" t="n">
        <v>2636.890171</v>
      </c>
      <c r="G156" s="0" t="n">
        <v>6987.758953</v>
      </c>
      <c r="H156" s="0" t="n">
        <f aca="false">F156*3.65*5.7*20/1000</f>
        <v>1097.2100001531</v>
      </c>
      <c r="I156" s="0" t="n">
        <f aca="false">H156/1000</f>
        <v>1.0972100001531</v>
      </c>
      <c r="J156" s="0" t="n">
        <f aca="false">I156/1000</f>
        <v>0.0010972100001531</v>
      </c>
      <c r="K156" s="0" t="n">
        <f aca="false">I156*2.20462</f>
        <v>2.41893111053753</v>
      </c>
      <c r="L156" s="3" t="n">
        <v>0.0124</v>
      </c>
      <c r="M156" s="3" t="n">
        <v>3.2</v>
      </c>
      <c r="N156" s="0" t="n">
        <f aca="false">(H156/L156)^(1/M156)</f>
        <v>35.147648337383</v>
      </c>
      <c r="O156" s="0" t="n">
        <f aca="false">R156*0.00220462</f>
        <v>0.114183470133246</v>
      </c>
      <c r="P156" s="0" t="n">
        <f aca="false">Q156/2.54</f>
        <v>5.32943566334605</v>
      </c>
      <c r="Q156" s="2" t="n">
        <f aca="false">U156*(1-EXP(-V156*(E156-W156)))</f>
        <v>13.536766584899</v>
      </c>
      <c r="R156" s="2" t="n">
        <f aca="false">L156*(Q156^M156)</f>
        <v>51.7928124271967</v>
      </c>
      <c r="S156" s="2" t="n">
        <f aca="false">R156/20/5.7/3.65*1000</f>
        <v>124.472031788504</v>
      </c>
      <c r="T156" s="2" t="n">
        <f aca="false">S156*2.65</f>
        <v>329.850884239537</v>
      </c>
      <c r="U156" s="0" t="n">
        <f aca="false">$Y$154</f>
        <v>20.9</v>
      </c>
      <c r="V156" s="0" t="n">
        <f aca="false">$Y$155</f>
        <v>0.195</v>
      </c>
      <c r="W156" s="0" t="n">
        <f aca="false">$Y$156</f>
        <v>-0.35</v>
      </c>
      <c r="X156" s="0" t="s">
        <v>477</v>
      </c>
      <c r="Y156" s="0" t="n">
        <v>-0.35</v>
      </c>
    </row>
    <row r="157" customFormat="false" ht="15" hidden="false" customHeight="false" outlineLevel="0" collapsed="false">
      <c r="A157" s="2" t="s">
        <v>51</v>
      </c>
      <c r="B157" s="0" t="s">
        <v>52</v>
      </c>
      <c r="C157" s="0" t="n">
        <v>6</v>
      </c>
      <c r="D157" s="0" t="n">
        <v>1</v>
      </c>
      <c r="E157" s="0" t="n">
        <f aca="false">C157*D157</f>
        <v>6</v>
      </c>
      <c r="F157" s="0" t="n">
        <v>2919.850997</v>
      </c>
      <c r="G157" s="0" t="n">
        <v>7737.605143</v>
      </c>
      <c r="H157" s="0" t="n">
        <f aca="false">F157*3.65*5.7*20/1000</f>
        <v>1214.9499998517</v>
      </c>
      <c r="I157" s="0" t="n">
        <f aca="false">H157/1000</f>
        <v>1.2149499998517</v>
      </c>
      <c r="J157" s="0" t="n">
        <f aca="false">I157/1000</f>
        <v>0.0012149499998517</v>
      </c>
      <c r="K157" s="0" t="n">
        <f aca="false">I157*2.20462</f>
        <v>2.67850306867306</v>
      </c>
      <c r="L157" s="3" t="n">
        <v>0.0124</v>
      </c>
      <c r="M157" s="3" t="n">
        <v>3.2</v>
      </c>
      <c r="N157" s="0" t="n">
        <f aca="false">(H157/L157)^(1/M157)</f>
        <v>36.2852588056954</v>
      </c>
      <c r="O157" s="0" t="n">
        <f aca="false">R157*0.00220462</f>
        <v>0.153272215206683</v>
      </c>
      <c r="P157" s="0" t="n">
        <f aca="false">Q157/2.54</f>
        <v>5.84302218531444</v>
      </c>
      <c r="Q157" s="2" t="n">
        <f aca="false">U157*(1-EXP(-V157*(E157-W157)))</f>
        <v>14.8412763506987</v>
      </c>
      <c r="R157" s="2" t="n">
        <f aca="false">L157*(Q157^M157)</f>
        <v>69.5231900312448</v>
      </c>
      <c r="S157" s="2" t="n">
        <f aca="false">R157/20/5.7/3.65*1000</f>
        <v>167.082888803761</v>
      </c>
      <c r="T157" s="2" t="n">
        <f aca="false">S157*2.65</f>
        <v>442.769655329966</v>
      </c>
      <c r="U157" s="0" t="n">
        <f aca="false">$Y$154</f>
        <v>20.9</v>
      </c>
      <c r="V157" s="0" t="n">
        <f aca="false">$Y$155</f>
        <v>0.195</v>
      </c>
      <c r="W157" s="0" t="n">
        <f aca="false">$Y$156</f>
        <v>-0.35</v>
      </c>
      <c r="X157" s="0" t="s">
        <v>423</v>
      </c>
    </row>
    <row r="158" customFormat="false" ht="15" hidden="false" customHeight="false" outlineLevel="0" collapsed="false">
      <c r="A158" s="2" t="s">
        <v>51</v>
      </c>
      <c r="B158" s="0" t="s">
        <v>52</v>
      </c>
      <c r="C158" s="0" t="n">
        <v>7</v>
      </c>
      <c r="D158" s="0" t="n">
        <v>1</v>
      </c>
      <c r="E158" s="0" t="n">
        <f aca="false">C158*D158</f>
        <v>7</v>
      </c>
      <c r="F158" s="0" t="n">
        <v>3445.56597</v>
      </c>
      <c r="G158" s="0" t="n">
        <v>9130.749819</v>
      </c>
      <c r="H158" s="0" t="n">
        <f aca="false">F158*3.65*5.7*20/1000</f>
        <v>1433.700000117</v>
      </c>
      <c r="I158" s="0" t="n">
        <f aca="false">H158/1000</f>
        <v>1.433700000117</v>
      </c>
      <c r="J158" s="0" t="n">
        <f aca="false">I158/1000</f>
        <v>0.001433700000117</v>
      </c>
      <c r="K158" s="0" t="n">
        <f aca="false">I158*2.20462</f>
        <v>3.16076369425794</v>
      </c>
      <c r="L158" s="3" t="n">
        <v>0.0124</v>
      </c>
      <c r="M158" s="3" t="n">
        <v>3.2</v>
      </c>
      <c r="N158" s="0" t="n">
        <f aca="false">(H158/L158)^(1/M158)</f>
        <v>38.2119268360329</v>
      </c>
      <c r="O158" s="0" t="n">
        <f aca="false">R158*0.00220462</f>
        <v>0.191649663333168</v>
      </c>
      <c r="P158" s="0" t="n">
        <f aca="false">Q158/2.54</f>
        <v>6.26561897550049</v>
      </c>
      <c r="Q158" s="2" t="n">
        <f aca="false">U158*(1-EXP(-V158*(E158-W158)))</f>
        <v>15.9146721977712</v>
      </c>
      <c r="R158" s="2" t="n">
        <f aca="false">L158*(Q158^M158)</f>
        <v>86.9309283836527</v>
      </c>
      <c r="S158" s="2" t="n">
        <f aca="false">R158/20/5.7/3.65*1000</f>
        <v>208.918357086404</v>
      </c>
      <c r="T158" s="2" t="n">
        <f aca="false">S158*2.65</f>
        <v>553.633646278971</v>
      </c>
      <c r="U158" s="0" t="n">
        <f aca="false">$Y$154</f>
        <v>20.9</v>
      </c>
      <c r="V158" s="0" t="n">
        <f aca="false">$Y$155</f>
        <v>0.195</v>
      </c>
      <c r="W158" s="0" t="n">
        <f aca="false">$Y$156</f>
        <v>-0.35</v>
      </c>
      <c r="X158" s="0" t="s">
        <v>434</v>
      </c>
      <c r="Y158" s="7" t="s">
        <v>603</v>
      </c>
      <c r="Z158" s="7" t="s">
        <v>604</v>
      </c>
      <c r="AA158" s="7" t="s">
        <v>605</v>
      </c>
    </row>
    <row r="159" customFormat="false" ht="15" hidden="false" customHeight="false" outlineLevel="0" collapsed="false">
      <c r="A159" s="2" t="s">
        <v>51</v>
      </c>
      <c r="B159" s="0" t="s">
        <v>52</v>
      </c>
      <c r="C159" s="0" t="n">
        <v>8</v>
      </c>
      <c r="D159" s="0" t="n">
        <v>1</v>
      </c>
      <c r="E159" s="0" t="n">
        <f aca="false">C159*D159</f>
        <v>8</v>
      </c>
      <c r="F159" s="0" t="n">
        <v>3970.920452</v>
      </c>
      <c r="G159" s="0" t="n">
        <v>10522.9392</v>
      </c>
      <c r="H159" s="0" t="n">
        <f aca="false">F159*3.65*5.7*20/1000</f>
        <v>1652.3000000772</v>
      </c>
      <c r="I159" s="0" t="n">
        <f aca="false">H159/1000</f>
        <v>1.6523000000772</v>
      </c>
      <c r="J159" s="0" t="n">
        <f aca="false">I159/1000</f>
        <v>0.0016523000000772</v>
      </c>
      <c r="K159" s="0" t="n">
        <f aca="false">I159*2.20462</f>
        <v>3.6426936261702</v>
      </c>
      <c r="L159" s="3" t="n">
        <v>0.0124</v>
      </c>
      <c r="M159" s="3" t="n">
        <v>3.2</v>
      </c>
      <c r="N159" s="0" t="n">
        <f aca="false">(H159/L159)^(1/M159)</f>
        <v>39.9446394566341</v>
      </c>
      <c r="O159" s="0" t="n">
        <f aca="false">R159*0.00220462</f>
        <v>0.227809252924234</v>
      </c>
      <c r="P159" s="0" t="n">
        <f aca="false">Q159/2.54</f>
        <v>6.6133462608488</v>
      </c>
      <c r="Q159" s="2" t="n">
        <f aca="false">U159*(1-EXP(-V159*(E159-W159)))</f>
        <v>16.7978995025559</v>
      </c>
      <c r="R159" s="2" t="n">
        <f aca="false">L159*(Q159^M159)</f>
        <v>103.332661830263</v>
      </c>
      <c r="S159" s="2" t="n">
        <f aca="false">R159/20/5.7/3.65*1000</f>
        <v>248.336125523343</v>
      </c>
      <c r="T159" s="2" t="n">
        <f aca="false">S159*2.65</f>
        <v>658.090732636858</v>
      </c>
      <c r="U159" s="0" t="n">
        <f aca="false">$Y$154</f>
        <v>20.9</v>
      </c>
      <c r="V159" s="0" t="n">
        <f aca="false">$Y$155</f>
        <v>0.195</v>
      </c>
      <c r="W159" s="0" t="n">
        <f aca="false">$Y$156</f>
        <v>-0.35</v>
      </c>
    </row>
    <row r="160" customFormat="false" ht="15" hidden="false" customHeight="false" outlineLevel="0" collapsed="false">
      <c r="A160" s="2" t="s">
        <v>51</v>
      </c>
      <c r="B160" s="0" t="s">
        <v>52</v>
      </c>
      <c r="C160" s="0" t="n">
        <v>9</v>
      </c>
      <c r="D160" s="0" t="n">
        <v>1</v>
      </c>
      <c r="E160" s="0" t="n">
        <f aca="false">C160*D160</f>
        <v>9</v>
      </c>
      <c r="F160" s="0" t="n">
        <v>4109.589041</v>
      </c>
      <c r="G160" s="0" t="n">
        <v>10890.41096</v>
      </c>
      <c r="H160" s="0" t="n">
        <f aca="false">F160*3.65*5.7*20/1000</f>
        <v>1709.9999999601</v>
      </c>
      <c r="I160" s="0" t="n">
        <f aca="false">H160/1000</f>
        <v>1.7099999999601</v>
      </c>
      <c r="J160" s="0" t="n">
        <f aca="false">I160/1000</f>
        <v>0.0017099999999601</v>
      </c>
      <c r="K160" s="0" t="n">
        <f aca="false">I160*2.20462</f>
        <v>3.76990019991204</v>
      </c>
      <c r="L160" s="3" t="n">
        <v>0.0124</v>
      </c>
      <c r="M160" s="3" t="n">
        <v>3.2</v>
      </c>
      <c r="N160" s="0" t="n">
        <f aca="false">(H160/L160)^(1/M160)</f>
        <v>40.3754158003879</v>
      </c>
      <c r="O160" s="0" t="n">
        <f aca="false">R160*0.00220462</f>
        <v>0.260875516184747</v>
      </c>
      <c r="P160" s="0" t="n">
        <f aca="false">Q160/2.54</f>
        <v>6.89946832278512</v>
      </c>
      <c r="Q160" s="2" t="n">
        <f aca="false">U160*(1-EXP(-V160*(E160-W160)))</f>
        <v>17.5246495398742</v>
      </c>
      <c r="R160" s="2" t="n">
        <f aca="false">L160*(Q160^M160)</f>
        <v>118.331284386763</v>
      </c>
      <c r="S160" s="2" t="n">
        <f aca="false">R160/20/5.7/3.65*1000</f>
        <v>284.381841833125</v>
      </c>
      <c r="T160" s="2" t="n">
        <f aca="false">S160*2.65</f>
        <v>753.611880857782</v>
      </c>
      <c r="U160" s="0" t="n">
        <f aca="false">$Y$154</f>
        <v>20.9</v>
      </c>
      <c r="V160" s="0" t="n">
        <f aca="false">$Y$155</f>
        <v>0.195</v>
      </c>
      <c r="W160" s="0" t="n">
        <f aca="false">$Y$156</f>
        <v>-0.35</v>
      </c>
    </row>
    <row r="161" customFormat="false" ht="15" hidden="false" customHeight="false" outlineLevel="0" collapsed="false">
      <c r="A161" s="2" t="s">
        <v>51</v>
      </c>
      <c r="B161" s="0" t="s">
        <v>52</v>
      </c>
      <c r="C161" s="0" t="n">
        <v>10</v>
      </c>
      <c r="D161" s="0" t="n">
        <v>1</v>
      </c>
      <c r="E161" s="0" t="n">
        <f aca="false">C161*D161</f>
        <v>10</v>
      </c>
      <c r="F161" s="0" t="n">
        <v>4373.94857</v>
      </c>
      <c r="G161" s="0" t="n">
        <v>11590.96371</v>
      </c>
      <c r="H161" s="0" t="n">
        <f aca="false">F161*3.65*5.7*20/1000</f>
        <v>1819.999999977</v>
      </c>
      <c r="I161" s="0" t="n">
        <f aca="false">H161/1000</f>
        <v>1.819999999977</v>
      </c>
      <c r="J161" s="0" t="n">
        <f aca="false">I161/1000</f>
        <v>0.001819999999977</v>
      </c>
      <c r="K161" s="0" t="n">
        <f aca="false">I161*2.20462</f>
        <v>4.01240839994929</v>
      </c>
      <c r="L161" s="3" t="n">
        <v>0.0124</v>
      </c>
      <c r="M161" s="3" t="n">
        <v>3.2</v>
      </c>
      <c r="N161" s="0" t="n">
        <f aca="false">(H161/L161)^(1/M161)</f>
        <v>41.1697312627699</v>
      </c>
      <c r="O161" s="0" t="n">
        <f aca="false">R161*0.00220462</f>
        <v>0.290445377046267</v>
      </c>
      <c r="P161" s="0" t="n">
        <f aca="false">Q161/2.54</f>
        <v>7.13489947178077</v>
      </c>
      <c r="Q161" s="2" t="n">
        <f aca="false">U161*(1-EXP(-V161*(E161-W161)))</f>
        <v>18.1226446583232</v>
      </c>
      <c r="R161" s="2" t="n">
        <f aca="false">L161*(Q161^M161)</f>
        <v>131.743963606548</v>
      </c>
      <c r="S161" s="2" t="n">
        <f aca="false">R161/20/5.7/3.65*1000</f>
        <v>316.616110566085</v>
      </c>
      <c r="T161" s="2" t="n">
        <f aca="false">S161*2.65</f>
        <v>839.032693000124</v>
      </c>
      <c r="U161" s="0" t="n">
        <f aca="false">$Y$154</f>
        <v>20.9</v>
      </c>
      <c r="V161" s="0" t="n">
        <f aca="false">$Y$155</f>
        <v>0.195</v>
      </c>
      <c r="W161" s="0" t="n">
        <f aca="false">$Y$156</f>
        <v>-0.35</v>
      </c>
    </row>
    <row r="162" customFormat="false" ht="15" hidden="false" customHeight="false" outlineLevel="0" collapsed="false">
      <c r="A162" s="0" t="s">
        <v>53</v>
      </c>
      <c r="B162" s="0" t="s">
        <v>54</v>
      </c>
      <c r="C162" s="0" t="n">
        <v>1</v>
      </c>
      <c r="D162" s="0" t="n">
        <v>2</v>
      </c>
      <c r="E162" s="0" t="n">
        <f aca="false">C162*D162</f>
        <v>2</v>
      </c>
      <c r="F162" s="0" t="n">
        <v>476.0273973</v>
      </c>
      <c r="G162" s="0" t="n">
        <v>1261.472603</v>
      </c>
      <c r="H162" s="0" t="n">
        <v>198.075</v>
      </c>
      <c r="I162" s="0" t="n">
        <v>0.198075</v>
      </c>
      <c r="J162" s="0" t="n">
        <v>0.000198075</v>
      </c>
      <c r="K162" s="0" t="n">
        <v>0.436680107</v>
      </c>
      <c r="L162" s="0" t="n">
        <v>0.012</v>
      </c>
      <c r="M162" s="0" t="n">
        <v>2.95</v>
      </c>
      <c r="N162" s="0" t="n">
        <v>26.89746359</v>
      </c>
      <c r="O162" s="0" t="n">
        <f aca="false">R162*0.00220462</f>
        <v>0.0385883774403214</v>
      </c>
      <c r="P162" s="0" t="n">
        <f aca="false">Q162/2.54</f>
        <v>4.65252628611536</v>
      </c>
      <c r="Q162" s="0" t="n">
        <f aca="false">41*(1-EXP(-0.17*(E162)))</f>
        <v>11.817416766733</v>
      </c>
      <c r="R162" s="0" t="n">
        <f aca="false">L162*(Q162^M162)</f>
        <v>17.503414393556</v>
      </c>
      <c r="S162" s="0" t="n">
        <f aca="false">R162/20/5.7/3.65*1000</f>
        <v>42.0654034932852</v>
      </c>
      <c r="T162" s="0" t="n">
        <f aca="false">S162*2.65</f>
        <v>111.473319257206</v>
      </c>
      <c r="U162" s="0" t="n">
        <v>41</v>
      </c>
      <c r="V162" s="0" t="n">
        <v>0.17</v>
      </c>
      <c r="W162" s="0" t="n">
        <v>0</v>
      </c>
      <c r="Y162" s="0" t="s">
        <v>606</v>
      </c>
    </row>
    <row r="163" customFormat="false" ht="15" hidden="false" customHeight="false" outlineLevel="0" collapsed="false">
      <c r="A163" s="0" t="s">
        <v>53</v>
      </c>
      <c r="B163" s="0" t="s">
        <v>54</v>
      </c>
      <c r="C163" s="0" t="n">
        <v>2</v>
      </c>
      <c r="D163" s="0" t="n">
        <v>2</v>
      </c>
      <c r="E163" s="0" t="n">
        <f aca="false">C163*D163</f>
        <v>4</v>
      </c>
      <c r="F163" s="0" t="n">
        <v>1129.488104</v>
      </c>
      <c r="G163" s="0" t="n">
        <v>2993.143474</v>
      </c>
      <c r="H163" s="0" t="n">
        <v>469.9800001</v>
      </c>
      <c r="I163" s="0" t="n">
        <v>0.46998</v>
      </c>
      <c r="J163" s="0" t="n">
        <v>0.00046998</v>
      </c>
      <c r="K163" s="0" t="n">
        <v>1.036127308</v>
      </c>
      <c r="L163" s="0" t="n">
        <v>0.012</v>
      </c>
      <c r="M163" s="0" t="n">
        <v>2.95</v>
      </c>
      <c r="N163" s="0" t="n">
        <v>36.05077627</v>
      </c>
      <c r="O163" s="0" t="n">
        <f aca="false">R163*0.00220462</f>
        <v>0.188417276167256</v>
      </c>
      <c r="P163" s="0" t="n">
        <f aca="false">Q163/2.54</f>
        <v>7.96405642244521</v>
      </c>
      <c r="Q163" s="0" t="n">
        <f aca="false">41*(1-EXP(-0.17*(E163)))</f>
        <v>20.2287033130108</v>
      </c>
      <c r="R163" s="0" t="n">
        <f aca="false">L163*(Q163^M163)</f>
        <v>85.4647404846439</v>
      </c>
      <c r="S163" s="0" t="n">
        <f aca="false">R163/20/5.7/3.65*1000</f>
        <v>205.39471397415</v>
      </c>
      <c r="T163" s="0" t="n">
        <f aca="false">S163*2.65</f>
        <v>544.295992031498</v>
      </c>
      <c r="U163" s="0" t="n">
        <v>41</v>
      </c>
      <c r="V163" s="0" t="n">
        <v>0.17</v>
      </c>
      <c r="W163" s="0" t="n">
        <v>0</v>
      </c>
    </row>
    <row r="164" customFormat="false" ht="15" hidden="false" customHeight="false" outlineLevel="0" collapsed="false">
      <c r="A164" s="0" t="s">
        <v>53</v>
      </c>
      <c r="B164" s="0" t="s">
        <v>54</v>
      </c>
      <c r="C164" s="0" t="n">
        <v>3</v>
      </c>
      <c r="D164" s="0" t="n">
        <v>2</v>
      </c>
      <c r="E164" s="0" t="n">
        <f aca="false">C164*D164</f>
        <v>6</v>
      </c>
      <c r="F164" s="0" t="n">
        <v>1548.906513</v>
      </c>
      <c r="G164" s="0" t="n">
        <v>4104.60226</v>
      </c>
      <c r="H164" s="0" t="n">
        <v>644.5000001</v>
      </c>
      <c r="I164" s="0" t="n">
        <v>0.6445</v>
      </c>
      <c r="J164" s="0" t="n">
        <v>0.0006445</v>
      </c>
      <c r="K164" s="0" t="n">
        <v>1.42087759</v>
      </c>
      <c r="L164" s="0" t="n">
        <v>0.012</v>
      </c>
      <c r="M164" s="0" t="n">
        <v>2.95</v>
      </c>
      <c r="N164" s="0" t="n">
        <v>40.12397562</v>
      </c>
      <c r="O164" s="0" t="n">
        <f aca="false">R164*0.00220462</f>
        <v>0.404824482047766</v>
      </c>
      <c r="P164" s="0" t="n">
        <f aca="false">Q164/2.54</f>
        <v>10.3211052964188</v>
      </c>
      <c r="Q164" s="0" t="n">
        <f aca="false">41*(1-EXP(-0.17*(E164)))</f>
        <v>26.2156074529038</v>
      </c>
      <c r="R164" s="0" t="n">
        <f aca="false">L164*(Q164^M164)</f>
        <v>183.625514622822</v>
      </c>
      <c r="S164" s="0" t="n">
        <f aca="false">R164/20/5.7/3.65*1000</f>
        <v>441.30140500558</v>
      </c>
      <c r="T164" s="0" t="n">
        <f aca="false">S164*2.65</f>
        <v>1169.44872326479</v>
      </c>
      <c r="U164" s="0" t="n">
        <v>41</v>
      </c>
      <c r="V164" s="0" t="n">
        <v>0.17</v>
      </c>
      <c r="W164" s="0" t="n">
        <v>0</v>
      </c>
    </row>
    <row r="165" customFormat="false" ht="15" hidden="false" customHeight="false" outlineLevel="0" collapsed="false">
      <c r="A165" s="0" t="s">
        <v>53</v>
      </c>
      <c r="B165" s="0" t="s">
        <v>54</v>
      </c>
      <c r="C165" s="0" t="n">
        <v>4</v>
      </c>
      <c r="D165" s="0" t="n">
        <v>2</v>
      </c>
      <c r="E165" s="0" t="n">
        <f aca="false">C165*D165</f>
        <v>8</v>
      </c>
      <c r="F165" s="0" t="n">
        <v>2095.457822</v>
      </c>
      <c r="G165" s="0" t="n">
        <v>5552.96323</v>
      </c>
      <c r="H165" s="0" t="n">
        <v>871.9199997</v>
      </c>
      <c r="I165" s="0" t="n">
        <v>0.87192</v>
      </c>
      <c r="J165" s="0" t="n">
        <v>0.00087192</v>
      </c>
      <c r="K165" s="0" t="n">
        <v>1.92225227</v>
      </c>
      <c r="L165" s="0" t="n">
        <v>0.012</v>
      </c>
      <c r="M165" s="0" t="n">
        <v>2.95</v>
      </c>
      <c r="N165" s="0" t="n">
        <v>44.45255659</v>
      </c>
      <c r="O165" s="0" t="n">
        <f aca="false">R165*0.00220462</f>
        <v>0.631290366504266</v>
      </c>
      <c r="P165" s="0" t="n">
        <f aca="false">Q165/2.54</f>
        <v>11.9987827342143</v>
      </c>
      <c r="Q165" s="0" t="n">
        <f aca="false">41*(1-EXP(-0.17*(E165)))</f>
        <v>30.4769081449042</v>
      </c>
      <c r="R165" s="0" t="n">
        <f aca="false">L165*(Q165^M165)</f>
        <v>286.348834041361</v>
      </c>
      <c r="S165" s="0" t="n">
        <f aca="false">R165/20/5.7/3.65*1000</f>
        <v>688.173117138575</v>
      </c>
      <c r="T165" s="0" t="n">
        <f aca="false">S165*2.65</f>
        <v>1823.65876041722</v>
      </c>
      <c r="U165" s="0" t="n">
        <v>41</v>
      </c>
      <c r="V165" s="0" t="n">
        <v>0.17</v>
      </c>
      <c r="W165" s="0" t="n">
        <v>0</v>
      </c>
    </row>
    <row r="166" customFormat="false" ht="15" hidden="false" customHeight="false" outlineLevel="0" collapsed="false">
      <c r="A166" s="0" t="s">
        <v>53</v>
      </c>
      <c r="B166" s="0" t="s">
        <v>54</v>
      </c>
      <c r="C166" s="0" t="n">
        <v>5</v>
      </c>
      <c r="D166" s="0" t="n">
        <v>2</v>
      </c>
      <c r="E166" s="0" t="n">
        <f aca="false">C166*D166</f>
        <v>10</v>
      </c>
      <c r="F166" s="0" t="n">
        <v>2636.890171</v>
      </c>
      <c r="G166" s="0" t="n">
        <v>6987.758953</v>
      </c>
      <c r="H166" s="0" t="n">
        <v>1097.21</v>
      </c>
      <c r="I166" s="0" t="n">
        <v>1.09721</v>
      </c>
      <c r="J166" s="0" t="n">
        <v>0.00109721</v>
      </c>
      <c r="K166" s="0" t="n">
        <v>2.418931111</v>
      </c>
      <c r="L166" s="0" t="n">
        <v>0.012</v>
      </c>
      <c r="M166" s="0" t="n">
        <v>2.95</v>
      </c>
      <c r="N166" s="0" t="n">
        <v>48.05423841</v>
      </c>
      <c r="O166" s="0" t="n">
        <f aca="false">R166*0.00220462</f>
        <v>0.83517717152534</v>
      </c>
      <c r="P166" s="0" t="n">
        <f aca="false">Q166/2.54</f>
        <v>13.1929037456055</v>
      </c>
      <c r="Q166" s="0" t="n">
        <f aca="false">41*(1-EXP(-0.17*(E166)))</f>
        <v>33.5099755138379</v>
      </c>
      <c r="R166" s="0" t="n">
        <f aca="false">L166*(Q166^M166)</f>
        <v>378.830443126407</v>
      </c>
      <c r="S166" s="0" t="n">
        <f aca="false">R166/20/5.7/3.65*1000</f>
        <v>910.431250003382</v>
      </c>
      <c r="T166" s="0" t="n">
        <f aca="false">S166*2.65</f>
        <v>2412.64281250896</v>
      </c>
      <c r="U166" s="0" t="n">
        <v>41</v>
      </c>
      <c r="V166" s="0" t="n">
        <v>0.17</v>
      </c>
      <c r="W166" s="0" t="n">
        <v>0</v>
      </c>
    </row>
    <row r="167" customFormat="false" ht="15" hidden="false" customHeight="false" outlineLevel="0" collapsed="false">
      <c r="A167" s="0" t="s">
        <v>53</v>
      </c>
      <c r="B167" s="0" t="s">
        <v>54</v>
      </c>
      <c r="C167" s="0" t="n">
        <v>6</v>
      </c>
      <c r="D167" s="0" t="n">
        <v>2</v>
      </c>
      <c r="E167" s="0" t="n">
        <f aca="false">C167*D167</f>
        <v>12</v>
      </c>
      <c r="F167" s="0" t="n">
        <v>2919.850997</v>
      </c>
      <c r="G167" s="0" t="n">
        <v>7737.605143</v>
      </c>
      <c r="H167" s="0" t="n">
        <v>1214.95</v>
      </c>
      <c r="I167" s="0" t="n">
        <v>1.21495</v>
      </c>
      <c r="J167" s="0" t="n">
        <v>0.00121495</v>
      </c>
      <c r="K167" s="0" t="n">
        <v>2.678503069</v>
      </c>
      <c r="L167" s="0" t="n">
        <v>0.012</v>
      </c>
      <c r="M167" s="0" t="n">
        <v>2.95</v>
      </c>
      <c r="N167" s="0" t="n">
        <v>49.74369251</v>
      </c>
      <c r="O167" s="0" t="n">
        <f aca="false">R167*0.00220462</f>
        <v>1.00407668097785</v>
      </c>
      <c r="P167" s="0" t="n">
        <f aca="false">Q167/2.54</f>
        <v>14.042843643301</v>
      </c>
      <c r="Q167" s="0" t="n">
        <f aca="false">41*(1-EXP(-0.17*(E167)))</f>
        <v>35.6688228539845</v>
      </c>
      <c r="R167" s="0" t="n">
        <f aca="false">L167*(Q167^M167)</f>
        <v>455.442063021223</v>
      </c>
      <c r="S167" s="0" t="n">
        <f aca="false">R167/20/5.7/3.65*1000</f>
        <v>1094.54953862346</v>
      </c>
      <c r="T167" s="0" t="n">
        <f aca="false">S167*2.65</f>
        <v>2900.55627735218</v>
      </c>
      <c r="U167" s="0" t="n">
        <v>41</v>
      </c>
      <c r="V167" s="0" t="n">
        <v>0.17</v>
      </c>
      <c r="W167" s="0" t="n">
        <v>0</v>
      </c>
    </row>
    <row r="168" customFormat="false" ht="15" hidden="false" customHeight="false" outlineLevel="0" collapsed="false">
      <c r="A168" s="0" t="s">
        <v>53</v>
      </c>
      <c r="B168" s="0" t="s">
        <v>54</v>
      </c>
      <c r="C168" s="0" t="n">
        <v>7</v>
      </c>
      <c r="D168" s="0" t="n">
        <v>2</v>
      </c>
      <c r="E168" s="0" t="n">
        <f aca="false">C168*D168</f>
        <v>14</v>
      </c>
      <c r="F168" s="0" t="n">
        <v>3445.56597</v>
      </c>
      <c r="G168" s="0" t="n">
        <v>9130.749819</v>
      </c>
      <c r="H168" s="0" t="n">
        <v>1433.7</v>
      </c>
      <c r="I168" s="0" t="n">
        <v>1.4337</v>
      </c>
      <c r="J168" s="0" t="n">
        <v>0.0014337</v>
      </c>
      <c r="K168" s="0" t="n">
        <v>3.160763694</v>
      </c>
      <c r="L168" s="0" t="n">
        <v>0.012</v>
      </c>
      <c r="M168" s="0" t="n">
        <v>2.95</v>
      </c>
      <c r="N168" s="0" t="n">
        <v>52.6151558</v>
      </c>
      <c r="O168" s="0" t="n">
        <f aca="false">R168*0.00220462</f>
        <v>1.13711275399973</v>
      </c>
      <c r="P168" s="0" t="n">
        <f aca="false">Q168/2.54</f>
        <v>14.6478056386126</v>
      </c>
      <c r="Q168" s="0" t="n">
        <f aca="false">41*(1-EXP(-0.17*(E168)))</f>
        <v>37.2054263220759</v>
      </c>
      <c r="R168" s="0" t="n">
        <f aca="false">L168*(Q168^M168)</f>
        <v>515.78628244311</v>
      </c>
      <c r="S168" s="0" t="n">
        <f aca="false">R168/20/5.7/3.65*1000</f>
        <v>1239.57289700339</v>
      </c>
      <c r="T168" s="0" t="n">
        <f aca="false">S168*2.65</f>
        <v>3284.86817705898</v>
      </c>
      <c r="U168" s="0" t="n">
        <v>41</v>
      </c>
      <c r="V168" s="0" t="n">
        <v>0.17</v>
      </c>
      <c r="W168" s="0" t="n">
        <v>0</v>
      </c>
    </row>
    <row r="169" customFormat="false" ht="15" hidden="false" customHeight="false" outlineLevel="0" collapsed="false">
      <c r="A169" s="0" t="s">
        <v>53</v>
      </c>
      <c r="B169" s="0" t="s">
        <v>54</v>
      </c>
      <c r="C169" s="0" t="n">
        <v>8</v>
      </c>
      <c r="D169" s="0" t="n">
        <v>2</v>
      </c>
      <c r="E169" s="0" t="n">
        <f aca="false">C169*D169</f>
        <v>16</v>
      </c>
      <c r="F169" s="0" t="n">
        <v>3970.920452</v>
      </c>
      <c r="G169" s="0" t="n">
        <v>10522.9392</v>
      </c>
      <c r="H169" s="0" t="n">
        <v>1652.3</v>
      </c>
      <c r="I169" s="0" t="n">
        <v>1.6523</v>
      </c>
      <c r="J169" s="0" t="n">
        <v>0.0016523</v>
      </c>
      <c r="K169" s="0" t="n">
        <v>3.642693626</v>
      </c>
      <c r="L169" s="0" t="n">
        <v>0.012</v>
      </c>
      <c r="M169" s="0" t="n">
        <v>2.95</v>
      </c>
      <c r="N169" s="0" t="n">
        <v>55.20807388</v>
      </c>
      <c r="O169" s="0" t="n">
        <f aca="false">R169*0.00220462</f>
        <v>1.23857536907078</v>
      </c>
      <c r="P169" s="0" t="n">
        <f aca="false">Q169/2.54</f>
        <v>15.0783996332746</v>
      </c>
      <c r="Q169" s="0" t="n">
        <f aca="false">41*(1-EXP(-0.17*(E169)))</f>
        <v>38.2991350685175</v>
      </c>
      <c r="R169" s="0" t="n">
        <f aca="false">L169*(Q169^M169)</f>
        <v>561.809005212138</v>
      </c>
      <c r="S169" s="0" t="n">
        <f aca="false">R169/20/5.7/3.65*1000</f>
        <v>1350.1778543911</v>
      </c>
      <c r="T169" s="0" t="n">
        <f aca="false">S169*2.65</f>
        <v>3577.97131413642</v>
      </c>
      <c r="U169" s="0" t="n">
        <v>41</v>
      </c>
      <c r="V169" s="0" t="n">
        <v>0.17</v>
      </c>
      <c r="W169" s="0" t="n">
        <v>0</v>
      </c>
    </row>
    <row r="170" customFormat="false" ht="15" hidden="false" customHeight="false" outlineLevel="0" collapsed="false">
      <c r="A170" s="0" t="s">
        <v>53</v>
      </c>
      <c r="B170" s="0" t="s">
        <v>54</v>
      </c>
      <c r="C170" s="0" t="n">
        <v>9</v>
      </c>
      <c r="D170" s="0" t="n">
        <v>2</v>
      </c>
      <c r="E170" s="0" t="n">
        <f aca="false">C170*D170</f>
        <v>18</v>
      </c>
      <c r="F170" s="0" t="n">
        <v>4109.589041</v>
      </c>
      <c r="G170" s="0" t="n">
        <v>10890.41096</v>
      </c>
      <c r="H170" s="0" t="n">
        <v>1710</v>
      </c>
      <c r="I170" s="0" t="n">
        <v>1.71</v>
      </c>
      <c r="J170" s="0" t="n">
        <v>0.00171</v>
      </c>
      <c r="K170" s="0" t="n">
        <v>3.7699002</v>
      </c>
      <c r="L170" s="0" t="n">
        <v>0.012</v>
      </c>
      <c r="M170" s="0" t="n">
        <v>2.95</v>
      </c>
      <c r="N170" s="0" t="n">
        <v>55.85420649</v>
      </c>
      <c r="O170" s="0" t="n">
        <f aca="false">R170*0.00220462</f>
        <v>1.31432385861787</v>
      </c>
      <c r="P170" s="0" t="n">
        <f aca="false">Q170/2.54</f>
        <v>15.3848836598348</v>
      </c>
      <c r="Q170" s="0" t="n">
        <f aca="false">41*(1-EXP(-0.17*(E170)))</f>
        <v>39.0776044959805</v>
      </c>
      <c r="R170" s="0" t="n">
        <f aca="false">L170*(Q170^M170)</f>
        <v>596.167982971155</v>
      </c>
      <c r="S170" s="0" t="n">
        <f aca="false">R170/20/5.7/3.65*1000</f>
        <v>1432.75170144474</v>
      </c>
      <c r="T170" s="0" t="n">
        <f aca="false">S170*2.65</f>
        <v>3796.79200882855</v>
      </c>
      <c r="U170" s="0" t="n">
        <v>41</v>
      </c>
      <c r="V170" s="0" t="n">
        <v>0.17</v>
      </c>
      <c r="W170" s="0" t="n">
        <v>0</v>
      </c>
    </row>
    <row r="171" customFormat="false" ht="15" hidden="false" customHeight="false" outlineLevel="0" collapsed="false">
      <c r="A171" s="0" t="s">
        <v>53</v>
      </c>
      <c r="B171" s="0" t="s">
        <v>54</v>
      </c>
      <c r="C171" s="0" t="n">
        <v>10</v>
      </c>
      <c r="D171" s="0" t="n">
        <v>2</v>
      </c>
      <c r="E171" s="0" t="n">
        <f aca="false">C171*D171</f>
        <v>20</v>
      </c>
      <c r="F171" s="0" t="n">
        <v>4373.94857</v>
      </c>
      <c r="G171" s="0" t="n">
        <v>11590.96371</v>
      </c>
      <c r="H171" s="0" t="n">
        <v>1820</v>
      </c>
      <c r="I171" s="0" t="n">
        <v>1.82</v>
      </c>
      <c r="J171" s="0" t="n">
        <v>0.00182</v>
      </c>
      <c r="K171" s="0" t="n">
        <v>4.0124084</v>
      </c>
      <c r="L171" s="0" t="n">
        <v>0.012</v>
      </c>
      <c r="M171" s="0" t="n">
        <v>2.95</v>
      </c>
      <c r="N171" s="0" t="n">
        <v>57.0471492</v>
      </c>
      <c r="O171" s="0" t="n">
        <f aca="false">R171*0.00220462</f>
        <v>1.37006391429017</v>
      </c>
      <c r="P171" s="0" t="n">
        <f aca="false">Q171/2.54</f>
        <v>15.6030298943412</v>
      </c>
      <c r="Q171" s="0" t="n">
        <f aca="false">41*(1-EXP(-0.17*(E171)))</f>
        <v>39.6316959316266</v>
      </c>
      <c r="R171" s="0" t="n">
        <f aca="false">L171*(Q171^M171)</f>
        <v>621.451276995658</v>
      </c>
      <c r="S171" s="0" t="n">
        <f aca="false">R171/20/5.7/3.65*1000</f>
        <v>1493.51424416164</v>
      </c>
      <c r="T171" s="0" t="n">
        <f aca="false">S171*2.65</f>
        <v>3957.81274702834</v>
      </c>
      <c r="U171" s="0" t="n">
        <v>41</v>
      </c>
      <c r="V171" s="0" t="n">
        <v>0.17</v>
      </c>
      <c r="W171" s="0" t="n">
        <v>0</v>
      </c>
    </row>
    <row r="172" customFormat="false" ht="15" hidden="false" customHeight="false" outlineLevel="0" collapsed="false">
      <c r="A172" s="0" t="s">
        <v>55</v>
      </c>
      <c r="B172" s="0" t="s">
        <v>56</v>
      </c>
      <c r="C172" s="0" t="n">
        <v>1</v>
      </c>
      <c r="D172" s="0" t="n">
        <v>1</v>
      </c>
      <c r="E172" s="0" t="n">
        <f aca="false">C172*D172</f>
        <v>1</v>
      </c>
      <c r="F172" s="0" t="n">
        <v>32.68445085</v>
      </c>
      <c r="G172" s="0" t="n">
        <v>86.61379476</v>
      </c>
      <c r="H172" s="0" t="n">
        <v>13.6</v>
      </c>
      <c r="I172" s="0" t="n">
        <v>0.0136</v>
      </c>
      <c r="J172" s="0" t="n">
        <v>1.36E-005</v>
      </c>
      <c r="K172" s="0" t="n">
        <v>0.029982832</v>
      </c>
      <c r="L172" s="0" t="n">
        <v>0.013</v>
      </c>
      <c r="M172" s="0" t="n">
        <v>3</v>
      </c>
      <c r="N172" s="0" t="n">
        <v>10.15153817</v>
      </c>
      <c r="O172" s="0" t="n">
        <f aca="false">R172*0.00220462</f>
        <v>0.0589182805892543</v>
      </c>
      <c r="P172" s="0" t="n">
        <f aca="false">Q172/2.54</f>
        <v>5.00599724669864</v>
      </c>
      <c r="Q172" s="0" t="n">
        <f aca="false">152*(1-EXP(-0.096*(E172-0.09)))</f>
        <v>12.7152330066145</v>
      </c>
      <c r="R172" s="0" t="n">
        <f aca="false">L172*(Q172^M172)</f>
        <v>26.7249143114252</v>
      </c>
      <c r="S172" s="0" t="n">
        <f aca="false">R172/20/5.7/3.65*1000</f>
        <v>64.2271432622573</v>
      </c>
      <c r="T172" s="0" t="n">
        <f aca="false">S172*2.65</f>
        <v>170.201929644982</v>
      </c>
      <c r="U172" s="0" t="n">
        <v>152</v>
      </c>
      <c r="V172" s="0" t="n">
        <v>0.096</v>
      </c>
      <c r="W172" s="0" t="n">
        <v>0.09</v>
      </c>
      <c r="Y172" s="0" t="s">
        <v>607</v>
      </c>
    </row>
    <row r="173" customFormat="false" ht="15" hidden="false" customHeight="false" outlineLevel="0" collapsed="false">
      <c r="A173" s="0" t="s">
        <v>55</v>
      </c>
      <c r="B173" s="0" t="s">
        <v>56</v>
      </c>
      <c r="C173" s="0" t="n">
        <v>2</v>
      </c>
      <c r="D173" s="0" t="n">
        <v>1</v>
      </c>
      <c r="E173" s="0" t="n">
        <f aca="false">C173*D173</f>
        <v>2</v>
      </c>
      <c r="F173" s="0" t="n">
        <v>155.0108147</v>
      </c>
      <c r="G173" s="0" t="n">
        <v>410.778659</v>
      </c>
      <c r="H173" s="0" t="n">
        <v>64.5</v>
      </c>
      <c r="I173" s="0" t="n">
        <v>0.0645</v>
      </c>
      <c r="J173" s="0" t="n">
        <v>6.45E-005</v>
      </c>
      <c r="K173" s="0" t="n">
        <v>0.14219799</v>
      </c>
      <c r="L173" s="0" t="n">
        <v>0.013</v>
      </c>
      <c r="M173" s="0" t="n">
        <v>3</v>
      </c>
      <c r="N173" s="0" t="n">
        <v>17.05580102</v>
      </c>
      <c r="O173" s="0" t="n">
        <f aca="false">R173*0.00220462</f>
        <v>0.473258001481996</v>
      </c>
      <c r="P173" s="0" t="n">
        <f aca="false">Q173/2.54</f>
        <v>10.0255122834626</v>
      </c>
      <c r="Q173" s="0" t="n">
        <f aca="false">152*(1-EXP(-0.096*(E173-0.09)))</f>
        <v>25.4648011999951</v>
      </c>
      <c r="R173" s="0" t="n">
        <f aca="false">L173*(Q173^M173)</f>
        <v>214.666473805915</v>
      </c>
      <c r="S173" s="0" t="n">
        <f aca="false">R173/20/5.7/3.65*1000</f>
        <v>515.901162715489</v>
      </c>
      <c r="T173" s="0" t="n">
        <f aca="false">S173*2.65</f>
        <v>1367.13808119605</v>
      </c>
      <c r="U173" s="0" t="n">
        <v>152</v>
      </c>
      <c r="V173" s="0" t="n">
        <v>0.096</v>
      </c>
      <c r="W173" s="0" t="n">
        <v>0.09</v>
      </c>
    </row>
    <row r="174" customFormat="false" ht="15" hidden="false" customHeight="false" outlineLevel="0" collapsed="false">
      <c r="A174" s="0" t="s">
        <v>55</v>
      </c>
      <c r="B174" s="0" t="s">
        <v>56</v>
      </c>
      <c r="C174" s="0" t="n">
        <v>3</v>
      </c>
      <c r="D174" s="0" t="n">
        <v>1</v>
      </c>
      <c r="E174" s="0" t="n">
        <f aca="false">C174*D174</f>
        <v>3</v>
      </c>
      <c r="F174" s="0" t="n">
        <v>455.6596972</v>
      </c>
      <c r="G174" s="0" t="n">
        <v>1207.498198</v>
      </c>
      <c r="H174" s="0" t="n">
        <v>189.6</v>
      </c>
      <c r="I174" s="0" t="n">
        <v>0.1896</v>
      </c>
      <c r="J174" s="0" t="n">
        <v>0.0001896</v>
      </c>
      <c r="K174" s="0" t="n">
        <v>0.417995952</v>
      </c>
      <c r="L174" s="0" t="n">
        <v>0.013</v>
      </c>
      <c r="M174" s="0" t="n">
        <v>3</v>
      </c>
      <c r="N174" s="0" t="n">
        <v>24.43233607</v>
      </c>
      <c r="O174" s="0" t="n">
        <f aca="false">R174*0.00220462</f>
        <v>1.4572956392571</v>
      </c>
      <c r="P174" s="0" t="n">
        <f aca="false">Q174/2.54</f>
        <v>14.5855610724785</v>
      </c>
      <c r="Q174" s="0" t="n">
        <f aca="false">152*(1-EXP(-0.096*(E174-0.09)))</f>
        <v>37.0473251240954</v>
      </c>
      <c r="R174" s="0" t="n">
        <f aca="false">L174*(Q174^M174)</f>
        <v>661.018968918496</v>
      </c>
      <c r="S174" s="0" t="n">
        <f aca="false">R174/20/5.7/3.65*1000</f>
        <v>1588.60602960465</v>
      </c>
      <c r="T174" s="0" t="n">
        <f aca="false">S174*2.65</f>
        <v>4209.80597845233</v>
      </c>
      <c r="U174" s="0" t="n">
        <v>152</v>
      </c>
      <c r="V174" s="0" t="n">
        <v>0.096</v>
      </c>
      <c r="W174" s="0" t="n">
        <v>0.09</v>
      </c>
    </row>
    <row r="175" customFormat="false" ht="15" hidden="false" customHeight="false" outlineLevel="0" collapsed="false">
      <c r="A175" s="0" t="s">
        <v>55</v>
      </c>
      <c r="B175" s="0" t="s">
        <v>56</v>
      </c>
      <c r="C175" s="0" t="n">
        <v>4</v>
      </c>
      <c r="D175" s="0" t="n">
        <v>1</v>
      </c>
      <c r="E175" s="0" t="n">
        <f aca="false">C175*D175</f>
        <v>4</v>
      </c>
      <c r="F175" s="0" t="n">
        <v>1113.434271</v>
      </c>
      <c r="G175" s="0" t="n">
        <v>2950.600817</v>
      </c>
      <c r="H175" s="0" t="n">
        <v>463.3000002</v>
      </c>
      <c r="I175" s="0" t="n">
        <v>0.4633</v>
      </c>
      <c r="J175" s="0" t="n">
        <v>0.0004633</v>
      </c>
      <c r="K175" s="0" t="n">
        <v>1.021400446</v>
      </c>
      <c r="L175" s="0" t="n">
        <v>0.013</v>
      </c>
      <c r="M175" s="0" t="n">
        <v>3</v>
      </c>
      <c r="N175" s="0" t="n">
        <v>32.90836579</v>
      </c>
      <c r="O175" s="0" t="n">
        <f aca="false">R175*0.00220462</f>
        <v>3.0850801534063</v>
      </c>
      <c r="P175" s="0" t="n">
        <f aca="false">Q175/2.54</f>
        <v>18.7282013088171</v>
      </c>
      <c r="Q175" s="0" t="n">
        <f aca="false">152*(1-EXP(-0.096*(E175-0.09)))</f>
        <v>47.5696313243955</v>
      </c>
      <c r="R175" s="0" t="n">
        <f aca="false">L175*(Q175^M175)</f>
        <v>1399.37048262572</v>
      </c>
      <c r="S175" s="0" t="n">
        <f aca="false">R175/20/5.7/3.65*1000</f>
        <v>3363.06292387819</v>
      </c>
      <c r="T175" s="0" t="n">
        <f aca="false">S175*2.65</f>
        <v>8912.11674827721</v>
      </c>
      <c r="U175" s="0" t="n">
        <v>152</v>
      </c>
      <c r="V175" s="0" t="n">
        <v>0.096</v>
      </c>
      <c r="W175" s="0" t="n">
        <v>0.09</v>
      </c>
    </row>
    <row r="176" customFormat="false" ht="15" hidden="false" customHeight="false" outlineLevel="0" collapsed="false">
      <c r="A176" s="0" t="s">
        <v>55</v>
      </c>
      <c r="B176" s="0" t="s">
        <v>56</v>
      </c>
      <c r="C176" s="0" t="n">
        <v>5</v>
      </c>
      <c r="D176" s="0" t="n">
        <v>1</v>
      </c>
      <c r="E176" s="0" t="n">
        <f aca="false">C176*D176</f>
        <v>5</v>
      </c>
      <c r="F176" s="0" t="n">
        <v>2142.033165</v>
      </c>
      <c r="G176" s="0" t="n">
        <v>5676.387887</v>
      </c>
      <c r="H176" s="0" t="n">
        <v>891.3</v>
      </c>
      <c r="I176" s="0" t="n">
        <v>0.8913</v>
      </c>
      <c r="J176" s="0" t="n">
        <v>0.0008913</v>
      </c>
      <c r="K176" s="0" t="n">
        <v>1.964977806</v>
      </c>
      <c r="L176" s="0" t="n">
        <v>0.013</v>
      </c>
      <c r="M176" s="0" t="n">
        <v>3</v>
      </c>
      <c r="N176" s="0" t="n">
        <v>40.92859641</v>
      </c>
      <c r="O176" s="0" t="n">
        <f aca="false">R176*0.00220462</f>
        <v>5.34369506946694</v>
      </c>
      <c r="P176" s="0" t="n">
        <f aca="false">Q176/2.54</f>
        <v>22.4916408950491</v>
      </c>
      <c r="Q176" s="0" t="n">
        <f aca="false">152*(1-EXP(-0.096*(E176-0.09)))</f>
        <v>57.1287678734247</v>
      </c>
      <c r="R176" s="0" t="n">
        <f aca="false">L176*(Q176^M176)</f>
        <v>2423.86219369639</v>
      </c>
      <c r="S176" s="0" t="n">
        <f aca="false">R176/20/5.7/3.65*1000</f>
        <v>5825.19152534581</v>
      </c>
      <c r="T176" s="0" t="n">
        <f aca="false">S176*2.65</f>
        <v>15436.7575421664</v>
      </c>
      <c r="U176" s="0" t="n">
        <v>152</v>
      </c>
      <c r="V176" s="0" t="n">
        <v>0.096</v>
      </c>
      <c r="W176" s="0" t="n">
        <v>0.09</v>
      </c>
    </row>
    <row r="177" customFormat="false" ht="15" hidden="false" customHeight="false" outlineLevel="0" collapsed="false">
      <c r="A177" s="0" t="s">
        <v>55</v>
      </c>
      <c r="B177" s="0" t="s">
        <v>56</v>
      </c>
      <c r="C177" s="0" t="n">
        <v>6</v>
      </c>
      <c r="D177" s="0" t="n">
        <v>1</v>
      </c>
      <c r="E177" s="0" t="n">
        <f aca="false">C177*D177</f>
        <v>6</v>
      </c>
      <c r="F177" s="0" t="n">
        <v>4036.770007</v>
      </c>
      <c r="G177" s="0" t="n">
        <v>10697.44052</v>
      </c>
      <c r="H177" s="0" t="n">
        <v>1679.7</v>
      </c>
      <c r="I177" s="0" t="n">
        <v>1.6797</v>
      </c>
      <c r="J177" s="0" t="n">
        <v>0.0016797</v>
      </c>
      <c r="K177" s="0" t="n">
        <v>3.703100214</v>
      </c>
      <c r="L177" s="0" t="n">
        <v>0.013</v>
      </c>
      <c r="M177" s="0" t="n">
        <v>3</v>
      </c>
      <c r="N177" s="0" t="n">
        <v>50.55484579</v>
      </c>
      <c r="O177" s="0" t="n">
        <f aca="false">R177*0.00220462</f>
        <v>8.16977636874319</v>
      </c>
      <c r="P177" s="0" t="n">
        <f aca="false">Q177/2.54</f>
        <v>25.9105903357893</v>
      </c>
      <c r="Q177" s="0" t="n">
        <f aca="false">152*(1-EXP(-0.096*(E177-0.09)))</f>
        <v>65.8128994529049</v>
      </c>
      <c r="R177" s="0" t="n">
        <f aca="false">L177*(Q177^M177)</f>
        <v>3705.75263253676</v>
      </c>
      <c r="S177" s="0" t="n">
        <f aca="false">R177/20/5.7/3.65*1000</f>
        <v>8905.91836706743</v>
      </c>
      <c r="T177" s="0" t="n">
        <f aca="false">S177*2.65</f>
        <v>23600.6836727287</v>
      </c>
      <c r="U177" s="0" t="n">
        <v>152</v>
      </c>
      <c r="V177" s="0" t="n">
        <v>0.096</v>
      </c>
      <c r="W177" s="0" t="n">
        <v>0.09</v>
      </c>
    </row>
    <row r="178" customFormat="false" ht="15" hidden="false" customHeight="false" outlineLevel="0" collapsed="false">
      <c r="A178" s="0" t="s">
        <v>55</v>
      </c>
      <c r="B178" s="0" t="s">
        <v>56</v>
      </c>
      <c r="C178" s="0" t="n">
        <v>7</v>
      </c>
      <c r="D178" s="0" t="n">
        <v>1</v>
      </c>
      <c r="E178" s="0" t="n">
        <f aca="false">C178*D178</f>
        <v>7</v>
      </c>
      <c r="F178" s="0" t="n">
        <v>6590.963711</v>
      </c>
      <c r="G178" s="0" t="n">
        <v>17466.05383</v>
      </c>
      <c r="H178" s="0" t="n">
        <v>2742.5</v>
      </c>
      <c r="I178" s="0" t="n">
        <v>2.7425</v>
      </c>
      <c r="J178" s="0" t="n">
        <v>0.0027425</v>
      </c>
      <c r="K178" s="0" t="n">
        <v>6.04617035</v>
      </c>
      <c r="L178" s="0" t="n">
        <v>0.013</v>
      </c>
      <c r="M178" s="0" t="n">
        <v>3</v>
      </c>
      <c r="N178" s="0" t="n">
        <v>59.52980062</v>
      </c>
      <c r="O178" s="0" t="n">
        <f aca="false">R178*0.00220462</f>
        <v>11.4740581091189</v>
      </c>
      <c r="P178" s="0" t="n">
        <f aca="false">Q178/2.54</f>
        <v>29.0165828754601</v>
      </c>
      <c r="Q178" s="0" t="n">
        <f aca="false">152*(1-EXP(-0.096*(E178-0.09)))</f>
        <v>73.7021205036686</v>
      </c>
      <c r="R178" s="0" t="n">
        <f aca="false">L178*(Q178^M178)</f>
        <v>5204.55140074882</v>
      </c>
      <c r="S178" s="0" t="n">
        <f aca="false">R178/20/5.7/3.65*1000</f>
        <v>12507.9341522442</v>
      </c>
      <c r="T178" s="0" t="n">
        <f aca="false">S178*2.65</f>
        <v>33146.0255034472</v>
      </c>
      <c r="U178" s="0" t="n">
        <v>152</v>
      </c>
      <c r="V178" s="0" t="n">
        <v>0.096</v>
      </c>
      <c r="W178" s="0" t="n">
        <v>0.09</v>
      </c>
    </row>
    <row r="179" customFormat="false" ht="15" hidden="false" customHeight="false" outlineLevel="0" collapsed="false">
      <c r="A179" s="0" t="s">
        <v>55</v>
      </c>
      <c r="B179" s="0" t="s">
        <v>56</v>
      </c>
      <c r="C179" s="0" t="n">
        <v>8</v>
      </c>
      <c r="D179" s="0" t="n">
        <v>1</v>
      </c>
      <c r="E179" s="0" t="n">
        <f aca="false">C179*D179</f>
        <v>8</v>
      </c>
      <c r="F179" s="0" t="n">
        <v>10846.19082</v>
      </c>
      <c r="G179" s="0" t="n">
        <v>28742.40567</v>
      </c>
      <c r="H179" s="0" t="n">
        <v>4513.1</v>
      </c>
      <c r="I179" s="0" t="n">
        <v>4.5131</v>
      </c>
      <c r="J179" s="0" t="n">
        <v>0.0045131</v>
      </c>
      <c r="K179" s="0" t="n">
        <v>9.949670522</v>
      </c>
      <c r="L179" s="0" t="n">
        <v>0.013</v>
      </c>
      <c r="M179" s="0" t="n">
        <v>3</v>
      </c>
      <c r="N179" s="0" t="n">
        <v>70.28196059</v>
      </c>
      <c r="O179" s="0" t="n">
        <f aca="false">R179*0.00220462</f>
        <v>15.1574602601797</v>
      </c>
      <c r="P179" s="0" t="n">
        <f aca="false">Q179/2.54</f>
        <v>31.8382653319288</v>
      </c>
      <c r="Q179" s="0" t="n">
        <f aca="false">152*(1-EXP(-0.096*(E179-0.09)))</f>
        <v>80.8691939430992</v>
      </c>
      <c r="R179" s="0" t="n">
        <f aca="false">L179*(Q179^M179)</f>
        <v>6875.31649906998</v>
      </c>
      <c r="S179" s="0" t="n">
        <f aca="false">R179/20/5.7/3.65*1000</f>
        <v>16523.2311921893</v>
      </c>
      <c r="T179" s="0" t="n">
        <f aca="false">S179*2.65</f>
        <v>43786.5626593017</v>
      </c>
      <c r="U179" s="0" t="n">
        <v>152</v>
      </c>
      <c r="V179" s="0" t="n">
        <v>0.096</v>
      </c>
      <c r="W179" s="0" t="n">
        <v>0.09</v>
      </c>
    </row>
    <row r="180" customFormat="false" ht="15" hidden="false" customHeight="false" outlineLevel="0" collapsed="false">
      <c r="A180" s="0" t="s">
        <v>55</v>
      </c>
      <c r="B180" s="0" t="s">
        <v>56</v>
      </c>
      <c r="C180" s="0" t="n">
        <v>9</v>
      </c>
      <c r="D180" s="0" t="n">
        <v>1</v>
      </c>
      <c r="E180" s="0" t="n">
        <f aca="false">C180*D180</f>
        <v>9</v>
      </c>
      <c r="F180" s="0" t="n">
        <v>18022.11007</v>
      </c>
      <c r="G180" s="0" t="n">
        <v>47758.59168</v>
      </c>
      <c r="H180" s="0" t="n">
        <v>7499</v>
      </c>
      <c r="I180" s="0" t="n">
        <v>7.499</v>
      </c>
      <c r="J180" s="0" t="n">
        <v>0.007499</v>
      </c>
      <c r="K180" s="0" t="n">
        <v>16.53244538</v>
      </c>
      <c r="L180" s="0" t="n">
        <v>0.013</v>
      </c>
      <c r="M180" s="0" t="n">
        <v>3</v>
      </c>
      <c r="N180" s="0" t="n">
        <v>83.24407537</v>
      </c>
      <c r="O180" s="0" t="n">
        <f aca="false">R180*0.00220462</f>
        <v>19.1212610400635</v>
      </c>
      <c r="P180" s="0" t="n">
        <f aca="false">Q180/2.54</f>
        <v>34.401662308403</v>
      </c>
      <c r="Q180" s="0" t="n">
        <f aca="false">152*(1-EXP(-0.096*(E180-0.09)))</f>
        <v>87.3802222633437</v>
      </c>
      <c r="R180" s="0" t="n">
        <f aca="false">L180*(Q180^M180)</f>
        <v>8673.26842724076</v>
      </c>
      <c r="S180" s="0" t="n">
        <f aca="false">R180/20/5.7/3.65*1000</f>
        <v>20844.1923269425</v>
      </c>
      <c r="T180" s="0" t="n">
        <f aca="false">S180*2.65</f>
        <v>55237.1096663976</v>
      </c>
      <c r="U180" s="0" t="n">
        <v>152</v>
      </c>
      <c r="V180" s="0" t="n">
        <v>0.096</v>
      </c>
      <c r="W180" s="0" t="n">
        <v>0.09</v>
      </c>
    </row>
    <row r="181" customFormat="false" ht="15" hidden="false" customHeight="false" outlineLevel="0" collapsed="false">
      <c r="A181" s="0" t="s">
        <v>55</v>
      </c>
      <c r="B181" s="0" t="s">
        <v>56</v>
      </c>
      <c r="C181" s="0" t="n">
        <v>10</v>
      </c>
      <c r="D181" s="0" t="n">
        <v>1</v>
      </c>
      <c r="E181" s="0" t="n">
        <f aca="false">C181*D181</f>
        <v>10</v>
      </c>
      <c r="F181" s="0" t="n">
        <v>27537.01034</v>
      </c>
      <c r="G181" s="0" t="n">
        <v>72973.07739</v>
      </c>
      <c r="H181" s="0" t="n">
        <v>11458.15</v>
      </c>
      <c r="I181" s="0" t="n">
        <v>11.45815</v>
      </c>
      <c r="J181" s="0" t="n">
        <v>0.01145815</v>
      </c>
      <c r="K181" s="0" t="n">
        <v>25.26086666</v>
      </c>
      <c r="L181" s="0" t="n">
        <v>0.013</v>
      </c>
      <c r="M181" s="0" t="n">
        <v>3</v>
      </c>
      <c r="N181" s="0" t="n">
        <v>95.87904885</v>
      </c>
      <c r="O181" s="0" t="n">
        <f aca="false">R181*0.00220462</f>
        <v>23.2731835235384</v>
      </c>
      <c r="P181" s="0" t="n">
        <f aca="false">Q181/2.54</f>
        <v>36.7304162204291</v>
      </c>
      <c r="Q181" s="0" t="n">
        <f aca="false">152*(1-EXP(-0.096*(E181-0.09)))</f>
        <v>93.29525719989</v>
      </c>
      <c r="R181" s="0" t="n">
        <f aca="false">L181*(Q181^M181)</f>
        <v>10556.5510262714</v>
      </c>
      <c r="S181" s="0" t="n">
        <f aca="false">R181/20/5.7/3.65*1000</f>
        <v>25370.225970371</v>
      </c>
      <c r="T181" s="0" t="n">
        <f aca="false">S181*2.65</f>
        <v>67231.098821483</v>
      </c>
      <c r="U181" s="0" t="n">
        <v>152</v>
      </c>
      <c r="V181" s="0" t="n">
        <v>0.096</v>
      </c>
      <c r="W181" s="0" t="n">
        <v>0.09</v>
      </c>
    </row>
    <row r="182" customFormat="false" ht="15" hidden="false" customHeight="false" outlineLevel="0" collapsed="false">
      <c r="A182" s="0" t="s">
        <v>57</v>
      </c>
      <c r="B182" s="0" t="s">
        <v>58</v>
      </c>
      <c r="C182" s="0" t="n">
        <v>1</v>
      </c>
      <c r="D182" s="0" t="n">
        <v>2</v>
      </c>
      <c r="E182" s="0" t="n">
        <f aca="false">C182*D182</f>
        <v>2</v>
      </c>
      <c r="F182" s="0" t="n">
        <v>290.555155</v>
      </c>
      <c r="G182" s="0" t="n">
        <v>769.9711609</v>
      </c>
      <c r="H182" s="0" t="n">
        <v>120.9</v>
      </c>
      <c r="I182" s="0" t="n">
        <v>0.1209</v>
      </c>
      <c r="J182" s="0" t="n">
        <v>0.0001209</v>
      </c>
      <c r="K182" s="0" t="n">
        <v>0.266538558</v>
      </c>
      <c r="L182" s="0" t="n">
        <v>0.004</v>
      </c>
      <c r="M182" s="0" t="n">
        <v>3.1</v>
      </c>
      <c r="N182" s="0" t="n">
        <v>21.71941371</v>
      </c>
      <c r="O182" s="0" t="n">
        <f aca="false">R182*0.00220462</f>
        <v>0.825305991241711</v>
      </c>
      <c r="P182" s="0" t="n">
        <f aca="false">Q182/2.54</f>
        <v>15.8046923290766</v>
      </c>
      <c r="Q182" s="0" t="n">
        <f aca="false">72.9*(1-EXP(-0.4*(E182)))</f>
        <v>40.1439185158546</v>
      </c>
      <c r="R182" s="0" t="n">
        <f aca="false">L182*(Q182^M182)</f>
        <v>374.352945741992</v>
      </c>
      <c r="S182" s="0" t="n">
        <f aca="false">R182/20/5.7/3.65*1000</f>
        <v>899.670621826465</v>
      </c>
      <c r="T182" s="0" t="n">
        <f aca="false">S182*2.65</f>
        <v>2384.12714784013</v>
      </c>
      <c r="U182" s="0" t="n">
        <v>72.9</v>
      </c>
      <c r="V182" s="0" t="n">
        <v>0.4</v>
      </c>
      <c r="W182" s="0" t="n">
        <v>0</v>
      </c>
      <c r="Y182" s="0" t="s">
        <v>608</v>
      </c>
    </row>
    <row r="183" customFormat="false" ht="15" hidden="false" customHeight="false" outlineLevel="0" collapsed="false">
      <c r="A183" s="0" t="s">
        <v>57</v>
      </c>
      <c r="B183" s="0" t="s">
        <v>58</v>
      </c>
      <c r="C183" s="0" t="n">
        <v>2</v>
      </c>
      <c r="D183" s="0" t="n">
        <v>2</v>
      </c>
      <c r="E183" s="0" t="n">
        <f aca="false">C183*D183</f>
        <v>4</v>
      </c>
      <c r="F183" s="0" t="n">
        <v>1987.02235</v>
      </c>
      <c r="G183" s="0" t="n">
        <v>5265.609228</v>
      </c>
      <c r="H183" s="0" t="n">
        <v>826.7999998</v>
      </c>
      <c r="I183" s="0" t="n">
        <v>0.8268</v>
      </c>
      <c r="J183" s="0" t="n">
        <v>0.0008268</v>
      </c>
      <c r="K183" s="0" t="n">
        <v>1.822779816</v>
      </c>
      <c r="L183" s="0" t="n">
        <v>0.004</v>
      </c>
      <c r="M183" s="0" t="n">
        <v>3.1</v>
      </c>
      <c r="N183" s="0" t="n">
        <v>41.2261539</v>
      </c>
      <c r="O183" s="0" t="n">
        <f aca="false">R183*0.00220462</f>
        <v>2.60754978705511</v>
      </c>
      <c r="P183" s="0" t="n">
        <f aca="false">Q183/2.54</f>
        <v>22.906198361492</v>
      </c>
      <c r="Q183" s="0" t="n">
        <f aca="false">72.9*(1-EXP(-0.4*(E183)))</f>
        <v>58.1817438381896</v>
      </c>
      <c r="R183" s="0" t="n">
        <f aca="false">L183*(Q183^M183)</f>
        <v>1182.76609440861</v>
      </c>
      <c r="S183" s="0" t="n">
        <f aca="false">R183/20/5.7/3.65*1000</f>
        <v>2842.50443260902</v>
      </c>
      <c r="T183" s="0" t="n">
        <f aca="false">S183*2.65</f>
        <v>7532.63674641389</v>
      </c>
      <c r="U183" s="0" t="n">
        <v>72.9</v>
      </c>
      <c r="V183" s="0" t="n">
        <v>0.4</v>
      </c>
      <c r="W183" s="0" t="n">
        <v>0</v>
      </c>
    </row>
    <row r="184" customFormat="false" ht="15" hidden="false" customHeight="false" outlineLevel="0" collapsed="false">
      <c r="A184" s="0" t="s">
        <v>57</v>
      </c>
      <c r="B184" s="0" t="s">
        <v>58</v>
      </c>
      <c r="C184" s="0" t="n">
        <v>3</v>
      </c>
      <c r="D184" s="0" t="n">
        <v>2</v>
      </c>
      <c r="E184" s="0" t="n">
        <f aca="false">C184*D184</f>
        <v>6</v>
      </c>
      <c r="F184" s="0" t="n">
        <v>3981.73516</v>
      </c>
      <c r="G184" s="0" t="n">
        <v>10551.59817</v>
      </c>
      <c r="H184" s="0" t="n">
        <v>1656.8</v>
      </c>
      <c r="I184" s="0" t="n">
        <v>1.6568</v>
      </c>
      <c r="J184" s="0" t="n">
        <v>0.0016568</v>
      </c>
      <c r="K184" s="0" t="n">
        <v>3.652614416</v>
      </c>
      <c r="L184" s="0" t="n">
        <v>0.004</v>
      </c>
      <c r="M184" s="0" t="n">
        <v>3.1</v>
      </c>
      <c r="N184" s="0" t="n">
        <v>51.97518289</v>
      </c>
      <c r="O184" s="0" t="n">
        <f aca="false">R184*0.00220462</f>
        <v>3.90674245848197</v>
      </c>
      <c r="P184" s="0" t="n">
        <f aca="false">Q184/2.54</f>
        <v>26.0971107107094</v>
      </c>
      <c r="Q184" s="0" t="n">
        <f aca="false">72.9*(1-EXP(-0.4*(E184)))</f>
        <v>66.2866612052018</v>
      </c>
      <c r="R184" s="0" t="n">
        <f aca="false">L184*(Q184^M184)</f>
        <v>1772.07067815858</v>
      </c>
      <c r="S184" s="0" t="n">
        <f aca="false">R184/20/5.7/3.65*1000</f>
        <v>4258.76154327946</v>
      </c>
      <c r="T184" s="0" t="n">
        <f aca="false">S184*2.65</f>
        <v>11285.7180896906</v>
      </c>
      <c r="U184" s="0" t="n">
        <v>72.9</v>
      </c>
      <c r="V184" s="0" t="n">
        <v>0.4</v>
      </c>
      <c r="W184" s="0" t="n">
        <v>0</v>
      </c>
    </row>
    <row r="185" customFormat="false" ht="15" hidden="false" customHeight="false" outlineLevel="0" collapsed="false">
      <c r="A185" s="0" t="s">
        <v>57</v>
      </c>
      <c r="B185" s="0" t="s">
        <v>58</v>
      </c>
      <c r="C185" s="0" t="n">
        <v>4</v>
      </c>
      <c r="D185" s="0" t="n">
        <v>2</v>
      </c>
      <c r="E185" s="0" t="n">
        <f aca="false">C185*D185</f>
        <v>8</v>
      </c>
      <c r="F185" s="0" t="n">
        <v>5681.326604</v>
      </c>
      <c r="G185" s="0" t="n">
        <v>15055.5155</v>
      </c>
      <c r="H185" s="0" t="n">
        <v>2364</v>
      </c>
      <c r="I185" s="0" t="n">
        <v>2.364</v>
      </c>
      <c r="J185" s="0" t="n">
        <v>0.002364</v>
      </c>
      <c r="K185" s="0" t="n">
        <v>5.21172168</v>
      </c>
      <c r="L185" s="0" t="n">
        <v>0.004</v>
      </c>
      <c r="M185" s="0" t="n">
        <v>3.1</v>
      </c>
      <c r="N185" s="0" t="n">
        <v>58.51337586</v>
      </c>
      <c r="O185" s="0" t="n">
        <f aca="false">R185*0.00220462</f>
        <v>4.61126995903056</v>
      </c>
      <c r="P185" s="0" t="n">
        <f aca="false">Q185/2.54</f>
        <v>27.5308800511721</v>
      </c>
      <c r="Q185" s="0" t="n">
        <f aca="false">72.9*(1-EXP(-0.4*(E185)))</f>
        <v>69.9284353299771</v>
      </c>
      <c r="R185" s="0" t="n">
        <f aca="false">L185*(Q185^M185)</f>
        <v>2091.63935690984</v>
      </c>
      <c r="S185" s="0" t="n">
        <f aca="false">R185/20/5.7/3.65*1000</f>
        <v>5026.77086495995</v>
      </c>
      <c r="T185" s="0" t="n">
        <f aca="false">S185*2.65</f>
        <v>13320.9427921439</v>
      </c>
      <c r="U185" s="0" t="n">
        <v>72.9</v>
      </c>
      <c r="V185" s="0" t="n">
        <v>0.4</v>
      </c>
      <c r="W185" s="0" t="n">
        <v>0</v>
      </c>
    </row>
    <row r="186" customFormat="false" ht="15" hidden="false" customHeight="false" outlineLevel="0" collapsed="false">
      <c r="A186" s="0" t="s">
        <v>57</v>
      </c>
      <c r="B186" s="0" t="s">
        <v>58</v>
      </c>
      <c r="C186" s="0" t="n">
        <v>5</v>
      </c>
      <c r="D186" s="0" t="n">
        <v>2</v>
      </c>
      <c r="E186" s="0" t="n">
        <f aca="false">C186*D186</f>
        <v>10</v>
      </c>
      <c r="F186" s="0" t="n">
        <v>6717.495794</v>
      </c>
      <c r="G186" s="0" t="n">
        <v>17801.36385</v>
      </c>
      <c r="H186" s="0" t="n">
        <v>2795.15</v>
      </c>
      <c r="I186" s="0" t="n">
        <v>2.79515</v>
      </c>
      <c r="J186" s="0" t="n">
        <v>0.00279515</v>
      </c>
      <c r="K186" s="0" t="n">
        <v>6.162243593</v>
      </c>
      <c r="L186" s="0" t="n">
        <v>0.004</v>
      </c>
      <c r="M186" s="0" t="n">
        <v>3.1</v>
      </c>
      <c r="N186" s="0" t="n">
        <v>61.87393032</v>
      </c>
      <c r="O186" s="0" t="n">
        <f aca="false">R186*0.00220462</f>
        <v>4.95406700984206</v>
      </c>
      <c r="P186" s="0" t="n">
        <f aca="false">Q186/2.54</f>
        <v>28.1751141437052</v>
      </c>
      <c r="Q186" s="0" t="n">
        <f aca="false">72.9*(1-EXP(-0.4*(E186)))</f>
        <v>71.5647899250113</v>
      </c>
      <c r="R186" s="0" t="n">
        <f aca="false">L186*(Q186^M186)</f>
        <v>2247.12966853338</v>
      </c>
      <c r="S186" s="0" t="n">
        <f aca="false">R186/20/5.7/3.65*1000</f>
        <v>5400.4558244013</v>
      </c>
      <c r="T186" s="0" t="n">
        <f aca="false">S186*2.65</f>
        <v>14311.2079346634</v>
      </c>
      <c r="U186" s="0" t="n">
        <v>72.9</v>
      </c>
      <c r="V186" s="0" t="n">
        <v>0.4</v>
      </c>
      <c r="W186" s="0" t="n">
        <v>0</v>
      </c>
    </row>
    <row r="187" customFormat="false" ht="15" hidden="false" customHeight="false" outlineLevel="0" collapsed="false">
      <c r="A187" s="0" t="s">
        <v>57</v>
      </c>
      <c r="B187" s="0" t="s">
        <v>58</v>
      </c>
      <c r="C187" s="0" t="n">
        <v>6</v>
      </c>
      <c r="D187" s="0" t="n">
        <v>2</v>
      </c>
      <c r="E187" s="0" t="n">
        <f aca="false">C187*D187</f>
        <v>12</v>
      </c>
      <c r="F187" s="0" t="n">
        <v>7278.538813</v>
      </c>
      <c r="G187" s="0" t="n">
        <v>19288.12785</v>
      </c>
      <c r="H187" s="0" t="n">
        <v>3028.6</v>
      </c>
      <c r="I187" s="0" t="n">
        <v>3.0286</v>
      </c>
      <c r="J187" s="0" t="n">
        <v>0.0030286</v>
      </c>
      <c r="K187" s="0" t="n">
        <v>6.676912132</v>
      </c>
      <c r="L187" s="0" t="n">
        <v>0.004</v>
      </c>
      <c r="M187" s="0" t="n">
        <v>3.1</v>
      </c>
      <c r="N187" s="0" t="n">
        <v>63.5506461</v>
      </c>
      <c r="O187" s="0" t="n">
        <f aca="false">R187*0.00220462</f>
        <v>5.11356067889573</v>
      </c>
      <c r="P187" s="0" t="n">
        <f aca="false">Q187/2.54</f>
        <v>28.4645871811521</v>
      </c>
      <c r="Q187" s="0" t="n">
        <f aca="false">72.9*(1-EXP(-0.4*(E187)))</f>
        <v>72.3000514401265</v>
      </c>
      <c r="R187" s="0" t="n">
        <f aca="false">L187*(Q187^M187)</f>
        <v>2319.474865916</v>
      </c>
      <c r="S187" s="0" t="n">
        <f aca="false">R187/20/5.7/3.65*1000</f>
        <v>5574.32075442442</v>
      </c>
      <c r="T187" s="0" t="n">
        <f aca="false">S187*2.65</f>
        <v>14771.9499992247</v>
      </c>
      <c r="U187" s="0" t="n">
        <v>72.9</v>
      </c>
      <c r="V187" s="0" t="n">
        <v>0.4</v>
      </c>
      <c r="W187" s="0" t="n">
        <v>0</v>
      </c>
    </row>
    <row r="188" customFormat="false" ht="15" hidden="false" customHeight="false" outlineLevel="0" collapsed="false">
      <c r="A188" s="0" t="s">
        <v>57</v>
      </c>
      <c r="B188" s="0" t="s">
        <v>58</v>
      </c>
      <c r="C188" s="0" t="n">
        <v>7</v>
      </c>
      <c r="D188" s="0" t="n">
        <v>2</v>
      </c>
      <c r="E188" s="0" t="n">
        <f aca="false">C188*D188</f>
        <v>14</v>
      </c>
      <c r="F188" s="0" t="n">
        <v>7769.887048</v>
      </c>
      <c r="G188" s="0" t="n">
        <v>20590.20068</v>
      </c>
      <c r="H188" s="0" t="n">
        <v>3233.050001</v>
      </c>
      <c r="I188" s="0" t="n">
        <v>3.233050001</v>
      </c>
      <c r="J188" s="0" t="n">
        <v>0.00323305</v>
      </c>
      <c r="K188" s="0" t="n">
        <v>7.127646692</v>
      </c>
      <c r="L188" s="0" t="n">
        <v>0.004</v>
      </c>
      <c r="M188" s="0" t="n">
        <v>3.1</v>
      </c>
      <c r="N188" s="0" t="n">
        <v>64.94964844</v>
      </c>
      <c r="O188" s="0" t="n">
        <f aca="false">R188*0.00220462</f>
        <v>5.18634452006647</v>
      </c>
      <c r="P188" s="0" t="n">
        <f aca="false">Q188/2.54</f>
        <v>28.594655801208</v>
      </c>
      <c r="Q188" s="0" t="n">
        <f aca="false">72.9*(1-EXP(-0.4*(E188)))</f>
        <v>72.6304257350684</v>
      </c>
      <c r="R188" s="0" t="n">
        <f aca="false">L188*(Q188^M188)</f>
        <v>2352.48910019254</v>
      </c>
      <c r="S188" s="0" t="n">
        <f aca="false">R188/20/5.7/3.65*1000</f>
        <v>5653.66282189987</v>
      </c>
      <c r="T188" s="0" t="n">
        <f aca="false">S188*2.65</f>
        <v>14982.2064780347</v>
      </c>
      <c r="U188" s="0" t="n">
        <v>72.9</v>
      </c>
      <c r="V188" s="0" t="n">
        <v>0.4</v>
      </c>
      <c r="W188" s="0" t="n">
        <v>0</v>
      </c>
    </row>
    <row r="189" customFormat="false" ht="15" hidden="false" customHeight="false" outlineLevel="0" collapsed="false">
      <c r="A189" s="0" t="s">
        <v>57</v>
      </c>
      <c r="B189" s="0" t="s">
        <v>58</v>
      </c>
      <c r="C189" s="0" t="n">
        <v>8</v>
      </c>
      <c r="D189" s="0" t="n">
        <v>2</v>
      </c>
      <c r="E189" s="0" t="n">
        <f aca="false">C189*D189</f>
        <v>16</v>
      </c>
      <c r="F189" s="0" t="n">
        <v>8090.60322</v>
      </c>
      <c r="G189" s="0" t="n">
        <v>21440.09853</v>
      </c>
      <c r="H189" s="0" t="n">
        <v>3366.5</v>
      </c>
      <c r="I189" s="0" t="n">
        <v>3.3665</v>
      </c>
      <c r="J189" s="0" t="n">
        <v>0.0033665</v>
      </c>
      <c r="K189" s="0" t="n">
        <v>7.42185323</v>
      </c>
      <c r="L189" s="0" t="n">
        <v>0.004</v>
      </c>
      <c r="M189" s="0" t="n">
        <v>3.1</v>
      </c>
      <c r="N189" s="0" t="n">
        <v>65.83126551</v>
      </c>
      <c r="O189" s="0" t="n">
        <f aca="false">R189*0.00220462</f>
        <v>5.21927566648737</v>
      </c>
      <c r="P189" s="0" t="n">
        <f aca="false">Q189/2.54</f>
        <v>28.6530993995219</v>
      </c>
      <c r="Q189" s="0" t="n">
        <f aca="false">72.9*(1-EXP(-0.4*(E189)))</f>
        <v>72.7788724747856</v>
      </c>
      <c r="R189" s="0" t="n">
        <f aca="false">L189*(Q189^M189)</f>
        <v>2367.42643470864</v>
      </c>
      <c r="S189" s="0" t="n">
        <f aca="false">R189/20/5.7/3.65*1000</f>
        <v>5689.56124659611</v>
      </c>
      <c r="T189" s="0" t="n">
        <f aca="false">S189*2.65</f>
        <v>15077.3373034797</v>
      </c>
      <c r="U189" s="0" t="n">
        <v>72.9</v>
      </c>
      <c r="V189" s="0" t="n">
        <v>0.4</v>
      </c>
      <c r="W189" s="0" t="n">
        <v>0</v>
      </c>
    </row>
    <row r="190" customFormat="false" ht="15" hidden="false" customHeight="false" outlineLevel="0" collapsed="false">
      <c r="A190" s="0" t="s">
        <v>57</v>
      </c>
      <c r="B190" s="0" t="s">
        <v>58</v>
      </c>
      <c r="C190" s="0" t="n">
        <v>9</v>
      </c>
      <c r="D190" s="0" t="n">
        <v>2</v>
      </c>
      <c r="E190" s="0" t="n">
        <f aca="false">C190*D190</f>
        <v>18</v>
      </c>
      <c r="F190" s="0" t="n">
        <v>8291.276134</v>
      </c>
      <c r="G190" s="0" t="n">
        <v>21971.88176</v>
      </c>
      <c r="H190" s="0" t="n">
        <v>3449.999999</v>
      </c>
      <c r="I190" s="0" t="n">
        <v>3.449999999</v>
      </c>
      <c r="J190" s="0" t="n">
        <v>0.00345</v>
      </c>
      <c r="K190" s="0" t="n">
        <v>7.605938999</v>
      </c>
      <c r="L190" s="0" t="n">
        <v>0.004</v>
      </c>
      <c r="M190" s="0" t="n">
        <v>3.1</v>
      </c>
      <c r="N190" s="0" t="n">
        <v>66.3711021</v>
      </c>
      <c r="O190" s="0" t="n">
        <f aca="false">R190*0.00220462</f>
        <v>5.23411859356723</v>
      </c>
      <c r="P190" s="0" t="n">
        <f aca="false">Q190/2.54</f>
        <v>28.6793598010115</v>
      </c>
      <c r="Q190" s="0" t="n">
        <f aca="false">72.9*(1-EXP(-0.4*(E190)))</f>
        <v>72.8455738945693</v>
      </c>
      <c r="R190" s="0" t="n">
        <f aca="false">L190*(Q190^M190)</f>
        <v>2374.15908118734</v>
      </c>
      <c r="S190" s="0" t="n">
        <f aca="false">R190/20/5.7/3.65*1000</f>
        <v>5705.74160343027</v>
      </c>
      <c r="T190" s="0" t="n">
        <f aca="false">S190*2.65</f>
        <v>15120.2152490902</v>
      </c>
      <c r="U190" s="0" t="n">
        <v>72.9</v>
      </c>
      <c r="V190" s="0" t="n">
        <v>0.4</v>
      </c>
      <c r="W190" s="0" t="n">
        <v>0</v>
      </c>
    </row>
    <row r="191" customFormat="false" ht="15" hidden="false" customHeight="false" outlineLevel="0" collapsed="false">
      <c r="A191" s="0" t="s">
        <v>57</v>
      </c>
      <c r="B191" s="0" t="s">
        <v>58</v>
      </c>
      <c r="C191" s="0" t="n">
        <v>10</v>
      </c>
      <c r="D191" s="0" t="n">
        <v>2</v>
      </c>
      <c r="E191" s="0" t="n">
        <f aca="false">C191*D191</f>
        <v>20</v>
      </c>
      <c r="F191" s="0" t="n">
        <v>8651.766403</v>
      </c>
      <c r="G191" s="0" t="n">
        <v>22927.18097</v>
      </c>
      <c r="H191" s="0" t="n">
        <v>3600</v>
      </c>
      <c r="I191" s="0" t="n">
        <v>3.6</v>
      </c>
      <c r="J191" s="0" t="n">
        <v>0.0036</v>
      </c>
      <c r="K191" s="0" t="n">
        <v>7.936632001</v>
      </c>
      <c r="L191" s="0" t="n">
        <v>0.004</v>
      </c>
      <c r="M191" s="0" t="n">
        <v>3.1</v>
      </c>
      <c r="N191" s="0" t="n">
        <v>67.31938883</v>
      </c>
      <c r="O191" s="0" t="n">
        <f aca="false">R191*0.00220462</f>
        <v>5.24079725118417</v>
      </c>
      <c r="P191" s="0" t="n">
        <f aca="false">Q191/2.54</f>
        <v>28.6911593600102</v>
      </c>
      <c r="Q191" s="0" t="n">
        <f aca="false">72.9*(1-EXP(-0.4*(E191)))</f>
        <v>72.8755447744259</v>
      </c>
      <c r="R191" s="0" t="n">
        <f aca="false">L191*(Q191^M191)</f>
        <v>2377.18847292693</v>
      </c>
      <c r="S191" s="0" t="n">
        <f aca="false">R191/20/5.7/3.65*1000</f>
        <v>5713.02204500584</v>
      </c>
      <c r="T191" s="0" t="n">
        <f aca="false">S191*2.65</f>
        <v>15139.5084192655</v>
      </c>
      <c r="U191" s="0" t="n">
        <v>72.9</v>
      </c>
      <c r="V191" s="0" t="n">
        <v>0.4</v>
      </c>
      <c r="W191" s="0" t="n">
        <v>0</v>
      </c>
    </row>
    <row r="192" customFormat="false" ht="15" hidden="false" customHeight="false" outlineLevel="0" collapsed="false">
      <c r="A192" s="0" t="s">
        <v>59</v>
      </c>
      <c r="B192" s="0" t="s">
        <v>60</v>
      </c>
      <c r="C192" s="0" t="n">
        <v>1</v>
      </c>
      <c r="D192" s="0" t="n">
        <v>2</v>
      </c>
      <c r="E192" s="0" t="n">
        <f aca="false">C192*D192</f>
        <v>2</v>
      </c>
      <c r="F192" s="0" t="n">
        <v>476.0273973</v>
      </c>
      <c r="G192" s="0" t="n">
        <v>1261.472603</v>
      </c>
      <c r="H192" s="0" t="n">
        <v>198.075</v>
      </c>
      <c r="I192" s="0" t="n">
        <v>0.198075</v>
      </c>
      <c r="J192" s="0" t="n">
        <v>0.000198075</v>
      </c>
      <c r="K192" s="0" t="n">
        <v>0.436680107</v>
      </c>
      <c r="L192" s="0" t="n">
        <v>0.0168</v>
      </c>
      <c r="M192" s="0" t="n">
        <v>3.1</v>
      </c>
      <c r="N192" s="0" t="n">
        <v>20.5775503</v>
      </c>
      <c r="O192" s="0" t="n">
        <f aca="false">R192*0.00220462</f>
        <v>1.40792470807388</v>
      </c>
      <c r="P192" s="0" t="n">
        <f aca="false">Q192/2.54</f>
        <v>11.8185752295235</v>
      </c>
      <c r="Q192" s="0" t="n">
        <f aca="false">263.2*(1-EXP(-0.07*(E192-0.27)))</f>
        <v>30.0191810829898</v>
      </c>
      <c r="R192" s="0" t="n">
        <f aca="false">L192*(Q192^M192)</f>
        <v>638.624664601555</v>
      </c>
      <c r="S192" s="0" t="n">
        <f aca="false">R192/20/5.7/3.65*1000</f>
        <v>1534.78650469011</v>
      </c>
      <c r="T192" s="0" t="n">
        <f aca="false">S192*2.65</f>
        <v>4067.1842374288</v>
      </c>
      <c r="U192" s="0" t="n">
        <v>263.2</v>
      </c>
      <c r="V192" s="0" t="n">
        <v>0.07</v>
      </c>
      <c r="W192" s="0" t="n">
        <v>0.27</v>
      </c>
      <c r="Y192" s="0" t="s">
        <v>609</v>
      </c>
    </row>
    <row r="193" customFormat="false" ht="15" hidden="false" customHeight="false" outlineLevel="0" collapsed="false">
      <c r="A193" s="0" t="s">
        <v>59</v>
      </c>
      <c r="B193" s="0" t="s">
        <v>60</v>
      </c>
      <c r="C193" s="0" t="n">
        <v>2</v>
      </c>
      <c r="D193" s="0" t="n">
        <v>2</v>
      </c>
      <c r="E193" s="0" t="n">
        <f aca="false">C193*D193</f>
        <v>4</v>
      </c>
      <c r="F193" s="0" t="n">
        <v>1129.488104</v>
      </c>
      <c r="G193" s="0" t="n">
        <v>2993.143474</v>
      </c>
      <c r="H193" s="0" t="n">
        <v>469.9800001</v>
      </c>
      <c r="I193" s="0" t="n">
        <v>0.46998</v>
      </c>
      <c r="J193" s="0" t="n">
        <v>0.00046998</v>
      </c>
      <c r="K193" s="0" t="n">
        <v>1.036127308</v>
      </c>
      <c r="L193" s="0" t="n">
        <v>0.0168</v>
      </c>
      <c r="M193" s="0" t="n">
        <v>3.1</v>
      </c>
      <c r="N193" s="0" t="n">
        <v>27.19205101</v>
      </c>
      <c r="O193" s="0" t="n">
        <f aca="false">R193*0.00220462</f>
        <v>12.3506985486575</v>
      </c>
      <c r="P193" s="0" t="n">
        <f aca="false">Q193/2.54</f>
        <v>23.8119428100234</v>
      </c>
      <c r="Q193" s="0" t="n">
        <f aca="false">263.2*(1-EXP(-0.07*(E193-0.27)))</f>
        <v>60.4823347374595</v>
      </c>
      <c r="R193" s="0" t="n">
        <f aca="false">L193*(Q193^M193)</f>
        <v>5602.18928824808</v>
      </c>
      <c r="S193" s="0" t="n">
        <f aca="false">R193/20/5.7/3.65*1000</f>
        <v>13463.5647398416</v>
      </c>
      <c r="T193" s="0" t="n">
        <f aca="false">S193*2.65</f>
        <v>35678.4465605801</v>
      </c>
      <c r="U193" s="0" t="n">
        <v>263.2</v>
      </c>
      <c r="V193" s="0" t="n">
        <v>0.07</v>
      </c>
      <c r="W193" s="0" t="n">
        <v>0.27</v>
      </c>
    </row>
    <row r="194" customFormat="false" ht="15" hidden="false" customHeight="false" outlineLevel="0" collapsed="false">
      <c r="A194" s="0" t="s">
        <v>59</v>
      </c>
      <c r="B194" s="0" t="s">
        <v>60</v>
      </c>
      <c r="C194" s="0" t="n">
        <v>3</v>
      </c>
      <c r="D194" s="0" t="n">
        <v>2</v>
      </c>
      <c r="E194" s="0" t="n">
        <f aca="false">C194*D194</f>
        <v>6</v>
      </c>
      <c r="F194" s="0" t="n">
        <v>1548.906513</v>
      </c>
      <c r="G194" s="0" t="n">
        <v>4104.60226</v>
      </c>
      <c r="H194" s="0" t="n">
        <v>644.5000001</v>
      </c>
      <c r="I194" s="0" t="n">
        <v>0.6445</v>
      </c>
      <c r="J194" s="0" t="n">
        <v>0.0006445</v>
      </c>
      <c r="K194" s="0" t="n">
        <v>1.42087759</v>
      </c>
      <c r="L194" s="0" t="n">
        <v>0.0168</v>
      </c>
      <c r="M194" s="0" t="n">
        <v>3.1</v>
      </c>
      <c r="N194" s="0" t="n">
        <v>30.1079939</v>
      </c>
      <c r="O194" s="0" t="n">
        <f aca="false">R194*0.00220462</f>
        <v>38.0734518184613</v>
      </c>
      <c r="P194" s="0" t="n">
        <f aca="false">Q194/2.54</f>
        <v>34.2384756862961</v>
      </c>
      <c r="Q194" s="0" t="n">
        <f aca="false">263.2*(1-EXP(-0.07*(E194-0.27)))</f>
        <v>86.965728243192</v>
      </c>
      <c r="R194" s="0" t="n">
        <f aca="false">L194*(Q194^M194)</f>
        <v>17269.8477825935</v>
      </c>
      <c r="S194" s="0" t="n">
        <f aca="false">R194/20/5.7/3.65*1000</f>
        <v>41504.0802273336</v>
      </c>
      <c r="T194" s="0" t="n">
        <f aca="false">S194*2.65</f>
        <v>109985.812602434</v>
      </c>
      <c r="U194" s="0" t="n">
        <v>263.2</v>
      </c>
      <c r="V194" s="0" t="n">
        <v>0.07</v>
      </c>
      <c r="W194" s="0" t="n">
        <v>0.27</v>
      </c>
    </row>
    <row r="195" customFormat="false" ht="15" hidden="false" customHeight="false" outlineLevel="0" collapsed="false">
      <c r="A195" s="0" t="s">
        <v>59</v>
      </c>
      <c r="B195" s="0" t="s">
        <v>60</v>
      </c>
      <c r="C195" s="0" t="n">
        <v>4</v>
      </c>
      <c r="D195" s="0" t="n">
        <v>2</v>
      </c>
      <c r="E195" s="0" t="n">
        <f aca="false">C195*D195</f>
        <v>8</v>
      </c>
      <c r="F195" s="0" t="n">
        <v>2095.457822</v>
      </c>
      <c r="G195" s="0" t="n">
        <v>5552.96323</v>
      </c>
      <c r="H195" s="0" t="n">
        <v>871.9199997</v>
      </c>
      <c r="I195" s="0" t="n">
        <v>0.87192</v>
      </c>
      <c r="J195" s="0" t="n">
        <v>0.00087192</v>
      </c>
      <c r="K195" s="0" t="n">
        <v>1.92225227</v>
      </c>
      <c r="L195" s="0" t="n">
        <v>0.0168</v>
      </c>
      <c r="M195" s="0" t="n">
        <v>3.1</v>
      </c>
      <c r="N195" s="0" t="n">
        <v>33.19110631</v>
      </c>
      <c r="O195" s="0" t="n">
        <f aca="false">R195*0.00220462</f>
        <v>78.854992162427</v>
      </c>
      <c r="P195" s="0" t="n">
        <f aca="false">Q195/2.54</f>
        <v>43.3028679089401</v>
      </c>
      <c r="Q195" s="0" t="n">
        <f aca="false">263.2*(1-EXP(-0.07*(E195-0.27)))</f>
        <v>109.989284488708</v>
      </c>
      <c r="R195" s="0" t="n">
        <f aca="false">L195*(Q195^M195)</f>
        <v>35768.0653184798</v>
      </c>
      <c r="S195" s="0" t="n">
        <f aca="false">R195/20/5.7/3.65*1000</f>
        <v>85960.2627216531</v>
      </c>
      <c r="T195" s="0" t="n">
        <f aca="false">S195*2.65</f>
        <v>227794.696212381</v>
      </c>
      <c r="U195" s="0" t="n">
        <v>263.2</v>
      </c>
      <c r="V195" s="0" t="n">
        <v>0.07</v>
      </c>
      <c r="W195" s="0" t="n">
        <v>0.27</v>
      </c>
    </row>
    <row r="196" customFormat="false" ht="15" hidden="false" customHeight="false" outlineLevel="0" collapsed="false">
      <c r="A196" s="0" t="s">
        <v>59</v>
      </c>
      <c r="B196" s="0" t="s">
        <v>60</v>
      </c>
      <c r="C196" s="0" t="n">
        <v>5</v>
      </c>
      <c r="D196" s="0" t="n">
        <v>2</v>
      </c>
      <c r="E196" s="0" t="n">
        <f aca="false">C196*D196</f>
        <v>10</v>
      </c>
      <c r="F196" s="0" t="n">
        <v>2636.890171</v>
      </c>
      <c r="G196" s="0" t="n">
        <v>6987.758953</v>
      </c>
      <c r="H196" s="0" t="n">
        <v>1097.21</v>
      </c>
      <c r="I196" s="0" t="n">
        <v>1.09721</v>
      </c>
      <c r="J196" s="0" t="n">
        <v>0.00109721</v>
      </c>
      <c r="K196" s="0" t="n">
        <v>2.418931111</v>
      </c>
      <c r="L196" s="0" t="n">
        <v>0.0168</v>
      </c>
      <c r="M196" s="0" t="n">
        <v>3.1</v>
      </c>
      <c r="N196" s="0" t="n">
        <v>35.74534625</v>
      </c>
      <c r="O196" s="0" t="n">
        <f aca="false">R196*0.00220462</f>
        <v>132.409524286356</v>
      </c>
      <c r="P196" s="0" t="n">
        <f aca="false">Q196/2.54</f>
        <v>51.1830719365805</v>
      </c>
      <c r="Q196" s="0" t="n">
        <f aca="false">263.2*(1-EXP(-0.07*(E196-0.27)))</f>
        <v>130.005002718915</v>
      </c>
      <c r="R196" s="0" t="n">
        <f aca="false">L196*(Q196^M196)</f>
        <v>60060.0213580372</v>
      </c>
      <c r="S196" s="0" t="n">
        <f aca="false">R196/20/5.7/3.65*1000</f>
        <v>144340.354140921</v>
      </c>
      <c r="T196" s="0" t="n">
        <f aca="false">S196*2.65</f>
        <v>382501.938473441</v>
      </c>
      <c r="U196" s="0" t="n">
        <v>263.2</v>
      </c>
      <c r="V196" s="0" t="n">
        <v>0.07</v>
      </c>
      <c r="W196" s="0" t="n">
        <v>0.27</v>
      </c>
    </row>
    <row r="197" customFormat="false" ht="15" hidden="false" customHeight="false" outlineLevel="0" collapsed="false">
      <c r="A197" s="0" t="s">
        <v>59</v>
      </c>
      <c r="B197" s="0" t="s">
        <v>60</v>
      </c>
      <c r="C197" s="0" t="n">
        <v>6</v>
      </c>
      <c r="D197" s="0" t="n">
        <v>2</v>
      </c>
      <c r="E197" s="0" t="n">
        <f aca="false">C197*D197</f>
        <v>12</v>
      </c>
      <c r="F197" s="0" t="n">
        <v>2919.850997</v>
      </c>
      <c r="G197" s="0" t="n">
        <v>7737.605143</v>
      </c>
      <c r="H197" s="0" t="n">
        <v>1214.95</v>
      </c>
      <c r="I197" s="0" t="n">
        <v>1.21495</v>
      </c>
      <c r="J197" s="0" t="n">
        <v>0.00121495</v>
      </c>
      <c r="K197" s="0" t="n">
        <v>2.678503069</v>
      </c>
      <c r="L197" s="0" t="n">
        <v>0.0168</v>
      </c>
      <c r="M197" s="0" t="n">
        <v>3.1</v>
      </c>
      <c r="N197" s="0" t="n">
        <v>36.94024039</v>
      </c>
      <c r="O197" s="0" t="n">
        <f aca="false">R197*0.00220462</f>
        <v>195.451268019434</v>
      </c>
      <c r="P197" s="0" t="n">
        <f aca="false">Q197/2.54</f>
        <v>58.0337922046326</v>
      </c>
      <c r="Q197" s="0" t="n">
        <f aca="false">263.2*(1-EXP(-0.07*(E197-0.27)))</f>
        <v>147.405832199767</v>
      </c>
      <c r="R197" s="0" t="n">
        <f aca="false">L197*(Q197^M197)</f>
        <v>88655.30931382</v>
      </c>
      <c r="S197" s="0" t="n">
        <f aca="false">R197/20/5.7/3.65*1000</f>
        <v>213062.507363182</v>
      </c>
      <c r="T197" s="0" t="n">
        <f aca="false">S197*2.65</f>
        <v>564615.644512432</v>
      </c>
      <c r="U197" s="0" t="n">
        <v>263.2</v>
      </c>
      <c r="V197" s="0" t="n">
        <v>0.07</v>
      </c>
      <c r="W197" s="0" t="n">
        <v>0.27</v>
      </c>
    </row>
    <row r="198" customFormat="false" ht="15" hidden="false" customHeight="false" outlineLevel="0" collapsed="false">
      <c r="A198" s="0" t="s">
        <v>59</v>
      </c>
      <c r="B198" s="0" t="s">
        <v>60</v>
      </c>
      <c r="C198" s="0" t="n">
        <v>7</v>
      </c>
      <c r="D198" s="0" t="n">
        <v>2</v>
      </c>
      <c r="E198" s="0" t="n">
        <f aca="false">C198*D198</f>
        <v>14</v>
      </c>
      <c r="F198" s="0" t="n">
        <v>3445.56597</v>
      </c>
      <c r="G198" s="0" t="n">
        <v>9130.749819</v>
      </c>
      <c r="H198" s="0" t="n">
        <v>1433.7</v>
      </c>
      <c r="I198" s="0" t="n">
        <v>1.4337</v>
      </c>
      <c r="J198" s="0" t="n">
        <v>0.0014337</v>
      </c>
      <c r="K198" s="0" t="n">
        <v>3.160763694</v>
      </c>
      <c r="L198" s="0" t="n">
        <v>0.0168</v>
      </c>
      <c r="M198" s="0" t="n">
        <v>3.1</v>
      </c>
      <c r="N198" s="0" t="n">
        <v>38.96666402</v>
      </c>
      <c r="O198" s="0" t="n">
        <f aca="false">R198*0.00220462</f>
        <v>264.584888887479</v>
      </c>
      <c r="P198" s="0" t="n">
        <f aca="false">Q198/2.54</f>
        <v>63.9895222880772</v>
      </c>
      <c r="Q198" s="0" t="n">
        <f aca="false">263.2*(1-EXP(-0.07*(E198-0.27)))</f>
        <v>162.533386611716</v>
      </c>
      <c r="R198" s="0" t="n">
        <f aca="false">L198*(Q198^M198)</f>
        <v>120013.829543177</v>
      </c>
      <c r="S198" s="0" t="n">
        <f aca="false">R198/20/5.7/3.65*1000</f>
        <v>288425.449514965</v>
      </c>
      <c r="T198" s="0" t="n">
        <f aca="false">S198*2.65</f>
        <v>764327.441214658</v>
      </c>
      <c r="U198" s="0" t="n">
        <v>263.2</v>
      </c>
      <c r="V198" s="0" t="n">
        <v>0.07</v>
      </c>
      <c r="W198" s="0" t="n">
        <v>0.27</v>
      </c>
    </row>
    <row r="199" customFormat="false" ht="15" hidden="false" customHeight="false" outlineLevel="0" collapsed="false">
      <c r="A199" s="0" t="s">
        <v>59</v>
      </c>
      <c r="B199" s="0" t="s">
        <v>60</v>
      </c>
      <c r="C199" s="0" t="n">
        <v>8</v>
      </c>
      <c r="D199" s="0" t="n">
        <v>2</v>
      </c>
      <c r="E199" s="0" t="n">
        <f aca="false">C199*D199</f>
        <v>16</v>
      </c>
      <c r="F199" s="0" t="n">
        <v>3970.920452</v>
      </c>
      <c r="G199" s="0" t="n">
        <v>10522.9392</v>
      </c>
      <c r="H199" s="0" t="n">
        <v>1652.3</v>
      </c>
      <c r="I199" s="0" t="n">
        <v>1.6523</v>
      </c>
      <c r="J199" s="0" t="n">
        <v>0.0016523</v>
      </c>
      <c r="K199" s="0" t="n">
        <v>3.642693626</v>
      </c>
      <c r="L199" s="0" t="n">
        <v>0.0168</v>
      </c>
      <c r="M199" s="0" t="n">
        <v>3.1</v>
      </c>
      <c r="N199" s="0" t="n">
        <v>40.79191287</v>
      </c>
      <c r="O199" s="0" t="n">
        <f aca="false">R199*0.00220462</f>
        <v>336.757955768023</v>
      </c>
      <c r="P199" s="0" t="n">
        <f aca="false">Q199/2.54</f>
        <v>69.1671852839322</v>
      </c>
      <c r="Q199" s="0" t="n">
        <f aca="false">263.2*(1-EXP(-0.07*(E199-0.27)))</f>
        <v>175.684650621188</v>
      </c>
      <c r="R199" s="0" t="n">
        <f aca="false">L199*(Q199^M199)</f>
        <v>152751.020932416</v>
      </c>
      <c r="S199" s="0" t="n">
        <f aca="false">R199/20/5.7/3.65*1000</f>
        <v>367101.708561442</v>
      </c>
      <c r="T199" s="0" t="n">
        <f aca="false">S199*2.65</f>
        <v>972819.527687821</v>
      </c>
      <c r="U199" s="0" t="n">
        <v>263.2</v>
      </c>
      <c r="V199" s="0" t="n">
        <v>0.07</v>
      </c>
      <c r="W199" s="0" t="n">
        <v>0.27</v>
      </c>
    </row>
    <row r="200" customFormat="false" ht="15" hidden="false" customHeight="false" outlineLevel="0" collapsed="false">
      <c r="A200" s="0" t="s">
        <v>59</v>
      </c>
      <c r="B200" s="0" t="s">
        <v>60</v>
      </c>
      <c r="C200" s="0" t="n">
        <v>9</v>
      </c>
      <c r="D200" s="0" t="n">
        <v>2</v>
      </c>
      <c r="E200" s="0" t="n">
        <f aca="false">C200*D200</f>
        <v>18</v>
      </c>
      <c r="F200" s="0" t="n">
        <v>4109.589041</v>
      </c>
      <c r="G200" s="0" t="n">
        <v>10890.41096</v>
      </c>
      <c r="H200" s="0" t="n">
        <v>1710</v>
      </c>
      <c r="I200" s="0" t="n">
        <v>1.71</v>
      </c>
      <c r="J200" s="0" t="n">
        <v>0.00171</v>
      </c>
      <c r="K200" s="0" t="n">
        <v>3.7699002</v>
      </c>
      <c r="L200" s="0" t="n">
        <v>0.0168</v>
      </c>
      <c r="M200" s="0" t="n">
        <v>3.1</v>
      </c>
      <c r="N200" s="0" t="n">
        <v>41.24609597</v>
      </c>
      <c r="O200" s="0" t="n">
        <f aca="false">R200*0.00220462</f>
        <v>409.449096489719</v>
      </c>
      <c r="P200" s="0" t="n">
        <f aca="false">Q200/2.54</f>
        <v>73.6684292494983</v>
      </c>
      <c r="Q200" s="0" t="n">
        <f aca="false">263.2*(1-EXP(-0.07*(E200-0.27)))</f>
        <v>187.117810293726</v>
      </c>
      <c r="R200" s="0" t="n">
        <f aca="false">L200*(Q200^M200)</f>
        <v>185723.206942566</v>
      </c>
      <c r="S200" s="0" t="n">
        <f aca="false">R200/20/5.7/3.65*1000</f>
        <v>446342.722765118</v>
      </c>
      <c r="T200" s="0" t="n">
        <f aca="false">S200*2.65</f>
        <v>1182808.21532756</v>
      </c>
      <c r="U200" s="0" t="n">
        <v>263.2</v>
      </c>
      <c r="V200" s="0" t="n">
        <v>0.07</v>
      </c>
      <c r="W200" s="0" t="n">
        <v>0.27</v>
      </c>
    </row>
    <row r="201" customFormat="false" ht="15" hidden="false" customHeight="false" outlineLevel="0" collapsed="false">
      <c r="A201" s="0" t="s">
        <v>59</v>
      </c>
      <c r="B201" s="0" t="s">
        <v>60</v>
      </c>
      <c r="C201" s="0" t="n">
        <v>10</v>
      </c>
      <c r="D201" s="0" t="n">
        <v>2</v>
      </c>
      <c r="E201" s="0" t="n">
        <f aca="false">C201*D201</f>
        <v>20</v>
      </c>
      <c r="F201" s="0" t="n">
        <v>4373.94857</v>
      </c>
      <c r="G201" s="0" t="n">
        <v>11590.96371</v>
      </c>
      <c r="H201" s="0" t="n">
        <v>1820</v>
      </c>
      <c r="I201" s="0" t="n">
        <v>1.82</v>
      </c>
      <c r="J201" s="0" t="n">
        <v>0.00182</v>
      </c>
      <c r="K201" s="0" t="n">
        <v>4.0124084</v>
      </c>
      <c r="L201" s="0" t="n">
        <v>0.0168</v>
      </c>
      <c r="M201" s="0" t="n">
        <v>3.1</v>
      </c>
      <c r="N201" s="0" t="n">
        <v>42.08398028</v>
      </c>
      <c r="O201" s="0" t="n">
        <f aca="false">R201*0.00220462</f>
        <v>480.706517484954</v>
      </c>
      <c r="P201" s="0" t="n">
        <f aca="false">Q201/2.54</f>
        <v>77.5816227605025</v>
      </c>
      <c r="Q201" s="0" t="n">
        <f aca="false">263.2*(1-EXP(-0.07*(E201-0.27)))</f>
        <v>197.057321811676</v>
      </c>
      <c r="R201" s="0" t="n">
        <f aca="false">L201*(Q201^M201)</f>
        <v>218045.067850675</v>
      </c>
      <c r="S201" s="0" t="n">
        <f aca="false">R201/20/5.7/3.65*1000</f>
        <v>524020.831172013</v>
      </c>
      <c r="T201" s="0" t="n">
        <f aca="false">S201*2.65</f>
        <v>1388655.20260583</v>
      </c>
      <c r="U201" s="0" t="n">
        <v>263.2</v>
      </c>
      <c r="V201" s="0" t="n">
        <v>0.07</v>
      </c>
      <c r="W201" s="0" t="n">
        <v>0.27</v>
      </c>
    </row>
    <row r="202" customFormat="false" ht="15" hidden="false" customHeight="false" outlineLevel="0" collapsed="false">
      <c r="A202" s="0" t="s">
        <v>61</v>
      </c>
      <c r="B202" s="0" t="s">
        <v>62</v>
      </c>
      <c r="C202" s="0" t="n">
        <v>1</v>
      </c>
      <c r="D202" s="0" t="n">
        <v>1</v>
      </c>
      <c r="E202" s="0" t="n">
        <f aca="false">C202*D202</f>
        <v>1</v>
      </c>
      <c r="F202" s="0" t="n">
        <v>16.82287911</v>
      </c>
      <c r="G202" s="0" t="n">
        <v>44.58062965</v>
      </c>
      <c r="H202" s="0" t="n">
        <v>6.999999998</v>
      </c>
      <c r="I202" s="0" t="n">
        <v>0.007</v>
      </c>
      <c r="J202" s="0" t="n">
        <v>7E-006</v>
      </c>
      <c r="K202" s="0" t="n">
        <v>0.01543234</v>
      </c>
      <c r="L202" s="0" t="n">
        <v>0.0125</v>
      </c>
      <c r="M202" s="0" t="n">
        <v>3</v>
      </c>
      <c r="N202" s="0" t="n">
        <v>8.242570599</v>
      </c>
      <c r="O202" s="0" t="n">
        <f aca="false">R202*0.00220462</f>
        <v>0.00254412721437666</v>
      </c>
      <c r="P202" s="0" t="n">
        <f aca="false">Q202/2.54</f>
        <v>1.77936334267905</v>
      </c>
      <c r="Q202" s="0" t="n">
        <f aca="false">33.7*(1-EXP(-0.32*(E202-0.55)))</f>
        <v>4.51958289040479</v>
      </c>
      <c r="R202" s="0" t="n">
        <f aca="false">L202*(Q202^M202)</f>
        <v>1.1539980651435</v>
      </c>
      <c r="S202" s="0" t="n">
        <f aca="false">R202/20/5.7/3.65*1000</f>
        <v>2.77336713564888</v>
      </c>
      <c r="T202" s="0" t="n">
        <f aca="false">S202*2.65</f>
        <v>7.34942290946954</v>
      </c>
      <c r="U202" s="0" t="n">
        <v>33.7</v>
      </c>
      <c r="V202" s="0" t="n">
        <v>0.32</v>
      </c>
      <c r="W202" s="0" t="n">
        <v>0.55</v>
      </c>
      <c r="Y202" s="0" t="s">
        <v>610</v>
      </c>
    </row>
    <row r="203" customFormat="false" ht="15" hidden="false" customHeight="false" outlineLevel="0" collapsed="false">
      <c r="A203" s="0" t="s">
        <v>61</v>
      </c>
      <c r="B203" s="0" t="s">
        <v>62</v>
      </c>
      <c r="C203" s="0" t="n">
        <v>2</v>
      </c>
      <c r="D203" s="0" t="n">
        <v>1</v>
      </c>
      <c r="E203" s="0" t="n">
        <f aca="false">C203*D203</f>
        <v>2</v>
      </c>
      <c r="F203" s="0" t="n">
        <v>32.97284307</v>
      </c>
      <c r="G203" s="0" t="n">
        <v>87.37803414</v>
      </c>
      <c r="H203" s="0" t="n">
        <v>13.72</v>
      </c>
      <c r="I203" s="0" t="n">
        <v>0.01372</v>
      </c>
      <c r="J203" s="0" t="n">
        <v>1.37E-005</v>
      </c>
      <c r="K203" s="0" t="n">
        <v>0.030247386</v>
      </c>
      <c r="L203" s="0" t="n">
        <v>0.0125</v>
      </c>
      <c r="M203" s="0" t="n">
        <v>3</v>
      </c>
      <c r="N203" s="0" t="n">
        <v>10.3152882</v>
      </c>
      <c r="O203" s="0" t="n">
        <f aca="false">R203*0.00220462</f>
        <v>0.0539616568599752</v>
      </c>
      <c r="P203" s="0" t="n">
        <f aca="false">Q203/2.54</f>
        <v>4.92545992695228</v>
      </c>
      <c r="Q203" s="0" t="n">
        <f aca="false">33.7*(1-EXP(-0.32*(E203-0.55)))</f>
        <v>12.5106682144588</v>
      </c>
      <c r="R203" s="0" t="n">
        <f aca="false">L203*(Q203^M203)</f>
        <v>24.4766249330838</v>
      </c>
      <c r="S203" s="0" t="n">
        <f aca="false">R203/20/5.7/3.65*1000</f>
        <v>58.8239003438688</v>
      </c>
      <c r="T203" s="0" t="n">
        <f aca="false">S203*2.65</f>
        <v>155.883335911252</v>
      </c>
      <c r="U203" s="0" t="n">
        <v>33.7</v>
      </c>
      <c r="V203" s="0" t="n">
        <v>0.32</v>
      </c>
      <c r="W203" s="0" t="n">
        <v>0.55</v>
      </c>
    </row>
    <row r="204" customFormat="false" ht="15" hidden="false" customHeight="false" outlineLevel="0" collapsed="false">
      <c r="A204" s="0" t="s">
        <v>61</v>
      </c>
      <c r="B204" s="0" t="s">
        <v>62</v>
      </c>
      <c r="C204" s="0" t="n">
        <v>3</v>
      </c>
      <c r="D204" s="0" t="n">
        <v>1</v>
      </c>
      <c r="E204" s="0" t="n">
        <f aca="false">C204*D204</f>
        <v>3</v>
      </c>
      <c r="F204" s="0" t="n">
        <v>91.49242972</v>
      </c>
      <c r="G204" s="0" t="n">
        <v>242.4549388</v>
      </c>
      <c r="H204" s="0" t="n">
        <v>38.07000001</v>
      </c>
      <c r="I204" s="0" t="n">
        <v>0.03807</v>
      </c>
      <c r="J204" s="0" t="n">
        <v>3.81E-005</v>
      </c>
      <c r="K204" s="0" t="n">
        <v>0.083929883</v>
      </c>
      <c r="L204" s="0" t="n">
        <v>0.0125</v>
      </c>
      <c r="M204" s="0" t="n">
        <v>3</v>
      </c>
      <c r="N204" s="0" t="n">
        <v>14.49520254</v>
      </c>
      <c r="O204" s="0" t="n">
        <f aca="false">R204*0.00220462</f>
        <v>0.169258225799193</v>
      </c>
      <c r="P204" s="0" t="n">
        <f aca="false">Q204/2.54</f>
        <v>7.20999493216311</v>
      </c>
      <c r="Q204" s="0" t="n">
        <f aca="false">33.7*(1-EXP(-0.32*(E204-0.55)))</f>
        <v>18.3133871276943</v>
      </c>
      <c r="R204" s="0" t="n">
        <f aca="false">L204*(Q204^M204)</f>
        <v>76.7743310861703</v>
      </c>
      <c r="S204" s="0" t="n">
        <f aca="false">R204/20/5.7/3.65*1000</f>
        <v>184.509327291926</v>
      </c>
      <c r="T204" s="0" t="n">
        <f aca="false">S204*2.65</f>
        <v>488.949717323603</v>
      </c>
      <c r="U204" s="0" t="n">
        <v>33.7</v>
      </c>
      <c r="V204" s="0" t="n">
        <v>0.32</v>
      </c>
      <c r="W204" s="0" t="n">
        <v>0.55</v>
      </c>
    </row>
    <row r="205" customFormat="false" ht="15" hidden="false" customHeight="false" outlineLevel="0" collapsed="false">
      <c r="A205" s="0" t="s">
        <v>61</v>
      </c>
      <c r="B205" s="0" t="s">
        <v>62</v>
      </c>
      <c r="C205" s="0" t="n">
        <v>4</v>
      </c>
      <c r="D205" s="0" t="n">
        <v>1</v>
      </c>
      <c r="E205" s="0" t="n">
        <f aca="false">C205*D205</f>
        <v>4</v>
      </c>
      <c r="F205" s="0" t="n">
        <v>197.6207643</v>
      </c>
      <c r="G205" s="0" t="n">
        <v>523.6950253</v>
      </c>
      <c r="H205" s="0" t="n">
        <v>82.23000003</v>
      </c>
      <c r="I205" s="0" t="n">
        <v>0.08223</v>
      </c>
      <c r="J205" s="0" t="n">
        <v>8.22E-005</v>
      </c>
      <c r="K205" s="0" t="n">
        <v>0.181285903</v>
      </c>
      <c r="L205" s="0" t="n">
        <v>0.0125</v>
      </c>
      <c r="M205" s="0" t="n">
        <v>3</v>
      </c>
      <c r="N205" s="0" t="n">
        <v>18.73728916</v>
      </c>
      <c r="O205" s="0" t="n">
        <f aca="false">R205*0.00220462</f>
        <v>0.315032478392674</v>
      </c>
      <c r="P205" s="0" t="n">
        <f aca="false">Q205/2.54</f>
        <v>8.86890782635809</v>
      </c>
      <c r="Q205" s="0" t="n">
        <f aca="false">33.7*(1-EXP(-0.32*(E205-0.55)))</f>
        <v>22.5270258789496</v>
      </c>
      <c r="R205" s="0" t="n">
        <f aca="false">L205*(Q205^M205)</f>
        <v>142.896498440853</v>
      </c>
      <c r="S205" s="0" t="n">
        <f aca="false">R205/20/5.7/3.65*1000</f>
        <v>343.418645616086</v>
      </c>
      <c r="T205" s="0" t="n">
        <f aca="false">S205*2.65</f>
        <v>910.059410882628</v>
      </c>
      <c r="U205" s="0" t="n">
        <v>33.7</v>
      </c>
      <c r="V205" s="0" t="n">
        <v>0.32</v>
      </c>
      <c r="W205" s="0" t="n">
        <v>0.55</v>
      </c>
    </row>
    <row r="206" customFormat="false" ht="15" hidden="false" customHeight="false" outlineLevel="0" collapsed="false">
      <c r="A206" s="0" t="s">
        <v>61</v>
      </c>
      <c r="B206" s="0" t="s">
        <v>62</v>
      </c>
      <c r="C206" s="0" t="n">
        <v>5</v>
      </c>
      <c r="D206" s="0" t="n">
        <v>1</v>
      </c>
      <c r="E206" s="0" t="n">
        <f aca="false">C206*D206</f>
        <v>5</v>
      </c>
      <c r="F206" s="0" t="n">
        <v>286.3734679</v>
      </c>
      <c r="G206" s="0" t="n">
        <v>758.8896899</v>
      </c>
      <c r="H206" s="0" t="n">
        <v>119.16</v>
      </c>
      <c r="I206" s="0" t="n">
        <v>0.11916</v>
      </c>
      <c r="J206" s="0" t="n">
        <v>0.00011916</v>
      </c>
      <c r="K206" s="0" t="n">
        <v>0.262702519</v>
      </c>
      <c r="L206" s="0" t="n">
        <v>0.0125</v>
      </c>
      <c r="M206" s="0" t="n">
        <v>3</v>
      </c>
      <c r="N206" s="0" t="n">
        <v>21.20346449</v>
      </c>
      <c r="O206" s="0" t="n">
        <f aca="false">R206*0.00220462</f>
        <v>0.46162510404552</v>
      </c>
      <c r="P206" s="0" t="n">
        <f aca="false">Q206/2.54</f>
        <v>10.0735258270669</v>
      </c>
      <c r="Q206" s="0" t="n">
        <f aca="false">33.7*(1-EXP(-0.32*(E206-0.55)))</f>
        <v>25.58675560075</v>
      </c>
      <c r="R206" s="0" t="n">
        <f aca="false">L206*(Q206^M206)</f>
        <v>209.389874012537</v>
      </c>
      <c r="S206" s="0" t="n">
        <f aca="false">R206/20/5.7/3.65*1000</f>
        <v>503.220076934721</v>
      </c>
      <c r="T206" s="0" t="n">
        <f aca="false">S206*2.65</f>
        <v>1333.53320387701</v>
      </c>
      <c r="U206" s="0" t="n">
        <v>33.7</v>
      </c>
      <c r="V206" s="0" t="n">
        <v>0.32</v>
      </c>
      <c r="W206" s="0" t="n">
        <v>0.55</v>
      </c>
    </row>
    <row r="207" customFormat="false" ht="15" hidden="false" customHeight="false" outlineLevel="0" collapsed="false">
      <c r="A207" s="0" t="s">
        <v>61</v>
      </c>
      <c r="B207" s="0" t="s">
        <v>62</v>
      </c>
      <c r="C207" s="0" t="n">
        <v>6</v>
      </c>
      <c r="D207" s="0" t="n">
        <v>1</v>
      </c>
      <c r="E207" s="0" t="n">
        <f aca="false">C207*D207</f>
        <v>6</v>
      </c>
      <c r="F207" s="0" t="n">
        <v>355.755828</v>
      </c>
      <c r="G207" s="0" t="n">
        <v>942.7529441</v>
      </c>
      <c r="H207" s="0" t="n">
        <v>148.03</v>
      </c>
      <c r="I207" s="0" t="n">
        <v>0.14803</v>
      </c>
      <c r="J207" s="0" t="n">
        <v>0.00014803</v>
      </c>
      <c r="K207" s="0" t="n">
        <v>0.326349899</v>
      </c>
      <c r="L207" s="0" t="n">
        <v>0.0125</v>
      </c>
      <c r="M207" s="0" t="n">
        <v>3</v>
      </c>
      <c r="N207" s="0" t="n">
        <v>22.79361676</v>
      </c>
      <c r="O207" s="0" t="n">
        <f aca="false">R207*0.00220462</f>
        <v>0.592625014192926</v>
      </c>
      <c r="P207" s="0" t="n">
        <f aca="false">Q207/2.54</f>
        <v>10.9482580283233</v>
      </c>
      <c r="Q207" s="0" t="n">
        <f aca="false">33.7*(1-EXP(-0.32*(E207-0.55)))</f>
        <v>27.8085753919411</v>
      </c>
      <c r="R207" s="0" t="n">
        <f aca="false">L207*(Q207^M207)</f>
        <v>268.810504392107</v>
      </c>
      <c r="S207" s="0" t="n">
        <f aca="false">R207/20/5.7/3.65*1000</f>
        <v>646.023802913018</v>
      </c>
      <c r="T207" s="0" t="n">
        <f aca="false">S207*2.65</f>
        <v>1711.9630777195</v>
      </c>
      <c r="U207" s="0" t="n">
        <v>33.7</v>
      </c>
      <c r="V207" s="0" t="n">
        <v>0.32</v>
      </c>
      <c r="W207" s="0" t="n">
        <v>0.55</v>
      </c>
    </row>
    <row r="208" customFormat="false" ht="15" hidden="false" customHeight="false" outlineLevel="0" collapsed="false">
      <c r="A208" s="0" t="s">
        <v>61</v>
      </c>
      <c r="B208" s="0" t="s">
        <v>62</v>
      </c>
      <c r="C208" s="0" t="n">
        <v>7</v>
      </c>
      <c r="D208" s="0" t="n">
        <v>1</v>
      </c>
      <c r="E208" s="0" t="n">
        <f aca="false">C208*D208</f>
        <v>7</v>
      </c>
      <c r="F208" s="0" t="n">
        <v>418.3129055</v>
      </c>
      <c r="G208" s="0" t="n">
        <v>1108.5292</v>
      </c>
      <c r="H208" s="0" t="n">
        <v>174.06</v>
      </c>
      <c r="I208" s="0" t="n">
        <v>0.17406</v>
      </c>
      <c r="J208" s="0" t="n">
        <v>0.00017406</v>
      </c>
      <c r="K208" s="0" t="n">
        <v>0.383736157</v>
      </c>
      <c r="L208" s="0" t="n">
        <v>0.0125</v>
      </c>
      <c r="M208" s="0" t="n">
        <v>3</v>
      </c>
      <c r="N208" s="0" t="n">
        <v>24.05819212</v>
      </c>
      <c r="O208" s="0" t="n">
        <f aca="false">R208*0.00220462</f>
        <v>0.701872154877873</v>
      </c>
      <c r="P208" s="0" t="n">
        <f aca="false">Q208/2.54</f>
        <v>11.5834439739629</v>
      </c>
      <c r="Q208" s="0" t="n">
        <f aca="false">33.7*(1-EXP(-0.32*(E208-0.55)))</f>
        <v>29.4219476938658</v>
      </c>
      <c r="R208" s="0" t="n">
        <f aca="false">L208*(Q208^M208)</f>
        <v>318.364232782916</v>
      </c>
      <c r="S208" s="0" t="n">
        <f aca="false">R208/20/5.7/3.65*1000</f>
        <v>765.114714690979</v>
      </c>
      <c r="T208" s="0" t="n">
        <f aca="false">S208*2.65</f>
        <v>2027.55399393109</v>
      </c>
      <c r="U208" s="0" t="n">
        <v>33.7</v>
      </c>
      <c r="V208" s="0" t="n">
        <v>0.32</v>
      </c>
      <c r="W208" s="0" t="n">
        <v>0.55</v>
      </c>
    </row>
    <row r="209" customFormat="false" ht="15" hidden="false" customHeight="false" outlineLevel="0" collapsed="false">
      <c r="A209" s="0" t="s">
        <v>61</v>
      </c>
      <c r="B209" s="0" t="s">
        <v>62</v>
      </c>
      <c r="C209" s="0" t="n">
        <v>8</v>
      </c>
      <c r="D209" s="0" t="n">
        <v>1</v>
      </c>
      <c r="E209" s="0" t="n">
        <f aca="false">C209*D209</f>
        <v>8</v>
      </c>
      <c r="F209" s="0" t="n">
        <v>455.4914684</v>
      </c>
      <c r="G209" s="0" t="n">
        <v>1207.052391</v>
      </c>
      <c r="H209" s="0" t="n">
        <v>189.53</v>
      </c>
      <c r="I209" s="0" t="n">
        <v>0.18953</v>
      </c>
      <c r="J209" s="0" t="n">
        <v>0.00018953</v>
      </c>
      <c r="K209" s="0" t="n">
        <v>0.417841629</v>
      </c>
      <c r="L209" s="0" t="n">
        <v>0.0125</v>
      </c>
      <c r="M209" s="0" t="n">
        <v>3</v>
      </c>
      <c r="N209" s="0" t="n">
        <v>24.75080431</v>
      </c>
      <c r="O209" s="0" t="n">
        <f aca="false">R209*0.00220462</f>
        <v>0.789098282267711</v>
      </c>
      <c r="P209" s="0" t="n">
        <f aca="false">Q209/2.54</f>
        <v>12.0446836367519</v>
      </c>
      <c r="Q209" s="0" t="n">
        <f aca="false">33.7*(1-EXP(-0.32*(E209-0.55)))</f>
        <v>30.5934964373497</v>
      </c>
      <c r="R209" s="0" t="n">
        <f aca="false">L209*(Q209^M209)</f>
        <v>357.929385684477</v>
      </c>
      <c r="S209" s="0" t="n">
        <f aca="false">R209/20/5.7/3.65*1000</f>
        <v>860.200398184275</v>
      </c>
      <c r="T209" s="0" t="n">
        <f aca="false">S209*2.65</f>
        <v>2279.53105518833</v>
      </c>
      <c r="U209" s="0" t="n">
        <v>33.7</v>
      </c>
      <c r="V209" s="0" t="n">
        <v>0.32</v>
      </c>
      <c r="W209" s="0" t="n">
        <v>0.55</v>
      </c>
    </row>
    <row r="210" customFormat="false" ht="15" hidden="false" customHeight="false" outlineLevel="0" collapsed="false">
      <c r="A210" s="0" t="s">
        <v>61</v>
      </c>
      <c r="B210" s="0" t="s">
        <v>62</v>
      </c>
      <c r="C210" s="0" t="n">
        <v>9</v>
      </c>
      <c r="D210" s="0" t="n">
        <v>1</v>
      </c>
      <c r="E210" s="0" t="n">
        <f aca="false">C210*D210</f>
        <v>9</v>
      </c>
      <c r="F210" s="0" t="n">
        <v>520.1153569</v>
      </c>
      <c r="G210" s="0" t="n">
        <v>1378.305696</v>
      </c>
      <c r="H210" s="0" t="n">
        <v>216.42</v>
      </c>
      <c r="I210" s="0" t="n">
        <v>0.21642</v>
      </c>
      <c r="J210" s="0" t="n">
        <v>0.00021642</v>
      </c>
      <c r="K210" s="0" t="n">
        <v>0.47712386</v>
      </c>
      <c r="L210" s="0" t="n">
        <v>0.0125</v>
      </c>
      <c r="M210" s="0" t="n">
        <v>3</v>
      </c>
      <c r="N210" s="0" t="n">
        <v>25.86996215</v>
      </c>
      <c r="O210" s="0" t="n">
        <f aca="false">R210*0.00220462</f>
        <v>0.856773538980749</v>
      </c>
      <c r="P210" s="0" t="n">
        <f aca="false">Q210/2.54</f>
        <v>12.3796123737463</v>
      </c>
      <c r="Q210" s="0" t="n">
        <f aca="false">33.7*(1-EXP(-0.32*(E210-0.55)))</f>
        <v>31.4442154293155</v>
      </c>
      <c r="R210" s="0" t="n">
        <f aca="false">L210*(Q210^M210)</f>
        <v>388.626402273748</v>
      </c>
      <c r="S210" s="0" t="n">
        <f aca="false">R210/20/5.7/3.65*1000</f>
        <v>933.97356951153</v>
      </c>
      <c r="T210" s="0" t="n">
        <f aca="false">S210*2.65</f>
        <v>2475.02995920555</v>
      </c>
      <c r="U210" s="0" t="n">
        <v>33.7</v>
      </c>
      <c r="V210" s="0" t="n">
        <v>0.32</v>
      </c>
      <c r="W210" s="0" t="n">
        <v>0.55</v>
      </c>
    </row>
    <row r="211" customFormat="false" ht="15" hidden="false" customHeight="false" outlineLevel="0" collapsed="false">
      <c r="A211" s="0" t="s">
        <v>61</v>
      </c>
      <c r="B211" s="0" t="s">
        <v>62</v>
      </c>
      <c r="C211" s="0" t="n">
        <v>10</v>
      </c>
      <c r="D211" s="0" t="n">
        <v>1</v>
      </c>
      <c r="E211" s="0" t="n">
        <f aca="false">C211*D211</f>
        <v>10</v>
      </c>
      <c r="F211" s="0" t="n">
        <v>647.6207643</v>
      </c>
      <c r="G211" s="0" t="n">
        <v>1716.195025</v>
      </c>
      <c r="H211" s="0" t="n">
        <v>269.475</v>
      </c>
      <c r="I211" s="0" t="n">
        <v>0.269475</v>
      </c>
      <c r="J211" s="0" t="n">
        <v>0.000269475</v>
      </c>
      <c r="K211" s="0" t="n">
        <v>0.594089975</v>
      </c>
      <c r="L211" s="0" t="n">
        <v>0.0125</v>
      </c>
      <c r="M211" s="0" t="n">
        <v>3</v>
      </c>
      <c r="N211" s="0" t="n">
        <v>27.83147067</v>
      </c>
      <c r="O211" s="0" t="n">
        <f aca="false">R211*0.00220462</f>
        <v>0.908268245370447</v>
      </c>
      <c r="P211" s="0" t="n">
        <f aca="false">Q211/2.54</f>
        <v>12.6228205536031</v>
      </c>
      <c r="Q211" s="0" t="n">
        <f aca="false">33.7*(1-EXP(-0.32*(E211-0.55)))</f>
        <v>32.0619642061518</v>
      </c>
      <c r="R211" s="0" t="n">
        <f aca="false">L211*(Q211^M211)</f>
        <v>411.984035965584</v>
      </c>
      <c r="S211" s="0" t="n">
        <f aca="false">R211/20/5.7/3.65*1000</f>
        <v>990.108233514983</v>
      </c>
      <c r="T211" s="0" t="n">
        <f aca="false">S211*2.65</f>
        <v>2623.7868188147</v>
      </c>
      <c r="U211" s="0" t="n">
        <v>33.7</v>
      </c>
      <c r="V211" s="0" t="n">
        <v>0.32</v>
      </c>
      <c r="W211" s="0" t="n">
        <v>0.55</v>
      </c>
    </row>
    <row r="212" customFormat="false" ht="15" hidden="false" customHeight="false" outlineLevel="0" collapsed="false">
      <c r="A212" s="0" t="s">
        <v>63</v>
      </c>
      <c r="B212" s="0" t="s">
        <v>64</v>
      </c>
      <c r="C212" s="0" t="n">
        <v>1</v>
      </c>
      <c r="D212" s="0" t="n">
        <v>2</v>
      </c>
      <c r="E212" s="0" t="n">
        <f aca="false">C212*D212</f>
        <v>2</v>
      </c>
      <c r="F212" s="0" t="n">
        <v>127.5414564</v>
      </c>
      <c r="G212" s="0" t="n">
        <v>337.9848595</v>
      </c>
      <c r="H212" s="0" t="n">
        <v>53.07000001</v>
      </c>
      <c r="I212" s="0" t="n">
        <v>0.05307</v>
      </c>
      <c r="J212" s="0" t="n">
        <v>5.31E-005</v>
      </c>
      <c r="K212" s="0" t="n">
        <v>0.116999183</v>
      </c>
      <c r="L212" s="0" t="n">
        <v>0.012</v>
      </c>
      <c r="M212" s="0" t="n">
        <v>3.1</v>
      </c>
      <c r="N212" s="0" t="n">
        <v>14.99760408</v>
      </c>
      <c r="O212" s="0" t="n">
        <f aca="false">R212*0.00220462</f>
        <v>0.666122040123738</v>
      </c>
      <c r="P212" s="0" t="n">
        <f aca="false">Q212/2.54</f>
        <v>10.3479953178048</v>
      </c>
      <c r="Q212" s="0" t="n">
        <f aca="false">42.5*(1-EXP(-0.47*(E212+0.05)))</f>
        <v>26.2839081072242</v>
      </c>
      <c r="R212" s="0" t="n">
        <f aca="false">L212*(Q212^M212)</f>
        <v>302.14823421893</v>
      </c>
      <c r="S212" s="0" t="n">
        <f aca="false">R212/20/5.7/3.65*1000</f>
        <v>726.143317036603</v>
      </c>
      <c r="T212" s="0" t="n">
        <f aca="false">S212*2.65</f>
        <v>1924.279790147</v>
      </c>
      <c r="U212" s="0" t="n">
        <v>42.5</v>
      </c>
      <c r="V212" s="0" t="n">
        <v>0.47</v>
      </c>
      <c r="W212" s="0" t="n">
        <v>0.05</v>
      </c>
      <c r="Y212" s="0" t="s">
        <v>611</v>
      </c>
    </row>
    <row r="213" customFormat="false" ht="15" hidden="false" customHeight="false" outlineLevel="0" collapsed="false">
      <c r="A213" s="0" t="s">
        <v>63</v>
      </c>
      <c r="B213" s="0" t="s">
        <v>64</v>
      </c>
      <c r="C213" s="0" t="n">
        <v>2</v>
      </c>
      <c r="D213" s="0" t="n">
        <v>2</v>
      </c>
      <c r="E213" s="0" t="n">
        <f aca="false">C213*D213</f>
        <v>4</v>
      </c>
      <c r="F213" s="0" t="n">
        <v>347.4885845</v>
      </c>
      <c r="G213" s="0" t="n">
        <v>920.8447489</v>
      </c>
      <c r="H213" s="0" t="n">
        <v>144.59</v>
      </c>
      <c r="I213" s="0" t="n">
        <v>0.14459</v>
      </c>
      <c r="J213" s="0" t="n">
        <v>0.00014459</v>
      </c>
      <c r="K213" s="0" t="n">
        <v>0.318766006</v>
      </c>
      <c r="L213" s="0" t="n">
        <v>0.012</v>
      </c>
      <c r="M213" s="0" t="n">
        <v>3.1</v>
      </c>
      <c r="N213" s="0" t="n">
        <v>20.72228993</v>
      </c>
      <c r="O213" s="0" t="n">
        <f aca="false">R213*0.00220462</f>
        <v>1.7915521851662</v>
      </c>
      <c r="P213" s="0" t="n">
        <f aca="false">Q213/2.54</f>
        <v>14.2384028054922</v>
      </c>
      <c r="Q213" s="0" t="n">
        <f aca="false">42.5*(1-EXP(-0.47*(E213+0.05)))</f>
        <v>36.1655431259501</v>
      </c>
      <c r="R213" s="0" t="n">
        <f aca="false">L213*(Q213^M213)</f>
        <v>812.635368075313</v>
      </c>
      <c r="S213" s="0" t="n">
        <f aca="false">R213/20/5.7/3.65*1000</f>
        <v>1952.98093745569</v>
      </c>
      <c r="T213" s="0" t="n">
        <f aca="false">S213*2.65</f>
        <v>5175.39948425758</v>
      </c>
      <c r="U213" s="0" t="n">
        <v>42.5</v>
      </c>
      <c r="V213" s="0" t="n">
        <v>0.47</v>
      </c>
      <c r="W213" s="0" t="n">
        <v>0.05</v>
      </c>
    </row>
    <row r="214" customFormat="false" ht="15" hidden="false" customHeight="false" outlineLevel="0" collapsed="false">
      <c r="A214" s="0" t="s">
        <v>63</v>
      </c>
      <c r="B214" s="0" t="s">
        <v>64</v>
      </c>
      <c r="C214" s="0" t="n">
        <v>3</v>
      </c>
      <c r="D214" s="0" t="n">
        <v>2</v>
      </c>
      <c r="E214" s="0" t="n">
        <f aca="false">C214*D214</f>
        <v>6</v>
      </c>
      <c r="F214" s="0" t="n">
        <v>732.4200913</v>
      </c>
      <c r="G214" s="0" t="n">
        <v>1940.913242</v>
      </c>
      <c r="H214" s="0" t="n">
        <v>304.76</v>
      </c>
      <c r="I214" s="0" t="n">
        <v>0.30476</v>
      </c>
      <c r="J214" s="0" t="n">
        <v>0.00030476</v>
      </c>
      <c r="K214" s="0" t="n">
        <v>0.671879991</v>
      </c>
      <c r="L214" s="0" t="n">
        <v>0.012</v>
      </c>
      <c r="M214" s="0" t="n">
        <v>3.1</v>
      </c>
      <c r="N214" s="0" t="n">
        <v>26.35698417</v>
      </c>
      <c r="O214" s="0" t="n">
        <f aca="false">R214*0.00220462</f>
        <v>2.45336302837791</v>
      </c>
      <c r="P214" s="0" t="n">
        <f aca="false">Q214/2.54</f>
        <v>15.7581042610701</v>
      </c>
      <c r="Q214" s="0" t="n">
        <f aca="false">42.5*(1-EXP(-0.47*(E214+0.05)))</f>
        <v>40.025584823118</v>
      </c>
      <c r="R214" s="0" t="n">
        <f aca="false">L214*(Q214^M214)</f>
        <v>1112.82807394377</v>
      </c>
      <c r="S214" s="0" t="n">
        <f aca="false">R214/20/5.7/3.65*1000</f>
        <v>2674.42459491413</v>
      </c>
      <c r="T214" s="0" t="n">
        <f aca="false">S214*2.65</f>
        <v>7087.22517652245</v>
      </c>
      <c r="U214" s="0" t="n">
        <v>42.5</v>
      </c>
      <c r="V214" s="0" t="n">
        <v>0.47</v>
      </c>
      <c r="W214" s="0" t="n">
        <v>0.05</v>
      </c>
    </row>
    <row r="215" customFormat="false" ht="15" hidden="false" customHeight="false" outlineLevel="0" collapsed="false">
      <c r="A215" s="0" t="s">
        <v>63</v>
      </c>
      <c r="B215" s="0" t="s">
        <v>64</v>
      </c>
      <c r="C215" s="0" t="n">
        <v>4</v>
      </c>
      <c r="D215" s="0" t="n">
        <v>2</v>
      </c>
      <c r="E215" s="0" t="n">
        <f aca="false">C215*D215</f>
        <v>8</v>
      </c>
      <c r="F215" s="0" t="n">
        <v>1115.200673</v>
      </c>
      <c r="G215" s="0" t="n">
        <v>2955.281782</v>
      </c>
      <c r="H215" s="0" t="n">
        <v>464.035</v>
      </c>
      <c r="I215" s="0" t="n">
        <v>0.464035</v>
      </c>
      <c r="J215" s="0" t="n">
        <v>0.000464035</v>
      </c>
      <c r="K215" s="0" t="n">
        <v>1.023020842</v>
      </c>
      <c r="L215" s="0" t="n">
        <v>0.012</v>
      </c>
      <c r="M215" s="0" t="n">
        <v>3.1</v>
      </c>
      <c r="N215" s="0" t="n">
        <v>30.18537743</v>
      </c>
      <c r="O215" s="0" t="n">
        <f aca="false">R215*0.00220462</f>
        <v>2.75136360134399</v>
      </c>
      <c r="P215" s="0" t="n">
        <f aca="false">Q215/2.54</f>
        <v>16.3517419510537</v>
      </c>
      <c r="Q215" s="0" t="n">
        <f aca="false">42.5*(1-EXP(-0.47*(E215+0.05)))</f>
        <v>41.5334245556763</v>
      </c>
      <c r="R215" s="0" t="n">
        <f aca="false">L215*(Q215^M215)</f>
        <v>1247.99902084894</v>
      </c>
      <c r="S215" s="0" t="n">
        <f aca="false">R215/20/5.7/3.65*1000</f>
        <v>2999.27666630363</v>
      </c>
      <c r="T215" s="0" t="n">
        <f aca="false">S215*2.65</f>
        <v>7948.08316570461</v>
      </c>
      <c r="U215" s="0" t="n">
        <v>42.5</v>
      </c>
      <c r="V215" s="0" t="n">
        <v>0.47</v>
      </c>
      <c r="W215" s="0" t="n">
        <v>0.05</v>
      </c>
    </row>
    <row r="216" customFormat="false" ht="15" hidden="false" customHeight="false" outlineLevel="0" collapsed="false">
      <c r="A216" s="0" t="s">
        <v>63</v>
      </c>
      <c r="B216" s="0" t="s">
        <v>64</v>
      </c>
      <c r="C216" s="0" t="n">
        <v>5</v>
      </c>
      <c r="D216" s="0" t="n">
        <v>2</v>
      </c>
      <c r="E216" s="0" t="n">
        <f aca="false">C216*D216</f>
        <v>10</v>
      </c>
      <c r="F216" s="0" t="n">
        <v>1550.432588</v>
      </c>
      <c r="G216" s="0" t="n">
        <v>4108.646359</v>
      </c>
      <c r="H216" s="0" t="n">
        <v>645.1349999</v>
      </c>
      <c r="I216" s="0" t="n">
        <v>0.645135</v>
      </c>
      <c r="J216" s="0" t="n">
        <v>0.000645135</v>
      </c>
      <c r="K216" s="0" t="n">
        <v>1.422277523</v>
      </c>
      <c r="L216" s="0" t="n">
        <v>0.012</v>
      </c>
      <c r="M216" s="0" t="n">
        <v>3.1</v>
      </c>
      <c r="N216" s="0" t="n">
        <v>33.57050369</v>
      </c>
      <c r="O216" s="0" t="n">
        <f aca="false">R216*0.00220462</f>
        <v>2.87413088611008</v>
      </c>
      <c r="P216" s="0" t="n">
        <f aca="false">Q216/2.54</f>
        <v>16.5836333568792</v>
      </c>
      <c r="Q216" s="0" t="n">
        <f aca="false">42.5*(1-EXP(-0.47*(E216+0.05)))</f>
        <v>42.1224287264731</v>
      </c>
      <c r="R216" s="0" t="n">
        <f aca="false">L216*(Q216^M216)</f>
        <v>1303.68539072951</v>
      </c>
      <c r="S216" s="0" t="n">
        <f aca="false">R216/20/5.7/3.65*1000</f>
        <v>3133.10596185894</v>
      </c>
      <c r="T216" s="0" t="n">
        <f aca="false">S216*2.65</f>
        <v>8302.73079892619</v>
      </c>
      <c r="U216" s="0" t="n">
        <v>42.5</v>
      </c>
      <c r="V216" s="0" t="n">
        <v>0.47</v>
      </c>
      <c r="W216" s="0" t="n">
        <v>0.05</v>
      </c>
    </row>
    <row r="217" customFormat="false" ht="15" hidden="false" customHeight="false" outlineLevel="0" collapsed="false">
      <c r="A217" s="0" t="s">
        <v>63</v>
      </c>
      <c r="B217" s="0" t="s">
        <v>64</v>
      </c>
      <c r="C217" s="0" t="n">
        <v>6</v>
      </c>
      <c r="D217" s="0" t="n">
        <v>2</v>
      </c>
      <c r="E217" s="0" t="n">
        <f aca="false">C217*D217</f>
        <v>12</v>
      </c>
      <c r="F217" s="0" t="n">
        <v>1976.435953</v>
      </c>
      <c r="G217" s="0" t="n">
        <v>5237.555275</v>
      </c>
      <c r="H217" s="0" t="n">
        <v>822.395</v>
      </c>
      <c r="I217" s="0" t="n">
        <v>0.822395</v>
      </c>
      <c r="J217" s="0" t="n">
        <v>0.000822395</v>
      </c>
      <c r="K217" s="0" t="n">
        <v>1.813068465</v>
      </c>
      <c r="L217" s="0" t="n">
        <v>0.012</v>
      </c>
      <c r="M217" s="0" t="n">
        <v>3.1</v>
      </c>
      <c r="N217" s="0" t="n">
        <v>36.30508758</v>
      </c>
      <c r="O217" s="0" t="n">
        <f aca="false">R217*0.00220462</f>
        <v>2.92307777022004</v>
      </c>
      <c r="P217" s="0" t="n">
        <f aca="false">Q217/2.54</f>
        <v>16.6742165947751</v>
      </c>
      <c r="Q217" s="0" t="n">
        <f aca="false">42.5*(1-EXP(-0.47*(E217+0.05)))</f>
        <v>42.3525101507286</v>
      </c>
      <c r="R217" s="0" t="n">
        <f aca="false">L217*(Q217^M217)</f>
        <v>1325.88735030075</v>
      </c>
      <c r="S217" s="0" t="n">
        <f aca="false">R217/20/5.7/3.65*1000</f>
        <v>3186.46323071557</v>
      </c>
      <c r="T217" s="0" t="n">
        <f aca="false">S217*2.65</f>
        <v>8444.12756139627</v>
      </c>
      <c r="U217" s="0" t="n">
        <v>42.5</v>
      </c>
      <c r="V217" s="0" t="n">
        <v>0.47</v>
      </c>
      <c r="W217" s="0" t="n">
        <v>0.05</v>
      </c>
    </row>
    <row r="218" customFormat="false" ht="15" hidden="false" customHeight="false" outlineLevel="0" collapsed="false">
      <c r="A218" s="0" t="s">
        <v>63</v>
      </c>
      <c r="B218" s="0" t="s">
        <v>64</v>
      </c>
      <c r="C218" s="0" t="n">
        <v>7</v>
      </c>
      <c r="D218" s="0" t="n">
        <v>2</v>
      </c>
      <c r="E218" s="0" t="n">
        <f aca="false">C218*D218</f>
        <v>14</v>
      </c>
      <c r="F218" s="0" t="n">
        <v>2275.666907</v>
      </c>
      <c r="G218" s="0" t="n">
        <v>6030.517304</v>
      </c>
      <c r="H218" s="0" t="n">
        <v>946.905</v>
      </c>
      <c r="I218" s="0" t="n">
        <v>0.946905</v>
      </c>
      <c r="J218" s="0" t="n">
        <v>0.000946905</v>
      </c>
      <c r="K218" s="0" t="n">
        <v>2.087565701</v>
      </c>
      <c r="L218" s="0" t="n">
        <v>0.012</v>
      </c>
      <c r="M218" s="0" t="n">
        <v>3.1</v>
      </c>
      <c r="N218" s="0" t="n">
        <v>37.99424289</v>
      </c>
      <c r="O218" s="0" t="n">
        <f aca="false">R218*0.00220462</f>
        <v>2.94235013575655</v>
      </c>
      <c r="P218" s="0" t="n">
        <f aca="false">Q218/2.54</f>
        <v>16.7096009289141</v>
      </c>
      <c r="Q218" s="0" t="n">
        <f aca="false">42.5*(1-EXP(-0.47*(E218+0.05)))</f>
        <v>42.4423863594418</v>
      </c>
      <c r="R218" s="0" t="n">
        <f aca="false">L218*(Q218^M218)</f>
        <v>1334.62915865616</v>
      </c>
      <c r="S218" s="0" t="n">
        <f aca="false">R218/20/5.7/3.65*1000</f>
        <v>3207.47214288912</v>
      </c>
      <c r="T218" s="0" t="n">
        <f aca="false">S218*2.65</f>
        <v>8499.80117865616</v>
      </c>
      <c r="U218" s="0" t="n">
        <v>42.5</v>
      </c>
      <c r="V218" s="0" t="n">
        <v>0.47</v>
      </c>
      <c r="W218" s="0" t="n">
        <v>0.05</v>
      </c>
    </row>
    <row r="219" customFormat="false" ht="15" hidden="false" customHeight="false" outlineLevel="0" collapsed="false">
      <c r="A219" s="0" t="s">
        <v>63</v>
      </c>
      <c r="B219" s="0" t="s">
        <v>64</v>
      </c>
      <c r="C219" s="0" t="n">
        <v>8</v>
      </c>
      <c r="D219" s="0" t="n">
        <v>2</v>
      </c>
      <c r="E219" s="0" t="n">
        <f aca="false">C219*D219</f>
        <v>16</v>
      </c>
      <c r="F219" s="0" t="n">
        <v>2451.333814</v>
      </c>
      <c r="G219" s="0" t="n">
        <v>6496.034608</v>
      </c>
      <c r="H219" s="0" t="n">
        <v>1020</v>
      </c>
      <c r="I219" s="0" t="n">
        <v>1.02</v>
      </c>
      <c r="J219" s="0" t="n">
        <v>0.00102</v>
      </c>
      <c r="K219" s="0" t="n">
        <v>2.2487124</v>
      </c>
      <c r="L219" s="0" t="n">
        <v>0.012</v>
      </c>
      <c r="M219" s="0" t="n">
        <v>3.1</v>
      </c>
      <c r="N219" s="0" t="n">
        <v>38.91662211</v>
      </c>
      <c r="O219" s="0" t="n">
        <f aca="false">R219*0.00220462</f>
        <v>2.94990177686106</v>
      </c>
      <c r="P219" s="0" t="n">
        <f aca="false">Q219/2.54</f>
        <v>16.7234230347644</v>
      </c>
      <c r="Q219" s="0" t="n">
        <f aca="false">42.5*(1-EXP(-0.47*(E219+0.05)))</f>
        <v>42.4774945083016</v>
      </c>
      <c r="R219" s="0" t="n">
        <f aca="false">L219*(Q219^M219)</f>
        <v>1338.05452951577</v>
      </c>
      <c r="S219" s="0" t="n">
        <f aca="false">R219/20/5.7/3.65*1000</f>
        <v>3215.70422858874</v>
      </c>
      <c r="T219" s="0" t="n">
        <f aca="false">S219*2.65</f>
        <v>8521.61620576015</v>
      </c>
      <c r="U219" s="0" t="n">
        <v>42.5</v>
      </c>
      <c r="V219" s="0" t="n">
        <v>0.47</v>
      </c>
      <c r="W219" s="0" t="n">
        <v>0.05</v>
      </c>
    </row>
    <row r="220" customFormat="false" ht="15" hidden="false" customHeight="false" outlineLevel="0" collapsed="false">
      <c r="A220" s="0" t="s">
        <v>63</v>
      </c>
      <c r="B220" s="0" t="s">
        <v>64</v>
      </c>
      <c r="C220" s="0" t="n">
        <v>9</v>
      </c>
      <c r="D220" s="0" t="n">
        <v>2</v>
      </c>
      <c r="E220" s="0" t="n">
        <f aca="false">C220*D220</f>
        <v>18</v>
      </c>
      <c r="F220" s="0" t="n">
        <v>2643.59529</v>
      </c>
      <c r="G220" s="0" t="n">
        <v>7005.527518</v>
      </c>
      <c r="H220" s="0" t="n">
        <v>1100</v>
      </c>
      <c r="I220" s="0" t="n">
        <v>1.1</v>
      </c>
      <c r="J220" s="0" t="n">
        <v>0.0011</v>
      </c>
      <c r="K220" s="0" t="n">
        <v>2.425082</v>
      </c>
      <c r="L220" s="0" t="n">
        <v>0.012</v>
      </c>
      <c r="M220" s="0" t="n">
        <v>3.1</v>
      </c>
      <c r="N220" s="0" t="n">
        <v>39.87616345</v>
      </c>
      <c r="O220" s="0" t="n">
        <f aca="false">R220*0.00220462</f>
        <v>2.95285522054344</v>
      </c>
      <c r="P220" s="0" t="n">
        <f aca="false">Q220/2.54</f>
        <v>16.7288223340528</v>
      </c>
      <c r="Q220" s="0" t="n">
        <f aca="false">42.5*(1-EXP(-0.47*(E220+0.05)))</f>
        <v>42.4912087284942</v>
      </c>
      <c r="R220" s="0" t="n">
        <f aca="false">L220*(Q220^M220)</f>
        <v>1339.39419062852</v>
      </c>
      <c r="S220" s="0" t="n">
        <f aca="false">R220/20/5.7/3.65*1000</f>
        <v>3218.9237938681</v>
      </c>
      <c r="T220" s="0" t="n">
        <f aca="false">S220*2.65</f>
        <v>8530.14805375048</v>
      </c>
      <c r="U220" s="0" t="n">
        <v>42.5</v>
      </c>
      <c r="V220" s="0" t="n">
        <v>0.47</v>
      </c>
      <c r="W220" s="0" t="n">
        <v>0.05</v>
      </c>
    </row>
    <row r="221" customFormat="false" ht="15" hidden="false" customHeight="false" outlineLevel="0" collapsed="false">
      <c r="A221" s="0" t="s">
        <v>63</v>
      </c>
      <c r="B221" s="0" t="s">
        <v>64</v>
      </c>
      <c r="C221" s="0" t="n">
        <v>10</v>
      </c>
      <c r="D221" s="0" t="n">
        <v>2</v>
      </c>
      <c r="E221" s="0" t="n">
        <f aca="false">C221*D221</f>
        <v>20</v>
      </c>
      <c r="F221" s="0" t="n">
        <v>3076.18361</v>
      </c>
      <c r="G221" s="0" t="n">
        <v>8151.886566</v>
      </c>
      <c r="H221" s="0" t="n">
        <v>1280</v>
      </c>
      <c r="I221" s="0" t="n">
        <v>1.28</v>
      </c>
      <c r="J221" s="0" t="n">
        <v>0.00128</v>
      </c>
      <c r="K221" s="0" t="n">
        <v>2.8219136</v>
      </c>
      <c r="L221" s="0" t="n">
        <v>0.012</v>
      </c>
      <c r="M221" s="0" t="n">
        <v>3.1</v>
      </c>
      <c r="N221" s="0" t="n">
        <v>41.87402901</v>
      </c>
      <c r="O221" s="0" t="n">
        <f aca="false">R221*0.00220462</f>
        <v>2.95400946170703</v>
      </c>
      <c r="P221" s="0" t="n">
        <f aca="false">Q221/2.54</f>
        <v>16.7309314506463</v>
      </c>
      <c r="Q221" s="0" t="n">
        <f aca="false">42.5*(1-EXP(-0.47*(E221+0.05)))</f>
        <v>42.4965658846416</v>
      </c>
      <c r="R221" s="0" t="n">
        <f aca="false">L221*(Q221^M221)</f>
        <v>1339.9177462361</v>
      </c>
      <c r="S221" s="0" t="n">
        <f aca="false">R221/20/5.7/3.65*1000</f>
        <v>3220.18203853905</v>
      </c>
      <c r="T221" s="0" t="n">
        <f aca="false">S221*2.65</f>
        <v>8533.48240212848</v>
      </c>
      <c r="U221" s="0" t="n">
        <v>42.5</v>
      </c>
      <c r="V221" s="0" t="n">
        <v>0.47</v>
      </c>
      <c r="W221" s="0" t="n">
        <v>0.05</v>
      </c>
    </row>
    <row r="222" customFormat="false" ht="15" hidden="false" customHeight="false" outlineLevel="0" collapsed="false">
      <c r="A222" s="0" t="s">
        <v>65</v>
      </c>
      <c r="B222" s="0" t="s">
        <v>66</v>
      </c>
      <c r="C222" s="0" t="n">
        <v>1</v>
      </c>
      <c r="D222" s="0" t="n">
        <v>3</v>
      </c>
      <c r="E222" s="0" t="n">
        <f aca="false">C222*D222</f>
        <v>3</v>
      </c>
      <c r="F222" s="0" t="n">
        <v>350</v>
      </c>
      <c r="G222" s="0" t="n">
        <v>927.5</v>
      </c>
      <c r="H222" s="0" t="n">
        <v>145.635</v>
      </c>
      <c r="I222" s="0" t="n">
        <v>0.145635</v>
      </c>
      <c r="J222" s="0" t="n">
        <v>0.000145635</v>
      </c>
      <c r="K222" s="0" t="n">
        <v>0.321069834</v>
      </c>
      <c r="L222" s="0" t="n">
        <v>0.0127</v>
      </c>
      <c r="M222" s="0" t="n">
        <v>3.1</v>
      </c>
      <c r="N222" s="0" t="n">
        <v>20.39406897</v>
      </c>
      <c r="O222" s="0" t="n">
        <f aca="false">R222*0.00220462</f>
        <v>2.07255908587943</v>
      </c>
      <c r="P222" s="0" t="n">
        <f aca="false">Q222/2.54</f>
        <v>14.6531374775393</v>
      </c>
      <c r="Q222" s="0" t="n">
        <f aca="false">52.7*(1-EXP(-0.35*(E222+0.5)))</f>
        <v>37.2189691929498</v>
      </c>
      <c r="R222" s="0" t="n">
        <f aca="false">L222*(Q222^M222)</f>
        <v>940.09810574132</v>
      </c>
      <c r="S222" s="0" t="n">
        <f aca="false">R222/20/5.7/3.65*1000</f>
        <v>2259.30811281259</v>
      </c>
      <c r="T222" s="0" t="n">
        <f aca="false">S222*2.65</f>
        <v>5987.16649895337</v>
      </c>
      <c r="U222" s="0" t="n">
        <v>52.7</v>
      </c>
      <c r="V222" s="0" t="n">
        <v>0.35</v>
      </c>
      <c r="W222" s="0" t="n">
        <v>-0.5</v>
      </c>
      <c r="Y222" s="0" t="s">
        <v>612</v>
      </c>
    </row>
    <row r="223" customFormat="false" ht="15" hidden="false" customHeight="false" outlineLevel="0" collapsed="false">
      <c r="A223" s="0" t="s">
        <v>65</v>
      </c>
      <c r="B223" s="0" t="s">
        <v>66</v>
      </c>
      <c r="C223" s="0" t="n">
        <v>2</v>
      </c>
      <c r="D223" s="0" t="n">
        <v>3</v>
      </c>
      <c r="E223" s="0" t="n">
        <f aca="false">C223*D223</f>
        <v>6</v>
      </c>
      <c r="F223" s="0" t="n">
        <v>1200</v>
      </c>
      <c r="G223" s="0" t="n">
        <v>3180</v>
      </c>
      <c r="H223" s="0" t="n">
        <v>499.32</v>
      </c>
      <c r="I223" s="0" t="n">
        <v>0.49932</v>
      </c>
      <c r="J223" s="0" t="n">
        <v>0.00049932</v>
      </c>
      <c r="K223" s="0" t="n">
        <v>1.100810858</v>
      </c>
      <c r="L223" s="0" t="n">
        <v>0.0127</v>
      </c>
      <c r="M223" s="0" t="n">
        <v>3.1</v>
      </c>
      <c r="N223" s="0" t="n">
        <v>30.347369</v>
      </c>
      <c r="O223" s="0" t="n">
        <f aca="false">R223*0.00220462</f>
        <v>4.35222892942504</v>
      </c>
      <c r="P223" s="0" t="n">
        <f aca="false">Q223/2.54</f>
        <v>18.6151980021498</v>
      </c>
      <c r="Q223" s="0" t="n">
        <f aca="false">52.7*(1-EXP(-0.35*(E223+0.5)))</f>
        <v>47.2826029254604</v>
      </c>
      <c r="R223" s="0" t="n">
        <f aca="false">L223*(Q223^M223)</f>
        <v>1974.14018262786</v>
      </c>
      <c r="S223" s="0" t="n">
        <f aca="false">R223/20/5.7/3.65*1000</f>
        <v>4744.38880708451</v>
      </c>
      <c r="T223" s="0" t="n">
        <f aca="false">S223*2.65</f>
        <v>12572.630338774</v>
      </c>
      <c r="U223" s="0" t="n">
        <v>52.7</v>
      </c>
      <c r="V223" s="0" t="n">
        <v>0.35</v>
      </c>
      <c r="W223" s="0" t="n">
        <v>-0.5</v>
      </c>
    </row>
    <row r="224" customFormat="false" ht="15" hidden="false" customHeight="false" outlineLevel="0" collapsed="false">
      <c r="A224" s="0" t="s">
        <v>65</v>
      </c>
      <c r="B224" s="0" t="s">
        <v>66</v>
      </c>
      <c r="C224" s="0" t="n">
        <v>3</v>
      </c>
      <c r="D224" s="0" t="n">
        <v>3</v>
      </c>
      <c r="E224" s="0" t="n">
        <f aca="false">C224*D224</f>
        <v>9</v>
      </c>
      <c r="F224" s="0" t="n">
        <v>1800</v>
      </c>
      <c r="G224" s="0" t="n">
        <v>4770</v>
      </c>
      <c r="H224" s="0" t="n">
        <v>748.98</v>
      </c>
      <c r="I224" s="0" t="n">
        <v>0.74898</v>
      </c>
      <c r="J224" s="0" t="n">
        <v>0.00074898</v>
      </c>
      <c r="K224" s="0" t="n">
        <v>1.651216288</v>
      </c>
      <c r="L224" s="0" t="n">
        <v>0.0127</v>
      </c>
      <c r="M224" s="0" t="n">
        <v>3.1</v>
      </c>
      <c r="N224" s="0" t="n">
        <v>34.58793844</v>
      </c>
      <c r="O224" s="0" t="n">
        <f aca="false">R224*0.00220462</f>
        <v>5.43785415710588</v>
      </c>
      <c r="P224" s="0" t="n">
        <f aca="false">Q224/2.54</f>
        <v>20.0016725439741</v>
      </c>
      <c r="Q224" s="0" t="n">
        <f aca="false">52.7*(1-EXP(-0.35*(E224+0.5)))</f>
        <v>50.8042482616943</v>
      </c>
      <c r="R224" s="0" t="n">
        <f aca="false">L224*(Q224^M224)</f>
        <v>2466.57208820835</v>
      </c>
      <c r="S224" s="0" t="n">
        <f aca="false">R224/20/5.7/3.65*1000</f>
        <v>5927.83486711931</v>
      </c>
      <c r="T224" s="0" t="n">
        <f aca="false">S224*2.65</f>
        <v>15708.7623978662</v>
      </c>
      <c r="U224" s="0" t="n">
        <v>52.7</v>
      </c>
      <c r="V224" s="0" t="n">
        <v>0.35</v>
      </c>
      <c r="W224" s="0" t="n">
        <v>-0.5</v>
      </c>
    </row>
    <row r="225" customFormat="false" ht="15" hidden="false" customHeight="false" outlineLevel="0" collapsed="false">
      <c r="A225" s="0" t="s">
        <v>65</v>
      </c>
      <c r="B225" s="0" t="s">
        <v>66</v>
      </c>
      <c r="C225" s="0" t="n">
        <v>4</v>
      </c>
      <c r="D225" s="0" t="n">
        <v>3</v>
      </c>
      <c r="E225" s="0" t="n">
        <f aca="false">C225*D225</f>
        <v>12</v>
      </c>
      <c r="F225" s="0" t="n">
        <v>3129.99</v>
      </c>
      <c r="G225" s="0" t="n">
        <v>8294.48</v>
      </c>
      <c r="H225" s="0" t="n">
        <v>1302.388839</v>
      </c>
      <c r="I225" s="0" t="n">
        <v>1.302388839</v>
      </c>
      <c r="J225" s="0" t="n">
        <v>0.001302389</v>
      </c>
      <c r="K225" s="0" t="n">
        <v>2.871272482</v>
      </c>
      <c r="L225" s="0" t="n">
        <v>0.0127</v>
      </c>
      <c r="M225" s="0" t="n">
        <v>3.1</v>
      </c>
      <c r="N225" s="0" t="n">
        <v>41.34578791</v>
      </c>
      <c r="O225" s="0" t="n">
        <f aca="false">R225*0.00220462</f>
        <v>5.8572696750639</v>
      </c>
      <c r="P225" s="0" t="n">
        <f aca="false">Q225/2.54</f>
        <v>20.48685232434</v>
      </c>
      <c r="Q225" s="0" t="n">
        <f aca="false">52.7*(1-EXP(-0.35*(E225+0.5)))</f>
        <v>52.0366049038237</v>
      </c>
      <c r="R225" s="0" t="n">
        <f aca="false">L225*(Q225^M225)</f>
        <v>2656.81599326138</v>
      </c>
      <c r="S225" s="0" t="n">
        <f aca="false">R225/20/5.7/3.65*1000</f>
        <v>6385.04204100307</v>
      </c>
      <c r="T225" s="0" t="n">
        <f aca="false">S225*2.65</f>
        <v>16920.3614086581</v>
      </c>
      <c r="U225" s="0" t="n">
        <v>52.7</v>
      </c>
      <c r="V225" s="0" t="n">
        <v>0.35</v>
      </c>
      <c r="W225" s="0" t="n">
        <v>-0.5</v>
      </c>
    </row>
    <row r="226" customFormat="false" ht="15" hidden="false" customHeight="false" outlineLevel="0" collapsed="false">
      <c r="A226" s="0" t="s">
        <v>65</v>
      </c>
      <c r="B226" s="0" t="s">
        <v>66</v>
      </c>
      <c r="C226" s="0" t="n">
        <v>5</v>
      </c>
      <c r="D226" s="0" t="n">
        <v>3</v>
      </c>
      <c r="E226" s="0" t="n">
        <f aca="false">C226*D226</f>
        <v>15</v>
      </c>
      <c r="F226" s="0" t="n">
        <v>7000</v>
      </c>
      <c r="G226" s="0" t="n">
        <v>18550</v>
      </c>
      <c r="H226" s="0" t="n">
        <v>2912.7</v>
      </c>
      <c r="I226" s="0" t="n">
        <v>2.9127</v>
      </c>
      <c r="J226" s="0" t="n">
        <v>0.0029127</v>
      </c>
      <c r="K226" s="0" t="n">
        <v>6.421396674</v>
      </c>
      <c r="L226" s="0" t="n">
        <v>0.0127</v>
      </c>
      <c r="M226" s="0" t="n">
        <v>3.1</v>
      </c>
      <c r="N226" s="0" t="n">
        <v>53.60323234</v>
      </c>
      <c r="O226" s="0" t="n">
        <f aca="false">R226*0.00220462</f>
        <v>6.00906183248963</v>
      </c>
      <c r="P226" s="0" t="n">
        <f aca="false">Q226/2.54</f>
        <v>20.6566350445955</v>
      </c>
      <c r="Q226" s="0" t="n">
        <f aca="false">52.7*(1-EXP(-0.35*(E226+0.5)))</f>
        <v>52.4678530132727</v>
      </c>
      <c r="R226" s="0" t="n">
        <f aca="false">L226*(Q226^M226)</f>
        <v>2725.66783957763</v>
      </c>
      <c r="S226" s="0" t="n">
        <f aca="false">R226/20/5.7/3.65*1000</f>
        <v>6550.51151064078</v>
      </c>
      <c r="T226" s="0" t="n">
        <f aca="false">S226*2.65</f>
        <v>17358.8555031981</v>
      </c>
      <c r="U226" s="0" t="n">
        <v>52.7</v>
      </c>
      <c r="V226" s="0" t="n">
        <v>0.35</v>
      </c>
      <c r="W226" s="0" t="n">
        <v>-0.5</v>
      </c>
    </row>
    <row r="227" customFormat="false" ht="15" hidden="false" customHeight="false" outlineLevel="0" collapsed="false">
      <c r="A227" s="0" t="s">
        <v>65</v>
      </c>
      <c r="B227" s="0" t="s">
        <v>66</v>
      </c>
      <c r="C227" s="0" t="n">
        <v>6</v>
      </c>
      <c r="D227" s="0" t="n">
        <v>3</v>
      </c>
      <c r="E227" s="0" t="n">
        <f aca="false">C227*D227</f>
        <v>18</v>
      </c>
      <c r="F227" s="0" t="n">
        <v>9000</v>
      </c>
      <c r="G227" s="0" t="n">
        <v>23850</v>
      </c>
      <c r="H227" s="0" t="n">
        <v>3744.9</v>
      </c>
      <c r="I227" s="0" t="n">
        <v>3.7449</v>
      </c>
      <c r="J227" s="0" t="n">
        <v>0.0037449</v>
      </c>
      <c r="K227" s="0" t="n">
        <v>8.256081438</v>
      </c>
      <c r="L227" s="0" t="n">
        <v>0.0127</v>
      </c>
      <c r="M227" s="0" t="n">
        <v>3.1</v>
      </c>
      <c r="N227" s="0" t="n">
        <v>58.12980584</v>
      </c>
      <c r="O227" s="0" t="n">
        <f aca="false">R227*0.00220462</f>
        <v>6.06280262478916</v>
      </c>
      <c r="P227" s="0" t="n">
        <f aca="false">Q227/2.54</f>
        <v>20.7160484275597</v>
      </c>
      <c r="Q227" s="0" t="n">
        <f aca="false">52.7*(1-EXP(-0.35*(E227+0.5)))</f>
        <v>52.6187630060017</v>
      </c>
      <c r="R227" s="0" t="n">
        <f aca="false">L227*(Q227^M227)</f>
        <v>2750.04428191215</v>
      </c>
      <c r="S227" s="0" t="n">
        <f aca="false">R227/20/5.7/3.65*1000</f>
        <v>6609.09464530677</v>
      </c>
      <c r="T227" s="0" t="n">
        <f aca="false">S227*2.65</f>
        <v>17514.1008100629</v>
      </c>
      <c r="U227" s="0" t="n">
        <v>52.7</v>
      </c>
      <c r="V227" s="0" t="n">
        <v>0.35</v>
      </c>
      <c r="W227" s="0" t="n">
        <v>-0.5</v>
      </c>
    </row>
    <row r="228" customFormat="false" ht="15" hidden="false" customHeight="false" outlineLevel="0" collapsed="false">
      <c r="A228" s="0" t="s">
        <v>65</v>
      </c>
      <c r="B228" s="0" t="s">
        <v>66</v>
      </c>
      <c r="C228" s="0" t="n">
        <v>7</v>
      </c>
      <c r="D228" s="0" t="n">
        <v>3</v>
      </c>
      <c r="E228" s="0" t="n">
        <f aca="false">C228*D228</f>
        <v>21</v>
      </c>
      <c r="F228" s="0" t="n">
        <v>13000</v>
      </c>
      <c r="G228" s="0" t="n">
        <v>34450</v>
      </c>
      <c r="H228" s="0" t="n">
        <v>5409.3</v>
      </c>
      <c r="I228" s="0" t="n">
        <v>5.4093</v>
      </c>
      <c r="J228" s="0" t="n">
        <v>0.0054093</v>
      </c>
      <c r="K228" s="0" t="n">
        <v>11.92545097</v>
      </c>
      <c r="L228" s="0" t="n">
        <v>0.0127</v>
      </c>
      <c r="M228" s="0" t="n">
        <v>3.1</v>
      </c>
      <c r="N228" s="0" t="n">
        <v>65.45084732</v>
      </c>
      <c r="O228" s="0" t="n">
        <f aca="false">R228*0.00220462</f>
        <v>6.08168518454695</v>
      </c>
      <c r="P228" s="0" t="n">
        <f aca="false">Q228/2.54</f>
        <v>20.7368394130613</v>
      </c>
      <c r="Q228" s="0" t="n">
        <f aca="false">52.7*(1-EXP(-0.35*(E228+0.5)))</f>
        <v>52.6715721091757</v>
      </c>
      <c r="R228" s="0" t="n">
        <f aca="false">L228*(Q228^M228)</f>
        <v>2758.60927713028</v>
      </c>
      <c r="S228" s="0" t="n">
        <f aca="false">R228/20/5.7/3.65*1000</f>
        <v>6629.67862804681</v>
      </c>
      <c r="T228" s="0" t="n">
        <f aca="false">S228*2.65</f>
        <v>17568.648364324</v>
      </c>
      <c r="U228" s="0" t="n">
        <v>52.7</v>
      </c>
      <c r="V228" s="0" t="n">
        <v>0.35</v>
      </c>
      <c r="W228" s="0" t="n">
        <v>-0.5</v>
      </c>
    </row>
    <row r="229" customFormat="false" ht="15" hidden="false" customHeight="false" outlineLevel="0" collapsed="false">
      <c r="A229" s="0" t="s">
        <v>65</v>
      </c>
      <c r="B229" s="0" t="s">
        <v>66</v>
      </c>
      <c r="C229" s="0" t="n">
        <v>8</v>
      </c>
      <c r="D229" s="0" t="n">
        <v>3</v>
      </c>
      <c r="E229" s="0" t="n">
        <f aca="false">C229*D229</f>
        <v>24</v>
      </c>
      <c r="F229" s="0" t="n">
        <v>18000</v>
      </c>
      <c r="G229" s="0" t="n">
        <v>40770</v>
      </c>
      <c r="H229" s="0" t="n">
        <v>7489.8</v>
      </c>
      <c r="I229" s="0" t="n">
        <v>7.4898</v>
      </c>
      <c r="J229" s="0" t="n">
        <v>0.0074898</v>
      </c>
      <c r="K229" s="0" t="n">
        <v>16.51216288</v>
      </c>
      <c r="L229" s="0" t="n">
        <v>0.0127</v>
      </c>
      <c r="M229" s="0" t="n">
        <v>3.1</v>
      </c>
      <c r="N229" s="0" t="n">
        <v>72.69513084</v>
      </c>
      <c r="O229" s="0" t="n">
        <f aca="false">R229*0.00220462</f>
        <v>6.08830230311965</v>
      </c>
      <c r="P229" s="0" t="n">
        <f aca="false">Q229/2.54</f>
        <v>20.7441149637295</v>
      </c>
      <c r="Q229" s="0" t="n">
        <f aca="false">52.7*(1-EXP(-0.35*(E229+0.5)))</f>
        <v>52.690052007873</v>
      </c>
      <c r="R229" s="0" t="n">
        <f aca="false">L229*(Q229^M229)</f>
        <v>2761.61075519575</v>
      </c>
      <c r="S229" s="0" t="n">
        <f aca="false">R229/20/5.7/3.65*1000</f>
        <v>6636.89198557017</v>
      </c>
      <c r="T229" s="0" t="n">
        <f aca="false">S229*2.65</f>
        <v>17587.7637617609</v>
      </c>
      <c r="U229" s="0" t="n">
        <v>52.7</v>
      </c>
      <c r="V229" s="0" t="n">
        <v>0.35</v>
      </c>
      <c r="W229" s="0" t="n">
        <v>-0.5</v>
      </c>
    </row>
    <row r="230" customFormat="false" ht="15" hidden="false" customHeight="false" outlineLevel="0" collapsed="false">
      <c r="A230" s="0" t="s">
        <v>65</v>
      </c>
      <c r="B230" s="0" t="s">
        <v>66</v>
      </c>
      <c r="C230" s="0" t="n">
        <v>9</v>
      </c>
      <c r="D230" s="0" t="n">
        <v>3</v>
      </c>
      <c r="E230" s="0" t="n">
        <f aca="false">C230*D230</f>
        <v>27</v>
      </c>
      <c r="F230" s="0" t="n">
        <v>30000</v>
      </c>
      <c r="G230" s="0" t="n">
        <v>79500</v>
      </c>
      <c r="H230" s="0" t="n">
        <v>12483</v>
      </c>
      <c r="I230" s="0" t="n">
        <v>12.483</v>
      </c>
      <c r="J230" s="0" t="n">
        <v>0.012483</v>
      </c>
      <c r="K230" s="0" t="n">
        <v>27.52027146</v>
      </c>
      <c r="L230" s="0" t="n">
        <v>0.0127</v>
      </c>
      <c r="M230" s="0" t="n">
        <v>3.1</v>
      </c>
      <c r="N230" s="0" t="n">
        <v>85.71748801</v>
      </c>
      <c r="O230" s="0" t="n">
        <f aca="false">R230*0.00220462</f>
        <v>6.09061903418109</v>
      </c>
      <c r="P230" s="0" t="n">
        <f aca="false">Q230/2.54</f>
        <v>20.7466609535539</v>
      </c>
      <c r="Q230" s="0" t="n">
        <f aca="false">52.7*(1-EXP(-0.35*(E230+0.5)))</f>
        <v>52.6965188220269</v>
      </c>
      <c r="R230" s="0" t="n">
        <f aca="false">L230*(Q230^M230)</f>
        <v>2762.66160797829</v>
      </c>
      <c r="S230" s="0" t="n">
        <f aca="false">R230/20/5.7/3.65*1000</f>
        <v>6639.41746690287</v>
      </c>
      <c r="T230" s="0" t="n">
        <f aca="false">S230*2.65</f>
        <v>17594.4562872926</v>
      </c>
      <c r="U230" s="0" t="n">
        <v>52.7</v>
      </c>
      <c r="V230" s="0" t="n">
        <v>0.35</v>
      </c>
      <c r="W230" s="0" t="n">
        <v>-0.5</v>
      </c>
    </row>
    <row r="231" customFormat="false" ht="15" hidden="false" customHeight="false" outlineLevel="0" collapsed="false">
      <c r="A231" s="0" t="s">
        <v>65</v>
      </c>
      <c r="B231" s="0" t="s">
        <v>66</v>
      </c>
      <c r="C231" s="0" t="n">
        <v>10</v>
      </c>
      <c r="D231" s="0" t="n">
        <v>3</v>
      </c>
      <c r="E231" s="0" t="n">
        <f aca="false">C231*D231</f>
        <v>30</v>
      </c>
      <c r="F231" s="0" t="n">
        <v>32000</v>
      </c>
      <c r="G231" s="0" t="n">
        <v>85500</v>
      </c>
      <c r="H231" s="0" t="n">
        <v>13315.2</v>
      </c>
      <c r="I231" s="0" t="n">
        <v>13.3152</v>
      </c>
      <c r="J231" s="0" t="n">
        <v>0.0133152</v>
      </c>
      <c r="K231" s="0" t="n">
        <v>29.35495622</v>
      </c>
      <c r="L231" s="0" t="n">
        <v>0.0127</v>
      </c>
      <c r="M231" s="0" t="n">
        <v>3.1</v>
      </c>
      <c r="N231" s="0" t="n">
        <v>87.52073558</v>
      </c>
      <c r="O231" s="0" t="n">
        <f aca="false">R231*0.00220462</f>
        <v>6.09142988686717</v>
      </c>
      <c r="P231" s="0" t="n">
        <f aca="false">Q231/2.54</f>
        <v>20.7475518915023</v>
      </c>
      <c r="Q231" s="0" t="n">
        <f aca="false">52.7*(1-EXP(-0.35*(E231+0.5)))</f>
        <v>52.6987818044158</v>
      </c>
      <c r="R231" s="0" t="n">
        <f aca="false">L231*(Q231^M231)</f>
        <v>2763.02940500729</v>
      </c>
      <c r="S231" s="0" t="n">
        <f aca="false">R231/20/5.7/3.65*1000</f>
        <v>6640.30138189687</v>
      </c>
      <c r="T231" s="0" t="n">
        <f aca="false">S231*2.65</f>
        <v>17596.7986620267</v>
      </c>
      <c r="U231" s="0" t="n">
        <v>52.7</v>
      </c>
      <c r="V231" s="0" t="n">
        <v>0.35</v>
      </c>
      <c r="W231" s="0" t="n">
        <v>-0.5</v>
      </c>
    </row>
    <row r="232" customFormat="false" ht="15" hidden="false" customHeight="false" outlineLevel="0" collapsed="false">
      <c r="A232" s="0" t="s">
        <v>67</v>
      </c>
      <c r="B232" s="0" t="s">
        <v>68</v>
      </c>
      <c r="C232" s="0" t="n">
        <v>1</v>
      </c>
      <c r="D232" s="0" t="n">
        <v>1</v>
      </c>
      <c r="E232" s="0" t="n">
        <f aca="false">C232*D232</f>
        <v>1</v>
      </c>
      <c r="F232" s="0" t="n">
        <v>24.46</v>
      </c>
      <c r="G232" s="0" t="n">
        <v>64.84</v>
      </c>
      <c r="H232" s="0" t="n">
        <v>10.177806</v>
      </c>
      <c r="I232" s="0" t="n">
        <v>0.010177806</v>
      </c>
      <c r="J232" s="0" t="n">
        <v>1.02E-005</v>
      </c>
      <c r="K232" s="0" t="n">
        <v>0.022438195</v>
      </c>
      <c r="L232" s="0" t="n">
        <v>0.0129</v>
      </c>
      <c r="M232" s="0" t="n">
        <v>3.05</v>
      </c>
      <c r="N232" s="0" t="n">
        <v>8.909579336</v>
      </c>
      <c r="O232" s="0" t="n">
        <f aca="false">R232*0.00220462</f>
        <v>0.295629305872184</v>
      </c>
      <c r="P232" s="0" t="n">
        <f aca="false">Q232/2.54</f>
        <v>8.16879070027644</v>
      </c>
      <c r="Q232" s="0" t="n">
        <f aca="false">40.6*(1-EXP(-0.27*(E232+1.65)))</f>
        <v>20.7487283787022</v>
      </c>
      <c r="R232" s="0" t="n">
        <f aca="false">L232*(Q232^M232)</f>
        <v>134.095356965003</v>
      </c>
      <c r="S232" s="0" t="n">
        <f aca="false">R232/20/5.7/3.65*1000</f>
        <v>322.267140026442</v>
      </c>
      <c r="T232" s="0" t="n">
        <f aca="false">S232*2.65</f>
        <v>854.007921070072</v>
      </c>
      <c r="U232" s="0" t="n">
        <v>40.6</v>
      </c>
      <c r="V232" s="0" t="n">
        <v>0.27</v>
      </c>
      <c r="W232" s="0" t="n">
        <v>-1.65</v>
      </c>
      <c r="Y232" s="0" t="s">
        <v>613</v>
      </c>
    </row>
    <row r="233" customFormat="false" ht="15" hidden="false" customHeight="false" outlineLevel="0" collapsed="false">
      <c r="A233" s="0" t="s">
        <v>67</v>
      </c>
      <c r="B233" s="0" t="s">
        <v>68</v>
      </c>
      <c r="C233" s="0" t="n">
        <v>2</v>
      </c>
      <c r="D233" s="0" t="n">
        <v>1</v>
      </c>
      <c r="E233" s="0" t="n">
        <f aca="false">C233*D233</f>
        <v>2</v>
      </c>
      <c r="F233" s="0" t="n">
        <v>31.24</v>
      </c>
      <c r="G233" s="0" t="n">
        <v>82.79</v>
      </c>
      <c r="H233" s="0" t="n">
        <v>12.998964</v>
      </c>
      <c r="I233" s="0" t="n">
        <v>0.012998964</v>
      </c>
      <c r="J233" s="0" t="n">
        <v>1.3E-005</v>
      </c>
      <c r="K233" s="0" t="n">
        <v>0.028657776</v>
      </c>
      <c r="L233" s="0" t="n">
        <v>0.0129</v>
      </c>
      <c r="M233" s="0" t="n">
        <v>3.05</v>
      </c>
      <c r="N233" s="0" t="n">
        <v>9.653721466</v>
      </c>
      <c r="O233" s="0" t="n">
        <f aca="false">R233*0.00220462</f>
        <v>0.550884056003693</v>
      </c>
      <c r="P233" s="0" t="n">
        <f aca="false">Q233/2.54</f>
        <v>10.0180890975552</v>
      </c>
      <c r="Q233" s="0" t="n">
        <f aca="false">40.6*(1-EXP(-0.27*(E233+1.65)))</f>
        <v>25.4459463077901</v>
      </c>
      <c r="R233" s="0" t="n">
        <f aca="false">L233*(Q233^M233)</f>
        <v>249.877101724421</v>
      </c>
      <c r="S233" s="0" t="n">
        <f aca="false">R233/20/5.7/3.65*1000</f>
        <v>600.521753723674</v>
      </c>
      <c r="T233" s="0" t="n">
        <f aca="false">S233*2.65</f>
        <v>1591.38264736774</v>
      </c>
      <c r="U233" s="0" t="n">
        <v>40.6</v>
      </c>
      <c r="V233" s="0" t="n">
        <v>0.27</v>
      </c>
      <c r="W233" s="0" t="n">
        <v>-1.65</v>
      </c>
    </row>
    <row r="234" customFormat="false" ht="15" hidden="false" customHeight="false" outlineLevel="0" collapsed="false">
      <c r="A234" s="0" t="s">
        <v>67</v>
      </c>
      <c r="B234" s="0" t="s">
        <v>68</v>
      </c>
      <c r="C234" s="0" t="n">
        <v>3</v>
      </c>
      <c r="D234" s="0" t="n">
        <v>1</v>
      </c>
      <c r="E234" s="0" t="n">
        <f aca="false">C234*D234</f>
        <v>3</v>
      </c>
      <c r="F234" s="0" t="n">
        <v>60.65</v>
      </c>
      <c r="G234" s="0" t="n">
        <v>160.73</v>
      </c>
      <c r="H234" s="0" t="n">
        <v>25.236465</v>
      </c>
      <c r="I234" s="0" t="n">
        <v>0.025236465</v>
      </c>
      <c r="J234" s="0" t="n">
        <v>2.52E-005</v>
      </c>
      <c r="K234" s="0" t="n">
        <v>0.055636815</v>
      </c>
      <c r="L234" s="0" t="n">
        <v>0.0129</v>
      </c>
      <c r="M234" s="0" t="n">
        <v>3.05</v>
      </c>
      <c r="N234" s="0" t="n">
        <v>11.99942031</v>
      </c>
      <c r="O234" s="0" t="n">
        <f aca="false">R234*0.00220462</f>
        <v>0.823540116949441</v>
      </c>
      <c r="P234" s="0" t="n">
        <f aca="false">Q234/2.54</f>
        <v>11.4298055729478</v>
      </c>
      <c r="Q234" s="0" t="n">
        <f aca="false">40.6*(1-EXP(-0.27*(E234+1.65)))</f>
        <v>29.0317061552873</v>
      </c>
      <c r="R234" s="0" t="n">
        <f aca="false">L234*(Q234^M234)</f>
        <v>373.551957684064</v>
      </c>
      <c r="S234" s="0" t="n">
        <f aca="false">R234/20/5.7/3.65*1000</f>
        <v>897.745632501956</v>
      </c>
      <c r="T234" s="0" t="n">
        <f aca="false">S234*2.65</f>
        <v>2379.02592613018</v>
      </c>
      <c r="U234" s="0" t="n">
        <v>40.6</v>
      </c>
      <c r="V234" s="0" t="n">
        <v>0.27</v>
      </c>
      <c r="W234" s="0" t="n">
        <v>-1.65</v>
      </c>
    </row>
    <row r="235" customFormat="false" ht="15" hidden="false" customHeight="false" outlineLevel="0" collapsed="false">
      <c r="A235" s="0" t="s">
        <v>67</v>
      </c>
      <c r="B235" s="0" t="s">
        <v>68</v>
      </c>
      <c r="C235" s="0" t="n">
        <v>4</v>
      </c>
      <c r="D235" s="0" t="n">
        <v>1</v>
      </c>
      <c r="E235" s="0" t="n">
        <f aca="false">C235*D235</f>
        <v>4</v>
      </c>
      <c r="F235" s="0" t="n">
        <v>230.06</v>
      </c>
      <c r="G235" s="0" t="n">
        <v>609.67</v>
      </c>
      <c r="H235" s="0" t="n">
        <v>95.727966</v>
      </c>
      <c r="I235" s="0" t="n">
        <v>0.095727966</v>
      </c>
      <c r="J235" s="0" t="n">
        <v>9.57E-005</v>
      </c>
      <c r="K235" s="0" t="n">
        <v>0.211043788</v>
      </c>
      <c r="L235" s="0" t="n">
        <v>0.0129</v>
      </c>
      <c r="M235" s="0" t="n">
        <v>3.05</v>
      </c>
      <c r="N235" s="0" t="n">
        <v>18.57803222</v>
      </c>
      <c r="O235" s="0" t="n">
        <f aca="false">R235*0.00220462</f>
        <v>1.08401261213304</v>
      </c>
      <c r="P235" s="0" t="n">
        <f aca="false">Q235/2.54</f>
        <v>12.50748098208</v>
      </c>
      <c r="Q235" s="0" t="n">
        <f aca="false">40.6*(1-EXP(-0.27*(E235+1.65)))</f>
        <v>31.7690016944831</v>
      </c>
      <c r="R235" s="0" t="n">
        <f aca="false">L235*(Q235^M235)</f>
        <v>491.700434602352</v>
      </c>
      <c r="S235" s="0" t="n">
        <f aca="false">R235/20/5.7/3.65*1000</f>
        <v>1181.68813891457</v>
      </c>
      <c r="T235" s="0" t="n">
        <f aca="false">S235*2.65</f>
        <v>3131.4735681236</v>
      </c>
      <c r="U235" s="0" t="n">
        <v>40.6</v>
      </c>
      <c r="V235" s="0" t="n">
        <v>0.27</v>
      </c>
      <c r="W235" s="0" t="n">
        <v>-1.65</v>
      </c>
    </row>
    <row r="236" customFormat="false" ht="15" hidden="false" customHeight="false" outlineLevel="0" collapsed="false">
      <c r="A236" s="0" t="s">
        <v>67</v>
      </c>
      <c r="B236" s="0" t="s">
        <v>68</v>
      </c>
      <c r="C236" s="0" t="n">
        <v>5</v>
      </c>
      <c r="D236" s="0" t="n">
        <v>1</v>
      </c>
      <c r="E236" s="0" t="n">
        <f aca="false">C236*D236</f>
        <v>5</v>
      </c>
      <c r="F236" s="0" t="n">
        <v>437.81</v>
      </c>
      <c r="G236" s="0" t="n">
        <v>1160.21</v>
      </c>
      <c r="H236" s="0" t="n">
        <v>182.172741</v>
      </c>
      <c r="I236" s="0" t="n">
        <v>0.182172741</v>
      </c>
      <c r="J236" s="0" t="n">
        <v>0.000182173</v>
      </c>
      <c r="K236" s="0" t="n">
        <v>0.401621668</v>
      </c>
      <c r="L236" s="0" t="n">
        <v>0.0129</v>
      </c>
      <c r="M236" s="0" t="n">
        <v>3.05</v>
      </c>
      <c r="N236" s="0" t="n">
        <v>22.94145083</v>
      </c>
      <c r="O236" s="0" t="n">
        <f aca="false">R236*0.00220462</f>
        <v>1.31647851306272</v>
      </c>
      <c r="P236" s="0" t="n">
        <f aca="false">Q236/2.54</f>
        <v>13.3301562909626</v>
      </c>
      <c r="Q236" s="0" t="n">
        <f aca="false">40.6*(1-EXP(-0.27*(E236+1.65)))</f>
        <v>33.8585969790449</v>
      </c>
      <c r="R236" s="0" t="n">
        <f aca="false">L236*(Q236^M236)</f>
        <v>597.145318949623</v>
      </c>
      <c r="S236" s="0" t="n">
        <f aca="false">R236/20/5.7/3.65*1000</f>
        <v>1435.10050216203</v>
      </c>
      <c r="T236" s="0" t="n">
        <f aca="false">S236*2.65</f>
        <v>3803.01633072939</v>
      </c>
      <c r="U236" s="0" t="n">
        <v>40.6</v>
      </c>
      <c r="V236" s="0" t="n">
        <v>0.27</v>
      </c>
      <c r="W236" s="0" t="n">
        <v>-1.65</v>
      </c>
    </row>
    <row r="237" customFormat="false" ht="15" hidden="false" customHeight="false" outlineLevel="0" collapsed="false">
      <c r="A237" s="0" t="s">
        <v>67</v>
      </c>
      <c r="B237" s="0" t="s">
        <v>68</v>
      </c>
      <c r="C237" s="0" t="n">
        <v>6</v>
      </c>
      <c r="D237" s="0" t="n">
        <v>1</v>
      </c>
      <c r="E237" s="0" t="n">
        <f aca="false">C237*D237</f>
        <v>6</v>
      </c>
      <c r="F237" s="0" t="n">
        <v>498.6</v>
      </c>
      <c r="G237" s="0" t="n">
        <v>1321.3</v>
      </c>
      <c r="H237" s="0" t="n">
        <v>207.46746</v>
      </c>
      <c r="I237" s="0" t="n">
        <v>0.20746746</v>
      </c>
      <c r="J237" s="0" t="n">
        <v>0.000207467</v>
      </c>
      <c r="K237" s="0" t="n">
        <v>0.457386912</v>
      </c>
      <c r="L237" s="0" t="n">
        <v>0.0129</v>
      </c>
      <c r="M237" s="0" t="n">
        <v>3.05</v>
      </c>
      <c r="N237" s="0" t="n">
        <v>23.94057174</v>
      </c>
      <c r="O237" s="0" t="n">
        <f aca="false">R237*0.00220462</f>
        <v>1.51493200172361</v>
      </c>
      <c r="P237" s="0" t="n">
        <f aca="false">Q237/2.54</f>
        <v>13.9581697522608</v>
      </c>
      <c r="Q237" s="0" t="n">
        <f aca="false">40.6*(1-EXP(-0.27*(E237+1.65)))</f>
        <v>35.4537511707424</v>
      </c>
      <c r="R237" s="0" t="n">
        <f aca="false">L237*(Q237^M237)</f>
        <v>687.162414258968</v>
      </c>
      <c r="S237" s="0" t="n">
        <f aca="false">R237/20/5.7/3.65*1000</f>
        <v>1651.43574683722</v>
      </c>
      <c r="T237" s="0" t="n">
        <f aca="false">S237*2.65</f>
        <v>4376.30472911864</v>
      </c>
      <c r="U237" s="0" t="n">
        <v>40.6</v>
      </c>
      <c r="V237" s="0" t="n">
        <v>0.27</v>
      </c>
      <c r="W237" s="0" t="n">
        <v>-1.65</v>
      </c>
    </row>
    <row r="238" customFormat="false" ht="15" hidden="false" customHeight="false" outlineLevel="0" collapsed="false">
      <c r="A238" s="0" t="s">
        <v>67</v>
      </c>
      <c r="B238" s="0" t="s">
        <v>68</v>
      </c>
      <c r="C238" s="0" t="n">
        <v>7</v>
      </c>
      <c r="D238" s="0" t="n">
        <v>1</v>
      </c>
      <c r="E238" s="0" t="n">
        <f aca="false">C238*D238</f>
        <v>7</v>
      </c>
      <c r="F238" s="0" t="n">
        <v>581.55</v>
      </c>
      <c r="G238" s="0" t="n">
        <v>1541.12</v>
      </c>
      <c r="H238" s="0" t="n">
        <v>241.982955</v>
      </c>
      <c r="I238" s="0" t="n">
        <v>0.241982955</v>
      </c>
      <c r="J238" s="0" t="n">
        <v>0.000241983</v>
      </c>
      <c r="K238" s="0" t="n">
        <v>0.533480462</v>
      </c>
      <c r="L238" s="0" t="n">
        <v>0.0129</v>
      </c>
      <c r="M238" s="0" t="n">
        <v>3.05</v>
      </c>
      <c r="N238" s="0" t="n">
        <v>25.1795267</v>
      </c>
      <c r="O238" s="0" t="n">
        <f aca="false">R238*0.00220462</f>
        <v>1.67928510523414</v>
      </c>
      <c r="P238" s="0" t="n">
        <f aca="false">Q238/2.54</f>
        <v>14.4375823507833</v>
      </c>
      <c r="Q238" s="0" t="n">
        <f aca="false">40.6*(1-EXP(-0.27*(E238+1.65)))</f>
        <v>36.6714591709897</v>
      </c>
      <c r="R238" s="0" t="n">
        <f aca="false">L238*(Q238^M238)</f>
        <v>761.711816655086</v>
      </c>
      <c r="S238" s="0" t="n">
        <f aca="false">R238/20/5.7/3.65*1000</f>
        <v>1830.59797321578</v>
      </c>
      <c r="T238" s="0" t="n">
        <f aca="false">S238*2.65</f>
        <v>4851.08462902182</v>
      </c>
      <c r="U238" s="0" t="n">
        <v>40.6</v>
      </c>
      <c r="V238" s="0" t="n">
        <v>0.27</v>
      </c>
      <c r="W238" s="0" t="n">
        <v>-1.65</v>
      </c>
    </row>
    <row r="239" customFormat="false" ht="15" hidden="false" customHeight="false" outlineLevel="0" collapsed="false">
      <c r="A239" s="0" t="s">
        <v>67</v>
      </c>
      <c r="B239" s="0" t="s">
        <v>68</v>
      </c>
      <c r="C239" s="0" t="n">
        <v>8</v>
      </c>
      <c r="D239" s="0" t="n">
        <v>1</v>
      </c>
      <c r="E239" s="0" t="n">
        <f aca="false">C239*D239</f>
        <v>8</v>
      </c>
      <c r="F239" s="0" t="n">
        <v>607.61</v>
      </c>
      <c r="G239" s="0" t="n">
        <v>1610.16</v>
      </c>
      <c r="H239" s="0" t="n">
        <v>252.826521</v>
      </c>
      <c r="I239" s="0" t="n">
        <v>0.252826521</v>
      </c>
      <c r="J239" s="0" t="n">
        <v>0.000252827</v>
      </c>
      <c r="K239" s="0" t="n">
        <v>0.557386405</v>
      </c>
      <c r="L239" s="0" t="n">
        <v>0.0129</v>
      </c>
      <c r="M239" s="0" t="n">
        <v>3.05</v>
      </c>
      <c r="N239" s="0" t="n">
        <v>25.54403387</v>
      </c>
      <c r="O239" s="0" t="n">
        <f aca="false">R239*0.00220462</f>
        <v>1.81251977276022</v>
      </c>
      <c r="P239" s="0" t="n">
        <f aca="false">Q239/2.54</f>
        <v>14.8035560978222</v>
      </c>
      <c r="Q239" s="0" t="n">
        <f aca="false">40.6*(1-EXP(-0.27*(E239+1.65)))</f>
        <v>37.6010324884684</v>
      </c>
      <c r="R239" s="0" t="n">
        <f aca="false">L239*(Q239^M239)</f>
        <v>822.146117135933</v>
      </c>
      <c r="S239" s="0" t="n">
        <f aca="false">R239/20/5.7/3.65*1000</f>
        <v>1975.8378205622</v>
      </c>
      <c r="T239" s="0" t="n">
        <f aca="false">S239*2.65</f>
        <v>5235.97022448984</v>
      </c>
      <c r="U239" s="0" t="n">
        <v>40.6</v>
      </c>
      <c r="V239" s="0" t="n">
        <v>0.27</v>
      </c>
      <c r="W239" s="0" t="n">
        <v>-1.65</v>
      </c>
    </row>
    <row r="240" customFormat="false" ht="15" hidden="false" customHeight="false" outlineLevel="0" collapsed="false">
      <c r="A240" s="0" t="s">
        <v>67</v>
      </c>
      <c r="B240" s="0" t="s">
        <v>68</v>
      </c>
      <c r="C240" s="0" t="n">
        <v>9</v>
      </c>
      <c r="D240" s="0" t="n">
        <v>1</v>
      </c>
      <c r="E240" s="0" t="n">
        <f aca="false">C240*D240</f>
        <v>9</v>
      </c>
      <c r="F240" s="0" t="n">
        <v>704.28</v>
      </c>
      <c r="G240" s="0" t="n">
        <v>1866.37</v>
      </c>
      <c r="H240" s="0" t="n">
        <v>293.050908</v>
      </c>
      <c r="I240" s="0" t="n">
        <v>0.293050908</v>
      </c>
      <c r="J240" s="0" t="n">
        <v>0.000293051</v>
      </c>
      <c r="K240" s="0" t="n">
        <v>0.646065893</v>
      </c>
      <c r="L240" s="0" t="n">
        <v>0.0129</v>
      </c>
      <c r="M240" s="0" t="n">
        <v>3.05</v>
      </c>
      <c r="N240" s="0" t="n">
        <v>26.81097313</v>
      </c>
      <c r="O240" s="0" t="n">
        <f aca="false">R240*0.00220462</f>
        <v>1.91888072493734</v>
      </c>
      <c r="P240" s="0" t="n">
        <f aca="false">Q240/2.54</f>
        <v>15.0829329517773</v>
      </c>
      <c r="Q240" s="0" t="n">
        <f aca="false">40.6*(1-EXP(-0.27*(E240+1.65)))</f>
        <v>38.3106496975144</v>
      </c>
      <c r="R240" s="0" t="n">
        <f aca="false">L240*(Q240^M240)</f>
        <v>870.390690884295</v>
      </c>
      <c r="S240" s="0" t="n">
        <f aca="false">R240/20/5.7/3.65*1000</f>
        <v>2091.78248229823</v>
      </c>
      <c r="T240" s="0" t="n">
        <f aca="false">S240*2.65</f>
        <v>5543.22357809032</v>
      </c>
      <c r="U240" s="0" t="n">
        <v>40.6</v>
      </c>
      <c r="V240" s="0" t="n">
        <v>0.27</v>
      </c>
      <c r="W240" s="0" t="n">
        <v>-1.65</v>
      </c>
    </row>
    <row r="241" customFormat="false" ht="15" hidden="false" customHeight="false" outlineLevel="0" collapsed="false">
      <c r="A241" s="0" t="s">
        <v>67</v>
      </c>
      <c r="B241" s="0" t="s">
        <v>68</v>
      </c>
      <c r="C241" s="0" t="n">
        <v>10</v>
      </c>
      <c r="D241" s="0" t="n">
        <v>1</v>
      </c>
      <c r="E241" s="0" t="n">
        <f aca="false">C241*D241</f>
        <v>10</v>
      </c>
      <c r="F241" s="0" t="n">
        <v>759.34</v>
      </c>
      <c r="G241" s="0" t="n">
        <v>2012.27</v>
      </c>
      <c r="H241" s="0" t="n">
        <v>315.961374</v>
      </c>
      <c r="I241" s="0" t="n">
        <v>0.315961374</v>
      </c>
      <c r="J241" s="0" t="n">
        <v>0.000315961</v>
      </c>
      <c r="K241" s="0" t="n">
        <v>0.696574764</v>
      </c>
      <c r="L241" s="0" t="n">
        <v>0.0129</v>
      </c>
      <c r="M241" s="0" t="n">
        <v>3.05</v>
      </c>
      <c r="N241" s="0" t="n">
        <v>27.48089752</v>
      </c>
      <c r="O241" s="0" t="n">
        <f aca="false">R241*0.00220462</f>
        <v>2.00284080594637</v>
      </c>
      <c r="P241" s="0" t="n">
        <f aca="false">Q241/2.54</f>
        <v>15.296203513279</v>
      </c>
      <c r="Q241" s="0" t="n">
        <f aca="false">40.6*(1-EXP(-0.27*(E241+1.65)))</f>
        <v>38.8523569237286</v>
      </c>
      <c r="R241" s="0" t="n">
        <f aca="false">L241*(Q241^M241)</f>
        <v>908.474388305635</v>
      </c>
      <c r="S241" s="0" t="n">
        <f aca="false">R241/20/5.7/3.65*1000</f>
        <v>2183.30783058312</v>
      </c>
      <c r="T241" s="0" t="n">
        <f aca="false">S241*2.65</f>
        <v>5785.76575104526</v>
      </c>
      <c r="U241" s="0" t="n">
        <v>40.6</v>
      </c>
      <c r="V241" s="0" t="n">
        <v>0.27</v>
      </c>
      <c r="W241" s="0" t="n">
        <v>-1.65</v>
      </c>
    </row>
    <row r="242" customFormat="false" ht="15" hidden="false" customHeight="false" outlineLevel="0" collapsed="false">
      <c r="A242" s="0" t="s">
        <v>69</v>
      </c>
      <c r="B242" s="0" t="s">
        <v>70</v>
      </c>
      <c r="C242" s="0" t="n">
        <v>1</v>
      </c>
      <c r="D242" s="0" t="n">
        <v>1</v>
      </c>
      <c r="E242" s="0" t="n">
        <f aca="false">C242*D242</f>
        <v>1</v>
      </c>
      <c r="F242" s="0" t="n">
        <v>48.0653689</v>
      </c>
      <c r="G242" s="0" t="n">
        <v>127.3732276</v>
      </c>
      <c r="H242" s="0" t="n">
        <v>20</v>
      </c>
      <c r="I242" s="0" t="n">
        <v>0.02</v>
      </c>
      <c r="J242" s="0" t="n">
        <v>2E-005</v>
      </c>
      <c r="K242" s="0" t="n">
        <v>0.0440924</v>
      </c>
      <c r="L242" s="0" t="n">
        <v>0.01</v>
      </c>
      <c r="M242" s="0" t="n">
        <v>2.9</v>
      </c>
      <c r="N242" s="0" t="n">
        <v>13.74947784</v>
      </c>
      <c r="O242" s="0" t="n">
        <f aca="false">R242*0.00220462</f>
        <v>0.00951625487729995</v>
      </c>
      <c r="P242" s="0" t="n">
        <f aca="false">Q242/2.54</f>
        <v>3.19030791586458</v>
      </c>
      <c r="Q242" s="0" t="n">
        <f aca="false">37.7*(1-EXP(-0.242*(E242)))</f>
        <v>8.10338210629603</v>
      </c>
      <c r="R242" s="0" t="n">
        <f aca="false">L242*(Q242^M242)</f>
        <v>4.31650573672558</v>
      </c>
      <c r="S242" s="0" t="n">
        <f aca="false">R242/20/5.7/3.65*1000</f>
        <v>10.3737220301023</v>
      </c>
      <c r="T242" s="0" t="n">
        <f aca="false">S242*2.65</f>
        <v>27.4903633797712</v>
      </c>
      <c r="U242" s="0" t="n">
        <v>37.7</v>
      </c>
      <c r="V242" s="0" t="n">
        <v>0.242</v>
      </c>
      <c r="W242" s="0" t="n">
        <v>0</v>
      </c>
    </row>
    <row r="243" customFormat="false" ht="15" hidden="false" customHeight="false" outlineLevel="0" collapsed="false">
      <c r="A243" s="0" t="s">
        <v>69</v>
      </c>
      <c r="B243" s="0" t="s">
        <v>70</v>
      </c>
      <c r="C243" s="0" t="n">
        <v>2</v>
      </c>
      <c r="D243" s="0" t="n">
        <v>1</v>
      </c>
      <c r="E243" s="0" t="n">
        <f aca="false">C243*D243</f>
        <v>2</v>
      </c>
      <c r="F243" s="0" t="n">
        <v>120.1634223</v>
      </c>
      <c r="G243" s="0" t="n">
        <v>318.433069</v>
      </c>
      <c r="H243" s="0" t="n">
        <v>50.00000002</v>
      </c>
      <c r="I243" s="0" t="n">
        <v>0.05</v>
      </c>
      <c r="J243" s="0" t="n">
        <v>5E-005</v>
      </c>
      <c r="K243" s="0" t="n">
        <v>0.110231</v>
      </c>
      <c r="L243" s="0" t="n">
        <v>0.01</v>
      </c>
      <c r="M243" s="0" t="n">
        <v>2.9</v>
      </c>
      <c r="N243" s="0" t="n">
        <v>18.85848923</v>
      </c>
      <c r="O243" s="0" t="n">
        <f aca="false">R243*0.00220462</f>
        <v>0.0510806648914537</v>
      </c>
      <c r="P243" s="0" t="n">
        <f aca="false">Q243/2.54</f>
        <v>5.69487885350657</v>
      </c>
      <c r="Q243" s="0" t="n">
        <f aca="false">37.7*(1-EXP(-0.242*(E243)))</f>
        <v>14.4649922879067</v>
      </c>
      <c r="R243" s="0" t="n">
        <f aca="false">L243*(Q243^M243)</f>
        <v>23.1698274040214</v>
      </c>
      <c r="S243" s="0" t="n">
        <f aca="false">R243/20/5.7/3.65*1000</f>
        <v>55.6833150781577</v>
      </c>
      <c r="T243" s="0" t="n">
        <f aca="false">S243*2.65</f>
        <v>147.560784957118</v>
      </c>
      <c r="U243" s="0" t="n">
        <v>37.7</v>
      </c>
      <c r="V243" s="0" t="n">
        <v>0.242</v>
      </c>
      <c r="W243" s="0" t="n">
        <v>0</v>
      </c>
    </row>
    <row r="244" customFormat="false" ht="15" hidden="false" customHeight="false" outlineLevel="0" collapsed="false">
      <c r="A244" s="0" t="s">
        <v>69</v>
      </c>
      <c r="B244" s="0" t="s">
        <v>70</v>
      </c>
      <c r="C244" s="0" t="n">
        <v>3</v>
      </c>
      <c r="D244" s="0" t="n">
        <v>1</v>
      </c>
      <c r="E244" s="0" t="n">
        <f aca="false">C244*D244</f>
        <v>3</v>
      </c>
      <c r="F244" s="0" t="n">
        <v>192.2614756</v>
      </c>
      <c r="G244" s="0" t="n">
        <v>509.4929104</v>
      </c>
      <c r="H244" s="0" t="n">
        <v>80</v>
      </c>
      <c r="I244" s="0" t="n">
        <v>0.08</v>
      </c>
      <c r="J244" s="0" t="n">
        <v>8E-005</v>
      </c>
      <c r="K244" s="0" t="n">
        <v>0.1763696</v>
      </c>
      <c r="L244" s="0" t="n">
        <v>0.01</v>
      </c>
      <c r="M244" s="0" t="n">
        <v>2.9</v>
      </c>
      <c r="N244" s="0" t="n">
        <v>22.17650481</v>
      </c>
      <c r="O244" s="0" t="n">
        <f aca="false">R244*0.00220462</f>
        <v>0.120724961090888</v>
      </c>
      <c r="P244" s="0" t="n">
        <f aca="false">Q244/2.54</f>
        <v>7.66110774021919</v>
      </c>
      <c r="Q244" s="0" t="n">
        <f aca="false">37.7*(1-EXP(-0.242*(E244)))</f>
        <v>19.4592136601567</v>
      </c>
      <c r="R244" s="0" t="n">
        <f aca="false">L244*(Q244^M244)</f>
        <v>54.7599863427201</v>
      </c>
      <c r="S244" s="0" t="n">
        <f aca="false">R244/20/5.7/3.65*1000</f>
        <v>131.602947230762</v>
      </c>
      <c r="T244" s="0" t="n">
        <f aca="false">S244*2.65</f>
        <v>348.74781016152</v>
      </c>
      <c r="U244" s="0" t="n">
        <v>37.7</v>
      </c>
      <c r="V244" s="0" t="n">
        <v>0.242</v>
      </c>
      <c r="W244" s="0" t="n">
        <v>0</v>
      </c>
    </row>
    <row r="245" customFormat="false" ht="15" hidden="false" customHeight="false" outlineLevel="0" collapsed="false">
      <c r="A245" s="0" t="s">
        <v>69</v>
      </c>
      <c r="B245" s="0" t="s">
        <v>70</v>
      </c>
      <c r="C245" s="0" t="n">
        <v>4</v>
      </c>
      <c r="D245" s="0" t="n">
        <v>1</v>
      </c>
      <c r="E245" s="0" t="n">
        <f aca="false">C245*D245</f>
        <v>4</v>
      </c>
      <c r="F245" s="0" t="n">
        <v>242.730113</v>
      </c>
      <c r="G245" s="0" t="n">
        <v>643.2347994</v>
      </c>
      <c r="H245" s="0" t="n">
        <v>101</v>
      </c>
      <c r="I245" s="0" t="n">
        <v>0.101</v>
      </c>
      <c r="J245" s="0" t="n">
        <v>0.000101</v>
      </c>
      <c r="K245" s="0" t="n">
        <v>0.22266662</v>
      </c>
      <c r="L245" s="0" t="n">
        <v>0.01</v>
      </c>
      <c r="M245" s="0" t="n">
        <v>2.9</v>
      </c>
      <c r="N245" s="0" t="n">
        <v>24.03258427</v>
      </c>
      <c r="O245" s="0" t="n">
        <f aca="false">R245*0.00220462</f>
        <v>0.205579852574071</v>
      </c>
      <c r="P245" s="0" t="n">
        <f aca="false">Q245/2.54</f>
        <v>9.20470787421379</v>
      </c>
      <c r="Q245" s="0" t="n">
        <f aca="false">37.7*(1-EXP(-0.242*(E245)))</f>
        <v>23.379958000503</v>
      </c>
      <c r="R245" s="0" t="n">
        <f aca="false">L245*(Q245^M245)</f>
        <v>93.2495634504227</v>
      </c>
      <c r="S245" s="0" t="n">
        <f aca="false">R245/20/5.7/3.65*1000</f>
        <v>224.103733358382</v>
      </c>
      <c r="T245" s="0" t="n">
        <f aca="false">S245*2.65</f>
        <v>593.874893399712</v>
      </c>
      <c r="U245" s="0" t="n">
        <v>37.7</v>
      </c>
      <c r="V245" s="0" t="n">
        <v>0.242</v>
      </c>
      <c r="W245" s="0" t="n">
        <v>0</v>
      </c>
    </row>
    <row r="246" customFormat="false" ht="15" hidden="false" customHeight="false" outlineLevel="0" collapsed="false">
      <c r="A246" s="0" t="s">
        <v>69</v>
      </c>
      <c r="B246" s="0" t="s">
        <v>70</v>
      </c>
      <c r="C246" s="0" t="n">
        <v>5</v>
      </c>
      <c r="D246" s="0" t="n">
        <v>1</v>
      </c>
      <c r="E246" s="0" t="n">
        <f aca="false">C246*D246</f>
        <v>5</v>
      </c>
      <c r="F246" s="0" t="n">
        <v>254.7464552</v>
      </c>
      <c r="G246" s="0" t="n">
        <v>675.0781062</v>
      </c>
      <c r="H246" s="0" t="n">
        <v>106</v>
      </c>
      <c r="I246" s="0" t="n">
        <v>0.106</v>
      </c>
      <c r="J246" s="0" t="n">
        <v>0.000106</v>
      </c>
      <c r="K246" s="0" t="n">
        <v>0.23368972</v>
      </c>
      <c r="L246" s="0" t="n">
        <v>0.01</v>
      </c>
      <c r="M246" s="0" t="n">
        <v>2.9</v>
      </c>
      <c r="N246" s="0" t="n">
        <v>24.43635948</v>
      </c>
      <c r="O246" s="0" t="n">
        <f aca="false">R246*0.00220462</f>
        <v>0.29427088552397</v>
      </c>
      <c r="P246" s="0" t="n">
        <f aca="false">Q246/2.54</f>
        <v>10.4165206950761</v>
      </c>
      <c r="Q246" s="0" t="n">
        <f aca="false">37.7*(1-EXP(-0.242*(E246)))</f>
        <v>26.4579625654932</v>
      </c>
      <c r="R246" s="0" t="n">
        <f aca="false">L246*(Q246^M246)</f>
        <v>133.47918712702</v>
      </c>
      <c r="S246" s="0" t="n">
        <f aca="false">R246/20/5.7/3.65*1000</f>
        <v>320.786318498005</v>
      </c>
      <c r="T246" s="0" t="n">
        <f aca="false">S246*2.65</f>
        <v>850.083744019712</v>
      </c>
      <c r="U246" s="0" t="n">
        <v>37.7</v>
      </c>
      <c r="V246" s="0" t="n">
        <v>0.242</v>
      </c>
      <c r="W246" s="0" t="n">
        <v>0</v>
      </c>
    </row>
    <row r="247" customFormat="false" ht="15" hidden="false" customHeight="false" outlineLevel="0" collapsed="false">
      <c r="A247" s="0" t="s">
        <v>69</v>
      </c>
      <c r="B247" s="0" t="s">
        <v>70</v>
      </c>
      <c r="C247" s="0" t="n">
        <v>6</v>
      </c>
      <c r="D247" s="0" t="n">
        <v>1</v>
      </c>
      <c r="E247" s="0" t="n">
        <f aca="false">C247*D247</f>
        <v>6</v>
      </c>
      <c r="F247" s="0" t="n">
        <v>283.321317</v>
      </c>
      <c r="G247" s="0" t="n">
        <v>750.8014901</v>
      </c>
      <c r="H247" s="0" t="n">
        <v>117.89</v>
      </c>
      <c r="I247" s="0" t="n">
        <v>0.11789</v>
      </c>
      <c r="J247" s="0" t="n">
        <v>0.00011789</v>
      </c>
      <c r="K247" s="0" t="n">
        <v>0.259902652</v>
      </c>
      <c r="L247" s="0" t="n">
        <v>0.01</v>
      </c>
      <c r="M247" s="0" t="n">
        <v>2.9</v>
      </c>
      <c r="N247" s="0" t="n">
        <v>25.34880993</v>
      </c>
      <c r="O247" s="0" t="n">
        <f aca="false">R247*0.00220462</f>
        <v>0.379157806591314</v>
      </c>
      <c r="P247" s="0" t="n">
        <f aca="false">Q247/2.54</f>
        <v>11.3678618361305</v>
      </c>
      <c r="Q247" s="0" t="n">
        <f aca="false">37.7*(1-EXP(-0.242*(E247)))</f>
        <v>28.8743690637716</v>
      </c>
      <c r="R247" s="0" t="n">
        <f aca="false">L247*(Q247^M247)</f>
        <v>171.98329262699</v>
      </c>
      <c r="S247" s="0" t="n">
        <f aca="false">R247/20/5.7/3.65*1000</f>
        <v>413.322020252319</v>
      </c>
      <c r="T247" s="0" t="n">
        <f aca="false">S247*2.65</f>
        <v>1095.30335366864</v>
      </c>
      <c r="U247" s="0" t="n">
        <v>37.7</v>
      </c>
      <c r="V247" s="0" t="n">
        <v>0.242</v>
      </c>
      <c r="W247" s="0" t="n">
        <v>0</v>
      </c>
    </row>
    <row r="248" customFormat="false" ht="15" hidden="false" customHeight="false" outlineLevel="0" collapsed="false">
      <c r="A248" s="0" t="s">
        <v>69</v>
      </c>
      <c r="B248" s="0" t="s">
        <v>70</v>
      </c>
      <c r="C248" s="0" t="n">
        <v>7</v>
      </c>
      <c r="D248" s="0" t="n">
        <v>1</v>
      </c>
      <c r="E248" s="0" t="n">
        <f aca="false">C248*D248</f>
        <v>7</v>
      </c>
      <c r="F248" s="0" t="n">
        <v>314.4436434</v>
      </c>
      <c r="G248" s="0" t="n">
        <v>833.275655</v>
      </c>
      <c r="H248" s="0" t="n">
        <v>130.84</v>
      </c>
      <c r="I248" s="0" t="n">
        <v>0.13084</v>
      </c>
      <c r="J248" s="0" t="n">
        <v>0.00013084</v>
      </c>
      <c r="K248" s="0" t="n">
        <v>0.288452481</v>
      </c>
      <c r="L248" s="0" t="n">
        <v>0.01</v>
      </c>
      <c r="M248" s="0" t="n">
        <v>2.9</v>
      </c>
      <c r="N248" s="0" t="n">
        <v>26.27639017</v>
      </c>
      <c r="O248" s="0" t="n">
        <f aca="false">R248*0.00220462</f>
        <v>0.455995047681109</v>
      </c>
      <c r="P248" s="0" t="n">
        <f aca="false">Q248/2.54</f>
        <v>12.1147180758745</v>
      </c>
      <c r="Q248" s="0" t="n">
        <f aca="false">37.7*(1-EXP(-0.242*(E248)))</f>
        <v>30.7713839127213</v>
      </c>
      <c r="R248" s="0" t="n">
        <f aca="false">L248*(Q248^M248)</f>
        <v>206.836120365917</v>
      </c>
      <c r="S248" s="0" t="n">
        <f aca="false">R248/20/5.7/3.65*1000</f>
        <v>497.082721379278</v>
      </c>
      <c r="T248" s="0" t="n">
        <f aca="false">S248*2.65</f>
        <v>1317.26921165509</v>
      </c>
      <c r="U248" s="0" t="n">
        <v>37.7</v>
      </c>
      <c r="V248" s="0" t="n">
        <v>0.242</v>
      </c>
      <c r="W248" s="0" t="n">
        <v>0</v>
      </c>
    </row>
    <row r="249" customFormat="false" ht="15" hidden="false" customHeight="false" outlineLevel="0" collapsed="false">
      <c r="A249" s="0" t="s">
        <v>69</v>
      </c>
      <c r="B249" s="0" t="s">
        <v>70</v>
      </c>
      <c r="C249" s="0" t="n">
        <v>8</v>
      </c>
      <c r="D249" s="0" t="n">
        <v>1</v>
      </c>
      <c r="E249" s="0" t="n">
        <f aca="false">C249*D249</f>
        <v>8</v>
      </c>
      <c r="F249" s="0" t="n">
        <v>345.5659698</v>
      </c>
      <c r="G249" s="0" t="n">
        <v>915.7498198</v>
      </c>
      <c r="H249" s="0" t="n">
        <v>143.79</v>
      </c>
      <c r="I249" s="0" t="n">
        <v>0.14379</v>
      </c>
      <c r="J249" s="0" t="n">
        <v>0.00014379</v>
      </c>
      <c r="K249" s="0" t="n">
        <v>0.31700231</v>
      </c>
      <c r="L249" s="0" t="n">
        <v>0.01</v>
      </c>
      <c r="M249" s="0" t="n">
        <v>2.9</v>
      </c>
      <c r="N249" s="0" t="n">
        <v>27.1456063</v>
      </c>
      <c r="O249" s="0" t="n">
        <f aca="false">R249*0.00220462</f>
        <v>0.522980697952717</v>
      </c>
      <c r="P249" s="0" t="n">
        <f aca="false">Q249/2.54</f>
        <v>12.7010421806287</v>
      </c>
      <c r="Q249" s="0" t="n">
        <f aca="false">37.7*(1-EXP(-0.242*(E249)))</f>
        <v>32.2606471387969</v>
      </c>
      <c r="R249" s="0" t="n">
        <f aca="false">L249*(Q249^M249)</f>
        <v>237.220336363054</v>
      </c>
      <c r="S249" s="0" t="n">
        <f aca="false">R249/20/5.7/3.65*1000</f>
        <v>570.104148913854</v>
      </c>
      <c r="T249" s="0" t="n">
        <f aca="false">S249*2.65</f>
        <v>1510.77599462171</v>
      </c>
      <c r="U249" s="0" t="n">
        <v>37.7</v>
      </c>
      <c r="V249" s="0" t="n">
        <v>0.242</v>
      </c>
      <c r="W249" s="0" t="n">
        <v>0</v>
      </c>
    </row>
    <row r="250" customFormat="false" ht="15" hidden="false" customHeight="false" outlineLevel="0" collapsed="false">
      <c r="A250" s="0" t="s">
        <v>69</v>
      </c>
      <c r="B250" s="0" t="s">
        <v>70</v>
      </c>
      <c r="C250" s="0" t="n">
        <v>9</v>
      </c>
      <c r="D250" s="0" t="n">
        <v>1</v>
      </c>
      <c r="E250" s="0" t="n">
        <f aca="false">C250*D250</f>
        <v>9</v>
      </c>
      <c r="F250" s="0" t="n">
        <v>372.7469359</v>
      </c>
      <c r="G250" s="0" t="n">
        <v>987.77938</v>
      </c>
      <c r="H250" s="0" t="n">
        <v>155.1</v>
      </c>
      <c r="I250" s="0" t="n">
        <v>0.1551</v>
      </c>
      <c r="J250" s="0" t="n">
        <v>0.0001551</v>
      </c>
      <c r="K250" s="0" t="n">
        <v>0.341936562</v>
      </c>
      <c r="L250" s="0" t="n">
        <v>0.01</v>
      </c>
      <c r="M250" s="0" t="n">
        <v>2.9</v>
      </c>
      <c r="N250" s="0" t="n">
        <v>27.86368495</v>
      </c>
      <c r="O250" s="0" t="n">
        <f aca="false">R250*0.00220462</f>
        <v>0.579858185078137</v>
      </c>
      <c r="P250" s="0" t="n">
        <f aca="false">Q250/2.54</f>
        <v>13.1613395411135</v>
      </c>
      <c r="Q250" s="0" t="n">
        <f aca="false">37.7*(1-EXP(-0.242*(E250)))</f>
        <v>33.4298024344283</v>
      </c>
      <c r="R250" s="0" t="n">
        <f aca="false">L250*(Q250^M250)</f>
        <v>263.019561229662</v>
      </c>
      <c r="S250" s="0" t="n">
        <f aca="false">R250/20/5.7/3.65*1000</f>
        <v>632.106611943432</v>
      </c>
      <c r="T250" s="0" t="n">
        <f aca="false">S250*2.65</f>
        <v>1675.08252165009</v>
      </c>
      <c r="U250" s="0" t="n">
        <v>37.7</v>
      </c>
      <c r="V250" s="0" t="n">
        <v>0.242</v>
      </c>
      <c r="W250" s="0" t="n">
        <v>0</v>
      </c>
    </row>
    <row r="251" customFormat="false" ht="15" hidden="false" customHeight="false" outlineLevel="0" collapsed="false">
      <c r="A251" s="0" t="s">
        <v>69</v>
      </c>
      <c r="B251" s="0" t="s">
        <v>70</v>
      </c>
      <c r="C251" s="0" t="n">
        <v>10</v>
      </c>
      <c r="D251" s="0" t="n">
        <v>1</v>
      </c>
      <c r="E251" s="0" t="n">
        <f aca="false">C251*D251</f>
        <v>10</v>
      </c>
      <c r="F251" s="0" t="n">
        <v>408.7959625</v>
      </c>
      <c r="G251" s="0" t="n">
        <v>1083.309301</v>
      </c>
      <c r="H251" s="0" t="n">
        <v>170.1</v>
      </c>
      <c r="I251" s="0" t="n">
        <v>0.1701</v>
      </c>
      <c r="J251" s="0" t="n">
        <v>0.0001701</v>
      </c>
      <c r="K251" s="0" t="n">
        <v>0.375005862</v>
      </c>
      <c r="L251" s="0" t="n">
        <v>0.01</v>
      </c>
      <c r="M251" s="0" t="n">
        <v>2.9</v>
      </c>
      <c r="N251" s="0" t="n">
        <v>28.76494556</v>
      </c>
      <c r="O251" s="0" t="n">
        <f aca="false">R251*0.00220462</f>
        <v>0.627242259607549</v>
      </c>
      <c r="P251" s="0" t="n">
        <f aca="false">Q251/2.54</f>
        <v>13.5226988274729</v>
      </c>
      <c r="Q251" s="0" t="n">
        <f aca="false">37.7*(1-EXP(-0.242*(E251)))</f>
        <v>34.3476550217811</v>
      </c>
      <c r="R251" s="0" t="n">
        <f aca="false">L251*(Q251^M251)</f>
        <v>284.512641456373</v>
      </c>
      <c r="S251" s="0" t="n">
        <f aca="false">R251/20/5.7/3.65*1000</f>
        <v>683.760253439973</v>
      </c>
      <c r="T251" s="0" t="n">
        <f aca="false">S251*2.65</f>
        <v>1811.96467161593</v>
      </c>
      <c r="U251" s="0" t="n">
        <v>37.7</v>
      </c>
      <c r="V251" s="0" t="n">
        <v>0.242</v>
      </c>
      <c r="W251" s="0" t="n">
        <v>0</v>
      </c>
    </row>
    <row r="252" customFormat="false" ht="15" hidden="false" customHeight="false" outlineLevel="0" collapsed="false">
      <c r="A252" s="2" t="s">
        <v>71</v>
      </c>
      <c r="B252" s="0" t="s">
        <v>72</v>
      </c>
      <c r="C252" s="0" t="n">
        <v>1</v>
      </c>
      <c r="D252" s="0" t="n">
        <v>1</v>
      </c>
      <c r="E252" s="0" t="n">
        <f aca="false">C252*D252</f>
        <v>1</v>
      </c>
      <c r="F252" s="0" t="n">
        <v>2.667627974</v>
      </c>
      <c r="G252" s="0" t="n">
        <v>7.06921413</v>
      </c>
      <c r="H252" s="0" t="n">
        <f aca="false">F252*3.65*5.7*20/1000</f>
        <v>1.1099999999814</v>
      </c>
      <c r="I252" s="0" t="n">
        <f aca="false">H252/1000</f>
        <v>0.0011099999999814</v>
      </c>
      <c r="J252" s="0" t="n">
        <f aca="false">I252/1000</f>
        <v>1.1099999999814E-006</v>
      </c>
      <c r="K252" s="0" t="n">
        <f aca="false">I252*2.20462</f>
        <v>0.00244712819995899</v>
      </c>
      <c r="L252" s="3" t="n">
        <v>0.011</v>
      </c>
      <c r="M252" s="3" t="n">
        <v>3.01</v>
      </c>
      <c r="N252" s="0" t="n">
        <f aca="false">(H252/L252)^(1/M252)</f>
        <v>4.63188291387075</v>
      </c>
      <c r="O252" s="0" t="n">
        <f aca="false">R252*0.00220462</f>
        <v>0.00171476327155667</v>
      </c>
      <c r="P252" s="0" t="n">
        <f aca="false">Q252/2.54</f>
        <v>1.62035702685426</v>
      </c>
      <c r="Q252" s="2" t="n">
        <f aca="false">U252*(1-EXP(-V252*(E252-W252)))</f>
        <v>4.11570684820982</v>
      </c>
      <c r="R252" s="2" t="n">
        <f aca="false">L252*(Q252^M252)</f>
        <v>0.777804461338765</v>
      </c>
      <c r="S252" s="2" t="n">
        <f aca="false">R252/20/5.7/3.65*1000</f>
        <v>1.86927291838204</v>
      </c>
      <c r="T252" s="2" t="n">
        <f aca="false">S252*2.65</f>
        <v>4.95357323371239</v>
      </c>
      <c r="U252" s="0" t="n">
        <f aca="false">$AA$254</f>
        <v>9</v>
      </c>
      <c r="V252" s="0" t="n">
        <f aca="false">$AA$255</f>
        <v>0.32</v>
      </c>
      <c r="W252" s="0" t="n">
        <f aca="false">$AA$256</f>
        <v>-0.91</v>
      </c>
      <c r="Y252" s="0" t="s">
        <v>614</v>
      </c>
      <c r="Z252" s="0" t="s">
        <v>615</v>
      </c>
      <c r="AA252" s="0" t="s">
        <v>616</v>
      </c>
      <c r="AB252" s="0" t="s">
        <v>617</v>
      </c>
    </row>
    <row r="253" customFormat="false" ht="15" hidden="false" customHeight="false" outlineLevel="0" collapsed="false">
      <c r="A253" s="2" t="s">
        <v>71</v>
      </c>
      <c r="B253" s="0" t="s">
        <v>72</v>
      </c>
      <c r="C253" s="0" t="n">
        <v>2</v>
      </c>
      <c r="D253" s="0" t="n">
        <v>1</v>
      </c>
      <c r="E253" s="0" t="n">
        <f aca="false">C253*D253</f>
        <v>2</v>
      </c>
      <c r="F253" s="0" t="n">
        <v>3.869262196</v>
      </c>
      <c r="G253" s="0" t="n">
        <v>10.25354482</v>
      </c>
      <c r="H253" s="0" t="n">
        <f aca="false">F253*3.65*5.7*20/1000</f>
        <v>1.6099999997556</v>
      </c>
      <c r="I253" s="0" t="n">
        <f aca="false">H253/1000</f>
        <v>0.0016099999997556</v>
      </c>
      <c r="J253" s="0" t="n">
        <f aca="false">I253/1000</f>
        <v>1.6099999997556E-006</v>
      </c>
      <c r="K253" s="0" t="n">
        <f aca="false">I253*2.20462</f>
        <v>0.00354943819946119</v>
      </c>
      <c r="L253" s="3" t="n">
        <v>0.011</v>
      </c>
      <c r="M253" s="3" t="n">
        <v>3.01</v>
      </c>
      <c r="N253" s="0" t="n">
        <f aca="false">(H253/L253)^(1/M253)</f>
        <v>5.24098624869626</v>
      </c>
      <c r="O253" s="0" t="n">
        <f aca="false">R253*0.00220462</f>
        <v>0.00400004847632842</v>
      </c>
      <c r="P253" s="0" t="n">
        <f aca="false">Q253/2.54</f>
        <v>2.14695875237871</v>
      </c>
      <c r="Q253" s="2" t="n">
        <f aca="false">U253*(1-EXP(-V253*(E253-W253)))</f>
        <v>5.45327523104194</v>
      </c>
      <c r="R253" s="2" t="n">
        <f aca="false">L253*(Q253^M253)</f>
        <v>1.81439362626141</v>
      </c>
      <c r="S253" s="2" t="n">
        <f aca="false">R253/20/5.7/3.65*1000</f>
        <v>4.36047494895796</v>
      </c>
      <c r="T253" s="2" t="n">
        <f aca="false">S253*2.65</f>
        <v>11.5552586147386</v>
      </c>
      <c r="U253" s="0" t="n">
        <f aca="false">$AA$254</f>
        <v>9</v>
      </c>
      <c r="V253" s="0" t="n">
        <f aca="false">$AA$255</f>
        <v>0.32</v>
      </c>
      <c r="W253" s="0" t="n">
        <f aca="false">$AA$256</f>
        <v>-0.91</v>
      </c>
      <c r="X253" s="0" t="s">
        <v>422</v>
      </c>
      <c r="Y253" s="0" t="n">
        <v>9</v>
      </c>
      <c r="Z253" s="0" t="n">
        <v>5.2</v>
      </c>
      <c r="AA253" s="0" t="n">
        <v>11</v>
      </c>
      <c r="AB253" s="0" t="n">
        <v>8</v>
      </c>
    </row>
    <row r="254" customFormat="false" ht="15" hidden="false" customHeight="false" outlineLevel="0" collapsed="false">
      <c r="A254" s="2" t="s">
        <v>71</v>
      </c>
      <c r="B254" s="0" t="s">
        <v>72</v>
      </c>
      <c r="C254" s="0" t="n">
        <v>3</v>
      </c>
      <c r="D254" s="0" t="n">
        <v>1</v>
      </c>
      <c r="E254" s="0" t="n">
        <f aca="false">C254*D254</f>
        <v>3</v>
      </c>
      <c r="F254" s="0" t="n">
        <v>5.070896419</v>
      </c>
      <c r="G254" s="0" t="n">
        <v>13.43787551</v>
      </c>
      <c r="H254" s="0" t="n">
        <f aca="false">F254*3.65*5.7*20/1000</f>
        <v>2.1099999999459</v>
      </c>
      <c r="I254" s="0" t="n">
        <f aca="false">H254/1000</f>
        <v>0.0021099999999459</v>
      </c>
      <c r="J254" s="0" t="n">
        <f aca="false">I254/1000</f>
        <v>2.1099999999459E-006</v>
      </c>
      <c r="K254" s="0" t="n">
        <f aca="false">I254*2.20462</f>
        <v>0.00465174819988073</v>
      </c>
      <c r="L254" s="3" t="n">
        <v>0.011</v>
      </c>
      <c r="M254" s="3" t="n">
        <v>3.01</v>
      </c>
      <c r="N254" s="0" t="n">
        <f aca="false">(H254/L254)^(1/M254)</f>
        <v>5.73370229232983</v>
      </c>
      <c r="O254" s="0" t="n">
        <f aca="false">R254*0.00220462</f>
        <v>0.00655138071071913</v>
      </c>
      <c r="P254" s="0" t="n">
        <f aca="false">Q254/2.54</f>
        <v>2.52935008828964</v>
      </c>
      <c r="Q254" s="2" t="n">
        <f aca="false">U254*(1-EXP(-V254*(E254-W254)))</f>
        <v>6.42454922425569</v>
      </c>
      <c r="R254" s="2" t="n">
        <f aca="false">L254*(Q254^M254)</f>
        <v>2.97165983739562</v>
      </c>
      <c r="S254" s="2" t="n">
        <f aca="false">R254/20/5.7/3.65*1000</f>
        <v>7.14169631674025</v>
      </c>
      <c r="T254" s="2" t="n">
        <f aca="false">S254*2.65</f>
        <v>18.9254952393617</v>
      </c>
      <c r="U254" s="0" t="n">
        <f aca="false">$AA$254</f>
        <v>9</v>
      </c>
      <c r="V254" s="0" t="n">
        <f aca="false">$AA$255</f>
        <v>0.32</v>
      </c>
      <c r="W254" s="0" t="n">
        <f aca="false">$AA$256</f>
        <v>-0.91</v>
      </c>
      <c r="X254" s="0" t="s">
        <v>18</v>
      </c>
      <c r="AA254" s="0" t="n">
        <v>9</v>
      </c>
    </row>
    <row r="255" customFormat="false" ht="15" hidden="false" customHeight="false" outlineLevel="0" collapsed="false">
      <c r="A255" s="2" t="s">
        <v>71</v>
      </c>
      <c r="B255" s="0" t="s">
        <v>72</v>
      </c>
      <c r="C255" s="0" t="n">
        <v>4</v>
      </c>
      <c r="D255" s="0" t="n">
        <v>1</v>
      </c>
      <c r="E255" s="0" t="n">
        <f aca="false">C255*D255</f>
        <v>4</v>
      </c>
      <c r="F255" s="0" t="n">
        <v>5.082912761</v>
      </c>
      <c r="G255" s="0" t="n">
        <v>13.46971882</v>
      </c>
      <c r="H255" s="0" t="n">
        <f aca="false">F255*3.65*5.7*20/1000</f>
        <v>2.1149999998521</v>
      </c>
      <c r="I255" s="0" t="n">
        <f aca="false">H255/1000</f>
        <v>0.0021149999998521</v>
      </c>
      <c r="J255" s="0" t="n">
        <f aca="false">I255/1000</f>
        <v>2.1149999998521E-006</v>
      </c>
      <c r="K255" s="0" t="n">
        <f aca="false">I255*2.20462</f>
        <v>0.00466277129967394</v>
      </c>
      <c r="L255" s="3" t="n">
        <v>0.011</v>
      </c>
      <c r="M255" s="3" t="n">
        <v>3.01</v>
      </c>
      <c r="N255" s="0" t="n">
        <f aca="false">(H255/L255)^(1/M255)</f>
        <v>5.73821266977458</v>
      </c>
      <c r="O255" s="0" t="n">
        <f aca="false">R255*0.00220462</f>
        <v>0.00896388706208365</v>
      </c>
      <c r="P255" s="0" t="n">
        <f aca="false">Q255/2.54</f>
        <v>2.80702318864669</v>
      </c>
      <c r="Q255" s="2" t="n">
        <f aca="false">U255*(1-EXP(-V255*(E255-W255)))</f>
        <v>7.12983889916258</v>
      </c>
      <c r="R255" s="2" t="n">
        <f aca="false">L255*(Q255^M255)</f>
        <v>4.06595561234301</v>
      </c>
      <c r="S255" s="2" t="n">
        <f aca="false">R255/20/5.7/3.65*1000</f>
        <v>9.7715828222615</v>
      </c>
      <c r="T255" s="2" t="n">
        <f aca="false">S255*2.65</f>
        <v>25.894694478993</v>
      </c>
      <c r="U255" s="0" t="n">
        <f aca="false">$AA$254</f>
        <v>9</v>
      </c>
      <c r="V255" s="0" t="n">
        <f aca="false">$AA$255</f>
        <v>0.32</v>
      </c>
      <c r="W255" s="0" t="n">
        <f aca="false">$AA$256</f>
        <v>-0.91</v>
      </c>
      <c r="X255" s="0" t="s">
        <v>19</v>
      </c>
      <c r="AA255" s="0" t="n">
        <v>0.32</v>
      </c>
    </row>
    <row r="256" customFormat="false" ht="15" hidden="false" customHeight="false" outlineLevel="0" collapsed="false">
      <c r="A256" s="2" t="s">
        <v>71</v>
      </c>
      <c r="B256" s="0" t="s">
        <v>72</v>
      </c>
      <c r="C256" s="0" t="n">
        <v>5</v>
      </c>
      <c r="D256" s="0" t="n">
        <v>1</v>
      </c>
      <c r="E256" s="0" t="n">
        <f aca="false">C256*D256</f>
        <v>5</v>
      </c>
      <c r="F256" s="0" t="n">
        <v>5.094929103</v>
      </c>
      <c r="G256" s="0" t="n">
        <v>13.50156212</v>
      </c>
      <c r="H256" s="0" t="n">
        <f aca="false">F256*3.65*5.7*20/1000</f>
        <v>2.1199999997583</v>
      </c>
      <c r="I256" s="0" t="n">
        <f aca="false">H256/1000</f>
        <v>0.0021199999997583</v>
      </c>
      <c r="J256" s="0" t="n">
        <f aca="false">I256/1000</f>
        <v>2.1199999997583E-006</v>
      </c>
      <c r="K256" s="0" t="n">
        <f aca="false">I256*2.20462</f>
        <v>0.00467379439946714</v>
      </c>
      <c r="L256" s="3" t="n">
        <v>0.011</v>
      </c>
      <c r="M256" s="3" t="n">
        <v>3.01</v>
      </c>
      <c r="N256" s="0" t="n">
        <f aca="false">(H256/L256)^(1/M256)</f>
        <v>5.74271593246587</v>
      </c>
      <c r="O256" s="0" t="n">
        <f aca="false">R256*0.00220462</f>
        <v>0.0110452847324049</v>
      </c>
      <c r="P256" s="0" t="n">
        <f aca="false">Q256/2.54</f>
        <v>3.00865524309222</v>
      </c>
      <c r="Q256" s="2" t="n">
        <f aca="false">U256*(1-EXP(-V256*(E256-W256)))</f>
        <v>7.64198431745423</v>
      </c>
      <c r="R256" s="2" t="n">
        <f aca="false">L256*(Q256^M256)</f>
        <v>5.01006283731657</v>
      </c>
      <c r="S256" s="2" t="n">
        <f aca="false">R256/20/5.7/3.65*1000</f>
        <v>12.0405259248175</v>
      </c>
      <c r="T256" s="2" t="n">
        <f aca="false">S256*2.65</f>
        <v>31.9073937007664</v>
      </c>
      <c r="U256" s="0" t="n">
        <f aca="false">$AA$254</f>
        <v>9</v>
      </c>
      <c r="V256" s="0" t="n">
        <f aca="false">$AA$255</f>
        <v>0.32</v>
      </c>
      <c r="W256" s="0" t="n">
        <f aca="false">$AA$256</f>
        <v>-0.91</v>
      </c>
      <c r="X256" s="0" t="s">
        <v>477</v>
      </c>
      <c r="AA256" s="0" t="n">
        <v>-0.91</v>
      </c>
    </row>
    <row r="257" customFormat="false" ht="15" hidden="false" customHeight="false" outlineLevel="0" collapsed="false">
      <c r="A257" s="2" t="s">
        <v>71</v>
      </c>
      <c r="B257" s="0" t="s">
        <v>72</v>
      </c>
      <c r="C257" s="0" t="n">
        <v>6</v>
      </c>
      <c r="D257" s="0" t="n">
        <v>1</v>
      </c>
      <c r="E257" s="0" t="n">
        <f aca="false">C257*D257</f>
        <v>6</v>
      </c>
      <c r="F257" s="0" t="n">
        <v>5.106945446</v>
      </c>
      <c r="G257" s="0" t="n">
        <v>13.53340543</v>
      </c>
      <c r="H257" s="0" t="n">
        <f aca="false">F257*3.65*5.7*20/1000</f>
        <v>2.1250000000806</v>
      </c>
      <c r="I257" s="0" t="n">
        <f aca="false">H257/1000</f>
        <v>0.0021250000000806</v>
      </c>
      <c r="J257" s="0" t="n">
        <f aca="false">I257/1000</f>
        <v>2.1250000000806E-006</v>
      </c>
      <c r="K257" s="0" t="n">
        <f aca="false">I257*2.20462</f>
        <v>0.00468481750017769</v>
      </c>
      <c r="L257" s="3" t="n">
        <v>0.011</v>
      </c>
      <c r="M257" s="3" t="n">
        <v>3.01</v>
      </c>
      <c r="N257" s="0" t="n">
        <f aca="false">(H257/L257)^(1/M257)</f>
        <v>5.747212108741</v>
      </c>
      <c r="O257" s="0" t="n">
        <f aca="false">R257*0.00220462</f>
        <v>0.0127436275787535</v>
      </c>
      <c r="P257" s="0" t="n">
        <f aca="false">Q257/2.54</f>
        <v>3.15507016527103</v>
      </c>
      <c r="Q257" s="2" t="n">
        <f aca="false">U257*(1-EXP(-V257*(E257-W257)))</f>
        <v>8.01387821978842</v>
      </c>
      <c r="R257" s="2" t="n">
        <f aca="false">L257*(Q257^M257)</f>
        <v>5.78041911021106</v>
      </c>
      <c r="S257" s="2" t="n">
        <f aca="false">R257/20/5.7/3.65*1000</f>
        <v>13.8918988469384</v>
      </c>
      <c r="T257" s="2" t="n">
        <f aca="false">S257*2.65</f>
        <v>36.8135319443867</v>
      </c>
      <c r="U257" s="0" t="n">
        <f aca="false">$AA$254</f>
        <v>9</v>
      </c>
      <c r="V257" s="0" t="n">
        <f aca="false">$AA$255</f>
        <v>0.32</v>
      </c>
      <c r="W257" s="0" t="n">
        <f aca="false">$AA$256</f>
        <v>-0.91</v>
      </c>
      <c r="X257" s="0" t="s">
        <v>423</v>
      </c>
      <c r="AA257" s="0" t="s">
        <v>618</v>
      </c>
    </row>
    <row r="258" customFormat="false" ht="15" hidden="false" customHeight="false" outlineLevel="0" collapsed="false">
      <c r="A258" s="2" t="s">
        <v>71</v>
      </c>
      <c r="B258" s="0" t="s">
        <v>72</v>
      </c>
      <c r="C258" s="0" t="n">
        <v>7</v>
      </c>
      <c r="D258" s="0" t="n">
        <v>1</v>
      </c>
      <c r="E258" s="0" t="n">
        <f aca="false">C258*D258</f>
        <v>7</v>
      </c>
      <c r="F258" s="0" t="n">
        <v>5.118961788</v>
      </c>
      <c r="G258" s="0" t="n">
        <v>13.56524874</v>
      </c>
      <c r="H258" s="0" t="n">
        <f aca="false">F258*3.65*5.7*20/1000</f>
        <v>2.1299999999868</v>
      </c>
      <c r="I258" s="0" t="n">
        <f aca="false">H258/1000</f>
        <v>0.0021299999999868</v>
      </c>
      <c r="J258" s="0" t="n">
        <f aca="false">I258/1000</f>
        <v>2.1299999999868E-006</v>
      </c>
      <c r="K258" s="0" t="n">
        <f aca="false">I258*2.20462</f>
        <v>0.0046958405999709</v>
      </c>
      <c r="L258" s="3" t="n">
        <v>0.011</v>
      </c>
      <c r="M258" s="3" t="n">
        <v>3.01</v>
      </c>
      <c r="N258" s="0" t="n">
        <f aca="false">(H258/L258)^(1/M258)</f>
        <v>5.75170122563962</v>
      </c>
      <c r="O258" s="0" t="n">
        <f aca="false">R258*0.00220462</f>
        <v>0.0140804921756461</v>
      </c>
      <c r="P258" s="0" t="n">
        <f aca="false">Q258/2.54</f>
        <v>3.2613892200244</v>
      </c>
      <c r="Q258" s="2" t="n">
        <f aca="false">U258*(1-EXP(-V258*(E258-W258)))</f>
        <v>8.28392861886197</v>
      </c>
      <c r="R258" s="2" t="n">
        <f aca="false">L258*(Q258^M258)</f>
        <v>6.38681141223707</v>
      </c>
      <c r="S258" s="2" t="n">
        <f aca="false">R258/20/5.7/3.65*1000</f>
        <v>15.3492223317401</v>
      </c>
      <c r="T258" s="2" t="n">
        <f aca="false">S258*2.65</f>
        <v>40.6754391791113</v>
      </c>
      <c r="U258" s="0" t="n">
        <f aca="false">$AA$254</f>
        <v>9</v>
      </c>
      <c r="V258" s="0" t="n">
        <f aca="false">$AA$255</f>
        <v>0.32</v>
      </c>
      <c r="W258" s="0" t="n">
        <f aca="false">$AA$256</f>
        <v>-0.91</v>
      </c>
      <c r="X258" s="0" t="s">
        <v>434</v>
      </c>
      <c r="Z258" s="7" t="s">
        <v>619</v>
      </c>
      <c r="AA258" s="7" t="s">
        <v>620</v>
      </c>
      <c r="AB258" s="7" t="s">
        <v>621</v>
      </c>
    </row>
    <row r="259" customFormat="false" ht="15" hidden="false" customHeight="false" outlineLevel="0" collapsed="false">
      <c r="A259" s="2" t="s">
        <v>71</v>
      </c>
      <c r="B259" s="0" t="s">
        <v>72</v>
      </c>
      <c r="C259" s="0" t="n">
        <v>8</v>
      </c>
      <c r="D259" s="0" t="n">
        <v>1</v>
      </c>
      <c r="E259" s="0" t="n">
        <f aca="false">C259*D259</f>
        <v>8</v>
      </c>
      <c r="F259" s="0" t="n">
        <v>5.13097813</v>
      </c>
      <c r="G259" s="0" t="n">
        <v>13.59709205</v>
      </c>
      <c r="H259" s="0" t="n">
        <f aca="false">F259*3.65*5.7*20/1000</f>
        <v>2.134999999893</v>
      </c>
      <c r="I259" s="0" t="n">
        <f aca="false">H259/1000</f>
        <v>0.002134999999893</v>
      </c>
      <c r="J259" s="0" t="n">
        <f aca="false">I259/1000</f>
        <v>2.134999999893E-006</v>
      </c>
      <c r="K259" s="0" t="n">
        <f aca="false">I259*2.20462</f>
        <v>0.00470686369976411</v>
      </c>
      <c r="L259" s="3" t="n">
        <v>0.011</v>
      </c>
      <c r="M259" s="3" t="n">
        <v>3.01</v>
      </c>
      <c r="N259" s="0" t="n">
        <f aca="false">(H259/L259)^(1/M259)</f>
        <v>5.75618331115034</v>
      </c>
      <c r="O259" s="0" t="n">
        <f aca="false">R259*0.00220462</f>
        <v>0.0151078222860469</v>
      </c>
      <c r="P259" s="0" t="n">
        <f aca="false">Q259/2.54</f>
        <v>3.33859269925614</v>
      </c>
      <c r="Q259" s="2" t="n">
        <f aca="false">U259*(1-EXP(-V259*(E259-W259)))</f>
        <v>8.48002545611059</v>
      </c>
      <c r="R259" s="2" t="n">
        <f aca="false">L259*(Q259^M259)</f>
        <v>6.8528010659646</v>
      </c>
      <c r="S259" s="2" t="n">
        <f aca="false">R259/20/5.7/3.65*1000</f>
        <v>16.4691205622797</v>
      </c>
      <c r="T259" s="2" t="n">
        <f aca="false">S259*2.65</f>
        <v>43.6431694900413</v>
      </c>
      <c r="U259" s="0" t="n">
        <f aca="false">$AA$254</f>
        <v>9</v>
      </c>
      <c r="V259" s="0" t="n">
        <f aca="false">$AA$255</f>
        <v>0.32</v>
      </c>
      <c r="W259" s="0" t="n">
        <f aca="false">$AA$256</f>
        <v>-0.91</v>
      </c>
    </row>
    <row r="260" customFormat="false" ht="15" hidden="false" customHeight="false" outlineLevel="0" collapsed="false">
      <c r="A260" s="2" t="s">
        <v>71</v>
      </c>
      <c r="B260" s="0" t="s">
        <v>72</v>
      </c>
      <c r="C260" s="0" t="n">
        <v>9</v>
      </c>
      <c r="D260" s="0" t="n">
        <v>1</v>
      </c>
      <c r="E260" s="0" t="n">
        <f aca="false">C260*D260</f>
        <v>9</v>
      </c>
      <c r="F260" s="0" t="n">
        <v>5.142994473</v>
      </c>
      <c r="G260" s="0" t="n">
        <v>13.62893535</v>
      </c>
      <c r="H260" s="0" t="n">
        <f aca="false">F260*3.65*5.7*20/1000</f>
        <v>2.1400000002153</v>
      </c>
      <c r="I260" s="0" t="n">
        <f aca="false">H260/1000</f>
        <v>0.0021400000002153</v>
      </c>
      <c r="J260" s="0" t="n">
        <f aca="false">I260/1000</f>
        <v>2.1400000002153E-006</v>
      </c>
      <c r="K260" s="0" t="n">
        <f aca="false">I260*2.20462</f>
        <v>0.00471788680047465</v>
      </c>
      <c r="L260" s="3" t="n">
        <v>0.011</v>
      </c>
      <c r="M260" s="3" t="n">
        <v>3.01</v>
      </c>
      <c r="N260" s="0" t="n">
        <f aca="false">(H260/L260)^(1/M260)</f>
        <v>5.76065839308703</v>
      </c>
      <c r="O260" s="0" t="n">
        <f aca="false">R260*0.00220462</f>
        <v>0.0158843844634466</v>
      </c>
      <c r="P260" s="0" t="n">
        <f aca="false">Q260/2.54</f>
        <v>3.394653931359</v>
      </c>
      <c r="Q260" s="2" t="n">
        <f aca="false">U260*(1-EXP(-V260*(E260-W260)))</f>
        <v>8.62242098565187</v>
      </c>
      <c r="R260" s="2" t="n">
        <f aca="false">L260*(Q260^M260)</f>
        <v>7.20504416336902</v>
      </c>
      <c r="S260" s="2" t="n">
        <f aca="false">R260/20/5.7/3.65*1000</f>
        <v>17.3156552832709</v>
      </c>
      <c r="T260" s="2" t="n">
        <f aca="false">S260*2.65</f>
        <v>45.8864865006679</v>
      </c>
      <c r="U260" s="0" t="n">
        <f aca="false">$AA$254</f>
        <v>9</v>
      </c>
      <c r="V260" s="0" t="n">
        <f aca="false">$AA$255</f>
        <v>0.32</v>
      </c>
      <c r="W260" s="0" t="n">
        <f aca="false">$AA$256</f>
        <v>-0.91</v>
      </c>
    </row>
    <row r="261" customFormat="false" ht="15" hidden="false" customHeight="false" outlineLevel="0" collapsed="false">
      <c r="A261" s="2" t="s">
        <v>71</v>
      </c>
      <c r="B261" s="0" t="s">
        <v>72</v>
      </c>
      <c r="C261" s="0" t="n">
        <v>10</v>
      </c>
      <c r="D261" s="0" t="n">
        <v>1</v>
      </c>
      <c r="E261" s="0" t="n">
        <f aca="false">C261*D261</f>
        <v>10</v>
      </c>
      <c r="F261" s="0" t="n">
        <v>5.155010815</v>
      </c>
      <c r="G261" s="0" t="n">
        <v>13.66077866</v>
      </c>
      <c r="H261" s="0" t="n">
        <f aca="false">F261*3.65*5.7*20/1000</f>
        <v>2.1450000001215</v>
      </c>
      <c r="I261" s="0" t="n">
        <f aca="false">H261/1000</f>
        <v>0.0021450000001215</v>
      </c>
      <c r="J261" s="0" t="n">
        <f aca="false">I261/1000</f>
        <v>2.1450000001215E-006</v>
      </c>
      <c r="K261" s="0" t="n">
        <f aca="false">I261*2.20462</f>
        <v>0.00472890990026786</v>
      </c>
      <c r="L261" s="3" t="n">
        <v>0.011</v>
      </c>
      <c r="M261" s="3" t="n">
        <v>3.01</v>
      </c>
      <c r="N261" s="0" t="n">
        <f aca="false">(H261/L261)^(1/M261)</f>
        <v>5.76512649797567</v>
      </c>
      <c r="O261" s="0" t="n">
        <f aca="false">R261*0.00220462</f>
        <v>0.0164646856906651</v>
      </c>
      <c r="P261" s="0" t="n">
        <f aca="false">Q261/2.54</f>
        <v>3.43536274106767</v>
      </c>
      <c r="Q261" s="2" t="n">
        <f aca="false">U261*(1-EXP(-V261*(E261-W261)))</f>
        <v>8.72582136231187</v>
      </c>
      <c r="R261" s="2" t="n">
        <f aca="false">L261*(Q261^M261)</f>
        <v>7.46826468537213</v>
      </c>
      <c r="S261" s="2" t="n">
        <f aca="false">R261/20/5.7/3.65*1000</f>
        <v>17.9482448578999</v>
      </c>
      <c r="T261" s="2" t="n">
        <f aca="false">S261*2.65</f>
        <v>47.5628488734346</v>
      </c>
      <c r="U261" s="0" t="n">
        <f aca="false">$AA$254</f>
        <v>9</v>
      </c>
      <c r="V261" s="0" t="n">
        <f aca="false">$AA$255</f>
        <v>0.32</v>
      </c>
      <c r="W261" s="0" t="n">
        <f aca="false">$AA$256</f>
        <v>-0.91</v>
      </c>
    </row>
    <row r="262" customFormat="false" ht="15" hidden="false" customHeight="false" outlineLevel="0" collapsed="false">
      <c r="A262" s="0" t="s">
        <v>73</v>
      </c>
      <c r="B262" s="0" t="s">
        <v>74</v>
      </c>
      <c r="C262" s="0" t="n">
        <v>1</v>
      </c>
      <c r="D262" s="0" t="n">
        <v>2</v>
      </c>
      <c r="E262" s="0" t="n">
        <f aca="false">C262*D262</f>
        <v>2</v>
      </c>
      <c r="F262" s="0" t="n">
        <v>127.5414564</v>
      </c>
      <c r="G262" s="0" t="n">
        <v>337.9848595</v>
      </c>
      <c r="H262" s="0" t="n">
        <v>53.07000001</v>
      </c>
      <c r="I262" s="0" t="n">
        <v>0.05307</v>
      </c>
      <c r="J262" s="0" t="n">
        <v>5.31E-005</v>
      </c>
      <c r="K262" s="0" t="n">
        <v>0.116999183</v>
      </c>
      <c r="L262" s="0" t="n">
        <v>0.014</v>
      </c>
      <c r="M262" s="0" t="n">
        <v>2.8</v>
      </c>
      <c r="N262" s="0" t="n">
        <v>18.97206751</v>
      </c>
      <c r="O262" s="0" t="n">
        <f aca="false">R262*0.00220462</f>
        <v>0.299352578032985</v>
      </c>
      <c r="P262" s="0" t="n">
        <f aca="false">Q262/2.54</f>
        <v>10.4470889382166</v>
      </c>
      <c r="Q262" s="0" t="n">
        <f aca="false">43*(1-EXP(-0.48*(E262)))</f>
        <v>26.5356059030702</v>
      </c>
      <c r="R262" s="0" t="n">
        <f aca="false">L262*(Q262^M262)</f>
        <v>135.784206817041</v>
      </c>
      <c r="S262" s="0" t="n">
        <f aca="false">R262/20/5.7/3.65*1000</f>
        <v>326.325899584333</v>
      </c>
      <c r="T262" s="0" t="n">
        <f aca="false">S262*2.65</f>
        <v>864.763633898483</v>
      </c>
      <c r="U262" s="0" t="n">
        <v>43</v>
      </c>
      <c r="V262" s="0" t="n">
        <v>0.48</v>
      </c>
      <c r="W262" s="0" t="n">
        <v>0</v>
      </c>
      <c r="Y262" s="0" t="s">
        <v>622</v>
      </c>
    </row>
    <row r="263" customFormat="false" ht="15" hidden="false" customHeight="false" outlineLevel="0" collapsed="false">
      <c r="A263" s="0" t="s">
        <v>73</v>
      </c>
      <c r="B263" s="0" t="s">
        <v>74</v>
      </c>
      <c r="C263" s="0" t="n">
        <v>2</v>
      </c>
      <c r="D263" s="0" t="n">
        <v>2</v>
      </c>
      <c r="E263" s="0" t="n">
        <f aca="false">C263*D263</f>
        <v>4</v>
      </c>
      <c r="F263" s="0" t="n">
        <v>347.4885845</v>
      </c>
      <c r="G263" s="0" t="n">
        <v>920.8447489</v>
      </c>
      <c r="H263" s="0" t="n">
        <v>144.59</v>
      </c>
      <c r="I263" s="0" t="n">
        <v>0.14459</v>
      </c>
      <c r="J263" s="0" t="n">
        <v>0.00014459</v>
      </c>
      <c r="K263" s="0" t="n">
        <v>0.318766006</v>
      </c>
      <c r="L263" s="0" t="n">
        <v>0.014</v>
      </c>
      <c r="M263" s="0" t="n">
        <v>2.8</v>
      </c>
      <c r="N263" s="0" t="n">
        <v>27.13782761</v>
      </c>
      <c r="O263" s="0" t="n">
        <f aca="false">R263*0.00220462</f>
        <v>0.741977817511654</v>
      </c>
      <c r="P263" s="0" t="n">
        <f aca="false">Q263/2.54</f>
        <v>14.447204971809</v>
      </c>
      <c r="Q263" s="0" t="n">
        <f aca="false">43*(1-EXP(-0.48*(E263)))</f>
        <v>36.6959006283949</v>
      </c>
      <c r="R263" s="0" t="n">
        <f aca="false">L263*(Q263^M263)</f>
        <v>336.555876981817</v>
      </c>
      <c r="S263" s="0" t="n">
        <f aca="false">R263/20/5.7/3.65*1000</f>
        <v>808.834119158417</v>
      </c>
      <c r="T263" s="0" t="n">
        <f aca="false">S263*2.65</f>
        <v>2143.4104157698</v>
      </c>
      <c r="U263" s="0" t="n">
        <v>43</v>
      </c>
      <c r="V263" s="0" t="n">
        <v>0.48</v>
      </c>
      <c r="W263" s="0" t="n">
        <v>0</v>
      </c>
    </row>
    <row r="264" customFormat="false" ht="15" hidden="false" customHeight="false" outlineLevel="0" collapsed="false">
      <c r="A264" s="0" t="s">
        <v>73</v>
      </c>
      <c r="B264" s="0" t="s">
        <v>74</v>
      </c>
      <c r="C264" s="0" t="n">
        <v>3</v>
      </c>
      <c r="D264" s="0" t="n">
        <v>2</v>
      </c>
      <c r="E264" s="0" t="n">
        <f aca="false">C264*D264</f>
        <v>6</v>
      </c>
      <c r="F264" s="0" t="n">
        <v>732.4200913</v>
      </c>
      <c r="G264" s="0" t="n">
        <v>1940.913242</v>
      </c>
      <c r="H264" s="0" t="n">
        <v>304.76</v>
      </c>
      <c r="I264" s="0" t="n">
        <v>0.30476</v>
      </c>
      <c r="J264" s="0" t="n">
        <v>0.00030476</v>
      </c>
      <c r="K264" s="0" t="n">
        <v>0.671879991</v>
      </c>
      <c r="L264" s="0" t="n">
        <v>0.014</v>
      </c>
      <c r="M264" s="0" t="n">
        <v>2.8</v>
      </c>
      <c r="N264" s="0" t="n">
        <v>35.41807675</v>
      </c>
      <c r="O264" s="0" t="n">
        <f aca="false">R264*0.00220462</f>
        <v>0.983833099438166</v>
      </c>
      <c r="P264" s="0" t="n">
        <f aca="false">Q264/2.54</f>
        <v>15.9788209441466</v>
      </c>
      <c r="Q264" s="0" t="n">
        <f aca="false">43*(1-EXP(-0.48*(E264)))</f>
        <v>40.5862051981323</v>
      </c>
      <c r="R264" s="0" t="n">
        <f aca="false">L264*(Q264^M264)</f>
        <v>446.259717973241</v>
      </c>
      <c r="S264" s="0" t="n">
        <f aca="false">R264/20/5.7/3.65*1000</f>
        <v>1072.48189851776</v>
      </c>
      <c r="T264" s="0" t="n">
        <f aca="false">S264*2.65</f>
        <v>2842.07703107207</v>
      </c>
      <c r="U264" s="0" t="n">
        <v>43</v>
      </c>
      <c r="V264" s="0" t="n">
        <v>0.48</v>
      </c>
      <c r="W264" s="0" t="n">
        <v>0</v>
      </c>
    </row>
    <row r="265" customFormat="false" ht="15" hidden="false" customHeight="false" outlineLevel="0" collapsed="false">
      <c r="A265" s="0" t="s">
        <v>73</v>
      </c>
      <c r="B265" s="0" t="s">
        <v>74</v>
      </c>
      <c r="C265" s="0" t="n">
        <v>4</v>
      </c>
      <c r="D265" s="0" t="n">
        <v>2</v>
      </c>
      <c r="E265" s="0" t="n">
        <f aca="false">C265*D265</f>
        <v>8</v>
      </c>
      <c r="F265" s="0" t="n">
        <v>1115.200673</v>
      </c>
      <c r="G265" s="0" t="n">
        <v>2955.281782</v>
      </c>
      <c r="H265" s="0" t="n">
        <v>464.035</v>
      </c>
      <c r="I265" s="0" t="n">
        <v>0.464035</v>
      </c>
      <c r="J265" s="0" t="n">
        <v>0.000464035</v>
      </c>
      <c r="K265" s="0" t="n">
        <v>1.023020842</v>
      </c>
      <c r="L265" s="0" t="n">
        <v>0.014</v>
      </c>
      <c r="M265" s="0" t="n">
        <v>2.8</v>
      </c>
      <c r="N265" s="0" t="n">
        <v>41.15633368</v>
      </c>
      <c r="O265" s="0" t="n">
        <f aca="false">R265*0.00220462</f>
        <v>1.08830777065009</v>
      </c>
      <c r="P265" s="0" t="n">
        <f aca="false">Q265/2.54</f>
        <v>16.5652658040004</v>
      </c>
      <c r="Q265" s="0" t="n">
        <f aca="false">43*(1-EXP(-0.48*(E265)))</f>
        <v>42.0757751421611</v>
      </c>
      <c r="R265" s="0" t="n">
        <f aca="false">L265*(Q265^M265)</f>
        <v>493.648688050588</v>
      </c>
      <c r="S265" s="0" t="n">
        <f aca="false">R265/20/5.7/3.65*1000</f>
        <v>1186.37031494974</v>
      </c>
      <c r="T265" s="0" t="n">
        <f aca="false">S265*2.65</f>
        <v>3143.88133461682</v>
      </c>
      <c r="U265" s="0" t="n">
        <v>43</v>
      </c>
      <c r="V265" s="0" t="n">
        <v>0.48</v>
      </c>
      <c r="W265" s="0" t="n">
        <v>0</v>
      </c>
    </row>
    <row r="266" customFormat="false" ht="15" hidden="false" customHeight="false" outlineLevel="0" collapsed="false">
      <c r="A266" s="0" t="s">
        <v>73</v>
      </c>
      <c r="B266" s="0" t="s">
        <v>74</v>
      </c>
      <c r="C266" s="0" t="n">
        <v>5</v>
      </c>
      <c r="D266" s="0" t="n">
        <v>2</v>
      </c>
      <c r="E266" s="0" t="n">
        <f aca="false">C266*D266</f>
        <v>10</v>
      </c>
      <c r="F266" s="0" t="n">
        <v>1550.432588</v>
      </c>
      <c r="G266" s="0" t="n">
        <v>4108.646359</v>
      </c>
      <c r="H266" s="0" t="n">
        <v>645.1349999</v>
      </c>
      <c r="I266" s="0" t="n">
        <v>0.645135</v>
      </c>
      <c r="J266" s="0" t="n">
        <v>0.000645135</v>
      </c>
      <c r="K266" s="0" t="n">
        <v>1.422277523</v>
      </c>
      <c r="L266" s="0" t="n">
        <v>0.014</v>
      </c>
      <c r="M266" s="0" t="n">
        <v>2.8</v>
      </c>
      <c r="N266" s="0" t="n">
        <v>46.29603251</v>
      </c>
      <c r="O266" s="0" t="n">
        <f aca="false">R266*0.00220462</f>
        <v>1.13011977039518</v>
      </c>
      <c r="P266" s="0" t="n">
        <f aca="false">Q266/2.54</f>
        <v>16.7898113688552</v>
      </c>
      <c r="Q266" s="0" t="n">
        <f aca="false">43*(1-EXP(-0.48*(E266)))</f>
        <v>42.6461208768921</v>
      </c>
      <c r="R266" s="0" t="n">
        <f aca="false">L266*(Q266^M266)</f>
        <v>512.614314664287</v>
      </c>
      <c r="S266" s="0" t="n">
        <f aca="false">R266/20/5.7/3.65*1000</f>
        <v>1231.94980693172</v>
      </c>
      <c r="T266" s="0" t="n">
        <f aca="false">S266*2.65</f>
        <v>3264.66698836905</v>
      </c>
      <c r="U266" s="0" t="n">
        <v>43</v>
      </c>
      <c r="V266" s="0" t="n">
        <v>0.48</v>
      </c>
      <c r="W266" s="0" t="n">
        <v>0</v>
      </c>
    </row>
    <row r="267" customFormat="false" ht="15" hidden="false" customHeight="false" outlineLevel="0" collapsed="false">
      <c r="A267" s="0" t="s">
        <v>73</v>
      </c>
      <c r="B267" s="0" t="s">
        <v>74</v>
      </c>
      <c r="C267" s="0" t="n">
        <v>6</v>
      </c>
      <c r="D267" s="0" t="n">
        <v>2</v>
      </c>
      <c r="E267" s="0" t="n">
        <f aca="false">C267*D267</f>
        <v>12</v>
      </c>
      <c r="F267" s="0" t="n">
        <v>1976.435953</v>
      </c>
      <c r="G267" s="0" t="n">
        <v>5237.555275</v>
      </c>
      <c r="H267" s="0" t="n">
        <v>822.395</v>
      </c>
      <c r="I267" s="0" t="n">
        <v>0.822395</v>
      </c>
      <c r="J267" s="0" t="n">
        <v>0.000822395</v>
      </c>
      <c r="K267" s="0" t="n">
        <v>1.813068465</v>
      </c>
      <c r="L267" s="0" t="n">
        <v>0.014</v>
      </c>
      <c r="M267" s="0" t="n">
        <v>2.8</v>
      </c>
      <c r="N267" s="0" t="n">
        <v>50.48906113</v>
      </c>
      <c r="O267" s="0" t="n">
        <f aca="false">R267*0.00220462</f>
        <v>1.14639841046436</v>
      </c>
      <c r="P267" s="0" t="n">
        <f aca="false">Q267/2.54</f>
        <v>16.8757882682153</v>
      </c>
      <c r="Q267" s="0" t="n">
        <f aca="false">43*(1-EXP(-0.48*(E267)))</f>
        <v>42.8645022012669</v>
      </c>
      <c r="R267" s="0" t="n">
        <f aca="false">L267*(Q267^M267)</f>
        <v>519.99819037492</v>
      </c>
      <c r="S267" s="0" t="n">
        <f aca="false">R267/20/5.7/3.65*1000</f>
        <v>1249.69524242951</v>
      </c>
      <c r="T267" s="0" t="n">
        <f aca="false">S267*2.65</f>
        <v>3311.69239243821</v>
      </c>
      <c r="U267" s="0" t="n">
        <v>43</v>
      </c>
      <c r="V267" s="0" t="n">
        <v>0.48</v>
      </c>
      <c r="W267" s="0" t="n">
        <v>0</v>
      </c>
    </row>
    <row r="268" customFormat="false" ht="15" hidden="false" customHeight="false" outlineLevel="0" collapsed="false">
      <c r="A268" s="0" t="s">
        <v>73</v>
      </c>
      <c r="B268" s="0" t="s">
        <v>74</v>
      </c>
      <c r="C268" s="0" t="n">
        <v>7</v>
      </c>
      <c r="D268" s="0" t="n">
        <v>2</v>
      </c>
      <c r="E268" s="0" t="n">
        <f aca="false">C268*D268</f>
        <v>14</v>
      </c>
      <c r="F268" s="0" t="n">
        <v>2275.666907</v>
      </c>
      <c r="G268" s="0" t="n">
        <v>6030.517304</v>
      </c>
      <c r="H268" s="0" t="n">
        <v>946.905</v>
      </c>
      <c r="I268" s="0" t="n">
        <v>0.946905</v>
      </c>
      <c r="J268" s="0" t="n">
        <v>0.000946905</v>
      </c>
      <c r="K268" s="0" t="n">
        <v>2.087565701</v>
      </c>
      <c r="L268" s="0" t="n">
        <v>0.014</v>
      </c>
      <c r="M268" s="0" t="n">
        <v>2.8</v>
      </c>
      <c r="N268" s="0" t="n">
        <v>53.09623234</v>
      </c>
      <c r="O268" s="0" t="n">
        <f aca="false">R268*0.00220462</f>
        <v>1.15267105692678</v>
      </c>
      <c r="P268" s="0" t="n">
        <f aca="false">Q268/2.54</f>
        <v>16.9087082113385</v>
      </c>
      <c r="Q268" s="0" t="n">
        <f aca="false">43*(1-EXP(-0.48*(E268)))</f>
        <v>42.9481188567998</v>
      </c>
      <c r="R268" s="0" t="n">
        <f aca="false">L268*(Q268^M268)</f>
        <v>522.84341833367</v>
      </c>
      <c r="S268" s="0" t="n">
        <f aca="false">R268/20/5.7/3.65*1000</f>
        <v>1256.53308900185</v>
      </c>
      <c r="T268" s="0" t="n">
        <f aca="false">S268*2.65</f>
        <v>3329.8126858549</v>
      </c>
      <c r="U268" s="0" t="n">
        <v>43</v>
      </c>
      <c r="V268" s="0" t="n">
        <v>0.48</v>
      </c>
      <c r="W268" s="0" t="n">
        <v>0</v>
      </c>
    </row>
    <row r="269" customFormat="false" ht="15" hidden="false" customHeight="false" outlineLevel="0" collapsed="false">
      <c r="A269" s="0" t="s">
        <v>73</v>
      </c>
      <c r="B269" s="0" t="s">
        <v>74</v>
      </c>
      <c r="C269" s="0" t="n">
        <v>8</v>
      </c>
      <c r="D269" s="0" t="n">
        <v>2</v>
      </c>
      <c r="E269" s="0" t="n">
        <f aca="false">C269*D269</f>
        <v>16</v>
      </c>
      <c r="F269" s="0" t="n">
        <v>2451.333814</v>
      </c>
      <c r="G269" s="0" t="n">
        <v>6496.034608</v>
      </c>
      <c r="H269" s="0" t="n">
        <v>1020</v>
      </c>
      <c r="I269" s="0" t="n">
        <v>1.02</v>
      </c>
      <c r="J269" s="0" t="n">
        <v>0.00102</v>
      </c>
      <c r="K269" s="0" t="n">
        <v>2.2487124</v>
      </c>
      <c r="L269" s="0" t="n">
        <v>0.014</v>
      </c>
      <c r="M269" s="0" t="n">
        <v>2.8</v>
      </c>
      <c r="N269" s="0" t="n">
        <v>54.52519048</v>
      </c>
      <c r="O269" s="0" t="n">
        <f aca="false">R269*0.00220462</f>
        <v>1.15507863677218</v>
      </c>
      <c r="P269" s="0" t="n">
        <f aca="false">Q269/2.54</f>
        <v>16.9213130233671</v>
      </c>
      <c r="Q269" s="0" t="n">
        <f aca="false">43*(1-EXP(-0.48*(E269)))</f>
        <v>42.9801350793524</v>
      </c>
      <c r="R269" s="0" t="n">
        <f aca="false">L269*(Q269^M269)</f>
        <v>523.935479480448</v>
      </c>
      <c r="S269" s="0" t="n">
        <f aca="false">R269/20/5.7/3.65*1000</f>
        <v>1259.157605096</v>
      </c>
      <c r="T269" s="0" t="n">
        <f aca="false">S269*2.65</f>
        <v>3336.76765350441</v>
      </c>
      <c r="U269" s="0" t="n">
        <v>43</v>
      </c>
      <c r="V269" s="0" t="n">
        <v>0.48</v>
      </c>
      <c r="W269" s="0" t="n">
        <v>0</v>
      </c>
    </row>
    <row r="270" customFormat="false" ht="15" hidden="false" customHeight="false" outlineLevel="0" collapsed="false">
      <c r="A270" s="0" t="s">
        <v>73</v>
      </c>
      <c r="B270" s="0" t="s">
        <v>74</v>
      </c>
      <c r="C270" s="0" t="n">
        <v>9</v>
      </c>
      <c r="D270" s="0" t="n">
        <v>2</v>
      </c>
      <c r="E270" s="0" t="n">
        <f aca="false">C270*D270</f>
        <v>18</v>
      </c>
      <c r="F270" s="0" t="n">
        <v>2643.59529</v>
      </c>
      <c r="G270" s="0" t="n">
        <v>7005.527518</v>
      </c>
      <c r="H270" s="0" t="n">
        <v>1100</v>
      </c>
      <c r="I270" s="0" t="n">
        <v>1.1</v>
      </c>
      <c r="J270" s="0" t="n">
        <v>0.0011</v>
      </c>
      <c r="K270" s="0" t="n">
        <v>2.425082</v>
      </c>
      <c r="L270" s="0" t="n">
        <v>0.014</v>
      </c>
      <c r="M270" s="0" t="n">
        <v>2.8</v>
      </c>
      <c r="N270" s="0" t="n">
        <v>56.01557565</v>
      </c>
      <c r="O270" s="0" t="n">
        <f aca="false">R270*0.00220462</f>
        <v>1.15600133709185</v>
      </c>
      <c r="P270" s="0" t="n">
        <f aca="false">Q270/2.54</f>
        <v>16.9261393162219</v>
      </c>
      <c r="Q270" s="0" t="n">
        <f aca="false">43*(1-EXP(-0.48*(E270)))</f>
        <v>42.9923938632036</v>
      </c>
      <c r="R270" s="0" t="n">
        <f aca="false">L270*(Q270^M270)</f>
        <v>524.35400980298</v>
      </c>
      <c r="S270" s="0" t="n">
        <f aca="false">R270/20/5.7/3.65*1000</f>
        <v>1260.16344581346</v>
      </c>
      <c r="T270" s="0" t="n">
        <f aca="false">S270*2.65</f>
        <v>3339.43313140566</v>
      </c>
      <c r="U270" s="0" t="n">
        <v>43</v>
      </c>
      <c r="V270" s="0" t="n">
        <v>0.48</v>
      </c>
      <c r="W270" s="0" t="n">
        <v>0</v>
      </c>
    </row>
    <row r="271" customFormat="false" ht="15" hidden="false" customHeight="false" outlineLevel="0" collapsed="false">
      <c r="A271" s="0" t="s">
        <v>73</v>
      </c>
      <c r="B271" s="0" t="s">
        <v>74</v>
      </c>
      <c r="C271" s="0" t="n">
        <v>10</v>
      </c>
      <c r="D271" s="0" t="n">
        <v>2</v>
      </c>
      <c r="E271" s="0" t="n">
        <f aca="false">C271*D271</f>
        <v>20</v>
      </c>
      <c r="F271" s="0" t="n">
        <v>3076.18361</v>
      </c>
      <c r="G271" s="0" t="n">
        <v>8151.886566</v>
      </c>
      <c r="H271" s="0" t="n">
        <v>1280</v>
      </c>
      <c r="I271" s="0" t="n">
        <v>1.28</v>
      </c>
      <c r="J271" s="0" t="n">
        <v>0.00128</v>
      </c>
      <c r="K271" s="0" t="n">
        <v>2.8219136</v>
      </c>
      <c r="L271" s="0" t="n">
        <v>0.014</v>
      </c>
      <c r="M271" s="0" t="n">
        <v>2.8</v>
      </c>
      <c r="N271" s="0" t="n">
        <v>59.13096634</v>
      </c>
      <c r="O271" s="0" t="n">
        <f aca="false">R271*0.00220462</f>
        <v>1.15635475788542</v>
      </c>
      <c r="P271" s="0" t="n">
        <f aca="false">Q271/2.54</f>
        <v>16.9279872694216</v>
      </c>
      <c r="Q271" s="0" t="n">
        <f aca="false">43*(1-EXP(-0.48*(E271)))</f>
        <v>42.9970876643309</v>
      </c>
      <c r="R271" s="0" t="n">
        <f aca="false">L271*(Q271^M271)</f>
        <v>524.514318968993</v>
      </c>
      <c r="S271" s="0" t="n">
        <f aca="false">R271/20/5.7/3.65*1000</f>
        <v>1260.5487117736</v>
      </c>
      <c r="T271" s="0" t="n">
        <f aca="false">S271*2.65</f>
        <v>3340.45408620003</v>
      </c>
      <c r="U271" s="0" t="n">
        <v>43</v>
      </c>
      <c r="V271" s="0" t="n">
        <v>0.48</v>
      </c>
      <c r="W271" s="0" t="n">
        <v>0</v>
      </c>
    </row>
    <row r="272" customFormat="false" ht="15" hidden="false" customHeight="false" outlineLevel="0" collapsed="false">
      <c r="A272" s="0" t="s">
        <v>75</v>
      </c>
      <c r="B272" s="0" t="s">
        <v>76</v>
      </c>
      <c r="C272" s="0" t="n">
        <v>1</v>
      </c>
      <c r="D272" s="0" t="n">
        <v>2</v>
      </c>
      <c r="E272" s="0" t="n">
        <f aca="false">C272*D272</f>
        <v>2</v>
      </c>
      <c r="F272" s="0" t="n">
        <v>127.5414564</v>
      </c>
      <c r="G272" s="0" t="n">
        <v>337.9848595</v>
      </c>
      <c r="H272" s="0" t="n">
        <v>53.07000001</v>
      </c>
      <c r="I272" s="0" t="n">
        <v>0.05307</v>
      </c>
      <c r="J272" s="0" t="n">
        <v>5.31E-005</v>
      </c>
      <c r="K272" s="0" t="n">
        <v>0.116999183</v>
      </c>
      <c r="L272" s="0" t="n">
        <v>0.0025</v>
      </c>
      <c r="M272" s="0" t="n">
        <v>3.1</v>
      </c>
      <c r="N272" s="0" t="n">
        <v>24.87580377</v>
      </c>
      <c r="O272" s="0" t="n">
        <f aca="false">R272*0.00220462</f>
        <v>0.0981260809957312</v>
      </c>
      <c r="P272" s="0" t="n">
        <f aca="false">Q272/2.54</f>
        <v>9.25334528631215</v>
      </c>
      <c r="Q272" s="0" t="n">
        <f aca="false">122*(1-EXP(-0.107*(E272)))</f>
        <v>23.5034970272329</v>
      </c>
      <c r="R272" s="0" t="n">
        <f aca="false">L272*(Q272^M272)</f>
        <v>44.5092945703709</v>
      </c>
      <c r="S272" s="0" t="n">
        <f aca="false">R272/20/5.7/3.65*1000</f>
        <v>106.96778315398</v>
      </c>
      <c r="T272" s="0" t="n">
        <f aca="false">S272*2.65</f>
        <v>283.464625358046</v>
      </c>
      <c r="U272" s="0" t="n">
        <v>122</v>
      </c>
      <c r="V272" s="0" t="n">
        <v>0.107</v>
      </c>
      <c r="W272" s="0" t="n">
        <v>0</v>
      </c>
      <c r="Y272" s="0" t="s">
        <v>623</v>
      </c>
    </row>
    <row r="273" customFormat="false" ht="15" hidden="false" customHeight="false" outlineLevel="0" collapsed="false">
      <c r="A273" s="0" t="s">
        <v>75</v>
      </c>
      <c r="B273" s="0" t="s">
        <v>76</v>
      </c>
      <c r="C273" s="0" t="n">
        <v>2</v>
      </c>
      <c r="D273" s="0" t="n">
        <v>2</v>
      </c>
      <c r="E273" s="0" t="n">
        <f aca="false">C273*D273</f>
        <v>4</v>
      </c>
      <c r="F273" s="0" t="n">
        <v>347.4885845</v>
      </c>
      <c r="G273" s="0" t="n">
        <v>920.8447489</v>
      </c>
      <c r="H273" s="0" t="n">
        <v>144.59</v>
      </c>
      <c r="I273" s="0" t="n">
        <v>0.14459</v>
      </c>
      <c r="J273" s="0" t="n">
        <v>0.00014459</v>
      </c>
      <c r="K273" s="0" t="n">
        <v>0.318766006</v>
      </c>
      <c r="L273" s="0" t="n">
        <v>0.0025</v>
      </c>
      <c r="M273" s="0" t="n">
        <v>3.1</v>
      </c>
      <c r="N273" s="0" t="n">
        <v>34.37106456</v>
      </c>
      <c r="O273" s="0" t="n">
        <f aca="false">R273*0.00220462</f>
        <v>0.614630726707852</v>
      </c>
      <c r="P273" s="0" t="n">
        <f aca="false">Q273/2.54</f>
        <v>16.7240186592735</v>
      </c>
      <c r="Q273" s="0" t="n">
        <f aca="false">122*(1-EXP(-0.107*(E273)))</f>
        <v>42.4790073945547</v>
      </c>
      <c r="R273" s="0" t="n">
        <f aca="false">L273*(Q273^M273)</f>
        <v>278.792139555956</v>
      </c>
      <c r="S273" s="0" t="n">
        <f aca="false">R273/20/5.7/3.65*1000</f>
        <v>670.012351732652</v>
      </c>
      <c r="T273" s="0" t="n">
        <f aca="false">S273*2.65</f>
        <v>1775.53273209153</v>
      </c>
      <c r="U273" s="0" t="n">
        <v>122</v>
      </c>
      <c r="V273" s="0" t="n">
        <v>0.107</v>
      </c>
      <c r="W273" s="0" t="n">
        <v>0</v>
      </c>
    </row>
    <row r="274" customFormat="false" ht="15" hidden="false" customHeight="false" outlineLevel="0" collapsed="false">
      <c r="A274" s="0" t="s">
        <v>75</v>
      </c>
      <c r="B274" s="0" t="s">
        <v>76</v>
      </c>
      <c r="C274" s="0" t="n">
        <v>3</v>
      </c>
      <c r="D274" s="0" t="n">
        <v>2</v>
      </c>
      <c r="E274" s="0" t="n">
        <f aca="false">C274*D274</f>
        <v>6</v>
      </c>
      <c r="F274" s="0" t="n">
        <v>732.4200913</v>
      </c>
      <c r="G274" s="0" t="n">
        <v>1940.913242</v>
      </c>
      <c r="H274" s="0" t="n">
        <v>304.76</v>
      </c>
      <c r="I274" s="0" t="n">
        <v>0.30476</v>
      </c>
      <c r="J274" s="0" t="n">
        <v>0.00030476</v>
      </c>
      <c r="K274" s="0" t="n">
        <v>0.671879991</v>
      </c>
      <c r="L274" s="0" t="n">
        <v>0.0025</v>
      </c>
      <c r="M274" s="0" t="n">
        <v>3.1</v>
      </c>
      <c r="N274" s="0" t="n">
        <v>43.7170606</v>
      </c>
      <c r="O274" s="0" t="n">
        <f aca="false">R274*0.00220462</f>
        <v>1.59670020652432</v>
      </c>
      <c r="P274" s="0" t="n">
        <f aca="false">Q274/2.54</f>
        <v>22.7554547419658</v>
      </c>
      <c r="Q274" s="0" t="n">
        <f aca="false">122*(1-EXP(-0.107*(E274)))</f>
        <v>57.7988550445931</v>
      </c>
      <c r="R274" s="0" t="n">
        <f aca="false">L274*(Q274^M274)</f>
        <v>724.251892173851</v>
      </c>
      <c r="S274" s="0" t="n">
        <f aca="false">R274/20/5.7/3.65*1000</f>
        <v>1740.57171875475</v>
      </c>
      <c r="T274" s="0" t="n">
        <f aca="false">S274*2.65</f>
        <v>4612.51505470009</v>
      </c>
      <c r="U274" s="0" t="n">
        <v>122</v>
      </c>
      <c r="V274" s="0" t="n">
        <v>0.107</v>
      </c>
      <c r="W274" s="0" t="n">
        <v>0</v>
      </c>
    </row>
    <row r="275" customFormat="false" ht="15" hidden="false" customHeight="false" outlineLevel="0" collapsed="false">
      <c r="A275" s="0" t="s">
        <v>75</v>
      </c>
      <c r="B275" s="0" t="s">
        <v>76</v>
      </c>
      <c r="C275" s="0" t="n">
        <v>4</v>
      </c>
      <c r="D275" s="0" t="n">
        <v>2</v>
      </c>
      <c r="E275" s="0" t="n">
        <f aca="false">C275*D275</f>
        <v>8</v>
      </c>
      <c r="F275" s="0" t="n">
        <v>1115.200673</v>
      </c>
      <c r="G275" s="0" t="n">
        <v>2955.281782</v>
      </c>
      <c r="H275" s="0" t="n">
        <v>464.035</v>
      </c>
      <c r="I275" s="0" t="n">
        <v>0.464035</v>
      </c>
      <c r="J275" s="0" t="n">
        <v>0.000464035</v>
      </c>
      <c r="K275" s="0" t="n">
        <v>1.023020842</v>
      </c>
      <c r="L275" s="0" t="n">
        <v>0.0025</v>
      </c>
      <c r="M275" s="0" t="n">
        <v>3.1</v>
      </c>
      <c r="N275" s="0" t="n">
        <v>50.06703216</v>
      </c>
      <c r="O275" s="0" t="n">
        <f aca="false">R275*0.00220462</f>
        <v>2.91267281884</v>
      </c>
      <c r="P275" s="0" t="n">
        <f aca="false">Q275/2.54</f>
        <v>27.624924922695</v>
      </c>
      <c r="Q275" s="0" t="n">
        <f aca="false">122*(1-EXP(-0.107*(E275)))</f>
        <v>70.1673093036452</v>
      </c>
      <c r="R275" s="0" t="n">
        <f aca="false">L275*(Q275^M275)</f>
        <v>1321.16773813174</v>
      </c>
      <c r="S275" s="0" t="n">
        <f aca="false">R275/20/5.7/3.65*1000</f>
        <v>3175.12073571675</v>
      </c>
      <c r="T275" s="0" t="n">
        <f aca="false">S275*2.65</f>
        <v>8414.0699496494</v>
      </c>
      <c r="U275" s="0" t="n">
        <v>122</v>
      </c>
      <c r="V275" s="0" t="n">
        <v>0.107</v>
      </c>
      <c r="W275" s="0" t="n">
        <v>0</v>
      </c>
    </row>
    <row r="276" customFormat="false" ht="15" hidden="false" customHeight="false" outlineLevel="0" collapsed="false">
      <c r="A276" s="0" t="s">
        <v>75</v>
      </c>
      <c r="B276" s="0" t="s">
        <v>76</v>
      </c>
      <c r="C276" s="0" t="n">
        <v>5</v>
      </c>
      <c r="D276" s="0" t="n">
        <v>2</v>
      </c>
      <c r="E276" s="0" t="n">
        <f aca="false">C276*D276</f>
        <v>10</v>
      </c>
      <c r="F276" s="0" t="n">
        <v>1550.432588</v>
      </c>
      <c r="G276" s="0" t="n">
        <v>4108.646359</v>
      </c>
      <c r="H276" s="0" t="n">
        <v>645.1349999</v>
      </c>
      <c r="I276" s="0" t="n">
        <v>0.645135</v>
      </c>
      <c r="J276" s="0" t="n">
        <v>0.000645135</v>
      </c>
      <c r="K276" s="0" t="n">
        <v>1.422277523</v>
      </c>
      <c r="L276" s="0" t="n">
        <v>0.0025</v>
      </c>
      <c r="M276" s="0" t="n">
        <v>3.1</v>
      </c>
      <c r="N276" s="0" t="n">
        <v>55.6817781</v>
      </c>
      <c r="O276" s="0" t="n">
        <f aca="false">R276*0.00220462</f>
        <v>4.39971371701615</v>
      </c>
      <c r="P276" s="0" t="n">
        <f aca="false">Q276/2.54</f>
        <v>31.5562838090228</v>
      </c>
      <c r="Q276" s="0" t="n">
        <f aca="false">122*(1-EXP(-0.107*(E276)))</f>
        <v>80.1529608749178</v>
      </c>
      <c r="R276" s="0" t="n">
        <f aca="false">L276*(Q276^M276)</f>
        <v>1995.67894558525</v>
      </c>
      <c r="S276" s="0" t="n">
        <f aca="false">R276/20/5.7/3.65*1000</f>
        <v>4796.15223644616</v>
      </c>
      <c r="T276" s="0" t="n">
        <f aca="false">S276*2.65</f>
        <v>12709.8034265823</v>
      </c>
      <c r="U276" s="0" t="n">
        <v>122</v>
      </c>
      <c r="V276" s="0" t="n">
        <v>0.107</v>
      </c>
      <c r="W276" s="0" t="n">
        <v>0</v>
      </c>
    </row>
    <row r="277" customFormat="false" ht="15" hidden="false" customHeight="false" outlineLevel="0" collapsed="false">
      <c r="A277" s="0" t="s">
        <v>75</v>
      </c>
      <c r="B277" s="0" t="s">
        <v>76</v>
      </c>
      <c r="C277" s="0" t="n">
        <v>6</v>
      </c>
      <c r="D277" s="0" t="n">
        <v>2</v>
      </c>
      <c r="E277" s="0" t="n">
        <f aca="false">C277*D277</f>
        <v>12</v>
      </c>
      <c r="F277" s="0" t="n">
        <v>1976.435953</v>
      </c>
      <c r="G277" s="0" t="n">
        <v>5237.555275</v>
      </c>
      <c r="H277" s="0" t="n">
        <v>822.395</v>
      </c>
      <c r="I277" s="0" t="n">
        <v>0.822395</v>
      </c>
      <c r="J277" s="0" t="n">
        <v>0.000822395</v>
      </c>
      <c r="K277" s="0" t="n">
        <v>1.813068465</v>
      </c>
      <c r="L277" s="0" t="n">
        <v>0.0025</v>
      </c>
      <c r="M277" s="0" t="n">
        <v>3.1</v>
      </c>
      <c r="N277" s="0" t="n">
        <v>60.21750074</v>
      </c>
      <c r="O277" s="0" t="n">
        <f aca="false">R277*0.00220462</f>
        <v>5.92179245769128</v>
      </c>
      <c r="P277" s="0" t="n">
        <f aca="false">Q277/2.54</f>
        <v>34.7302600568441</v>
      </c>
      <c r="Q277" s="0" t="n">
        <f aca="false">122*(1-EXP(-0.107*(E277)))</f>
        <v>88.2148605443839</v>
      </c>
      <c r="R277" s="0" t="n">
        <f aca="false">L277*(Q277^M277)</f>
        <v>2686.08306995822</v>
      </c>
      <c r="S277" s="0" t="n">
        <f aca="false">R277/20/5.7/3.65*1000</f>
        <v>6455.37868290847</v>
      </c>
      <c r="T277" s="0" t="n">
        <f aca="false">S277*2.65</f>
        <v>17106.7535097075</v>
      </c>
      <c r="U277" s="0" t="n">
        <v>122</v>
      </c>
      <c r="V277" s="0" t="n">
        <v>0.107</v>
      </c>
      <c r="W277" s="0" t="n">
        <v>0</v>
      </c>
    </row>
    <row r="278" customFormat="false" ht="15" hidden="false" customHeight="false" outlineLevel="0" collapsed="false">
      <c r="A278" s="0" t="s">
        <v>75</v>
      </c>
      <c r="B278" s="0" t="s">
        <v>76</v>
      </c>
      <c r="C278" s="0" t="n">
        <v>7</v>
      </c>
      <c r="D278" s="0" t="n">
        <v>2</v>
      </c>
      <c r="E278" s="0" t="n">
        <f aca="false">C278*D278</f>
        <v>14</v>
      </c>
      <c r="F278" s="0" t="n">
        <v>2275.666907</v>
      </c>
      <c r="G278" s="0" t="n">
        <v>6030.517304</v>
      </c>
      <c r="H278" s="0" t="n">
        <v>946.905</v>
      </c>
      <c r="I278" s="0" t="n">
        <v>0.946905</v>
      </c>
      <c r="J278" s="0" t="n">
        <v>0.000946905</v>
      </c>
      <c r="K278" s="0" t="n">
        <v>2.087565701</v>
      </c>
      <c r="L278" s="0" t="n">
        <v>0.0025</v>
      </c>
      <c r="M278" s="0" t="n">
        <v>3.1</v>
      </c>
      <c r="N278" s="0" t="n">
        <v>63.01922132</v>
      </c>
      <c r="O278" s="0" t="n">
        <f aca="false">R278*0.00220462</f>
        <v>7.38404734386762</v>
      </c>
      <c r="P278" s="0" t="n">
        <f aca="false">Q278/2.54</f>
        <v>37.2927646546229</v>
      </c>
      <c r="Q278" s="0" t="n">
        <f aca="false">122*(1-EXP(-0.107*(E278)))</f>
        <v>94.7236222227423</v>
      </c>
      <c r="R278" s="0" t="n">
        <f aca="false">L278*(Q278^M278)</f>
        <v>3349.35151811542</v>
      </c>
      <c r="S278" s="0" t="n">
        <f aca="false">R278/20/5.7/3.65*1000</f>
        <v>8049.3908149854</v>
      </c>
      <c r="T278" s="0" t="n">
        <f aca="false">S278*2.65</f>
        <v>21330.8856597113</v>
      </c>
      <c r="U278" s="0" t="n">
        <v>122</v>
      </c>
      <c r="V278" s="0" t="n">
        <v>0.107</v>
      </c>
      <c r="W278" s="0" t="n">
        <v>0</v>
      </c>
    </row>
    <row r="279" customFormat="false" ht="15" hidden="false" customHeight="false" outlineLevel="0" collapsed="false">
      <c r="A279" s="0" t="s">
        <v>75</v>
      </c>
      <c r="B279" s="0" t="s">
        <v>76</v>
      </c>
      <c r="C279" s="0" t="n">
        <v>8</v>
      </c>
      <c r="D279" s="0" t="n">
        <v>2</v>
      </c>
      <c r="E279" s="0" t="n">
        <f aca="false">C279*D279</f>
        <v>16</v>
      </c>
      <c r="F279" s="0" t="n">
        <v>2451.333814</v>
      </c>
      <c r="G279" s="0" t="n">
        <v>6496.034608</v>
      </c>
      <c r="H279" s="0" t="n">
        <v>1020</v>
      </c>
      <c r="I279" s="0" t="n">
        <v>1.02</v>
      </c>
      <c r="J279" s="0" t="n">
        <v>0.00102</v>
      </c>
      <c r="K279" s="0" t="n">
        <v>2.2487124</v>
      </c>
      <c r="L279" s="0" t="n">
        <v>0.0025</v>
      </c>
      <c r="M279" s="0" t="n">
        <v>3.1</v>
      </c>
      <c r="N279" s="0" t="n">
        <v>64.54912733</v>
      </c>
      <c r="O279" s="0" t="n">
        <f aca="false">R279*0.00220462</f>
        <v>8.72938666191777</v>
      </c>
      <c r="P279" s="0" t="n">
        <f aca="false">Q279/2.54</f>
        <v>39.3615986032529</v>
      </c>
      <c r="Q279" s="0" t="n">
        <f aca="false">122*(1-EXP(-0.107*(E279)))</f>
        <v>99.9784604522624</v>
      </c>
      <c r="R279" s="0" t="n">
        <f aca="false">L279*(Q279^M279)</f>
        <v>3959.58789356795</v>
      </c>
      <c r="S279" s="0" t="n">
        <f aca="false">R279/20/5.7/3.65*1000</f>
        <v>9515.95264015369</v>
      </c>
      <c r="T279" s="0" t="n">
        <f aca="false">S279*2.65</f>
        <v>25217.2744964073</v>
      </c>
      <c r="U279" s="0" t="n">
        <v>122</v>
      </c>
      <c r="V279" s="0" t="n">
        <v>0.107</v>
      </c>
      <c r="W279" s="0" t="n">
        <v>0</v>
      </c>
    </row>
    <row r="280" customFormat="false" ht="15" hidden="false" customHeight="false" outlineLevel="0" collapsed="false">
      <c r="A280" s="0" t="s">
        <v>75</v>
      </c>
      <c r="B280" s="0" t="s">
        <v>76</v>
      </c>
      <c r="C280" s="0" t="n">
        <v>9</v>
      </c>
      <c r="D280" s="0" t="n">
        <v>2</v>
      </c>
      <c r="E280" s="0" t="n">
        <f aca="false">C280*D280</f>
        <v>18</v>
      </c>
      <c r="F280" s="0" t="n">
        <v>2643.59529</v>
      </c>
      <c r="G280" s="0" t="n">
        <v>7005.527518</v>
      </c>
      <c r="H280" s="0" t="n">
        <v>1100</v>
      </c>
      <c r="I280" s="0" t="n">
        <v>1.1</v>
      </c>
      <c r="J280" s="0" t="n">
        <v>0.0011</v>
      </c>
      <c r="K280" s="0" t="n">
        <v>2.425082</v>
      </c>
      <c r="L280" s="0" t="n">
        <v>0.0025</v>
      </c>
      <c r="M280" s="0" t="n">
        <v>3.1</v>
      </c>
      <c r="N280" s="0" t="n">
        <v>66.14067234</v>
      </c>
      <c r="O280" s="0" t="n">
        <f aca="false">R280*0.00220462</f>
        <v>9.92965776376123</v>
      </c>
      <c r="P280" s="0" t="n">
        <f aca="false">Q280/2.54</f>
        <v>41.0318683505594</v>
      </c>
      <c r="Q280" s="0" t="n">
        <f aca="false">122*(1-EXP(-0.107*(E280)))</f>
        <v>104.220945610421</v>
      </c>
      <c r="R280" s="0" t="n">
        <f aca="false">L280*(Q280^M280)</f>
        <v>4504.02235476465</v>
      </c>
      <c r="S280" s="0" t="n">
        <f aca="false">R280/20/5.7/3.65*1000</f>
        <v>10824.3748011647</v>
      </c>
      <c r="T280" s="0" t="n">
        <f aca="false">S280*2.65</f>
        <v>28684.5932230865</v>
      </c>
      <c r="U280" s="0" t="n">
        <v>122</v>
      </c>
      <c r="V280" s="0" t="n">
        <v>0.107</v>
      </c>
      <c r="W280" s="0" t="n">
        <v>0</v>
      </c>
      <c r="AA280" s="2" t="s">
        <v>624</v>
      </c>
      <c r="AB280" s="2" t="s">
        <v>624</v>
      </c>
    </row>
    <row r="281" customFormat="false" ht="15" hidden="false" customHeight="false" outlineLevel="0" collapsed="false">
      <c r="A281" s="0" t="s">
        <v>75</v>
      </c>
      <c r="B281" s="0" t="s">
        <v>76</v>
      </c>
      <c r="C281" s="0" t="n">
        <v>10</v>
      </c>
      <c r="D281" s="0" t="n">
        <v>2</v>
      </c>
      <c r="E281" s="0" t="n">
        <f aca="false">C281*D281</f>
        <v>20</v>
      </c>
      <c r="F281" s="0" t="n">
        <v>3076.18361</v>
      </c>
      <c r="G281" s="0" t="n">
        <v>8151.886566</v>
      </c>
      <c r="H281" s="0" t="n">
        <v>1280</v>
      </c>
      <c r="I281" s="0" t="n">
        <v>1.28</v>
      </c>
      <c r="J281" s="0" t="n">
        <v>0.00128</v>
      </c>
      <c r="K281" s="0" t="n">
        <v>2.8219136</v>
      </c>
      <c r="L281" s="0" t="n">
        <v>0.0025</v>
      </c>
      <c r="M281" s="0" t="n">
        <v>3.1</v>
      </c>
      <c r="N281" s="0" t="n">
        <v>69.45443575</v>
      </c>
      <c r="O281" s="0" t="n">
        <f aca="false">R281*0.00220462</f>
        <v>10.9766191547946</v>
      </c>
      <c r="P281" s="0" t="n">
        <f aca="false">Q281/2.54</f>
        <v>42.3803579335996</v>
      </c>
      <c r="Q281" s="0" t="n">
        <f aca="false">122*(1-EXP(-0.107*(E281)))</f>
        <v>107.646109151343</v>
      </c>
      <c r="R281" s="0" t="n">
        <f aca="false">L281*(Q281^M281)</f>
        <v>4978.91661819026</v>
      </c>
      <c r="S281" s="0" t="n">
        <f aca="false">R281/20/5.7/3.65*1000</f>
        <v>11965.6731992075</v>
      </c>
      <c r="T281" s="0" t="n">
        <f aca="false">S281*2.65</f>
        <v>31709.0339779</v>
      </c>
      <c r="U281" s="0" t="n">
        <v>122</v>
      </c>
      <c r="V281" s="0" t="n">
        <v>0.107</v>
      </c>
      <c r="W281" s="0" t="n">
        <v>0</v>
      </c>
      <c r="Y281" s="0" t="s">
        <v>625</v>
      </c>
      <c r="Z281" s="0" t="s">
        <v>626</v>
      </c>
      <c r="AA281" s="0" t="s">
        <v>627</v>
      </c>
      <c r="AB281" s="0" t="s">
        <v>628</v>
      </c>
    </row>
    <row r="282" customFormat="false" ht="15" hidden="false" customHeight="false" outlineLevel="0" collapsed="false">
      <c r="A282" s="0" t="s">
        <v>77</v>
      </c>
      <c r="B282" s="0" t="s">
        <v>78</v>
      </c>
      <c r="C282" s="0" t="n">
        <v>1</v>
      </c>
      <c r="D282" s="0" t="n">
        <v>3</v>
      </c>
      <c r="E282" s="0" t="n">
        <f aca="false">C282*D282</f>
        <v>3</v>
      </c>
      <c r="F282" s="0" t="n">
        <v>9202.477013</v>
      </c>
      <c r="G282" s="0" t="n">
        <v>24386.56408</v>
      </c>
      <c r="H282" s="0" t="n">
        <v>3829.150685</v>
      </c>
      <c r="I282" s="0" t="n">
        <v>3.829150685</v>
      </c>
      <c r="J282" s="0" t="n">
        <v>0.003829151</v>
      </c>
      <c r="K282" s="0" t="n">
        <v>8.441822183</v>
      </c>
      <c r="L282" s="0" t="n">
        <v>0.035</v>
      </c>
      <c r="M282" s="0" t="n">
        <v>2.9</v>
      </c>
      <c r="N282" s="0" t="n">
        <v>54.65099501</v>
      </c>
      <c r="O282" s="0" t="n">
        <f aca="false">R282*0.00220462</f>
        <v>196.905306779655</v>
      </c>
      <c r="P282" s="0" t="n">
        <f aca="false">Q282/2.54</f>
        <v>63.7421703598213</v>
      </c>
      <c r="Q282" s="2" t="n">
        <f aca="false">U282*(1-EXP(-V282*(E282)))</f>
        <v>161.905112713946</v>
      </c>
      <c r="R282" s="2" t="n">
        <f aca="false">L282*(Q282^M282)</f>
        <v>89314.8509855007</v>
      </c>
      <c r="S282" s="2" t="n">
        <f aca="false">R282/20/5.7/3.65*1000</f>
        <v>214647.563050951</v>
      </c>
      <c r="T282" s="2" t="n">
        <f aca="false">S282*2.65</f>
        <v>568816.04208502</v>
      </c>
      <c r="U282" s="0" t="n">
        <f aca="false">$AC$283*100</f>
        <v>208.407</v>
      </c>
      <c r="V282" s="0" t="n">
        <v>0.5</v>
      </c>
      <c r="W282" s="0" t="n">
        <v>0</v>
      </c>
      <c r="X282" s="0" t="s">
        <v>459</v>
      </c>
      <c r="Y282" s="0" t="n">
        <f aca="false">AVERAGE(550,88)*0.453592</f>
        <v>144.695848</v>
      </c>
      <c r="Z282" s="0" t="n">
        <f aca="false">AVERAGE(180,285)*0.45392</f>
        <v>105.5364</v>
      </c>
      <c r="AA282" s="0" t="n">
        <f aca="false">610*0.453592</f>
        <v>276.69112</v>
      </c>
      <c r="AB282" s="0" t="n">
        <f aca="false">300*0.453592</f>
        <v>136.0776</v>
      </c>
      <c r="AC282" s="0" t="n">
        <f aca="false">AVERAGE(Y282:AB282)</f>
        <v>165.750242</v>
      </c>
    </row>
    <row r="283" customFormat="false" ht="15" hidden="false" customHeight="false" outlineLevel="0" collapsed="false">
      <c r="A283" s="0" t="s">
        <v>77</v>
      </c>
      <c r="B283" s="0" t="s">
        <v>78</v>
      </c>
      <c r="C283" s="0" t="n">
        <v>2</v>
      </c>
      <c r="D283" s="0" t="n">
        <v>3</v>
      </c>
      <c r="E283" s="0" t="n">
        <f aca="false">C283*D283</f>
        <v>6</v>
      </c>
      <c r="F283" s="0" t="n">
        <v>68782.88609</v>
      </c>
      <c r="G283" s="0" t="n">
        <v>182274.6482</v>
      </c>
      <c r="H283" s="0" t="n">
        <v>28620.5589</v>
      </c>
      <c r="I283" s="0" t="n">
        <v>28.6205589</v>
      </c>
      <c r="J283" s="0" t="n">
        <v>0.028620559</v>
      </c>
      <c r="K283" s="0" t="n">
        <v>63.09745657</v>
      </c>
      <c r="L283" s="0" t="n">
        <v>0.035</v>
      </c>
      <c r="M283" s="0" t="n">
        <v>2.9</v>
      </c>
      <c r="N283" s="0" t="n">
        <v>109.3530894</v>
      </c>
      <c r="O283" s="0" t="n">
        <f aca="false">R283*0.00220462</f>
        <v>353.124767354263</v>
      </c>
      <c r="P283" s="0" t="n">
        <f aca="false">Q283/2.54</f>
        <v>77.9649710404168</v>
      </c>
      <c r="Q283" s="2" t="n">
        <f aca="false">U283*(1-EXP(-V283*(E283)))</f>
        <v>198.031026442659</v>
      </c>
      <c r="R283" s="2" t="n">
        <f aca="false">L283*(Q283^M283)</f>
        <v>160174.890618004</v>
      </c>
      <c r="S283" s="2" t="n">
        <f aca="false">R283/20/5.7/3.65*1000</f>
        <v>384943.26031724</v>
      </c>
      <c r="T283" s="2" t="n">
        <f aca="false">S283*2.65</f>
        <v>1020099.63984069</v>
      </c>
      <c r="U283" s="0" t="n">
        <f aca="false">$AC$283*100</f>
        <v>208.407</v>
      </c>
      <c r="V283" s="0" t="n">
        <v>0.5</v>
      </c>
      <c r="W283" s="0" t="n">
        <v>0</v>
      </c>
      <c r="X283" s="0" t="s">
        <v>460</v>
      </c>
      <c r="Y283" s="0" t="n">
        <f aca="false">AVERAGE(7.5, 10)*0.3048</f>
        <v>2.667</v>
      </c>
      <c r="Z283" s="0" t="n">
        <f aca="false">5.5*0.3048</f>
        <v>1.6764</v>
      </c>
      <c r="AA283" s="0" t="n">
        <f aca="false">7.6*0.3048</f>
        <v>2.31648</v>
      </c>
      <c r="AB283" s="0" t="n">
        <f aca="false">5.5*0.3048</f>
        <v>1.6764</v>
      </c>
      <c r="AC283" s="0" t="n">
        <f aca="false">AVERAGE(Y283:AB283)</f>
        <v>2.08407</v>
      </c>
    </row>
    <row r="284" customFormat="false" ht="15" hidden="false" customHeight="false" outlineLevel="0" collapsed="false">
      <c r="A284" s="0" t="s">
        <v>77</v>
      </c>
      <c r="B284" s="0" t="s">
        <v>78</v>
      </c>
      <c r="C284" s="0" t="n">
        <v>3</v>
      </c>
      <c r="D284" s="0" t="n">
        <v>3</v>
      </c>
      <c r="E284" s="0" t="n">
        <f aca="false">C284*D284</f>
        <v>9</v>
      </c>
      <c r="F284" s="0" t="n">
        <v>123834.1152</v>
      </c>
      <c r="G284" s="0" t="n">
        <v>328160.4053</v>
      </c>
      <c r="H284" s="0" t="n">
        <v>51527.37533</v>
      </c>
      <c r="I284" s="0" t="n">
        <v>51.52737533</v>
      </c>
      <c r="J284" s="0" t="n">
        <v>0.051527375</v>
      </c>
      <c r="K284" s="0" t="n">
        <v>113.5982822</v>
      </c>
      <c r="L284" s="0" t="n">
        <v>0.035</v>
      </c>
      <c r="M284" s="0" t="n">
        <v>2.9</v>
      </c>
      <c r="N284" s="0" t="n">
        <v>133.9325689</v>
      </c>
      <c r="O284" s="0" t="n">
        <f aca="false">R284*0.00220462</f>
        <v>396.440393148938</v>
      </c>
      <c r="P284" s="0" t="n">
        <f aca="false">Q284/2.54</f>
        <v>81.1385068340372</v>
      </c>
      <c r="Q284" s="2" t="n">
        <f aca="false">U284*(1-EXP(-V284*(E284)))</f>
        <v>206.091807358455</v>
      </c>
      <c r="R284" s="2" t="n">
        <f aca="false">L284*(Q284^M284)</f>
        <v>179822.551346235</v>
      </c>
      <c r="S284" s="2" t="n">
        <f aca="false">R284/20/5.7/3.65*1000</f>
        <v>432161.863365142</v>
      </c>
      <c r="T284" s="2" t="n">
        <f aca="false">S284*2.65</f>
        <v>1145228.93791763</v>
      </c>
      <c r="U284" s="0" t="n">
        <f aca="false">$AC$283*100</f>
        <v>208.407</v>
      </c>
      <c r="V284" s="0" t="n">
        <v>0.5</v>
      </c>
      <c r="W284" s="0" t="n">
        <v>0</v>
      </c>
      <c r="X284" s="0" t="s">
        <v>461</v>
      </c>
      <c r="Y284" s="0" t="n">
        <v>30</v>
      </c>
      <c r="Z284" s="0" t="n">
        <v>30</v>
      </c>
    </row>
    <row r="285" customFormat="false" ht="15" hidden="false" customHeight="false" outlineLevel="0" collapsed="false">
      <c r="A285" s="0" t="s">
        <v>77</v>
      </c>
      <c r="B285" s="0" t="s">
        <v>78</v>
      </c>
      <c r="C285" s="0" t="n">
        <v>4</v>
      </c>
      <c r="D285" s="0" t="n">
        <v>3</v>
      </c>
      <c r="E285" s="0" t="n">
        <f aca="false">C285*D285</f>
        <v>12</v>
      </c>
      <c r="F285" s="0" t="n">
        <v>155824.3573</v>
      </c>
      <c r="G285" s="0" t="n">
        <v>412934.5468</v>
      </c>
      <c r="H285" s="0" t="n">
        <v>64838.51507</v>
      </c>
      <c r="I285" s="0" t="n">
        <v>64.83851507</v>
      </c>
      <c r="J285" s="0" t="n">
        <v>0.064838515</v>
      </c>
      <c r="K285" s="0" t="n">
        <v>142.9442871</v>
      </c>
      <c r="L285" s="0" t="n">
        <v>0.035</v>
      </c>
      <c r="M285" s="0" t="n">
        <v>2.9</v>
      </c>
      <c r="N285" s="0" t="n">
        <v>144.9767238</v>
      </c>
      <c r="O285" s="0" t="n">
        <f aca="false">R285*0.00220462</f>
        <v>406.557252912918</v>
      </c>
      <c r="P285" s="0" t="n">
        <f aca="false">Q285/2.54</f>
        <v>81.8466183839045</v>
      </c>
      <c r="Q285" s="2" t="n">
        <f aca="false">U285*(1-EXP(-V285*(E285)))</f>
        <v>207.890410695118</v>
      </c>
      <c r="R285" s="2" t="n">
        <f aca="false">L285*(Q285^M285)</f>
        <v>184411.487200932</v>
      </c>
      <c r="S285" s="2" t="n">
        <f aca="false">R285/20/5.7/3.65*1000</f>
        <v>443190.308101254</v>
      </c>
      <c r="T285" s="2" t="n">
        <f aca="false">S285*2.65</f>
        <v>1174454.31646832</v>
      </c>
      <c r="U285" s="0" t="n">
        <f aca="false">$AC$283*100</f>
        <v>208.407</v>
      </c>
      <c r="V285" s="0" t="n">
        <v>0.5</v>
      </c>
      <c r="W285" s="0" t="n">
        <v>0</v>
      </c>
      <c r="X285" s="0" t="s">
        <v>462</v>
      </c>
      <c r="Y285" s="0" t="n">
        <f aca="false">35*0.453592</f>
        <v>15.87572</v>
      </c>
      <c r="Z285" s="0" t="n">
        <f aca="false">24*0.453592</f>
        <v>10.886208</v>
      </c>
    </row>
    <row r="286" customFormat="false" ht="15" hidden="false" customHeight="false" outlineLevel="0" collapsed="false">
      <c r="A286" s="0" t="s">
        <v>77</v>
      </c>
      <c r="B286" s="0" t="s">
        <v>78</v>
      </c>
      <c r="C286" s="0" t="n">
        <v>5</v>
      </c>
      <c r="D286" s="0" t="n">
        <v>3</v>
      </c>
      <c r="E286" s="0" t="n">
        <f aca="false">C286*D286</f>
        <v>15</v>
      </c>
      <c r="F286" s="0" t="n">
        <v>171800.3378</v>
      </c>
      <c r="G286" s="0" t="n">
        <v>455270.8951</v>
      </c>
      <c r="H286" s="0" t="n">
        <v>71486.12056</v>
      </c>
      <c r="I286" s="0" t="n">
        <v>71.48612056</v>
      </c>
      <c r="J286" s="0" t="n">
        <v>0.071486121</v>
      </c>
      <c r="K286" s="0" t="n">
        <v>157.5997311</v>
      </c>
      <c r="L286" s="0" t="n">
        <v>0.035</v>
      </c>
      <c r="M286" s="0" t="n">
        <v>2.9</v>
      </c>
      <c r="N286" s="0" t="n">
        <v>149.9391566</v>
      </c>
      <c r="O286" s="0" t="n">
        <f aca="false">R286*0.00220462</f>
        <v>408.837464365114</v>
      </c>
      <c r="P286" s="0" t="n">
        <f aca="false">Q286/2.54</f>
        <v>82.0046194274294</v>
      </c>
      <c r="Q286" s="2" t="n">
        <f aca="false">U286*(1-EXP(-V286*(E286)))</f>
        <v>208.291733345671</v>
      </c>
      <c r="R286" s="2" t="n">
        <f aca="false">L286*(Q286^M286)</f>
        <v>185445.774947662</v>
      </c>
      <c r="S286" s="2" t="n">
        <f aca="false">R286/20/5.7/3.65*1000</f>
        <v>445675.979206109</v>
      </c>
      <c r="T286" s="2" t="n">
        <f aca="false">S286*2.65</f>
        <v>1181041.34489619</v>
      </c>
      <c r="U286" s="0" t="n">
        <f aca="false">$AC$283*100</f>
        <v>208.407</v>
      </c>
      <c r="V286" s="0" t="n">
        <v>0.5</v>
      </c>
      <c r="W286" s="0" t="n">
        <v>0</v>
      </c>
      <c r="X286" s="0" t="s">
        <v>463</v>
      </c>
    </row>
    <row r="287" customFormat="false" ht="15" hidden="false" customHeight="false" outlineLevel="0" collapsed="false">
      <c r="A287" s="0" t="s">
        <v>77</v>
      </c>
      <c r="B287" s="0" t="s">
        <v>78</v>
      </c>
      <c r="C287" s="0" t="n">
        <v>6</v>
      </c>
      <c r="D287" s="0" t="n">
        <v>3</v>
      </c>
      <c r="E287" s="0" t="n">
        <f aca="false">C287*D287</f>
        <v>18</v>
      </c>
      <c r="F287" s="0" t="n">
        <v>179314.6932</v>
      </c>
      <c r="G287" s="0" t="n">
        <v>475183.9369</v>
      </c>
      <c r="H287" s="0" t="n">
        <v>74612.84384</v>
      </c>
      <c r="I287" s="0" t="n">
        <v>74.61284384</v>
      </c>
      <c r="J287" s="0" t="n">
        <v>0.074612844</v>
      </c>
      <c r="K287" s="0" t="n">
        <v>164.4929678</v>
      </c>
      <c r="L287" s="0" t="n">
        <v>0.035</v>
      </c>
      <c r="M287" s="0" t="n">
        <v>2.9</v>
      </c>
      <c r="N287" s="0" t="n">
        <v>152.1689526</v>
      </c>
      <c r="O287" s="0" t="n">
        <f aca="false">R287*0.00220462</f>
        <v>409.347388959094</v>
      </c>
      <c r="P287" s="0" t="n">
        <f aca="false">Q287/2.54</f>
        <v>82.0398742255747</v>
      </c>
      <c r="Q287" s="2" t="n">
        <f aca="false">U287*(1-EXP(-V287*(E287)))</f>
        <v>208.38128053296</v>
      </c>
      <c r="R287" s="2" t="n">
        <f aca="false">L287*(Q287^M287)</f>
        <v>185677.073127838</v>
      </c>
      <c r="S287" s="2" t="n">
        <f aca="false">R287/20/5.7/3.65*1000</f>
        <v>446231.850823932</v>
      </c>
      <c r="T287" s="2" t="n">
        <f aca="false">S287*2.65</f>
        <v>1182514.40468342</v>
      </c>
      <c r="U287" s="0" t="n">
        <f aca="false">$AC$283*100</f>
        <v>208.407</v>
      </c>
      <c r="V287" s="0" t="n">
        <v>0.5</v>
      </c>
      <c r="W287" s="0" t="n">
        <v>0</v>
      </c>
      <c r="X287" s="0" t="s">
        <v>464</v>
      </c>
    </row>
    <row r="288" customFormat="false" ht="15" hidden="false" customHeight="false" outlineLevel="0" collapsed="false">
      <c r="A288" s="0" t="s">
        <v>77</v>
      </c>
      <c r="B288" s="0" t="s">
        <v>78</v>
      </c>
      <c r="C288" s="0" t="n">
        <v>7</v>
      </c>
      <c r="D288" s="0" t="n">
        <v>3</v>
      </c>
      <c r="E288" s="0" t="n">
        <f aca="false">C288*D288</f>
        <v>21</v>
      </c>
      <c r="F288" s="0" t="n">
        <v>182759.9925</v>
      </c>
      <c r="G288" s="0" t="n">
        <v>484313.9801</v>
      </c>
      <c r="H288" s="0" t="n">
        <v>76046.43288</v>
      </c>
      <c r="I288" s="0" t="n">
        <v>76.04643288</v>
      </c>
      <c r="J288" s="0" t="n">
        <v>0.076046433</v>
      </c>
      <c r="K288" s="0" t="n">
        <v>167.6534869</v>
      </c>
      <c r="L288" s="0" t="n">
        <v>0.035</v>
      </c>
      <c r="M288" s="0" t="n">
        <v>2.9</v>
      </c>
      <c r="N288" s="0" t="n">
        <v>153.1708558</v>
      </c>
      <c r="O288" s="0" t="n">
        <f aca="false">R288*0.00220462</f>
        <v>409.461225346711</v>
      </c>
      <c r="P288" s="0" t="n">
        <f aca="false">Q288/2.54</f>
        <v>82.0477406343309</v>
      </c>
      <c r="Q288" s="2" t="n">
        <f aca="false">U288*(1-EXP(-V288*(E288)))</f>
        <v>208.4012612112</v>
      </c>
      <c r="R288" s="2" t="n">
        <f aca="false">L288*(Q288^M288)</f>
        <v>185728.708506097</v>
      </c>
      <c r="S288" s="2" t="n">
        <f aca="false">R288/20/5.7/3.65*1000</f>
        <v>446355.944499151</v>
      </c>
      <c r="T288" s="2" t="n">
        <f aca="false">S288*2.65</f>
        <v>1182843.25292275</v>
      </c>
      <c r="U288" s="0" t="n">
        <f aca="false">$AC$283*100</f>
        <v>208.407</v>
      </c>
      <c r="V288" s="0" t="n">
        <v>0.5</v>
      </c>
      <c r="W288" s="0" t="n">
        <v>0</v>
      </c>
      <c r="X288" s="0" t="s">
        <v>434</v>
      </c>
      <c r="Y288" s="7" t="s">
        <v>629</v>
      </c>
      <c r="Z288" s="7" t="s">
        <v>630</v>
      </c>
      <c r="AA288" s="7" t="s">
        <v>631</v>
      </c>
    </row>
    <row r="289" customFormat="false" ht="15" hidden="false" customHeight="false" outlineLevel="0" collapsed="false">
      <c r="A289" s="0" t="s">
        <v>77</v>
      </c>
      <c r="B289" s="0" t="s">
        <v>78</v>
      </c>
      <c r="C289" s="0" t="n">
        <v>8</v>
      </c>
      <c r="D289" s="0" t="n">
        <v>3</v>
      </c>
      <c r="E289" s="0" t="n">
        <f aca="false">C289*D289</f>
        <v>24</v>
      </c>
      <c r="F289" s="0" t="n">
        <v>184322.0116</v>
      </c>
      <c r="G289" s="0" t="n">
        <v>488453.3308</v>
      </c>
      <c r="H289" s="0" t="n">
        <v>76696.38903</v>
      </c>
      <c r="I289" s="0" t="n">
        <v>76.69638903</v>
      </c>
      <c r="J289" s="0" t="n">
        <v>0.076696389</v>
      </c>
      <c r="K289" s="0" t="n">
        <v>169.0863932</v>
      </c>
      <c r="L289" s="0" t="n">
        <v>0.035</v>
      </c>
      <c r="M289" s="0" t="n">
        <v>2.9</v>
      </c>
      <c r="N289" s="0" t="n">
        <v>153.6210205</v>
      </c>
      <c r="O289" s="0" t="n">
        <f aca="false">R289*0.00220462</f>
        <v>409.486628508038</v>
      </c>
      <c r="P289" s="0" t="n">
        <f aca="false">Q289/2.54</f>
        <v>82.0494958673764</v>
      </c>
      <c r="Q289" s="2" t="n">
        <f aca="false">U289*(1-EXP(-V289*(E289)))</f>
        <v>208.405719503136</v>
      </c>
      <c r="R289" s="2" t="n">
        <f aca="false">L289*(Q289^M289)</f>
        <v>185740.231199952</v>
      </c>
      <c r="S289" s="2" t="n">
        <f aca="false">R289/20/5.7/3.65*1000</f>
        <v>446383.636625696</v>
      </c>
      <c r="T289" s="2" t="n">
        <f aca="false">S289*2.65</f>
        <v>1182916.63705809</v>
      </c>
      <c r="U289" s="0" t="n">
        <f aca="false">$AC$283*100</f>
        <v>208.407</v>
      </c>
      <c r="V289" s="0" t="n">
        <v>0.5</v>
      </c>
      <c r="W289" s="0" t="n">
        <v>0</v>
      </c>
      <c r="X289" s="0" t="s">
        <v>469</v>
      </c>
      <c r="Y289" s="0" t="n">
        <v>11</v>
      </c>
      <c r="Z289" s="0" t="n">
        <v>10</v>
      </c>
    </row>
    <row r="290" customFormat="false" ht="15" hidden="false" customHeight="false" outlineLevel="0" collapsed="false">
      <c r="A290" s="0" t="s">
        <v>77</v>
      </c>
      <c r="B290" s="0" t="s">
        <v>78</v>
      </c>
      <c r="C290" s="0" t="n">
        <v>9</v>
      </c>
      <c r="D290" s="0" t="n">
        <v>3</v>
      </c>
      <c r="E290" s="0" t="n">
        <f aca="false">C290*D290</f>
        <v>27</v>
      </c>
      <c r="F290" s="0" t="n">
        <v>185026.8343</v>
      </c>
      <c r="G290" s="0" t="n">
        <v>490321.1109</v>
      </c>
      <c r="H290" s="0" t="n">
        <v>76989.66575</v>
      </c>
      <c r="I290" s="0" t="n">
        <v>76.98966575</v>
      </c>
      <c r="J290" s="0" t="n">
        <v>0.076989666</v>
      </c>
      <c r="K290" s="0" t="n">
        <v>169.7329569</v>
      </c>
      <c r="L290" s="0" t="n">
        <v>0.035</v>
      </c>
      <c r="M290" s="0" t="n">
        <v>2.9</v>
      </c>
      <c r="N290" s="0" t="n">
        <v>153.8233281</v>
      </c>
      <c r="O290" s="0" t="n">
        <f aca="false">R290*0.00220462</f>
        <v>409.492296860393</v>
      </c>
      <c r="P290" s="0" t="n">
        <f aca="false">Q290/2.54</f>
        <v>82.049887512807</v>
      </c>
      <c r="Q290" s="2" t="n">
        <f aca="false">U290*(1-EXP(-V290*(E290)))</f>
        <v>208.40671428253</v>
      </c>
      <c r="R290" s="2" t="n">
        <f aca="false">L290*(Q290^M290)</f>
        <v>185742.802324388</v>
      </c>
      <c r="S290" s="2" t="n">
        <f aca="false">R290/20/5.7/3.65*1000</f>
        <v>446389.815727922</v>
      </c>
      <c r="T290" s="2" t="n">
        <f aca="false">S290*2.65</f>
        <v>1182933.01167899</v>
      </c>
      <c r="U290" s="0" t="n">
        <f aca="false">$AC$283*100</f>
        <v>208.407</v>
      </c>
      <c r="V290" s="0" t="n">
        <v>0.5</v>
      </c>
      <c r="W290" s="0" t="n">
        <v>0</v>
      </c>
      <c r="X290" s="0" t="s">
        <v>470</v>
      </c>
      <c r="Z290" s="0" t="n">
        <v>5</v>
      </c>
    </row>
    <row r="291" customFormat="false" ht="15" hidden="false" customHeight="false" outlineLevel="0" collapsed="false">
      <c r="A291" s="0" t="s">
        <v>77</v>
      </c>
      <c r="B291" s="0" t="s">
        <v>78</v>
      </c>
      <c r="C291" s="0" t="n">
        <v>10</v>
      </c>
      <c r="D291" s="0" t="n">
        <v>3</v>
      </c>
      <c r="E291" s="0" t="n">
        <f aca="false">C291*D291</f>
        <v>30</v>
      </c>
      <c r="F291" s="0" t="n">
        <v>185344.3423</v>
      </c>
      <c r="G291" s="0" t="n">
        <v>491162.507</v>
      </c>
      <c r="H291" s="0" t="n">
        <v>77121.78083</v>
      </c>
      <c r="I291" s="0" t="n">
        <v>77.12178083</v>
      </c>
      <c r="J291" s="0" t="n">
        <v>0.077121781</v>
      </c>
      <c r="K291" s="0" t="n">
        <v>170.0242205</v>
      </c>
      <c r="L291" s="0" t="n">
        <v>0.035</v>
      </c>
      <c r="M291" s="0" t="n">
        <v>2.9</v>
      </c>
      <c r="N291" s="0" t="n">
        <v>153.9142985</v>
      </c>
      <c r="O291" s="0" t="n">
        <f aca="false">R291*0.00220462</f>
        <v>409.493561647776</v>
      </c>
      <c r="P291" s="0" t="n">
        <f aca="false">Q291/2.54</f>
        <v>82.0499749007146</v>
      </c>
      <c r="Q291" s="2" t="n">
        <f aca="false">U291*(1-EXP(-V291*(E291)))</f>
        <v>208.406936247815</v>
      </c>
      <c r="R291" s="2" t="n">
        <f aca="false">L291*(Q291^M291)</f>
        <v>185743.376022977</v>
      </c>
      <c r="S291" s="2" t="n">
        <f aca="false">R291/20/5.7/3.65*1000</f>
        <v>446391.194479638</v>
      </c>
      <c r="T291" s="2" t="n">
        <f aca="false">S291*2.65</f>
        <v>1182936.66537104</v>
      </c>
      <c r="U291" s="0" t="n">
        <f aca="false">$AC$283*100</f>
        <v>208.407</v>
      </c>
      <c r="V291" s="0" t="n">
        <v>0.5</v>
      </c>
      <c r="W291" s="0" t="n">
        <v>0</v>
      </c>
      <c r="X291" s="0" t="s">
        <v>471</v>
      </c>
      <c r="Y291" s="0" t="n">
        <f aca="false">3/52</f>
        <v>0.0576923076923077</v>
      </c>
      <c r="Z291" s="0" t="n">
        <f aca="false">6/52</f>
        <v>0.115384615384615</v>
      </c>
    </row>
    <row r="292" customFormat="false" ht="15" hidden="false" customHeight="false" outlineLevel="0" collapsed="false">
      <c r="A292" s="0" t="s">
        <v>79</v>
      </c>
      <c r="B292" s="0" t="s">
        <v>80</v>
      </c>
      <c r="C292" s="0" t="n">
        <v>1</v>
      </c>
      <c r="D292" s="0" t="n">
        <v>2</v>
      </c>
      <c r="E292" s="0" t="n">
        <f aca="false">C292*D292</f>
        <v>2</v>
      </c>
      <c r="F292" s="0" t="n">
        <v>476.0273973</v>
      </c>
      <c r="G292" s="0" t="n">
        <v>1261.472603</v>
      </c>
      <c r="H292" s="0" t="n">
        <v>198.075</v>
      </c>
      <c r="I292" s="0" t="n">
        <v>0.198075</v>
      </c>
      <c r="J292" s="0" t="n">
        <v>0.000198075</v>
      </c>
      <c r="K292" s="0" t="n">
        <v>0.436680107</v>
      </c>
      <c r="L292" s="0" t="n">
        <v>0.0034</v>
      </c>
      <c r="M292" s="0" t="n">
        <v>3.285</v>
      </c>
      <c r="N292" s="0" t="n">
        <v>20.58566939</v>
      </c>
      <c r="O292" s="0" t="n">
        <f aca="false">R292*0.00220462</f>
        <v>0.0868763139286691</v>
      </c>
      <c r="P292" s="0" t="n">
        <f aca="false">Q292/2.54</f>
        <v>6.79722742776365</v>
      </c>
      <c r="Q292" s="0" t="n">
        <f aca="false">59.9*(1-EXP(-0.17*(E292)))</f>
        <v>17.2649576665197</v>
      </c>
      <c r="R292" s="0" t="n">
        <f aca="false">L292*(Q292^M292)</f>
        <v>39.406479995949</v>
      </c>
      <c r="S292" s="0" t="n">
        <f aca="false">R292/20/5.7/3.65*1000</f>
        <v>94.7043499061499</v>
      </c>
      <c r="T292" s="0" t="n">
        <f aca="false">S292*2.65</f>
        <v>250.966527251297</v>
      </c>
      <c r="U292" s="0" t="n">
        <v>59.9</v>
      </c>
      <c r="V292" s="0" t="n">
        <v>0.17</v>
      </c>
      <c r="W292" s="0" t="n">
        <v>0</v>
      </c>
      <c r="Y292" s="0" t="s">
        <v>632</v>
      </c>
    </row>
    <row r="293" customFormat="false" ht="15" hidden="false" customHeight="false" outlineLevel="0" collapsed="false">
      <c r="A293" s="0" t="s">
        <v>79</v>
      </c>
      <c r="B293" s="0" t="s">
        <v>80</v>
      </c>
      <c r="C293" s="0" t="n">
        <v>2</v>
      </c>
      <c r="D293" s="0" t="n">
        <v>2</v>
      </c>
      <c r="E293" s="0" t="n">
        <f aca="false">C293*D293</f>
        <v>4</v>
      </c>
      <c r="F293" s="0" t="n">
        <v>1129.488104</v>
      </c>
      <c r="G293" s="0" t="n">
        <v>2993.143474</v>
      </c>
      <c r="H293" s="0" t="n">
        <v>469.9800001</v>
      </c>
      <c r="I293" s="0" t="n">
        <v>0.46998</v>
      </c>
      <c r="J293" s="0" t="n">
        <v>0.00046998</v>
      </c>
      <c r="K293" s="0" t="n">
        <v>1.036127308</v>
      </c>
      <c r="L293" s="0" t="n">
        <v>0.0034</v>
      </c>
      <c r="M293" s="0" t="n">
        <v>3.285</v>
      </c>
      <c r="N293" s="0" t="n">
        <v>26.9668692</v>
      </c>
      <c r="O293" s="0" t="n">
        <f aca="false">R293*0.00220462</f>
        <v>0.507890195822232</v>
      </c>
      <c r="P293" s="0" t="n">
        <f aca="false">Q293/2.54</f>
        <v>11.6352921879139</v>
      </c>
      <c r="Q293" s="0" t="n">
        <f aca="false">59.9*(1-EXP(-0.17*(E293)))</f>
        <v>29.5536421573012</v>
      </c>
      <c r="R293" s="0" t="n">
        <f aca="false">L293*(Q293^M293)</f>
        <v>230.375391596843</v>
      </c>
      <c r="S293" s="0" t="n">
        <f aca="false">R293/20/5.7/3.65*1000</f>
        <v>553.653909148866</v>
      </c>
      <c r="T293" s="0" t="n">
        <f aca="false">S293*2.65</f>
        <v>1467.18285924449</v>
      </c>
      <c r="U293" s="0" t="n">
        <v>59.9</v>
      </c>
      <c r="V293" s="0" t="n">
        <v>0.17</v>
      </c>
      <c r="W293" s="0" t="n">
        <v>0</v>
      </c>
    </row>
    <row r="294" customFormat="false" ht="15" hidden="false" customHeight="false" outlineLevel="0" collapsed="false">
      <c r="A294" s="0" t="s">
        <v>79</v>
      </c>
      <c r="B294" s="0" t="s">
        <v>80</v>
      </c>
      <c r="C294" s="0" t="n">
        <v>3</v>
      </c>
      <c r="D294" s="0" t="n">
        <v>2</v>
      </c>
      <c r="E294" s="0" t="n">
        <f aca="false">C294*D294</f>
        <v>6</v>
      </c>
      <c r="F294" s="0" t="n">
        <v>1548.906513</v>
      </c>
      <c r="G294" s="0" t="n">
        <v>4104.60226</v>
      </c>
      <c r="H294" s="0" t="n">
        <v>644.5000001</v>
      </c>
      <c r="I294" s="0" t="n">
        <v>0.6445</v>
      </c>
      <c r="J294" s="0" t="n">
        <v>0.0006445</v>
      </c>
      <c r="K294" s="0" t="n">
        <v>1.42087759</v>
      </c>
      <c r="L294" s="0" t="n">
        <v>0.0034</v>
      </c>
      <c r="M294" s="0" t="n">
        <v>3.285</v>
      </c>
      <c r="N294" s="0" t="n">
        <v>29.76376634</v>
      </c>
      <c r="O294" s="0" t="n">
        <f aca="false">R294*0.00220462</f>
        <v>1.19023894692042</v>
      </c>
      <c r="P294" s="0" t="n">
        <f aca="false">Q294/2.54</f>
        <v>15.0788831037924</v>
      </c>
      <c r="Q294" s="0" t="n">
        <f aca="false">59.9*(1-EXP(-0.17*(E294)))</f>
        <v>38.3003630836326</v>
      </c>
      <c r="R294" s="0" t="n">
        <f aca="false">L294*(Q294^M294)</f>
        <v>539.883946857245</v>
      </c>
      <c r="S294" s="0" t="n">
        <f aca="false">R294/20/5.7/3.65*1000</f>
        <v>1297.48605349013</v>
      </c>
      <c r="T294" s="0" t="n">
        <f aca="false">S294*2.65</f>
        <v>3438.33804174885</v>
      </c>
      <c r="U294" s="0" t="n">
        <v>59.9</v>
      </c>
      <c r="V294" s="0" t="n">
        <v>0.17</v>
      </c>
      <c r="W294" s="0" t="n">
        <v>0</v>
      </c>
    </row>
    <row r="295" customFormat="false" ht="15" hidden="false" customHeight="false" outlineLevel="0" collapsed="false">
      <c r="A295" s="0" t="s">
        <v>79</v>
      </c>
      <c r="B295" s="0" t="s">
        <v>80</v>
      </c>
      <c r="C295" s="0" t="n">
        <v>4</v>
      </c>
      <c r="D295" s="0" t="n">
        <v>2</v>
      </c>
      <c r="E295" s="0" t="n">
        <f aca="false">C295*D295</f>
        <v>8</v>
      </c>
      <c r="F295" s="0" t="n">
        <v>2095.457822</v>
      </c>
      <c r="G295" s="0" t="n">
        <v>5552.96323</v>
      </c>
      <c r="H295" s="0" t="n">
        <v>871.9199997</v>
      </c>
      <c r="I295" s="0" t="n">
        <v>0.87192</v>
      </c>
      <c r="J295" s="0" t="n">
        <v>0.00087192</v>
      </c>
      <c r="K295" s="0" t="n">
        <v>1.92225227</v>
      </c>
      <c r="L295" s="0" t="n">
        <v>0.0034</v>
      </c>
      <c r="M295" s="0" t="n">
        <v>3.285</v>
      </c>
      <c r="N295" s="0" t="n">
        <v>32.71181739</v>
      </c>
      <c r="O295" s="0" t="n">
        <f aca="false">R295*0.00220462</f>
        <v>1.95213221664094</v>
      </c>
      <c r="P295" s="0" t="n">
        <f aca="false">Q295/2.54</f>
        <v>17.5299289214496</v>
      </c>
      <c r="Q295" s="0" t="n">
        <f aca="false">59.9*(1-EXP(-0.17*(E295)))</f>
        <v>44.526019460482</v>
      </c>
      <c r="R295" s="0" t="n">
        <f aca="false">L295*(Q295^M295)</f>
        <v>885.473331749209</v>
      </c>
      <c r="S295" s="0" t="n">
        <f aca="false">R295/20/5.7/3.65*1000</f>
        <v>2128.03011715744</v>
      </c>
      <c r="T295" s="0" t="n">
        <f aca="false">S295*2.65</f>
        <v>5639.27981046721</v>
      </c>
      <c r="U295" s="0" t="n">
        <v>59.9</v>
      </c>
      <c r="V295" s="0" t="n">
        <v>0.17</v>
      </c>
      <c r="W295" s="0" t="n">
        <v>0</v>
      </c>
    </row>
    <row r="296" customFormat="false" ht="15" hidden="false" customHeight="false" outlineLevel="0" collapsed="false">
      <c r="A296" s="0" t="s">
        <v>79</v>
      </c>
      <c r="B296" s="0" t="s">
        <v>80</v>
      </c>
      <c r="C296" s="0" t="n">
        <v>5</v>
      </c>
      <c r="D296" s="0" t="n">
        <v>2</v>
      </c>
      <c r="E296" s="0" t="n">
        <f aca="false">C296*D296</f>
        <v>10</v>
      </c>
      <c r="F296" s="0" t="n">
        <v>2636.890171</v>
      </c>
      <c r="G296" s="0" t="n">
        <v>6987.758953</v>
      </c>
      <c r="H296" s="0" t="n">
        <v>1097.21</v>
      </c>
      <c r="I296" s="0" t="n">
        <v>1.09721</v>
      </c>
      <c r="J296" s="0" t="n">
        <v>0.00109721</v>
      </c>
      <c r="K296" s="0" t="n">
        <v>2.418931111</v>
      </c>
      <c r="L296" s="0" t="n">
        <v>0.0034</v>
      </c>
      <c r="M296" s="0" t="n">
        <v>3.285</v>
      </c>
      <c r="N296" s="0" t="n">
        <v>35.14764834</v>
      </c>
      <c r="O296" s="0" t="n">
        <f aca="false">R296*0.00220462</f>
        <v>2.66600988395737</v>
      </c>
      <c r="P296" s="0" t="n">
        <f aca="false">Q296/2.54</f>
        <v>19.2745105941894</v>
      </c>
      <c r="Q296" s="0" t="n">
        <f aca="false">59.9*(1-EXP(-0.17*(E296)))</f>
        <v>48.9572569092412</v>
      </c>
      <c r="R296" s="0" t="n">
        <f aca="false">L296*(Q296^M296)</f>
        <v>1209.2831798484</v>
      </c>
      <c r="S296" s="0" t="n">
        <f aca="false">R296/20/5.7/3.65*1000</f>
        <v>2906.23210730208</v>
      </c>
      <c r="T296" s="0" t="n">
        <f aca="false">S296*2.65</f>
        <v>7701.51508435052</v>
      </c>
      <c r="U296" s="0" t="n">
        <v>59.9</v>
      </c>
      <c r="V296" s="0" t="n">
        <v>0.17</v>
      </c>
      <c r="W296" s="0" t="n">
        <v>0</v>
      </c>
    </row>
    <row r="297" customFormat="false" ht="15" hidden="false" customHeight="false" outlineLevel="0" collapsed="false">
      <c r="A297" s="0" t="s">
        <v>79</v>
      </c>
      <c r="B297" s="0" t="s">
        <v>80</v>
      </c>
      <c r="C297" s="0" t="n">
        <v>6</v>
      </c>
      <c r="D297" s="0" t="n">
        <v>2</v>
      </c>
      <c r="E297" s="0" t="n">
        <f aca="false">C297*D297</f>
        <v>12</v>
      </c>
      <c r="F297" s="0" t="n">
        <v>2919.850997</v>
      </c>
      <c r="G297" s="0" t="n">
        <v>7737.605143</v>
      </c>
      <c r="H297" s="0" t="n">
        <v>1214.95</v>
      </c>
      <c r="I297" s="0" t="n">
        <v>1.21495</v>
      </c>
      <c r="J297" s="0" t="n">
        <v>0.00121495</v>
      </c>
      <c r="K297" s="0" t="n">
        <v>2.678503069</v>
      </c>
      <c r="L297" s="0" t="n">
        <v>0.0034</v>
      </c>
      <c r="M297" s="0" t="n">
        <v>3.285</v>
      </c>
      <c r="N297" s="0" t="n">
        <v>36.28525881</v>
      </c>
      <c r="O297" s="0" t="n">
        <f aca="false">R297*0.00220462</f>
        <v>3.27290526311882</v>
      </c>
      <c r="P297" s="0" t="n">
        <f aca="false">Q297/2.54</f>
        <v>20.5162520544812</v>
      </c>
      <c r="Q297" s="0" t="n">
        <f aca="false">59.9*(1-EXP(-0.17*(E297)))</f>
        <v>52.1112802183823</v>
      </c>
      <c r="R297" s="0" t="n">
        <f aca="false">L297*(Q297^M297)</f>
        <v>1484.56662060528</v>
      </c>
      <c r="S297" s="0" t="n">
        <f aca="false">R297/20/5.7/3.65*1000</f>
        <v>3567.81211392762</v>
      </c>
      <c r="T297" s="0" t="n">
        <f aca="false">S297*2.65</f>
        <v>9454.7021019082</v>
      </c>
      <c r="U297" s="0" t="n">
        <v>59.9</v>
      </c>
      <c r="V297" s="0" t="n">
        <v>0.17</v>
      </c>
      <c r="W297" s="0" t="n">
        <v>0</v>
      </c>
    </row>
    <row r="298" customFormat="false" ht="15" hidden="false" customHeight="false" outlineLevel="0" collapsed="false">
      <c r="A298" s="0" t="s">
        <v>79</v>
      </c>
      <c r="B298" s="0" t="s">
        <v>80</v>
      </c>
      <c r="C298" s="0" t="n">
        <v>7</v>
      </c>
      <c r="D298" s="0" t="n">
        <v>2</v>
      </c>
      <c r="E298" s="0" t="n">
        <f aca="false">C298*D298</f>
        <v>14</v>
      </c>
      <c r="F298" s="0" t="n">
        <v>3445.56597</v>
      </c>
      <c r="G298" s="0" t="n">
        <v>9130.749819</v>
      </c>
      <c r="H298" s="0" t="n">
        <v>1433.7</v>
      </c>
      <c r="I298" s="0" t="n">
        <v>1.4337</v>
      </c>
      <c r="J298" s="0" t="n">
        <v>0.0014337</v>
      </c>
      <c r="K298" s="0" t="n">
        <v>3.160763694</v>
      </c>
      <c r="L298" s="0" t="n">
        <v>0.0034</v>
      </c>
      <c r="M298" s="0" t="n">
        <v>3.285</v>
      </c>
      <c r="N298" s="0" t="n">
        <v>38.21192684</v>
      </c>
      <c r="O298" s="0" t="n">
        <f aca="false">R298*0.00220462</f>
        <v>3.75929536685965</v>
      </c>
      <c r="P298" s="0" t="n">
        <f aca="false">Q298/2.54</f>
        <v>21.4000867744608</v>
      </c>
      <c r="Q298" s="0" t="n">
        <f aca="false">59.9*(1-EXP(-0.17*(E298)))</f>
        <v>54.3562204071304</v>
      </c>
      <c r="R298" s="0" t="n">
        <f aca="false">L298*(Q298^M298)</f>
        <v>1705.18972288179</v>
      </c>
      <c r="S298" s="0" t="n">
        <f aca="false">R298/20/5.7/3.65*1000</f>
        <v>4098.02865388557</v>
      </c>
      <c r="T298" s="0" t="n">
        <f aca="false">S298*2.65</f>
        <v>10859.7759327968</v>
      </c>
      <c r="U298" s="0" t="n">
        <v>59.9</v>
      </c>
      <c r="V298" s="0" t="n">
        <v>0.17</v>
      </c>
      <c r="W298" s="0" t="n">
        <v>0</v>
      </c>
    </row>
    <row r="299" customFormat="false" ht="15" hidden="false" customHeight="false" outlineLevel="0" collapsed="false">
      <c r="A299" s="0" t="s">
        <v>79</v>
      </c>
      <c r="B299" s="0" t="s">
        <v>80</v>
      </c>
      <c r="C299" s="0" t="n">
        <v>8</v>
      </c>
      <c r="D299" s="0" t="n">
        <v>2</v>
      </c>
      <c r="E299" s="0" t="n">
        <f aca="false">C299*D299</f>
        <v>16</v>
      </c>
      <c r="F299" s="0" t="n">
        <v>3970.920452</v>
      </c>
      <c r="G299" s="0" t="n">
        <v>10522.9392</v>
      </c>
      <c r="H299" s="0" t="n">
        <v>1652.3</v>
      </c>
      <c r="I299" s="0" t="n">
        <v>1.6523</v>
      </c>
      <c r="J299" s="0" t="n">
        <v>0.0016523</v>
      </c>
      <c r="K299" s="0" t="n">
        <v>3.642693626</v>
      </c>
      <c r="L299" s="0" t="n">
        <v>0.0034</v>
      </c>
      <c r="M299" s="0" t="n">
        <v>3.285</v>
      </c>
      <c r="N299" s="0" t="n">
        <v>39.94463946</v>
      </c>
      <c r="O299" s="0" t="n">
        <f aca="false">R299*0.00220462</f>
        <v>4.13466717313494</v>
      </c>
      <c r="P299" s="0" t="n">
        <f aca="false">Q299/2.54</f>
        <v>22.0291740983695</v>
      </c>
      <c r="Q299" s="0" t="n">
        <f aca="false">59.9*(1-EXP(-0.17*(E299)))</f>
        <v>55.9541022098585</v>
      </c>
      <c r="R299" s="0" t="n">
        <f aca="false">L299*(Q299^M299)</f>
        <v>1875.45571261031</v>
      </c>
      <c r="S299" s="0" t="n">
        <f aca="false">R299/20/5.7/3.65*1000</f>
        <v>4507.22353427135</v>
      </c>
      <c r="T299" s="0" t="n">
        <f aca="false">S299*2.65</f>
        <v>11944.1423658191</v>
      </c>
      <c r="U299" s="0" t="n">
        <v>59.9</v>
      </c>
      <c r="V299" s="0" t="n">
        <v>0.17</v>
      </c>
      <c r="W299" s="0" t="n">
        <v>0</v>
      </c>
    </row>
    <row r="300" customFormat="false" ht="15" hidden="false" customHeight="false" outlineLevel="0" collapsed="false">
      <c r="A300" s="0" t="s">
        <v>79</v>
      </c>
      <c r="B300" s="0" t="s">
        <v>80</v>
      </c>
      <c r="C300" s="0" t="n">
        <v>9</v>
      </c>
      <c r="D300" s="0" t="n">
        <v>2</v>
      </c>
      <c r="E300" s="0" t="n">
        <f aca="false">C300*D300</f>
        <v>18</v>
      </c>
      <c r="F300" s="0" t="n">
        <v>4109.589041</v>
      </c>
      <c r="G300" s="0" t="n">
        <v>10890.41096</v>
      </c>
      <c r="H300" s="0" t="n">
        <v>1710</v>
      </c>
      <c r="I300" s="0" t="n">
        <v>1.71</v>
      </c>
      <c r="J300" s="0" t="n">
        <v>0.00171</v>
      </c>
      <c r="K300" s="0" t="n">
        <v>3.7699002</v>
      </c>
      <c r="L300" s="0" t="n">
        <v>0.0034</v>
      </c>
      <c r="M300" s="0" t="n">
        <v>3.285</v>
      </c>
      <c r="N300" s="0" t="n">
        <v>40.3754158</v>
      </c>
      <c r="O300" s="0" t="n">
        <f aca="false">R300*0.00220462</f>
        <v>4.41721016007759</v>
      </c>
      <c r="P300" s="0" t="n">
        <f aca="false">Q300/2.54</f>
        <v>22.4769397859538</v>
      </c>
      <c r="Q300" s="0" t="n">
        <f aca="false">59.9*(1-EXP(-0.17*(E300)))</f>
        <v>57.0914270563227</v>
      </c>
      <c r="R300" s="0" t="n">
        <f aca="false">L300*(Q300^M300)</f>
        <v>2003.61520809826</v>
      </c>
      <c r="S300" s="0" t="n">
        <f aca="false">R300/20/5.7/3.65*1000</f>
        <v>4815.2252057156</v>
      </c>
      <c r="T300" s="0" t="n">
        <f aca="false">S300*2.65</f>
        <v>12760.3467951464</v>
      </c>
      <c r="U300" s="0" t="n">
        <v>59.9</v>
      </c>
      <c r="V300" s="0" t="n">
        <v>0.17</v>
      </c>
      <c r="W300" s="0" t="n">
        <v>0</v>
      </c>
    </row>
    <row r="301" customFormat="false" ht="15" hidden="false" customHeight="false" outlineLevel="0" collapsed="false">
      <c r="A301" s="0" t="s">
        <v>79</v>
      </c>
      <c r="B301" s="0" t="s">
        <v>80</v>
      </c>
      <c r="C301" s="0" t="n">
        <v>10</v>
      </c>
      <c r="D301" s="0" t="n">
        <v>2</v>
      </c>
      <c r="E301" s="0" t="n">
        <f aca="false">C301*D301</f>
        <v>20</v>
      </c>
      <c r="F301" s="0" t="n">
        <v>4373.94857</v>
      </c>
      <c r="G301" s="0" t="n">
        <v>11590.96371</v>
      </c>
      <c r="H301" s="0" t="n">
        <v>1820</v>
      </c>
      <c r="I301" s="0" t="n">
        <v>1.82</v>
      </c>
      <c r="J301" s="0" t="n">
        <v>0.00182</v>
      </c>
      <c r="K301" s="0" t="n">
        <v>4.0124084</v>
      </c>
      <c r="L301" s="0" t="n">
        <v>0.0034</v>
      </c>
      <c r="M301" s="0" t="n">
        <v>3.285</v>
      </c>
      <c r="N301" s="0" t="n">
        <v>41.16973126</v>
      </c>
      <c r="O301" s="0" t="n">
        <f aca="false">R301*0.00220462</f>
        <v>4.62631213547076</v>
      </c>
      <c r="P301" s="0" t="n">
        <f aca="false">Q301/2.54</f>
        <v>22.7956461139277</v>
      </c>
      <c r="Q301" s="0" t="n">
        <f aca="false">59.9*(1-EXP(-0.17*(E301)))</f>
        <v>57.9009411293765</v>
      </c>
      <c r="R301" s="0" t="n">
        <f aca="false">L301*(Q301^M301)</f>
        <v>2098.46238148559</v>
      </c>
      <c r="S301" s="0" t="n">
        <f aca="false">R301/20/5.7/3.65*1000</f>
        <v>5043.1684246229</v>
      </c>
      <c r="T301" s="0" t="n">
        <f aca="false">S301*2.65</f>
        <v>13364.3963252507</v>
      </c>
      <c r="U301" s="0" t="n">
        <v>59.9</v>
      </c>
      <c r="V301" s="0" t="n">
        <v>0.17</v>
      </c>
      <c r="W301" s="0" t="n">
        <v>0</v>
      </c>
    </row>
    <row r="302" customFormat="false" ht="15" hidden="false" customHeight="false" outlineLevel="0" collapsed="false">
      <c r="A302" s="0" t="s">
        <v>81</v>
      </c>
      <c r="B302" s="0" t="s">
        <v>82</v>
      </c>
      <c r="C302" s="0" t="n">
        <v>1</v>
      </c>
      <c r="D302" s="0" t="n">
        <v>2</v>
      </c>
      <c r="E302" s="0" t="n">
        <f aca="false">C302*D302</f>
        <v>2</v>
      </c>
      <c r="F302" s="0" t="n">
        <v>127.5414564</v>
      </c>
      <c r="G302" s="0" t="n">
        <v>337.9848595</v>
      </c>
      <c r="H302" s="0" t="n">
        <v>53.07000001</v>
      </c>
      <c r="I302" s="0" t="n">
        <v>0.05307</v>
      </c>
      <c r="J302" s="0" t="n">
        <v>5.31E-005</v>
      </c>
      <c r="K302" s="0" t="n">
        <v>0.116999183</v>
      </c>
      <c r="L302" s="0" t="n">
        <v>0.015</v>
      </c>
      <c r="M302" s="0" t="n">
        <v>3</v>
      </c>
      <c r="N302" s="0" t="n">
        <v>15.23769499</v>
      </c>
      <c r="O302" s="0" t="n">
        <f aca="false">R302*0.00220462</f>
        <v>0.943102039510242</v>
      </c>
      <c r="P302" s="0" t="n">
        <f aca="false">Q302/2.54</f>
        <v>12.0284825933714</v>
      </c>
      <c r="Q302" s="0" t="n">
        <f aca="false">106*(1-EXP(-0.17*(E302)))</f>
        <v>30.5523457871634</v>
      </c>
      <c r="R302" s="0" t="n">
        <f aca="false">L302*(Q302^M302)</f>
        <v>427.784397996136</v>
      </c>
      <c r="S302" s="0" t="n">
        <f aca="false">R302/20/5.7/3.65*1000</f>
        <v>1028.08074500393</v>
      </c>
      <c r="T302" s="0" t="n">
        <f aca="false">S302*2.65</f>
        <v>2724.41397426042</v>
      </c>
      <c r="U302" s="0" t="n">
        <v>106</v>
      </c>
      <c r="V302" s="0" t="n">
        <v>0.17</v>
      </c>
      <c r="W302" s="0" t="n">
        <v>0</v>
      </c>
      <c r="Y302" s="0" t="s">
        <v>633</v>
      </c>
    </row>
    <row r="303" customFormat="false" ht="15" hidden="false" customHeight="false" outlineLevel="0" collapsed="false">
      <c r="A303" s="0" t="s">
        <v>81</v>
      </c>
      <c r="B303" s="0" t="s">
        <v>82</v>
      </c>
      <c r="C303" s="0" t="n">
        <v>2</v>
      </c>
      <c r="D303" s="0" t="n">
        <v>2</v>
      </c>
      <c r="E303" s="0" t="n">
        <f aca="false">C303*D303</f>
        <v>4</v>
      </c>
      <c r="F303" s="0" t="n">
        <v>347.4885845</v>
      </c>
      <c r="G303" s="0" t="n">
        <v>920.8447489</v>
      </c>
      <c r="H303" s="0" t="n">
        <v>144.59</v>
      </c>
      <c r="I303" s="0" t="n">
        <v>0.14459</v>
      </c>
      <c r="J303" s="0" t="n">
        <v>0.00014459</v>
      </c>
      <c r="K303" s="0" t="n">
        <v>0.318766006</v>
      </c>
      <c r="L303" s="0" t="n">
        <v>0.015</v>
      </c>
      <c r="M303" s="0" t="n">
        <v>3</v>
      </c>
      <c r="N303" s="0" t="n">
        <v>21.28215815</v>
      </c>
      <c r="O303" s="0" t="n">
        <f aca="false">R303*0.00220462</f>
        <v>4.73037054845698</v>
      </c>
      <c r="P303" s="0" t="n">
        <f aca="false">Q303/2.54</f>
        <v>20.5899995311998</v>
      </c>
      <c r="Q303" s="0" t="n">
        <f aca="false">106*(1-EXP(-0.17*(E303)))</f>
        <v>52.2985988092475</v>
      </c>
      <c r="R303" s="0" t="n">
        <f aca="false">L303*(Q303^M303)</f>
        <v>2145.66253978327</v>
      </c>
      <c r="S303" s="0" t="n">
        <f aca="false">R303/20/5.7/3.65*1000</f>
        <v>5156.60307566274</v>
      </c>
      <c r="T303" s="0" t="n">
        <f aca="false">S303*2.65</f>
        <v>13664.9981505063</v>
      </c>
      <c r="U303" s="0" t="n">
        <v>106</v>
      </c>
      <c r="V303" s="0" t="n">
        <v>0.17</v>
      </c>
      <c r="W303" s="0" t="n">
        <v>0</v>
      </c>
    </row>
    <row r="304" customFormat="false" ht="15" hidden="false" customHeight="false" outlineLevel="0" collapsed="false">
      <c r="A304" s="0" t="s">
        <v>81</v>
      </c>
      <c r="B304" s="0" t="s">
        <v>82</v>
      </c>
      <c r="C304" s="0" t="n">
        <v>3</v>
      </c>
      <c r="D304" s="0" t="n">
        <v>2</v>
      </c>
      <c r="E304" s="0" t="n">
        <f aca="false">C304*D304</f>
        <v>6</v>
      </c>
      <c r="F304" s="0" t="n">
        <v>732.4200913</v>
      </c>
      <c r="G304" s="0" t="n">
        <v>1940.913242</v>
      </c>
      <c r="H304" s="0" t="n">
        <v>304.76</v>
      </c>
      <c r="I304" s="0" t="n">
        <v>0.30476</v>
      </c>
      <c r="J304" s="0" t="n">
        <v>0.00030476</v>
      </c>
      <c r="K304" s="0" t="n">
        <v>0.671879991</v>
      </c>
      <c r="L304" s="0" t="n">
        <v>0.015</v>
      </c>
      <c r="M304" s="0" t="n">
        <v>3</v>
      </c>
      <c r="N304" s="0" t="n">
        <v>27.28698603</v>
      </c>
      <c r="O304" s="0" t="n">
        <f aca="false">R304*0.00220462</f>
        <v>10.296053813819</v>
      </c>
      <c r="P304" s="0" t="n">
        <f aca="false">Q304/2.54</f>
        <v>26.6838332053755</v>
      </c>
      <c r="Q304" s="0" t="n">
        <f aca="false">106*(1-EXP(-0.17*(E304)))</f>
        <v>67.7769363416537</v>
      </c>
      <c r="R304" s="0" t="n">
        <f aca="false">L304*(Q304^M304)</f>
        <v>4670.21700511607</v>
      </c>
      <c r="S304" s="0" t="n">
        <f aca="false">R304/20/5.7/3.65*1000</f>
        <v>11223.7851600963</v>
      </c>
      <c r="T304" s="0" t="n">
        <f aca="false">S304*2.65</f>
        <v>29743.0306742552</v>
      </c>
      <c r="U304" s="0" t="n">
        <v>106</v>
      </c>
      <c r="V304" s="0" t="n">
        <v>0.17</v>
      </c>
      <c r="W304" s="0" t="n">
        <v>0</v>
      </c>
    </row>
    <row r="305" customFormat="false" ht="15" hidden="false" customHeight="false" outlineLevel="0" collapsed="false">
      <c r="A305" s="0" t="s">
        <v>81</v>
      </c>
      <c r="B305" s="0" t="s">
        <v>82</v>
      </c>
      <c r="C305" s="0" t="n">
        <v>4</v>
      </c>
      <c r="D305" s="0" t="n">
        <v>2</v>
      </c>
      <c r="E305" s="0" t="n">
        <f aca="false">C305*D305</f>
        <v>8</v>
      </c>
      <c r="F305" s="0" t="n">
        <v>1115.200673</v>
      </c>
      <c r="G305" s="0" t="n">
        <v>2955.281782</v>
      </c>
      <c r="H305" s="0" t="n">
        <v>464.035</v>
      </c>
      <c r="I305" s="0" t="n">
        <v>0.464035</v>
      </c>
      <c r="J305" s="0" t="n">
        <v>0.000464035</v>
      </c>
      <c r="K305" s="0" t="n">
        <v>1.023020842</v>
      </c>
      <c r="L305" s="0" t="n">
        <v>0.015</v>
      </c>
      <c r="M305" s="0" t="n">
        <v>3</v>
      </c>
      <c r="N305" s="0" t="n">
        <v>31.39206078</v>
      </c>
      <c r="O305" s="0" t="n">
        <f aca="false">R305*0.00220462</f>
        <v>16.1772145736878</v>
      </c>
      <c r="P305" s="0" t="n">
        <f aca="false">Q305/2.54</f>
        <v>31.0212431665052</v>
      </c>
      <c r="Q305" s="0" t="n">
        <f aca="false">106*(1-EXP(-0.17*(E305)))</f>
        <v>78.7939576429231</v>
      </c>
      <c r="R305" s="0" t="n">
        <f aca="false">L305*(Q305^M305)</f>
        <v>7337.86982504369</v>
      </c>
      <c r="S305" s="0" t="n">
        <f aca="false">R305/20/5.7/3.65*1000</f>
        <v>17634.8710046712</v>
      </c>
      <c r="T305" s="0" t="n">
        <f aca="false">S305*2.65</f>
        <v>46732.4081623787</v>
      </c>
      <c r="U305" s="0" t="n">
        <v>106</v>
      </c>
      <c r="V305" s="0" t="n">
        <v>0.17</v>
      </c>
      <c r="W305" s="0" t="n">
        <v>0</v>
      </c>
    </row>
    <row r="306" customFormat="false" ht="15" hidden="false" customHeight="false" outlineLevel="0" collapsed="false">
      <c r="A306" s="0" t="s">
        <v>81</v>
      </c>
      <c r="B306" s="0" t="s">
        <v>82</v>
      </c>
      <c r="C306" s="0" t="n">
        <v>5</v>
      </c>
      <c r="D306" s="0" t="n">
        <v>2</v>
      </c>
      <c r="E306" s="0" t="n">
        <f aca="false">C306*D306</f>
        <v>10</v>
      </c>
      <c r="F306" s="0" t="n">
        <v>1550.432588</v>
      </c>
      <c r="G306" s="0" t="n">
        <v>4108.646359</v>
      </c>
      <c r="H306" s="0" t="n">
        <v>645.1349999</v>
      </c>
      <c r="I306" s="0" t="n">
        <v>0.645135</v>
      </c>
      <c r="J306" s="0" t="n">
        <v>0.000645135</v>
      </c>
      <c r="K306" s="0" t="n">
        <v>1.422277523</v>
      </c>
      <c r="L306" s="0" t="n">
        <v>0.015</v>
      </c>
      <c r="M306" s="0" t="n">
        <v>3</v>
      </c>
      <c r="N306" s="0" t="n">
        <v>35.03642466</v>
      </c>
      <c r="O306" s="0" t="n">
        <f aca="false">R306*0.00220462</f>
        <v>21.5037082481253</v>
      </c>
      <c r="P306" s="0" t="n">
        <f aca="false">Q306/2.54</f>
        <v>34.1084828544922</v>
      </c>
      <c r="Q306" s="0" t="n">
        <f aca="false">106*(1-EXP(-0.17*(E306)))</f>
        <v>86.6355464504101</v>
      </c>
      <c r="R306" s="0" t="n">
        <f aca="false">L306*(Q306^M306)</f>
        <v>9753.9295879223</v>
      </c>
      <c r="S306" s="0" t="n">
        <f aca="false">R306/20/5.7/3.65*1000</f>
        <v>23441.3111942377</v>
      </c>
      <c r="T306" s="0" t="n">
        <f aca="false">S306*2.65</f>
        <v>62119.4746647299</v>
      </c>
      <c r="U306" s="0" t="n">
        <v>106</v>
      </c>
      <c r="V306" s="0" t="n">
        <v>0.17</v>
      </c>
      <c r="W306" s="0" t="n">
        <v>0</v>
      </c>
    </row>
    <row r="307" customFormat="false" ht="15" hidden="false" customHeight="false" outlineLevel="0" collapsed="false">
      <c r="A307" s="0" t="s">
        <v>81</v>
      </c>
      <c r="B307" s="0" t="s">
        <v>82</v>
      </c>
      <c r="C307" s="0" t="n">
        <v>6</v>
      </c>
      <c r="D307" s="0" t="n">
        <v>2</v>
      </c>
      <c r="E307" s="0" t="n">
        <f aca="false">C307*D307</f>
        <v>12</v>
      </c>
      <c r="F307" s="0" t="n">
        <v>1976.435953</v>
      </c>
      <c r="G307" s="0" t="n">
        <v>5237.555275</v>
      </c>
      <c r="H307" s="0" t="n">
        <v>822.395</v>
      </c>
      <c r="I307" s="0" t="n">
        <v>0.822395</v>
      </c>
      <c r="J307" s="0" t="n">
        <v>0.000822395</v>
      </c>
      <c r="K307" s="0" t="n">
        <v>1.813068465</v>
      </c>
      <c r="L307" s="0" t="n">
        <v>0.015</v>
      </c>
      <c r="M307" s="0" t="n">
        <v>3</v>
      </c>
      <c r="N307" s="0" t="n">
        <v>37.98945537</v>
      </c>
      <c r="O307" s="0" t="n">
        <f aca="false">R307*0.00220462</f>
        <v>25.9332745876858</v>
      </c>
      <c r="P307" s="0" t="n">
        <f aca="false">Q307/2.54</f>
        <v>36.3058884436562</v>
      </c>
      <c r="Q307" s="0" t="n">
        <f aca="false">106*(1-EXP(-0.17*(E307)))</f>
        <v>92.2169566468869</v>
      </c>
      <c r="R307" s="0" t="n">
        <f aca="false">L307*(Q307^M307)</f>
        <v>11763.1494714218</v>
      </c>
      <c r="S307" s="0" t="n">
        <f aca="false">R307/20/5.7/3.65*1000</f>
        <v>28270.0059394899</v>
      </c>
      <c r="T307" s="0" t="n">
        <f aca="false">S307*2.65</f>
        <v>74915.5157396483</v>
      </c>
      <c r="U307" s="0" t="n">
        <v>106</v>
      </c>
      <c r="V307" s="0" t="n">
        <v>0.17</v>
      </c>
      <c r="W307" s="0" t="n">
        <v>0</v>
      </c>
    </row>
    <row r="308" customFormat="false" ht="15" hidden="false" customHeight="false" outlineLevel="0" collapsed="false">
      <c r="A308" s="0" t="s">
        <v>81</v>
      </c>
      <c r="B308" s="0" t="s">
        <v>82</v>
      </c>
      <c r="C308" s="0" t="n">
        <v>7</v>
      </c>
      <c r="D308" s="0" t="n">
        <v>2</v>
      </c>
      <c r="E308" s="0" t="n">
        <f aca="false">C308*D308</f>
        <v>14</v>
      </c>
      <c r="F308" s="0" t="n">
        <v>2275.666907</v>
      </c>
      <c r="G308" s="0" t="n">
        <v>6030.517304</v>
      </c>
      <c r="H308" s="0" t="n">
        <v>946.905</v>
      </c>
      <c r="I308" s="0" t="n">
        <v>0.946905</v>
      </c>
      <c r="J308" s="0" t="n">
        <v>0.000946905</v>
      </c>
      <c r="K308" s="0" t="n">
        <v>2.087565701</v>
      </c>
      <c r="L308" s="0" t="n">
        <v>0.015</v>
      </c>
      <c r="M308" s="0" t="n">
        <v>3</v>
      </c>
      <c r="N308" s="0" t="n">
        <v>39.81729171</v>
      </c>
      <c r="O308" s="0" t="n">
        <f aca="false">R308*0.00220462</f>
        <v>29.4313296805301</v>
      </c>
      <c r="P308" s="0" t="n">
        <f aca="false">Q308/2.54</f>
        <v>37.8699365290959</v>
      </c>
      <c r="Q308" s="0" t="n">
        <f aca="false">106*(1-EXP(-0.17*(E308)))</f>
        <v>96.1896387839036</v>
      </c>
      <c r="R308" s="0" t="n">
        <f aca="false">L308*(Q308^M308)</f>
        <v>13349.8424583511</v>
      </c>
      <c r="S308" s="0" t="n">
        <f aca="false">R308/20/5.7/3.65*1000</f>
        <v>32083.2551270155</v>
      </c>
      <c r="T308" s="0" t="n">
        <f aca="false">S308*2.65</f>
        <v>85020.626086591</v>
      </c>
      <c r="U308" s="0" t="n">
        <v>106</v>
      </c>
      <c r="V308" s="0" t="n">
        <v>0.17</v>
      </c>
      <c r="W308" s="0" t="n">
        <v>0</v>
      </c>
    </row>
    <row r="309" customFormat="false" ht="15" hidden="false" customHeight="false" outlineLevel="0" collapsed="false">
      <c r="A309" s="0" t="s">
        <v>81</v>
      </c>
      <c r="B309" s="0" t="s">
        <v>82</v>
      </c>
      <c r="C309" s="0" t="n">
        <v>8</v>
      </c>
      <c r="D309" s="0" t="n">
        <v>2</v>
      </c>
      <c r="E309" s="0" t="n">
        <f aca="false">C309*D309</f>
        <v>16</v>
      </c>
      <c r="F309" s="0" t="n">
        <v>2451.333814</v>
      </c>
      <c r="G309" s="0" t="n">
        <v>6496.034608</v>
      </c>
      <c r="H309" s="0" t="n">
        <v>1020</v>
      </c>
      <c r="I309" s="0" t="n">
        <v>1.02</v>
      </c>
      <c r="J309" s="0" t="n">
        <v>0.00102</v>
      </c>
      <c r="K309" s="0" t="n">
        <v>2.2487124</v>
      </c>
      <c r="L309" s="0" t="n">
        <v>0.015</v>
      </c>
      <c r="M309" s="0" t="n">
        <v>3</v>
      </c>
      <c r="N309" s="0" t="n">
        <v>40.81655102</v>
      </c>
      <c r="O309" s="0" t="n">
        <f aca="false">R309*0.00220462</f>
        <v>32.1039097697649</v>
      </c>
      <c r="P309" s="0" t="n">
        <f aca="false">Q309/2.54</f>
        <v>38.9831795396856</v>
      </c>
      <c r="Q309" s="0" t="n">
        <f aca="false">106*(1-EXP(-0.17*(E309)))</f>
        <v>99.0172760308013</v>
      </c>
      <c r="R309" s="0" t="n">
        <f aca="false">L309*(Q309^M309)</f>
        <v>14562.1058367269</v>
      </c>
      <c r="S309" s="0" t="n">
        <f aca="false">R309/20/5.7/3.65*1000</f>
        <v>34996.6494513985</v>
      </c>
      <c r="T309" s="0" t="n">
        <f aca="false">S309*2.65</f>
        <v>92741.1210462061</v>
      </c>
      <c r="U309" s="0" t="n">
        <v>106</v>
      </c>
      <c r="V309" s="0" t="n">
        <v>0.17</v>
      </c>
      <c r="W309" s="0" t="n">
        <v>0</v>
      </c>
    </row>
    <row r="310" customFormat="false" ht="15" hidden="false" customHeight="false" outlineLevel="0" collapsed="false">
      <c r="A310" s="0" t="s">
        <v>81</v>
      </c>
      <c r="B310" s="0" t="s">
        <v>82</v>
      </c>
      <c r="C310" s="0" t="n">
        <v>9</v>
      </c>
      <c r="D310" s="0" t="n">
        <v>2</v>
      </c>
      <c r="E310" s="0" t="n">
        <f aca="false">C310*D310</f>
        <v>18</v>
      </c>
      <c r="F310" s="0" t="n">
        <v>2643.59529</v>
      </c>
      <c r="G310" s="0" t="n">
        <v>7005.527518</v>
      </c>
      <c r="H310" s="0" t="n">
        <v>1100</v>
      </c>
      <c r="I310" s="0" t="n">
        <v>1.1</v>
      </c>
      <c r="J310" s="0" t="n">
        <v>0.0011</v>
      </c>
      <c r="K310" s="0" t="n">
        <v>2.425082</v>
      </c>
      <c r="L310" s="0" t="n">
        <v>0.015</v>
      </c>
      <c r="M310" s="0" t="n">
        <v>3</v>
      </c>
      <c r="N310" s="0" t="n">
        <v>41.85690786</v>
      </c>
      <c r="O310" s="0" t="n">
        <f aca="false">R310*0.00220462</f>
        <v>34.1016055708482</v>
      </c>
      <c r="P310" s="0" t="n">
        <f aca="false">Q310/2.54</f>
        <v>39.7755528766461</v>
      </c>
      <c r="Q310" s="0" t="n">
        <f aca="false">106*(1-EXP(-0.17*(E310)))</f>
        <v>101.029904306681</v>
      </c>
      <c r="R310" s="0" t="n">
        <f aca="false">L310*(Q310^M310)</f>
        <v>15468.2464873077</v>
      </c>
      <c r="S310" s="0" t="n">
        <f aca="false">R310/20/5.7/3.65*1000</f>
        <v>37174.3486837483</v>
      </c>
      <c r="T310" s="0" t="n">
        <f aca="false">S310*2.65</f>
        <v>98512.024011933</v>
      </c>
      <c r="U310" s="0" t="n">
        <v>106</v>
      </c>
      <c r="V310" s="0" t="n">
        <v>0.17</v>
      </c>
      <c r="W310" s="0" t="n">
        <v>0</v>
      </c>
    </row>
    <row r="311" customFormat="false" ht="15" hidden="false" customHeight="false" outlineLevel="0" collapsed="false">
      <c r="A311" s="0" t="s">
        <v>81</v>
      </c>
      <c r="B311" s="0" t="s">
        <v>82</v>
      </c>
      <c r="C311" s="0" t="n">
        <v>10</v>
      </c>
      <c r="D311" s="0" t="n">
        <v>2</v>
      </c>
      <c r="E311" s="0" t="n">
        <f aca="false">C311*D311</f>
        <v>20</v>
      </c>
      <c r="F311" s="0" t="n">
        <v>3076.18361</v>
      </c>
      <c r="G311" s="0" t="n">
        <v>8151.886566</v>
      </c>
      <c r="H311" s="0" t="n">
        <v>1280</v>
      </c>
      <c r="I311" s="0" t="n">
        <v>1.28</v>
      </c>
      <c r="J311" s="0" t="n">
        <v>0.00128</v>
      </c>
      <c r="K311" s="0" t="n">
        <v>2.8219136</v>
      </c>
      <c r="L311" s="0" t="n">
        <v>0.015</v>
      </c>
      <c r="M311" s="0" t="n">
        <v>3</v>
      </c>
      <c r="N311" s="0" t="n">
        <v>44.02569665</v>
      </c>
      <c r="O311" s="0" t="n">
        <f aca="false">R311*0.00220462</f>
        <v>35.5728776979794</v>
      </c>
      <c r="P311" s="0" t="n">
        <f aca="false">Q311/2.54</f>
        <v>40.3395407024431</v>
      </c>
      <c r="Q311" s="0" t="n">
        <f aca="false">106*(1-EXP(-0.17*(E311)))</f>
        <v>102.462433384205</v>
      </c>
      <c r="R311" s="0" t="n">
        <f aca="false">L311*(Q311^M311)</f>
        <v>16135.6050920246</v>
      </c>
      <c r="S311" s="0" t="n">
        <f aca="false">R311/20/5.7/3.65*1000</f>
        <v>38778.1905600207</v>
      </c>
      <c r="T311" s="0" t="n">
        <f aca="false">S311*2.65</f>
        <v>102762.204984055</v>
      </c>
      <c r="U311" s="0" t="n">
        <v>106</v>
      </c>
      <c r="V311" s="0" t="n">
        <v>0.17</v>
      </c>
      <c r="W311" s="0" t="n">
        <v>0</v>
      </c>
    </row>
    <row r="312" customFormat="false" ht="15" hidden="false" customHeight="false" outlineLevel="0" collapsed="false">
      <c r="A312" s="0" t="s">
        <v>83</v>
      </c>
      <c r="B312" s="0" t="s">
        <v>84</v>
      </c>
      <c r="C312" s="0" t="n">
        <v>1</v>
      </c>
      <c r="D312" s="0" t="n">
        <v>7</v>
      </c>
      <c r="E312" s="0" t="n">
        <f aca="false">C312*D312</f>
        <v>7</v>
      </c>
      <c r="F312" s="0" t="n">
        <v>1355.00938</v>
      </c>
      <c r="G312" s="0" t="n">
        <v>3590.52486</v>
      </c>
      <c r="H312" s="0" t="n">
        <v>563.819403</v>
      </c>
      <c r="I312" s="0" t="n">
        <v>0.563819403</v>
      </c>
      <c r="J312" s="0" t="n">
        <v>0.000563819</v>
      </c>
      <c r="K312" s="0" t="n">
        <v>1.243007532</v>
      </c>
      <c r="L312" s="0" t="n">
        <v>0.0054</v>
      </c>
      <c r="M312" s="0" t="n">
        <v>3</v>
      </c>
      <c r="N312" s="0" t="n">
        <v>47.08856104</v>
      </c>
      <c r="O312" s="0" t="n">
        <f aca="false">R312*0.00220462</f>
        <v>44.9260309314068</v>
      </c>
      <c r="P312" s="0" t="n">
        <f aca="false">Q312/2.54</f>
        <v>61.2947295354888</v>
      </c>
      <c r="Q312" s="0" t="n">
        <f aca="false">280*(1-EXP(-0.116*(E312)))</f>
        <v>155.688613020142</v>
      </c>
      <c r="R312" s="0" t="n">
        <f aca="false">L312*(Q312^M312)</f>
        <v>20378.1290795723</v>
      </c>
      <c r="S312" s="0" t="n">
        <f aca="false">R312/20/5.7/3.65*1000</f>
        <v>48974.1145868117</v>
      </c>
      <c r="T312" s="0" t="n">
        <f aca="false">S312*2.65</f>
        <v>129781.403655051</v>
      </c>
      <c r="U312" s="0" t="n">
        <v>280</v>
      </c>
      <c r="V312" s="0" t="n">
        <v>0.116</v>
      </c>
      <c r="W312" s="0" t="n">
        <v>0</v>
      </c>
      <c r="Y312" s="0" t="s">
        <v>634</v>
      </c>
    </row>
    <row r="313" customFormat="false" ht="15" hidden="false" customHeight="false" outlineLevel="0" collapsed="false">
      <c r="A313" s="0" t="s">
        <v>83</v>
      </c>
      <c r="B313" s="0" t="s">
        <v>84</v>
      </c>
      <c r="C313" s="0" t="n">
        <v>2</v>
      </c>
      <c r="D313" s="0" t="n">
        <v>7</v>
      </c>
      <c r="E313" s="0" t="n">
        <f aca="false">C313*D313</f>
        <v>14</v>
      </c>
      <c r="F313" s="0" t="n">
        <v>9019.28204</v>
      </c>
      <c r="G313" s="0" t="n">
        <v>23901.1974</v>
      </c>
      <c r="H313" s="0" t="n">
        <v>3752.923257</v>
      </c>
      <c r="I313" s="0" t="n">
        <v>3.752923257</v>
      </c>
      <c r="J313" s="0" t="n">
        <v>0.003752923</v>
      </c>
      <c r="K313" s="0" t="n">
        <v>8.273769671</v>
      </c>
      <c r="L313" s="0" t="n">
        <v>0.0054</v>
      </c>
      <c r="M313" s="0" t="n">
        <v>3</v>
      </c>
      <c r="N313" s="0" t="n">
        <v>88.57788534</v>
      </c>
      <c r="O313" s="0" t="n">
        <f aca="false">R313*0.00220462</f>
        <v>135.260776580388</v>
      </c>
      <c r="P313" s="0" t="n">
        <f aca="false">Q313/2.54</f>
        <v>88.5077039751742</v>
      </c>
      <c r="Q313" s="0" t="n">
        <f aca="false">280*(1-EXP(-0.116*(E313)))</f>
        <v>224.809568096942</v>
      </c>
      <c r="R313" s="0" t="n">
        <f aca="false">L313*(Q313^M313)</f>
        <v>61353.3291816221</v>
      </c>
      <c r="S313" s="0" t="n">
        <f aca="false">R313/20/5.7/3.65*1000</f>
        <v>147448.520023124</v>
      </c>
      <c r="T313" s="0" t="n">
        <f aca="false">S313*2.65</f>
        <v>390738.57806128</v>
      </c>
      <c r="U313" s="0" t="n">
        <v>280</v>
      </c>
      <c r="V313" s="0" t="n">
        <v>0.116</v>
      </c>
      <c r="W313" s="0" t="n">
        <v>0</v>
      </c>
    </row>
    <row r="314" customFormat="false" ht="15" hidden="false" customHeight="false" outlineLevel="0" collapsed="false">
      <c r="A314" s="0" t="s">
        <v>83</v>
      </c>
      <c r="B314" s="0" t="s">
        <v>84</v>
      </c>
      <c r="C314" s="0" t="n">
        <v>3</v>
      </c>
      <c r="D314" s="0" t="n">
        <v>7</v>
      </c>
      <c r="E314" s="0" t="n">
        <f aca="false">C314*D314</f>
        <v>21</v>
      </c>
      <c r="F314" s="0" t="n">
        <v>20847.3854</v>
      </c>
      <c r="G314" s="0" t="n">
        <v>55245.1214</v>
      </c>
      <c r="H314" s="0" t="n">
        <v>8674.597065</v>
      </c>
      <c r="I314" s="0" t="n">
        <v>8.674597065</v>
      </c>
      <c r="J314" s="0" t="n">
        <v>0.008674597</v>
      </c>
      <c r="K314" s="0" t="n">
        <v>19.12419018</v>
      </c>
      <c r="L314" s="0" t="n">
        <v>0.0054</v>
      </c>
      <c r="M314" s="0" t="n">
        <v>3</v>
      </c>
      <c r="N314" s="0" t="n">
        <v>117.1166165</v>
      </c>
      <c r="O314" s="0" t="n">
        <f aca="false">R314*0.00220462</f>
        <v>198.557210217229</v>
      </c>
      <c r="P314" s="0" t="n">
        <f aca="false">Q314/2.54</f>
        <v>100.589427533905</v>
      </c>
      <c r="Q314" s="0" t="n">
        <f aca="false">280*(1-EXP(-0.116*(E314)))</f>
        <v>255.49714593612</v>
      </c>
      <c r="R314" s="0" t="n">
        <f aca="false">L314*(Q314^M314)</f>
        <v>90064.1426718569</v>
      </c>
      <c r="S314" s="0" t="n">
        <f aca="false">R314/20/5.7/3.65*1000</f>
        <v>216448.312116936</v>
      </c>
      <c r="T314" s="0" t="n">
        <f aca="false">S314*2.65</f>
        <v>573588.027109879</v>
      </c>
      <c r="U314" s="0" t="n">
        <v>280</v>
      </c>
      <c r="V314" s="0" t="n">
        <v>0.116</v>
      </c>
      <c r="W314" s="0" t="n">
        <v>0</v>
      </c>
    </row>
    <row r="315" customFormat="false" ht="15" hidden="false" customHeight="false" outlineLevel="0" collapsed="false">
      <c r="A315" s="0" t="s">
        <v>83</v>
      </c>
      <c r="B315" s="0" t="s">
        <v>84</v>
      </c>
      <c r="C315" s="0" t="n">
        <v>4</v>
      </c>
      <c r="D315" s="0" t="n">
        <v>7</v>
      </c>
      <c r="E315" s="0" t="n">
        <f aca="false">C315*D315</f>
        <v>28</v>
      </c>
      <c r="F315" s="0" t="n">
        <v>32899.0593</v>
      </c>
      <c r="G315" s="0" t="n">
        <v>87183.5571</v>
      </c>
      <c r="H315" s="0" t="n">
        <v>13689.29857</v>
      </c>
      <c r="I315" s="0" t="n">
        <v>13.68929857</v>
      </c>
      <c r="J315" s="0" t="n">
        <v>0.013689299</v>
      </c>
      <c r="K315" s="0" t="n">
        <v>30.17970142</v>
      </c>
      <c r="L315" s="0" t="n">
        <v>0.0054</v>
      </c>
      <c r="M315" s="0" t="n">
        <v>3</v>
      </c>
      <c r="N315" s="0" t="n">
        <v>136.3523033</v>
      </c>
      <c r="O315" s="0" t="n">
        <f aca="false">R315*0.00220462</f>
        <v>232.045217406181</v>
      </c>
      <c r="P315" s="0" t="n">
        <f aca="false">Q315/2.54</f>
        <v>105.953341150666</v>
      </c>
      <c r="Q315" s="0" t="n">
        <f aca="false">280*(1-EXP(-0.116*(E315)))</f>
        <v>269.121486522693</v>
      </c>
      <c r="R315" s="0" t="n">
        <f aca="false">L315*(Q315^M315)</f>
        <v>105254.065283895</v>
      </c>
      <c r="S315" s="0" t="n">
        <f aca="false">R315/20/5.7/3.65*1000</f>
        <v>252953.773813735</v>
      </c>
      <c r="T315" s="0" t="n">
        <f aca="false">S315*2.65</f>
        <v>670327.500606398</v>
      </c>
      <c r="U315" s="0" t="n">
        <v>280</v>
      </c>
      <c r="V315" s="0" t="n">
        <v>0.116</v>
      </c>
      <c r="W315" s="0" t="n">
        <v>0</v>
      </c>
    </row>
    <row r="316" customFormat="false" ht="15" hidden="false" customHeight="false" outlineLevel="0" collapsed="false">
      <c r="A316" s="0" t="s">
        <v>83</v>
      </c>
      <c r="B316" s="0" t="s">
        <v>84</v>
      </c>
      <c r="C316" s="0" t="n">
        <v>5</v>
      </c>
      <c r="D316" s="0" t="n">
        <v>7</v>
      </c>
      <c r="E316" s="0" t="n">
        <f aca="false">C316*D316</f>
        <v>35</v>
      </c>
      <c r="F316" s="0" t="n">
        <v>43204.5378</v>
      </c>
      <c r="G316" s="0" t="n">
        <v>114492.325</v>
      </c>
      <c r="H316" s="0" t="n">
        <v>17977.40818</v>
      </c>
      <c r="I316" s="0" t="n">
        <v>17.97740818</v>
      </c>
      <c r="J316" s="0" t="n">
        <v>0.017977408</v>
      </c>
      <c r="K316" s="0" t="n">
        <v>39.63335362</v>
      </c>
      <c r="L316" s="0" t="n">
        <v>0.0054</v>
      </c>
      <c r="M316" s="0" t="n">
        <v>3</v>
      </c>
      <c r="N316" s="0" t="n">
        <v>149.3176363</v>
      </c>
      <c r="O316" s="0" t="n">
        <f aca="false">R316*0.00220462</f>
        <v>248.045901026668</v>
      </c>
      <c r="P316" s="0" t="n">
        <f aca="false">Q316/2.54</f>
        <v>108.334753798308</v>
      </c>
      <c r="Q316" s="0" t="n">
        <f aca="false">280*(1-EXP(-0.116*(E316)))</f>
        <v>275.170274647703</v>
      </c>
      <c r="R316" s="0" t="n">
        <f aca="false">L316*(Q316^M316)</f>
        <v>112511.861920271</v>
      </c>
      <c r="S316" s="0" t="n">
        <f aca="false">R316/20/5.7/3.65*1000</f>
        <v>270396.207450784</v>
      </c>
      <c r="T316" s="0" t="n">
        <f aca="false">S316*2.65</f>
        <v>716549.949744577</v>
      </c>
      <c r="U316" s="0" t="n">
        <v>280</v>
      </c>
      <c r="V316" s="0" t="n">
        <v>0.116</v>
      </c>
      <c r="W316" s="0" t="n">
        <v>0</v>
      </c>
    </row>
    <row r="317" customFormat="false" ht="15" hidden="false" customHeight="false" outlineLevel="0" collapsed="false">
      <c r="A317" s="0" t="s">
        <v>83</v>
      </c>
      <c r="B317" s="0" t="s">
        <v>84</v>
      </c>
      <c r="C317" s="0" t="n">
        <v>6</v>
      </c>
      <c r="D317" s="0" t="n">
        <v>7</v>
      </c>
      <c r="E317" s="0" t="n">
        <f aca="false">C317*D317</f>
        <v>42</v>
      </c>
      <c r="F317" s="0" t="n">
        <v>51223.1927</v>
      </c>
      <c r="G317" s="0" t="n">
        <v>135742.561</v>
      </c>
      <c r="H317" s="0" t="n">
        <v>21313.97048</v>
      </c>
      <c r="I317" s="0" t="n">
        <v>21.31397048</v>
      </c>
      <c r="J317" s="0" t="n">
        <v>0.02131397</v>
      </c>
      <c r="K317" s="0" t="n">
        <v>46.98920561</v>
      </c>
      <c r="L317" s="0" t="n">
        <v>0.0054</v>
      </c>
      <c r="M317" s="0" t="n">
        <v>3</v>
      </c>
      <c r="N317" s="0" t="n">
        <v>158.0363049</v>
      </c>
      <c r="O317" s="0" t="n">
        <f aca="false">R317*0.00220462</f>
        <v>255.379287478781</v>
      </c>
      <c r="P317" s="0" t="n">
        <f aca="false">Q317/2.54</f>
        <v>109.392027759736</v>
      </c>
      <c r="Q317" s="0" t="n">
        <f aca="false">280*(1-EXP(-0.116*(E317)))</f>
        <v>277.855750509729</v>
      </c>
      <c r="R317" s="0" t="n">
        <f aca="false">L317*(Q317^M317)</f>
        <v>115838.234017101</v>
      </c>
      <c r="S317" s="0" t="n">
        <f aca="false">R317/20/5.7/3.65*1000</f>
        <v>278390.372547708</v>
      </c>
      <c r="T317" s="0" t="n">
        <f aca="false">S317*2.65</f>
        <v>737734.487251425</v>
      </c>
      <c r="U317" s="0" t="n">
        <v>280</v>
      </c>
      <c r="V317" s="0" t="n">
        <v>0.116</v>
      </c>
      <c r="W317" s="0" t="n">
        <v>0</v>
      </c>
    </row>
    <row r="318" customFormat="false" ht="15" hidden="false" customHeight="false" outlineLevel="0" collapsed="false">
      <c r="A318" s="0" t="s">
        <v>83</v>
      </c>
      <c r="B318" s="0" t="s">
        <v>84</v>
      </c>
      <c r="C318" s="0" t="n">
        <v>7</v>
      </c>
      <c r="D318" s="0" t="n">
        <v>7</v>
      </c>
      <c r="E318" s="0" t="n">
        <f aca="false">C318*D318</f>
        <v>49</v>
      </c>
      <c r="F318" s="0" t="n">
        <v>57132.7029</v>
      </c>
      <c r="G318" s="0" t="n">
        <v>151401.763</v>
      </c>
      <c r="H318" s="0" t="n">
        <v>23772.91768</v>
      </c>
      <c r="I318" s="0" t="n">
        <v>23.77291768</v>
      </c>
      <c r="J318" s="0" t="n">
        <v>0.023772918</v>
      </c>
      <c r="K318" s="0" t="n">
        <v>52.41024977</v>
      </c>
      <c r="L318" s="0" t="n">
        <v>0.0054</v>
      </c>
      <c r="M318" s="0" t="n">
        <v>3</v>
      </c>
      <c r="N318" s="0" t="n">
        <v>163.8939449</v>
      </c>
      <c r="O318" s="0" t="n">
        <f aca="false">R318*0.00220462</f>
        <v>258.680883091918</v>
      </c>
      <c r="P318" s="0" t="n">
        <f aca="false">Q318/2.54</f>
        <v>109.861424876031</v>
      </c>
      <c r="Q318" s="0" t="n">
        <f aca="false">280*(1-EXP(-0.116*(E318)))</f>
        <v>279.04801918512</v>
      </c>
      <c r="R318" s="0" t="n">
        <f aca="false">L318*(Q318^M318)</f>
        <v>117335.814377044</v>
      </c>
      <c r="S318" s="0" t="n">
        <f aca="false">R318/20/5.7/3.65*1000</f>
        <v>281989.460170737</v>
      </c>
      <c r="T318" s="0" t="n">
        <f aca="false">S318*2.65</f>
        <v>747272.069452454</v>
      </c>
      <c r="U318" s="0" t="n">
        <v>280</v>
      </c>
      <c r="V318" s="0" t="n">
        <v>0.116</v>
      </c>
      <c r="W318" s="0" t="n">
        <v>0</v>
      </c>
    </row>
    <row r="319" customFormat="false" ht="15" hidden="false" customHeight="false" outlineLevel="0" collapsed="false">
      <c r="A319" s="0" t="s">
        <v>83</v>
      </c>
      <c r="B319" s="0" t="s">
        <v>84</v>
      </c>
      <c r="C319" s="0" t="n">
        <v>8</v>
      </c>
      <c r="D319" s="0" t="n">
        <v>7</v>
      </c>
      <c r="E319" s="0" t="n">
        <f aca="false">C319*D319</f>
        <v>56</v>
      </c>
      <c r="F319" s="0" t="n">
        <v>61342.9118</v>
      </c>
      <c r="G319" s="0" t="n">
        <v>162558.266</v>
      </c>
      <c r="H319" s="0" t="n">
        <v>25524.7856</v>
      </c>
      <c r="I319" s="0" t="n">
        <v>25.5247856</v>
      </c>
      <c r="J319" s="0" t="n">
        <v>0.025524786</v>
      </c>
      <c r="K319" s="0" t="n">
        <v>56.27245283</v>
      </c>
      <c r="L319" s="0" t="n">
        <v>0.0054</v>
      </c>
      <c r="M319" s="0" t="n">
        <v>3</v>
      </c>
      <c r="N319" s="0" t="n">
        <v>167.8247907</v>
      </c>
      <c r="O319" s="0" t="n">
        <f aca="false">R319*0.00220462</f>
        <v>260.155764903018</v>
      </c>
      <c r="P319" s="0" t="n">
        <f aca="false">Q319/2.54</f>
        <v>110.069822756642</v>
      </c>
      <c r="Q319" s="0" t="n">
        <f aca="false">280*(1-EXP(-0.116*(E319)))</f>
        <v>279.577349801872</v>
      </c>
      <c r="R319" s="0" t="n">
        <f aca="false">L319*(Q319^M319)</f>
        <v>118004.810308814</v>
      </c>
      <c r="S319" s="0" t="n">
        <f aca="false">R319/20/5.7/3.65*1000</f>
        <v>283597.236983452</v>
      </c>
      <c r="T319" s="0" t="n">
        <f aca="false">S319*2.65</f>
        <v>751532.678006148</v>
      </c>
      <c r="U319" s="0" t="n">
        <v>280</v>
      </c>
      <c r="V319" s="0" t="n">
        <v>0.116</v>
      </c>
      <c r="W319" s="0" t="n">
        <v>0</v>
      </c>
    </row>
    <row r="320" customFormat="false" ht="15" hidden="false" customHeight="false" outlineLevel="0" collapsed="false">
      <c r="A320" s="0" t="s">
        <v>83</v>
      </c>
      <c r="B320" s="0" t="s">
        <v>84</v>
      </c>
      <c r="C320" s="0" t="n">
        <v>9</v>
      </c>
      <c r="D320" s="0" t="n">
        <v>7</v>
      </c>
      <c r="E320" s="0" t="n">
        <f aca="false">C320*D320</f>
        <v>63</v>
      </c>
      <c r="F320" s="0" t="n">
        <v>64280.7821</v>
      </c>
      <c r="G320" s="0" t="n">
        <v>170344.273</v>
      </c>
      <c r="H320" s="0" t="n">
        <v>26747.23343</v>
      </c>
      <c r="I320" s="0" t="n">
        <v>26.74723343</v>
      </c>
      <c r="J320" s="0" t="n">
        <v>0.026747233</v>
      </c>
      <c r="K320" s="0" t="n">
        <v>58.96748577</v>
      </c>
      <c r="L320" s="0" t="n">
        <v>0.0054</v>
      </c>
      <c r="M320" s="0" t="n">
        <v>3</v>
      </c>
      <c r="N320" s="0" t="n">
        <v>170.46231</v>
      </c>
      <c r="O320" s="0" t="n">
        <f aca="false">R320*0.00220462</f>
        <v>260.812359987925</v>
      </c>
      <c r="P320" s="0" t="n">
        <f aca="false">Q320/2.54</f>
        <v>110.162345005151</v>
      </c>
      <c r="Q320" s="0" t="n">
        <f aca="false">280*(1-EXP(-0.116*(E320)))</f>
        <v>279.812356313083</v>
      </c>
      <c r="R320" s="0" t="n">
        <f aca="false">L320*(Q320^M320)</f>
        <v>118302.637183698</v>
      </c>
      <c r="S320" s="0" t="n">
        <f aca="false">R320/20/5.7/3.65*1000</f>
        <v>284312.994913959</v>
      </c>
      <c r="T320" s="0" t="n">
        <f aca="false">S320*2.65</f>
        <v>753429.436521992</v>
      </c>
      <c r="U320" s="0" t="n">
        <v>280</v>
      </c>
      <c r="V320" s="0" t="n">
        <v>0.116</v>
      </c>
      <c r="W320" s="0" t="n">
        <v>0</v>
      </c>
    </row>
    <row r="321" customFormat="false" ht="15" hidden="false" customHeight="false" outlineLevel="0" collapsed="false">
      <c r="A321" s="0" t="s">
        <v>83</v>
      </c>
      <c r="B321" s="0" t="s">
        <v>84</v>
      </c>
      <c r="C321" s="0" t="n">
        <v>10</v>
      </c>
      <c r="D321" s="0" t="n">
        <v>7</v>
      </c>
      <c r="E321" s="0" t="n">
        <f aca="false">C321*D321</f>
        <v>70</v>
      </c>
      <c r="F321" s="0" t="n">
        <v>66302.7108</v>
      </c>
      <c r="G321" s="0" t="n">
        <v>175702.084</v>
      </c>
      <c r="H321" s="0" t="n">
        <v>27588.55796</v>
      </c>
      <c r="I321" s="0" t="n">
        <v>27.58855796</v>
      </c>
      <c r="J321" s="0" t="n">
        <v>0.027588558</v>
      </c>
      <c r="K321" s="0" t="n">
        <v>60.82228666</v>
      </c>
      <c r="L321" s="0" t="n">
        <v>0.0054</v>
      </c>
      <c r="M321" s="0" t="n">
        <v>3</v>
      </c>
      <c r="N321" s="0" t="n">
        <v>172.2311681</v>
      </c>
      <c r="O321" s="0" t="n">
        <f aca="false">R321*0.00220462</f>
        <v>261.104221776327</v>
      </c>
      <c r="P321" s="0" t="n">
        <f aca="false">Q321/2.54</f>
        <v>110.203422037432</v>
      </c>
      <c r="Q321" s="0" t="n">
        <f aca="false">280*(1-EXP(-0.116*(E321)))</f>
        <v>279.916691975076</v>
      </c>
      <c r="R321" s="0" t="n">
        <f aca="false">L321*(Q321^M321)</f>
        <v>118435.023621453</v>
      </c>
      <c r="S321" s="0" t="n">
        <f aca="false">R321/20/5.7/3.65*1000</f>
        <v>284631.155062371</v>
      </c>
      <c r="T321" s="0" t="n">
        <f aca="false">S321*2.65</f>
        <v>754272.560915283</v>
      </c>
      <c r="U321" s="0" t="n">
        <v>280</v>
      </c>
      <c r="V321" s="0" t="n">
        <v>0.116</v>
      </c>
      <c r="W321" s="0" t="n">
        <v>0</v>
      </c>
      <c r="AK321" s="0" t="s">
        <v>453</v>
      </c>
    </row>
    <row r="322" customFormat="false" ht="15" hidden="false" customHeight="false" outlineLevel="0" collapsed="false">
      <c r="A322" s="0" t="s">
        <v>85</v>
      </c>
      <c r="B322" s="0" t="s">
        <v>86</v>
      </c>
      <c r="C322" s="0" t="n">
        <v>1</v>
      </c>
      <c r="D322" s="0" t="n">
        <v>7</v>
      </c>
      <c r="E322" s="0" t="n">
        <f aca="false">C322*D322</f>
        <v>7</v>
      </c>
      <c r="F322" s="0" t="n">
        <v>1355.00938</v>
      </c>
      <c r="G322" s="0" t="n">
        <v>3590.52486</v>
      </c>
      <c r="H322" s="0" t="n">
        <v>563.819403</v>
      </c>
      <c r="I322" s="0" t="n">
        <v>0.563819403</v>
      </c>
      <c r="J322" s="0" t="n">
        <v>0.000563819</v>
      </c>
      <c r="K322" s="0" t="n">
        <v>1.243007532</v>
      </c>
      <c r="L322" s="0" t="n">
        <v>0.00524</v>
      </c>
      <c r="M322" s="0" t="n">
        <v>3.141</v>
      </c>
      <c r="N322" s="0" t="n">
        <v>39.99232685</v>
      </c>
      <c r="O322" s="0" t="n">
        <f aca="false">R322*0.00220462</f>
        <v>167.006970291035</v>
      </c>
      <c r="P322" s="0" t="n">
        <f aca="false">Q322/2.54</f>
        <v>74.9406134922844</v>
      </c>
      <c r="Q322" s="2" t="n">
        <f aca="false">U322*(1-EXP(-V322*(E322-W322)))</f>
        <v>190.349158270402</v>
      </c>
      <c r="R322" s="2" t="n">
        <f aca="false">L322*(Q322^M322)</f>
        <v>75753.177550342</v>
      </c>
      <c r="S322" s="2" t="n">
        <f aca="false">R322/20/5.7/3.65*1000</f>
        <v>182055.221221682</v>
      </c>
      <c r="T322" s="2" t="n">
        <f aca="false">S322*2.65</f>
        <v>482446.336237458</v>
      </c>
      <c r="U322" s="0" t="n">
        <f aca="false">$AK$324</f>
        <v>309.244444444444</v>
      </c>
      <c r="V322" s="0" t="n">
        <f aca="false">$AK$325</f>
        <v>0.136555555555556</v>
      </c>
      <c r="W322" s="0" t="n">
        <v>0</v>
      </c>
      <c r="Y322" s="0" t="s">
        <v>635</v>
      </c>
      <c r="Z322" s="0" t="s">
        <v>636</v>
      </c>
      <c r="AA322" s="0" t="s">
        <v>637</v>
      </c>
      <c r="AB322" s="0" t="s">
        <v>638</v>
      </c>
      <c r="AC322" s="0" t="s">
        <v>639</v>
      </c>
      <c r="AD322" s="0" t="s">
        <v>640</v>
      </c>
      <c r="AE322" s="0" t="s">
        <v>641</v>
      </c>
      <c r="AF322" s="0" t="s">
        <v>642</v>
      </c>
      <c r="AG322" s="0" t="s">
        <v>643</v>
      </c>
      <c r="AH322" s="0" t="s">
        <v>644</v>
      </c>
    </row>
    <row r="323" customFormat="false" ht="15" hidden="false" customHeight="false" outlineLevel="0" collapsed="false">
      <c r="A323" s="0" t="s">
        <v>85</v>
      </c>
      <c r="B323" s="0" t="s">
        <v>86</v>
      </c>
      <c r="C323" s="0" t="n">
        <v>2</v>
      </c>
      <c r="D323" s="0" t="n">
        <v>7</v>
      </c>
      <c r="E323" s="0" t="n">
        <f aca="false">C323*D323</f>
        <v>14</v>
      </c>
      <c r="F323" s="0" t="n">
        <v>9019.28204</v>
      </c>
      <c r="G323" s="0" t="n">
        <v>23901.1974</v>
      </c>
      <c r="H323" s="0" t="n">
        <v>3752.923257</v>
      </c>
      <c r="I323" s="0" t="n">
        <v>3.752923257</v>
      </c>
      <c r="J323" s="0" t="n">
        <v>0.003752923</v>
      </c>
      <c r="K323" s="0" t="n">
        <v>8.273769671</v>
      </c>
      <c r="L323" s="0" t="n">
        <v>0.00524</v>
      </c>
      <c r="M323" s="0" t="n">
        <v>3.141</v>
      </c>
      <c r="N323" s="0" t="n">
        <v>73.12540046</v>
      </c>
      <c r="O323" s="0" t="n">
        <f aca="false">R323*0.00220462</f>
        <v>427.994466537863</v>
      </c>
      <c r="P323" s="0" t="n">
        <f aca="false">Q323/2.54</f>
        <v>101.119793321839</v>
      </c>
      <c r="Q323" s="2" t="n">
        <f aca="false">U323*(1-EXP(-V323*(E323-W323)))</f>
        <v>256.84427503747</v>
      </c>
      <c r="R323" s="2" t="n">
        <f aca="false">L323*(Q323^M323)</f>
        <v>194135.255299264</v>
      </c>
      <c r="S323" s="2" t="n">
        <f aca="false">R323/20/5.7/3.65*1000</f>
        <v>466559.133139303</v>
      </c>
      <c r="T323" s="2" t="n">
        <f aca="false">S323*2.65</f>
        <v>1236381.70281915</v>
      </c>
      <c r="U323" s="0" t="n">
        <f aca="false">$AK$324</f>
        <v>309.244444444444</v>
      </c>
      <c r="V323" s="0" t="n">
        <f aca="false">$AK$325</f>
        <v>0.136555555555556</v>
      </c>
      <c r="W323" s="0" t="n">
        <v>1</v>
      </c>
      <c r="X323" s="0" t="s">
        <v>422</v>
      </c>
      <c r="Y323" s="0" t="n">
        <v>420</v>
      </c>
      <c r="Z323" s="0" t="n">
        <v>430</v>
      </c>
      <c r="AA323" s="0" t="n">
        <v>445</v>
      </c>
      <c r="AB323" s="0" t="n">
        <v>653</v>
      </c>
      <c r="AC323" s="0" t="n">
        <v>200</v>
      </c>
      <c r="AD323" s="0" t="n">
        <v>350</v>
      </c>
      <c r="AE323" s="0" t="n">
        <v>275</v>
      </c>
      <c r="AG323" s="0" t="n">
        <v>190</v>
      </c>
      <c r="AH323" s="0" t="n">
        <v>300</v>
      </c>
      <c r="AK323" s="0" t="n">
        <f aca="false">AVERAGE(Y323:AH323)</f>
        <v>362.555555555556</v>
      </c>
    </row>
    <row r="324" customFormat="false" ht="15" hidden="false" customHeight="false" outlineLevel="0" collapsed="false">
      <c r="A324" s="0" t="s">
        <v>85</v>
      </c>
      <c r="B324" s="0" t="s">
        <v>86</v>
      </c>
      <c r="C324" s="0" t="n">
        <v>3</v>
      </c>
      <c r="D324" s="0" t="n">
        <v>7</v>
      </c>
      <c r="E324" s="0" t="n">
        <f aca="false">C324*D324</f>
        <v>21</v>
      </c>
      <c r="F324" s="0" t="n">
        <v>20847.3854</v>
      </c>
      <c r="G324" s="0" t="n">
        <v>55245.1214</v>
      </c>
      <c r="H324" s="0" t="n">
        <v>8674.597065</v>
      </c>
      <c r="I324" s="0" t="n">
        <v>8.674597065</v>
      </c>
      <c r="J324" s="0" t="n">
        <v>0.008674597</v>
      </c>
      <c r="K324" s="0" t="n">
        <v>19.12419018</v>
      </c>
      <c r="L324" s="0" t="n">
        <v>0.00524</v>
      </c>
      <c r="M324" s="0" t="n">
        <v>3.141</v>
      </c>
      <c r="N324" s="0" t="n">
        <v>95.48091994</v>
      </c>
      <c r="O324" s="0" t="n">
        <f aca="false">R324*0.00220462</f>
        <v>600.935300892302</v>
      </c>
      <c r="P324" s="0" t="n">
        <f aca="false">Q324/2.54</f>
        <v>112.657622130259</v>
      </c>
      <c r="Q324" s="2" t="n">
        <f aca="false">U324*(1-EXP(-V324*(E324-W324)))</f>
        <v>286.150360210859</v>
      </c>
      <c r="R324" s="2" t="n">
        <f aca="false">L324*(Q324^M324)</f>
        <v>272579.991514321</v>
      </c>
      <c r="S324" s="2" t="n">
        <f aca="false">R324/20/5.7/3.65*1000</f>
        <v>655082.892367991</v>
      </c>
      <c r="T324" s="2" t="n">
        <f aca="false">S324*2.65</f>
        <v>1735969.66477518</v>
      </c>
      <c r="U324" s="0" t="n">
        <f aca="false">$AK$324</f>
        <v>309.244444444444</v>
      </c>
      <c r="V324" s="0" t="n">
        <f aca="false">$AK$325</f>
        <v>0.136555555555556</v>
      </c>
      <c r="W324" s="0" t="n">
        <v>2</v>
      </c>
      <c r="X324" s="0" t="s">
        <v>18</v>
      </c>
      <c r="Y324" s="0" t="n">
        <v>373</v>
      </c>
      <c r="Z324" s="0" t="n">
        <v>329</v>
      </c>
      <c r="AA324" s="0" t="n">
        <v>321</v>
      </c>
      <c r="AB324" s="0" t="n">
        <v>660</v>
      </c>
      <c r="AC324" s="0" t="n">
        <v>124</v>
      </c>
      <c r="AD324" s="0" t="n">
        <v>304</v>
      </c>
      <c r="AE324" s="0" t="n">
        <v>179.2</v>
      </c>
      <c r="AF324" s="0" t="n">
        <v>337</v>
      </c>
      <c r="AG324" s="0" t="n">
        <v>156</v>
      </c>
      <c r="AK324" s="0" t="n">
        <f aca="false">AVERAGE(Y324:AH324)</f>
        <v>309.244444444444</v>
      </c>
    </row>
    <row r="325" customFormat="false" ht="15" hidden="false" customHeight="false" outlineLevel="0" collapsed="false">
      <c r="A325" s="0" t="s">
        <v>85</v>
      </c>
      <c r="B325" s="0" t="s">
        <v>86</v>
      </c>
      <c r="C325" s="0" t="n">
        <v>4</v>
      </c>
      <c r="D325" s="0" t="n">
        <v>7</v>
      </c>
      <c r="E325" s="0" t="n">
        <f aca="false">C325*D325</f>
        <v>28</v>
      </c>
      <c r="F325" s="0" t="n">
        <v>32899.0593</v>
      </c>
      <c r="G325" s="0" t="n">
        <v>87183.5571</v>
      </c>
      <c r="H325" s="0" t="n">
        <v>13689.29857</v>
      </c>
      <c r="I325" s="0" t="n">
        <v>13.68929857</v>
      </c>
      <c r="J325" s="0" t="n">
        <v>0.013689299</v>
      </c>
      <c r="K325" s="0" t="n">
        <v>30.17970142</v>
      </c>
      <c r="L325" s="0" t="n">
        <v>0.00524</v>
      </c>
      <c r="M325" s="0" t="n">
        <v>3.141</v>
      </c>
      <c r="N325" s="0" t="n">
        <v>110.4068024</v>
      </c>
      <c r="O325" s="0" t="n">
        <f aca="false">R325*0.00220462</f>
        <v>690.320319787752</v>
      </c>
      <c r="P325" s="0" t="n">
        <f aca="false">Q325/2.54</f>
        <v>117.742636041281</v>
      </c>
      <c r="Q325" s="2" t="n">
        <f aca="false">U325*(1-EXP(-V325*(E325-W325)))</f>
        <v>299.066295544854</v>
      </c>
      <c r="R325" s="2" t="n">
        <f aca="false">L325*(Q325^M325)</f>
        <v>313124.402295068</v>
      </c>
      <c r="S325" s="2" t="n">
        <f aca="false">R325/20/5.7/3.65*1000</f>
        <v>752521.995421936</v>
      </c>
      <c r="T325" s="2" t="n">
        <f aca="false">S325*2.65</f>
        <v>1994183.28786813</v>
      </c>
      <c r="U325" s="0" t="n">
        <f aca="false">$AK$324</f>
        <v>309.244444444444</v>
      </c>
      <c r="V325" s="0" t="n">
        <f aca="false">$AK$325</f>
        <v>0.136555555555556</v>
      </c>
      <c r="W325" s="0" t="n">
        <v>3</v>
      </c>
      <c r="X325" s="0" t="s">
        <v>19</v>
      </c>
      <c r="Y325" s="0" t="n">
        <v>0.04</v>
      </c>
      <c r="Z325" s="0" t="n">
        <v>0.1</v>
      </c>
      <c r="AA325" s="0" t="n">
        <v>0.1</v>
      </c>
      <c r="AB325" s="0" t="n">
        <v>0.071</v>
      </c>
      <c r="AC325" s="0" t="n">
        <v>0.2</v>
      </c>
      <c r="AD325" s="0" t="n">
        <v>0.1</v>
      </c>
      <c r="AE325" s="0" t="n">
        <v>0.2</v>
      </c>
      <c r="AF325" s="0" t="n">
        <v>0.178</v>
      </c>
      <c r="AG325" s="0" t="n">
        <v>0.24</v>
      </c>
      <c r="AK325" s="0" t="n">
        <f aca="false">AVERAGE(Y325:AH325)</f>
        <v>0.136555555555556</v>
      </c>
    </row>
    <row r="326" customFormat="false" ht="15" hidden="false" customHeight="false" outlineLevel="0" collapsed="false">
      <c r="A326" s="0" t="s">
        <v>85</v>
      </c>
      <c r="B326" s="0" t="s">
        <v>86</v>
      </c>
      <c r="C326" s="0" t="n">
        <v>5</v>
      </c>
      <c r="D326" s="0" t="n">
        <v>7</v>
      </c>
      <c r="E326" s="0" t="n">
        <f aca="false">C326*D326</f>
        <v>35</v>
      </c>
      <c r="F326" s="0" t="n">
        <v>43204.5378</v>
      </c>
      <c r="G326" s="0" t="n">
        <v>114492.325</v>
      </c>
      <c r="H326" s="0" t="n">
        <v>17977.40818</v>
      </c>
      <c r="I326" s="0" t="n">
        <v>17.97740818</v>
      </c>
      <c r="J326" s="0" t="n">
        <v>0.017977408</v>
      </c>
      <c r="K326" s="0" t="n">
        <v>39.63335362</v>
      </c>
      <c r="L326" s="0" t="n">
        <v>0.00524</v>
      </c>
      <c r="M326" s="0" t="n">
        <v>3.141</v>
      </c>
      <c r="N326" s="0" t="n">
        <v>120.4130632</v>
      </c>
      <c r="O326" s="0" t="n">
        <f aca="false">R326*0.00220462</f>
        <v>732.438342670989</v>
      </c>
      <c r="P326" s="0" t="n">
        <f aca="false">Q326/2.54</f>
        <v>119.983730696492</v>
      </c>
      <c r="Q326" s="2" t="n">
        <f aca="false">U326*(1-EXP(-V326*(E326-W326)))</f>
        <v>304.758675969088</v>
      </c>
      <c r="R326" s="2" t="n">
        <f aca="false">L326*(Q326^M326)</f>
        <v>332228.838834352</v>
      </c>
      <c r="S326" s="2" t="n">
        <f aca="false">R326/20/5.7/3.65*1000</f>
        <v>798435.084917933</v>
      </c>
      <c r="T326" s="2" t="n">
        <f aca="false">S326*2.65</f>
        <v>2115852.97503252</v>
      </c>
      <c r="U326" s="0" t="n">
        <f aca="false">$AK$324</f>
        <v>309.244444444444</v>
      </c>
      <c r="V326" s="0" t="n">
        <f aca="false">$AK$325</f>
        <v>0.136555555555556</v>
      </c>
      <c r="W326" s="0" t="n">
        <v>4</v>
      </c>
      <c r="X326" s="0" t="s">
        <v>477</v>
      </c>
    </row>
    <row r="327" customFormat="false" ht="15" hidden="false" customHeight="false" outlineLevel="0" collapsed="false">
      <c r="A327" s="0" t="s">
        <v>85</v>
      </c>
      <c r="B327" s="0" t="s">
        <v>86</v>
      </c>
      <c r="C327" s="0" t="n">
        <v>6</v>
      </c>
      <c r="D327" s="0" t="n">
        <v>7</v>
      </c>
      <c r="E327" s="0" t="n">
        <f aca="false">C327*D327</f>
        <v>42</v>
      </c>
      <c r="F327" s="0" t="n">
        <v>51223.1927</v>
      </c>
      <c r="G327" s="0" t="n">
        <v>135742.561</v>
      </c>
      <c r="H327" s="0" t="n">
        <v>21313.97048</v>
      </c>
      <c r="I327" s="0" t="n">
        <v>21.31397048</v>
      </c>
      <c r="J327" s="0" t="n">
        <v>0.02131397</v>
      </c>
      <c r="K327" s="0" t="n">
        <v>46.98920561</v>
      </c>
      <c r="L327" s="0" t="n">
        <v>0.00524</v>
      </c>
      <c r="M327" s="0" t="n">
        <v>3.141</v>
      </c>
      <c r="N327" s="0" t="n">
        <v>127.1197449</v>
      </c>
      <c r="O327" s="0" t="n">
        <f aca="false">R327*0.00220462</f>
        <v>751.544228540316</v>
      </c>
      <c r="P327" s="0" t="n">
        <f aca="false">Q327/2.54</f>
        <v>120.971437975468</v>
      </c>
      <c r="Q327" s="2" t="n">
        <f aca="false">U327*(1-EXP(-V327*(E327-W327)))</f>
        <v>307.267452457689</v>
      </c>
      <c r="R327" s="2" t="n">
        <f aca="false">L327*(Q327^M327)</f>
        <v>340895.133193165</v>
      </c>
      <c r="S327" s="2" t="n">
        <f aca="false">R327/20/5.7/3.65*1000</f>
        <v>819262.516686289</v>
      </c>
      <c r="T327" s="2" t="n">
        <f aca="false">S327*2.65</f>
        <v>2171045.66921867</v>
      </c>
      <c r="U327" s="0" t="n">
        <f aca="false">$AK$324</f>
        <v>309.244444444444</v>
      </c>
      <c r="V327" s="0" t="n">
        <f aca="false">$AK$325</f>
        <v>0.136555555555556</v>
      </c>
      <c r="W327" s="0" t="n">
        <v>5</v>
      </c>
      <c r="X327" s="0" t="s">
        <v>423</v>
      </c>
      <c r="Y327" s="0" t="s">
        <v>428</v>
      </c>
      <c r="Z327" s="0" t="s">
        <v>428</v>
      </c>
      <c r="AA327" s="0" t="s">
        <v>428</v>
      </c>
      <c r="AB327" s="0" t="s">
        <v>428</v>
      </c>
      <c r="AC327" s="0" t="s">
        <v>428</v>
      </c>
      <c r="AD327" s="0" t="s">
        <v>428</v>
      </c>
      <c r="AE327" s="0" t="s">
        <v>428</v>
      </c>
      <c r="AF327" s="0" t="s">
        <v>645</v>
      </c>
      <c r="AG327" s="0" t="s">
        <v>646</v>
      </c>
    </row>
    <row r="328" customFormat="false" ht="15" hidden="false" customHeight="false" outlineLevel="0" collapsed="false">
      <c r="A328" s="0" t="s">
        <v>85</v>
      </c>
      <c r="B328" s="0" t="s">
        <v>86</v>
      </c>
      <c r="C328" s="0" t="n">
        <v>7</v>
      </c>
      <c r="D328" s="0" t="n">
        <v>7</v>
      </c>
      <c r="E328" s="0" t="n">
        <f aca="false">C328*D328</f>
        <v>49</v>
      </c>
      <c r="F328" s="0" t="n">
        <v>57132.7029</v>
      </c>
      <c r="G328" s="0" t="n">
        <v>151401.763</v>
      </c>
      <c r="H328" s="0" t="n">
        <v>23772.91768</v>
      </c>
      <c r="I328" s="0" t="n">
        <v>23.77291768</v>
      </c>
      <c r="J328" s="0" t="n">
        <v>0.023772918</v>
      </c>
      <c r="K328" s="0" t="n">
        <v>52.41024977</v>
      </c>
      <c r="L328" s="0" t="n">
        <v>0.00524</v>
      </c>
      <c r="M328" s="0" t="n">
        <v>3.141</v>
      </c>
      <c r="N328" s="0" t="n">
        <v>131.6162519</v>
      </c>
      <c r="O328" s="0" t="n">
        <f aca="false">R328*0.00220462</f>
        <v>760.071458381359</v>
      </c>
      <c r="P328" s="0" t="n">
        <f aca="false">Q328/2.54</f>
        <v>121.406745634908</v>
      </c>
      <c r="Q328" s="2" t="n">
        <f aca="false">U328*(1-EXP(-V328*(E328-W328)))</f>
        <v>308.373133912666</v>
      </c>
      <c r="R328" s="2" t="n">
        <f aca="false">L328*(Q328^M328)</f>
        <v>344763.02418619</v>
      </c>
      <c r="S328" s="2" t="n">
        <f aca="false">R328/20/5.7/3.65*1000</f>
        <v>828558.097058857</v>
      </c>
      <c r="T328" s="2" t="n">
        <f aca="false">S328*2.65</f>
        <v>2195678.95720597</v>
      </c>
      <c r="U328" s="0" t="n">
        <f aca="false">$AK$324</f>
        <v>309.244444444444</v>
      </c>
      <c r="V328" s="0" t="n">
        <f aca="false">$AK$325</f>
        <v>0.136555555555556</v>
      </c>
      <c r="W328" s="0" t="n">
        <v>6</v>
      </c>
      <c r="X328" s="0" t="s">
        <v>434</v>
      </c>
      <c r="Y328" s="7" t="s">
        <v>647</v>
      </c>
      <c r="Z328" s="7" t="s">
        <v>648</v>
      </c>
      <c r="AA328" s="7" t="s">
        <v>649</v>
      </c>
      <c r="AB328" s="7" t="s">
        <v>650</v>
      </c>
      <c r="AC328" s="7" t="s">
        <v>651</v>
      </c>
      <c r="AD328" s="7" t="s">
        <v>652</v>
      </c>
      <c r="AE328" s="7" t="s">
        <v>653</v>
      </c>
      <c r="AF328" s="7" t="s">
        <v>654</v>
      </c>
      <c r="AG328" s="7" t="s">
        <v>655</v>
      </c>
      <c r="AH328" s="7" t="s">
        <v>656</v>
      </c>
    </row>
    <row r="329" customFormat="false" ht="15" hidden="false" customHeight="false" outlineLevel="0" collapsed="false">
      <c r="A329" s="0" t="s">
        <v>85</v>
      </c>
      <c r="B329" s="0" t="s">
        <v>86</v>
      </c>
      <c r="C329" s="0" t="n">
        <v>8</v>
      </c>
      <c r="D329" s="0" t="n">
        <v>7</v>
      </c>
      <c r="E329" s="0" t="n">
        <f aca="false">C329*D329</f>
        <v>56</v>
      </c>
      <c r="F329" s="0" t="n">
        <v>61342.9118</v>
      </c>
      <c r="G329" s="0" t="n">
        <v>162558.266</v>
      </c>
      <c r="H329" s="0" t="n">
        <v>25524.7856</v>
      </c>
      <c r="I329" s="0" t="n">
        <v>25.5247856</v>
      </c>
      <c r="J329" s="0" t="n">
        <v>0.025524786</v>
      </c>
      <c r="K329" s="0" t="n">
        <v>56.27245283</v>
      </c>
      <c r="L329" s="0" t="n">
        <v>0.00524</v>
      </c>
      <c r="M329" s="0" t="n">
        <v>3.141</v>
      </c>
      <c r="N329" s="0" t="n">
        <v>134.6296327</v>
      </c>
      <c r="O329" s="0" t="n">
        <f aca="false">R329*0.00220462</f>
        <v>763.850471477654</v>
      </c>
      <c r="P329" s="0" t="n">
        <f aca="false">Q329/2.54</f>
        <v>121.598596765704</v>
      </c>
      <c r="Q329" s="2" t="n">
        <f aca="false">U329*(1-EXP(-V329*(E329-W329)))</f>
        <v>308.860435784888</v>
      </c>
      <c r="R329" s="2" t="n">
        <f aca="false">L329*(Q329^M329)</f>
        <v>346477.157731334</v>
      </c>
      <c r="S329" s="2" t="n">
        <f aca="false">R329/20/5.7/3.65*1000</f>
        <v>832677.620118563</v>
      </c>
      <c r="T329" s="2" t="n">
        <f aca="false">S329*2.65</f>
        <v>2206595.69331419</v>
      </c>
      <c r="U329" s="0" t="n">
        <f aca="false">$AK$324</f>
        <v>309.244444444444</v>
      </c>
      <c r="V329" s="0" t="n">
        <f aca="false">$AK$325</f>
        <v>0.136555555555556</v>
      </c>
      <c r="W329" s="0" t="n">
        <v>7</v>
      </c>
    </row>
    <row r="330" customFormat="false" ht="15" hidden="false" customHeight="false" outlineLevel="0" collapsed="false">
      <c r="A330" s="0" t="s">
        <v>85</v>
      </c>
      <c r="B330" s="0" t="s">
        <v>86</v>
      </c>
      <c r="C330" s="0" t="n">
        <v>9</v>
      </c>
      <c r="D330" s="0" t="n">
        <v>7</v>
      </c>
      <c r="E330" s="0" t="n">
        <f aca="false">C330*D330</f>
        <v>63</v>
      </c>
      <c r="F330" s="0" t="n">
        <v>64280.7821</v>
      </c>
      <c r="G330" s="0" t="n">
        <v>170344.273</v>
      </c>
      <c r="H330" s="0" t="n">
        <v>26747.23343</v>
      </c>
      <c r="I330" s="0" t="n">
        <v>26.74723343</v>
      </c>
      <c r="J330" s="0" t="n">
        <v>0.026747233</v>
      </c>
      <c r="K330" s="0" t="n">
        <v>58.96748577</v>
      </c>
      <c r="L330" s="0" t="n">
        <v>0.00524</v>
      </c>
      <c r="M330" s="0" t="n">
        <v>3.141</v>
      </c>
      <c r="N330" s="0" t="n">
        <v>136.649771</v>
      </c>
      <c r="O330" s="0" t="n">
        <f aca="false">R330*0.00220462</f>
        <v>765.520036679057</v>
      </c>
      <c r="P330" s="0" t="n">
        <f aca="false">Q330/2.54</f>
        <v>121.683150426981</v>
      </c>
      <c r="Q330" s="2" t="n">
        <f aca="false">U330*(1-EXP(-V330*(E330-W330)))</f>
        <v>309.075202084532</v>
      </c>
      <c r="R330" s="2" t="n">
        <f aca="false">L330*(Q330^M330)</f>
        <v>347234.460668531</v>
      </c>
      <c r="S330" s="2" t="n">
        <f aca="false">R330/20/5.7/3.65*1000</f>
        <v>834497.622370899</v>
      </c>
      <c r="T330" s="2" t="n">
        <f aca="false">S330*2.65</f>
        <v>2211418.69928288</v>
      </c>
      <c r="U330" s="0" t="n">
        <f aca="false">$AK$324</f>
        <v>309.244444444444</v>
      </c>
      <c r="V330" s="0" t="n">
        <f aca="false">$AK$325</f>
        <v>0.136555555555556</v>
      </c>
      <c r="W330" s="0" t="n">
        <v>8</v>
      </c>
    </row>
    <row r="331" customFormat="false" ht="15" hidden="false" customHeight="false" outlineLevel="0" collapsed="false">
      <c r="A331" s="0" t="s">
        <v>85</v>
      </c>
      <c r="B331" s="0" t="s">
        <v>86</v>
      </c>
      <c r="C331" s="0" t="n">
        <v>10</v>
      </c>
      <c r="D331" s="0" t="n">
        <v>7</v>
      </c>
      <c r="E331" s="0" t="n">
        <f aca="false">C331*D331</f>
        <v>70</v>
      </c>
      <c r="F331" s="0" t="n">
        <v>66302.7108</v>
      </c>
      <c r="G331" s="0" t="n">
        <v>175702.084</v>
      </c>
      <c r="H331" s="0" t="n">
        <v>27588.55796</v>
      </c>
      <c r="I331" s="0" t="n">
        <v>27.58855796</v>
      </c>
      <c r="J331" s="0" t="n">
        <v>0.027588558</v>
      </c>
      <c r="K331" s="0" t="n">
        <v>60.82228666</v>
      </c>
      <c r="L331" s="0" t="n">
        <v>0.00524</v>
      </c>
      <c r="M331" s="0" t="n">
        <v>3.141</v>
      </c>
      <c r="N331" s="0" t="n">
        <v>138.0037941</v>
      </c>
      <c r="O331" s="0" t="n">
        <f aca="false">R331*0.00220462</f>
        <v>766.256645468145</v>
      </c>
      <c r="P331" s="0" t="n">
        <f aca="false">Q331/2.54</f>
        <v>121.720415370929</v>
      </c>
      <c r="Q331" s="2" t="n">
        <f aca="false">U331*(1-EXP(-V331*(E331-W331)))</f>
        <v>309.169855042159</v>
      </c>
      <c r="R331" s="2" t="n">
        <f aca="false">L331*(Q331^M331)</f>
        <v>347568.581192289</v>
      </c>
      <c r="S331" s="2" t="n">
        <f aca="false">R331/20/5.7/3.65*1000</f>
        <v>835300.603682503</v>
      </c>
      <c r="T331" s="2" t="n">
        <f aca="false">S331*2.65</f>
        <v>2213546.59975863</v>
      </c>
      <c r="U331" s="0" t="n">
        <f aca="false">$AK$324</f>
        <v>309.244444444444</v>
      </c>
      <c r="V331" s="0" t="n">
        <f aca="false">$AK$325</f>
        <v>0.136555555555556</v>
      </c>
      <c r="W331" s="0" t="n">
        <v>9</v>
      </c>
    </row>
    <row r="332" customFormat="false" ht="15" hidden="false" customHeight="false" outlineLevel="0" collapsed="false">
      <c r="A332" s="0" t="s">
        <v>87</v>
      </c>
      <c r="B332" s="0" t="s">
        <v>88</v>
      </c>
      <c r="C332" s="0" t="n">
        <v>1</v>
      </c>
      <c r="D332" s="0" t="n">
        <v>2</v>
      </c>
      <c r="E332" s="0" t="n">
        <f aca="false">C332*D332</f>
        <v>2</v>
      </c>
      <c r="F332" s="0" t="n">
        <v>127.5414564</v>
      </c>
      <c r="G332" s="0" t="n">
        <v>337.9848595</v>
      </c>
      <c r="H332" s="0" t="n">
        <v>53.07000001</v>
      </c>
      <c r="I332" s="0" t="n">
        <v>0.05307</v>
      </c>
      <c r="J332" s="0" t="n">
        <v>5.31E-005</v>
      </c>
      <c r="K332" s="0" t="n">
        <v>0.116999183</v>
      </c>
      <c r="L332" s="0" t="n">
        <v>0.006</v>
      </c>
      <c r="M332" s="0" t="n">
        <v>3.1</v>
      </c>
      <c r="N332" s="0" t="n">
        <v>18.75548653</v>
      </c>
      <c r="O332" s="0" t="n">
        <f aca="false">R332*0.00220462</f>
        <v>0.0371546413693233</v>
      </c>
      <c r="P332" s="0" t="n">
        <f aca="false">Q332/2.54</f>
        <v>5.10028795450156</v>
      </c>
      <c r="Q332" s="0" t="n">
        <f aca="false">31.4*(1-EXP(-0.19*(E332+0.8)))</f>
        <v>12.954731404434</v>
      </c>
      <c r="R332" s="0" t="n">
        <f aca="false">L332*(Q332^M332)</f>
        <v>16.8530818777491</v>
      </c>
      <c r="S332" s="0" t="n">
        <f aca="false">R332/20/5.7/3.65*1000</f>
        <v>40.5024798792337</v>
      </c>
      <c r="T332" s="0" t="n">
        <f aca="false">S332*2.65</f>
        <v>107.331571679969</v>
      </c>
      <c r="U332" s="0" t="n">
        <v>31.4</v>
      </c>
      <c r="V332" s="0" t="n">
        <v>0.19</v>
      </c>
      <c r="W332" s="0" t="n">
        <v>-0.8</v>
      </c>
      <c r="Y332" s="0" t="s">
        <v>657</v>
      </c>
    </row>
    <row r="333" customFormat="false" ht="15" hidden="false" customHeight="false" outlineLevel="0" collapsed="false">
      <c r="A333" s="0" t="s">
        <v>87</v>
      </c>
      <c r="B333" s="0" t="s">
        <v>88</v>
      </c>
      <c r="C333" s="0" t="n">
        <v>2</v>
      </c>
      <c r="D333" s="0" t="n">
        <v>2</v>
      </c>
      <c r="E333" s="0" t="n">
        <f aca="false">C333*D333</f>
        <v>4</v>
      </c>
      <c r="F333" s="0" t="n">
        <v>347.4885845</v>
      </c>
      <c r="G333" s="0" t="n">
        <v>920.8447489</v>
      </c>
      <c r="H333" s="0" t="n">
        <v>144.59</v>
      </c>
      <c r="I333" s="0" t="n">
        <v>0.14459</v>
      </c>
      <c r="J333" s="0" t="n">
        <v>0.00014459</v>
      </c>
      <c r="K333" s="0" t="n">
        <v>0.318766006</v>
      </c>
      <c r="L333" s="0" t="n">
        <v>0.006</v>
      </c>
      <c r="M333" s="0" t="n">
        <v>3.1</v>
      </c>
      <c r="N333" s="0" t="n">
        <v>25.91458127</v>
      </c>
      <c r="O333" s="0" t="n">
        <f aca="false">R333*0.00220462</f>
        <v>0.117590124612974</v>
      </c>
      <c r="P333" s="0" t="n">
        <f aca="false">Q333/2.54</f>
        <v>7.3960600885574</v>
      </c>
      <c r="Q333" s="0" t="n">
        <f aca="false">31.4*(1-EXP(-0.19*(E333+0.8)))</f>
        <v>18.7859926249358</v>
      </c>
      <c r="R333" s="0" t="n">
        <f aca="false">L333*(Q333^M333)</f>
        <v>53.3380467440981</v>
      </c>
      <c r="S333" s="0" t="n">
        <f aca="false">R333/20/5.7/3.65*1000</f>
        <v>128.185644662577</v>
      </c>
      <c r="T333" s="0" t="n">
        <f aca="false">S333*2.65</f>
        <v>339.691958355828</v>
      </c>
      <c r="U333" s="0" t="n">
        <v>31.4</v>
      </c>
      <c r="V333" s="0" t="n">
        <v>0.19</v>
      </c>
      <c r="W333" s="0" t="n">
        <v>-0.8</v>
      </c>
    </row>
    <row r="334" customFormat="false" ht="15" hidden="false" customHeight="false" outlineLevel="0" collapsed="false">
      <c r="A334" s="0" t="s">
        <v>87</v>
      </c>
      <c r="B334" s="0" t="s">
        <v>88</v>
      </c>
      <c r="C334" s="0" t="n">
        <v>3</v>
      </c>
      <c r="D334" s="0" t="n">
        <v>2</v>
      </c>
      <c r="E334" s="0" t="n">
        <f aca="false">C334*D334</f>
        <v>6</v>
      </c>
      <c r="F334" s="0" t="n">
        <v>732.4200913</v>
      </c>
      <c r="G334" s="0" t="n">
        <v>1940.913242</v>
      </c>
      <c r="H334" s="0" t="n">
        <v>304.76</v>
      </c>
      <c r="I334" s="0" t="n">
        <v>0.30476</v>
      </c>
      <c r="J334" s="0" t="n">
        <v>0.00030476</v>
      </c>
      <c r="K334" s="0" t="n">
        <v>0.671879991</v>
      </c>
      <c r="L334" s="0" t="n">
        <v>0.006</v>
      </c>
      <c r="M334" s="0" t="n">
        <v>3.1</v>
      </c>
      <c r="N334" s="0" t="n">
        <v>32.96113561</v>
      </c>
      <c r="O334" s="0" t="n">
        <f aca="false">R334*0.00220462</f>
        <v>0.213566489046351</v>
      </c>
      <c r="P334" s="0" t="n">
        <f aca="false">Q334/2.54</f>
        <v>8.96605005538329</v>
      </c>
      <c r="Q334" s="0" t="n">
        <f aca="false">31.4*(1-EXP(-0.19*(E334+0.8)))</f>
        <v>22.7737671406735</v>
      </c>
      <c r="R334" s="0" t="n">
        <f aca="false">L334*(Q334^M334)</f>
        <v>96.8722451244893</v>
      </c>
      <c r="S334" s="0" t="n">
        <f aca="false">R334/20/5.7/3.65*1000</f>
        <v>232.810009912255</v>
      </c>
      <c r="T334" s="0" t="n">
        <f aca="false">S334*2.65</f>
        <v>616.946526267475</v>
      </c>
      <c r="U334" s="0" t="n">
        <v>31.4</v>
      </c>
      <c r="V334" s="0" t="n">
        <v>0.19</v>
      </c>
      <c r="W334" s="0" t="n">
        <v>-0.8</v>
      </c>
    </row>
    <row r="335" customFormat="false" ht="15" hidden="false" customHeight="false" outlineLevel="0" collapsed="false">
      <c r="A335" s="0" t="s">
        <v>87</v>
      </c>
      <c r="B335" s="0" t="s">
        <v>88</v>
      </c>
      <c r="C335" s="0" t="n">
        <v>4</v>
      </c>
      <c r="D335" s="0" t="n">
        <v>2</v>
      </c>
      <c r="E335" s="0" t="n">
        <f aca="false">C335*D335</f>
        <v>8</v>
      </c>
      <c r="F335" s="0" t="n">
        <v>1115.200673</v>
      </c>
      <c r="G335" s="0" t="n">
        <v>2955.281782</v>
      </c>
      <c r="H335" s="0" t="n">
        <v>464.035</v>
      </c>
      <c r="I335" s="0" t="n">
        <v>0.464035</v>
      </c>
      <c r="J335" s="0" t="n">
        <v>0.000464035</v>
      </c>
      <c r="K335" s="0" t="n">
        <v>1.023020842</v>
      </c>
      <c r="L335" s="0" t="n">
        <v>0.006</v>
      </c>
      <c r="M335" s="0" t="n">
        <v>3.1</v>
      </c>
      <c r="N335" s="0" t="n">
        <v>37.74879221</v>
      </c>
      <c r="O335" s="0" t="n">
        <f aca="false">R335*0.00220462</f>
        <v>0.303252609953514</v>
      </c>
      <c r="P335" s="0" t="n">
        <f aca="false">Q335/2.54</f>
        <v>10.0397056065461</v>
      </c>
      <c r="Q335" s="0" t="n">
        <f aca="false">31.4*(1-EXP(-0.19*(E335+0.8)))</f>
        <v>25.5008522406271</v>
      </c>
      <c r="R335" s="0" t="n">
        <f aca="false">L335*(Q335^M335)</f>
        <v>137.553233642766</v>
      </c>
      <c r="S335" s="0" t="n">
        <f aca="false">R335/20/5.7/3.65*1000</f>
        <v>330.577345933107</v>
      </c>
      <c r="T335" s="0" t="n">
        <f aca="false">S335*2.65</f>
        <v>876.029966722734</v>
      </c>
      <c r="U335" s="0" t="n">
        <v>31.4</v>
      </c>
      <c r="V335" s="0" t="n">
        <v>0.19</v>
      </c>
      <c r="W335" s="0" t="n">
        <v>-0.8</v>
      </c>
    </row>
    <row r="336" customFormat="false" ht="15" hidden="false" customHeight="false" outlineLevel="0" collapsed="false">
      <c r="A336" s="0" t="s">
        <v>87</v>
      </c>
      <c r="B336" s="0" t="s">
        <v>88</v>
      </c>
      <c r="C336" s="0" t="n">
        <v>5</v>
      </c>
      <c r="D336" s="0" t="n">
        <v>2</v>
      </c>
      <c r="E336" s="0" t="n">
        <f aca="false">C336*D336</f>
        <v>10</v>
      </c>
      <c r="F336" s="0" t="n">
        <v>1550.432588</v>
      </c>
      <c r="G336" s="0" t="n">
        <v>4108.646359</v>
      </c>
      <c r="H336" s="0" t="n">
        <v>645.1349999</v>
      </c>
      <c r="I336" s="0" t="n">
        <v>0.645135</v>
      </c>
      <c r="J336" s="0" t="n">
        <v>0.000645135</v>
      </c>
      <c r="K336" s="0" t="n">
        <v>1.422277523</v>
      </c>
      <c r="L336" s="0" t="n">
        <v>0.006</v>
      </c>
      <c r="M336" s="0" t="n">
        <v>3.1</v>
      </c>
      <c r="N336" s="0" t="n">
        <v>41.98211438</v>
      </c>
      <c r="O336" s="0" t="n">
        <f aca="false">R336*0.00220462</f>
        <v>0.377424665423472</v>
      </c>
      <c r="P336" s="0" t="n">
        <f aca="false">Q336/2.54</f>
        <v>10.773937204773</v>
      </c>
      <c r="Q336" s="0" t="n">
        <f aca="false">31.4*(1-EXP(-0.19*(E336+0.8)))</f>
        <v>27.3658005001233</v>
      </c>
      <c r="R336" s="0" t="n">
        <f aca="false">L336*(Q336^M336)</f>
        <v>171.197152082205</v>
      </c>
      <c r="S336" s="0" t="n">
        <f aca="false">R336/20/5.7/3.65*1000</f>
        <v>411.432713487636</v>
      </c>
      <c r="T336" s="0" t="n">
        <f aca="false">S336*2.65</f>
        <v>1090.29669074224</v>
      </c>
      <c r="U336" s="0" t="n">
        <v>31.4</v>
      </c>
      <c r="V336" s="0" t="n">
        <v>0.19</v>
      </c>
      <c r="W336" s="0" t="n">
        <v>-0.8</v>
      </c>
    </row>
    <row r="337" customFormat="false" ht="15" hidden="false" customHeight="false" outlineLevel="0" collapsed="false">
      <c r="A337" s="0" t="s">
        <v>87</v>
      </c>
      <c r="B337" s="0" t="s">
        <v>88</v>
      </c>
      <c r="C337" s="0" t="n">
        <v>6</v>
      </c>
      <c r="D337" s="0" t="n">
        <v>2</v>
      </c>
      <c r="E337" s="0" t="n">
        <f aca="false">C337*D337</f>
        <v>12</v>
      </c>
      <c r="F337" s="0" t="n">
        <v>1976.435953</v>
      </c>
      <c r="G337" s="0" t="n">
        <v>5237.555275</v>
      </c>
      <c r="H337" s="0" t="n">
        <v>822.395</v>
      </c>
      <c r="I337" s="0" t="n">
        <v>0.822395</v>
      </c>
      <c r="J337" s="0" t="n">
        <v>0.000822395</v>
      </c>
      <c r="K337" s="0" t="n">
        <v>1.813068465</v>
      </c>
      <c r="L337" s="0" t="n">
        <v>0.006</v>
      </c>
      <c r="M337" s="0" t="n">
        <v>3.1</v>
      </c>
      <c r="N337" s="0" t="n">
        <v>45.40189072</v>
      </c>
      <c r="O337" s="0" t="n">
        <f aca="false">R337*0.00220462</f>
        <v>0.434666506144669</v>
      </c>
      <c r="P337" s="0" t="n">
        <f aca="false">Q337/2.54</f>
        <v>11.2760498602246</v>
      </c>
      <c r="Q337" s="0" t="n">
        <f aca="false">31.4*(1-EXP(-0.19*(E337+0.8)))</f>
        <v>28.6411666449706</v>
      </c>
      <c r="R337" s="0" t="n">
        <f aca="false">L337*(Q337^M337)</f>
        <v>197.161645156385</v>
      </c>
      <c r="S337" s="0" t="n">
        <f aca="false">R337/20/5.7/3.65*1000</f>
        <v>473.832360385447</v>
      </c>
      <c r="T337" s="0" t="n">
        <f aca="false">S337*2.65</f>
        <v>1255.65575502144</v>
      </c>
      <c r="U337" s="0" t="n">
        <v>31.4</v>
      </c>
      <c r="V337" s="0" t="n">
        <v>0.19</v>
      </c>
      <c r="W337" s="0" t="n">
        <v>-0.8</v>
      </c>
    </row>
    <row r="338" customFormat="false" ht="15" hidden="false" customHeight="false" outlineLevel="0" collapsed="false">
      <c r="A338" s="0" t="s">
        <v>87</v>
      </c>
      <c r="B338" s="0" t="s">
        <v>88</v>
      </c>
      <c r="C338" s="0" t="n">
        <v>7</v>
      </c>
      <c r="D338" s="0" t="n">
        <v>2</v>
      </c>
      <c r="E338" s="0" t="n">
        <f aca="false">C338*D338</f>
        <v>14</v>
      </c>
      <c r="F338" s="0" t="n">
        <v>2275.666907</v>
      </c>
      <c r="G338" s="0" t="n">
        <v>6030.517304</v>
      </c>
      <c r="H338" s="0" t="n">
        <v>946.905</v>
      </c>
      <c r="I338" s="0" t="n">
        <v>0.946905</v>
      </c>
      <c r="J338" s="0" t="n">
        <v>0.000946905</v>
      </c>
      <c r="K338" s="0" t="n">
        <v>2.087565701</v>
      </c>
      <c r="L338" s="0" t="n">
        <v>0.006</v>
      </c>
      <c r="M338" s="0" t="n">
        <v>3.1</v>
      </c>
      <c r="N338" s="0" t="n">
        <v>47.5142901</v>
      </c>
      <c r="O338" s="0" t="n">
        <f aca="false">R338*0.00220462</f>
        <v>0.47702586502981</v>
      </c>
      <c r="P338" s="0" t="n">
        <f aca="false">Q338/2.54</f>
        <v>11.6194253283652</v>
      </c>
      <c r="Q338" s="0" t="n">
        <f aca="false">31.4*(1-EXP(-0.19*(E338+0.8)))</f>
        <v>29.5133403340475</v>
      </c>
      <c r="R338" s="0" t="n">
        <f aca="false">L338*(Q338^M338)</f>
        <v>216.375549994924</v>
      </c>
      <c r="S338" s="0" t="n">
        <f aca="false">R338/20/5.7/3.65*1000</f>
        <v>520.008531590782</v>
      </c>
      <c r="T338" s="0" t="n">
        <f aca="false">S338*2.65</f>
        <v>1378.02260871557</v>
      </c>
      <c r="U338" s="0" t="n">
        <v>31.4</v>
      </c>
      <c r="V338" s="0" t="n">
        <v>0.19</v>
      </c>
      <c r="W338" s="0" t="n">
        <v>-0.8</v>
      </c>
    </row>
    <row r="339" customFormat="false" ht="15" hidden="false" customHeight="false" outlineLevel="0" collapsed="false">
      <c r="A339" s="0" t="s">
        <v>87</v>
      </c>
      <c r="B339" s="0" t="s">
        <v>88</v>
      </c>
      <c r="C339" s="0" t="n">
        <v>8</v>
      </c>
      <c r="D339" s="0" t="n">
        <v>2</v>
      </c>
      <c r="E339" s="0" t="n">
        <f aca="false">C339*D339</f>
        <v>16</v>
      </c>
      <c r="F339" s="0" t="n">
        <v>2451.333814</v>
      </c>
      <c r="G339" s="0" t="n">
        <v>6496.034608</v>
      </c>
      <c r="H339" s="0" t="n">
        <v>1020</v>
      </c>
      <c r="I339" s="0" t="n">
        <v>1.02</v>
      </c>
      <c r="J339" s="0" t="n">
        <v>0.00102</v>
      </c>
      <c r="K339" s="0" t="n">
        <v>2.2487124</v>
      </c>
      <c r="L339" s="0" t="n">
        <v>0.006</v>
      </c>
      <c r="M339" s="0" t="n">
        <v>3.1</v>
      </c>
      <c r="N339" s="0" t="n">
        <v>48.66778576</v>
      </c>
      <c r="O339" s="0" t="n">
        <f aca="false">R339*0.00220462</f>
        <v>0.507549937345672</v>
      </c>
      <c r="P339" s="0" t="n">
        <f aca="false">Q339/2.54</f>
        <v>11.8542465598967</v>
      </c>
      <c r="Q339" s="0" t="n">
        <f aca="false">31.4*(1-EXP(-0.19*(E339+0.8)))</f>
        <v>30.1097862621376</v>
      </c>
      <c r="R339" s="0" t="n">
        <f aca="false">L339*(Q339^M339)</f>
        <v>230.2210527645</v>
      </c>
      <c r="S339" s="0" t="n">
        <f aca="false">R339/20/5.7/3.65*1000</f>
        <v>553.282991503245</v>
      </c>
      <c r="T339" s="0" t="n">
        <f aca="false">S339*2.65</f>
        <v>1466.1999274836</v>
      </c>
      <c r="U339" s="0" t="n">
        <v>31.4</v>
      </c>
      <c r="V339" s="0" t="n">
        <v>0.19</v>
      </c>
      <c r="W339" s="0" t="n">
        <v>-0.8</v>
      </c>
    </row>
    <row r="340" customFormat="false" ht="15" hidden="false" customHeight="false" outlineLevel="0" collapsed="false">
      <c r="A340" s="0" t="s">
        <v>87</v>
      </c>
      <c r="B340" s="0" t="s">
        <v>88</v>
      </c>
      <c r="C340" s="0" t="n">
        <v>9</v>
      </c>
      <c r="D340" s="0" t="n">
        <v>2</v>
      </c>
      <c r="E340" s="0" t="n">
        <f aca="false">C340*D340</f>
        <v>18</v>
      </c>
      <c r="F340" s="0" t="n">
        <v>2643.59529</v>
      </c>
      <c r="G340" s="0" t="n">
        <v>7005.527518</v>
      </c>
      <c r="H340" s="0" t="n">
        <v>1100</v>
      </c>
      <c r="I340" s="0" t="n">
        <v>1.1</v>
      </c>
      <c r="J340" s="0" t="n">
        <v>0.0011</v>
      </c>
      <c r="K340" s="0" t="n">
        <v>2.425082</v>
      </c>
      <c r="L340" s="0" t="n">
        <v>0.006</v>
      </c>
      <c r="M340" s="0" t="n">
        <v>3.1</v>
      </c>
      <c r="N340" s="0" t="n">
        <v>49.86775507</v>
      </c>
      <c r="O340" s="0" t="n">
        <f aca="false">R340*0.00220462</f>
        <v>0.529168962516484</v>
      </c>
      <c r="P340" s="0" t="n">
        <f aca="false">Q340/2.54</f>
        <v>12.0148317382048</v>
      </c>
      <c r="Q340" s="0" t="n">
        <f aca="false">31.4*(1-EXP(-0.19*(E340+0.8)))</f>
        <v>30.5176726150403</v>
      </c>
      <c r="R340" s="0" t="n">
        <f aca="false">L340*(Q340^M340)</f>
        <v>240.027289290891</v>
      </c>
      <c r="S340" s="0" t="n">
        <f aca="false">R340/20/5.7/3.65*1000</f>
        <v>576.850010312162</v>
      </c>
      <c r="T340" s="0" t="n">
        <f aca="false">S340*2.65</f>
        <v>1528.65252732723</v>
      </c>
      <c r="U340" s="0" t="n">
        <v>31.4</v>
      </c>
      <c r="V340" s="0" t="n">
        <v>0.19</v>
      </c>
      <c r="W340" s="0" t="n">
        <v>-0.8</v>
      </c>
    </row>
    <row r="341" customFormat="false" ht="15" hidden="false" customHeight="false" outlineLevel="0" collapsed="false">
      <c r="A341" s="0" t="s">
        <v>87</v>
      </c>
      <c r="B341" s="0" t="s">
        <v>88</v>
      </c>
      <c r="C341" s="0" t="n">
        <v>10</v>
      </c>
      <c r="D341" s="0" t="n">
        <v>2</v>
      </c>
      <c r="E341" s="0" t="n">
        <f aca="false">C341*D341</f>
        <v>20</v>
      </c>
      <c r="F341" s="0" t="n">
        <v>3076.18361</v>
      </c>
      <c r="G341" s="0" t="n">
        <v>8151.886566</v>
      </c>
      <c r="H341" s="0" t="n">
        <v>1280</v>
      </c>
      <c r="I341" s="0" t="n">
        <v>1.28</v>
      </c>
      <c r="J341" s="0" t="n">
        <v>0.00128</v>
      </c>
      <c r="K341" s="0" t="n">
        <v>2.8219136</v>
      </c>
      <c r="L341" s="0" t="n">
        <v>0.006</v>
      </c>
      <c r="M341" s="0" t="n">
        <v>3.1</v>
      </c>
      <c r="N341" s="0" t="n">
        <v>52.36621684</v>
      </c>
      <c r="O341" s="0" t="n">
        <f aca="false">R341*0.00220462</f>
        <v>0.544307150764746</v>
      </c>
      <c r="P341" s="0" t="n">
        <f aca="false">Q341/2.54</f>
        <v>12.1246497445413</v>
      </c>
      <c r="Q341" s="0" t="n">
        <f aca="false">31.4*(1-EXP(-0.19*(E341+0.8)))</f>
        <v>30.7966103511348</v>
      </c>
      <c r="R341" s="0" t="n">
        <f aca="false">L341*(Q341^M341)</f>
        <v>246.893864142005</v>
      </c>
      <c r="S341" s="0" t="n">
        <f aca="false">R341/20/5.7/3.65*1000</f>
        <v>593.352232977661</v>
      </c>
      <c r="T341" s="0" t="n">
        <f aca="false">S341*2.65</f>
        <v>1572.3834173908</v>
      </c>
      <c r="U341" s="0" t="n">
        <v>31.4</v>
      </c>
      <c r="V341" s="0" t="n">
        <v>0.19</v>
      </c>
      <c r="W341" s="0" t="n">
        <v>-0.8</v>
      </c>
    </row>
    <row r="342" customFormat="false" ht="15" hidden="false" customHeight="false" outlineLevel="0" collapsed="false">
      <c r="A342" s="0" t="s">
        <v>89</v>
      </c>
      <c r="B342" s="0" t="s">
        <v>90</v>
      </c>
      <c r="C342" s="0" t="n">
        <v>1</v>
      </c>
      <c r="D342" s="0" t="n">
        <v>8</v>
      </c>
      <c r="E342" s="0" t="n">
        <f aca="false">C342*D342</f>
        <v>8</v>
      </c>
      <c r="F342" s="0" t="n">
        <v>1466</v>
      </c>
      <c r="G342" s="0" t="n">
        <v>5263</v>
      </c>
      <c r="H342" s="0" t="n">
        <v>610.0026</v>
      </c>
      <c r="I342" s="0" t="n">
        <v>0.6100026</v>
      </c>
      <c r="J342" s="0" t="n">
        <v>0.000610003</v>
      </c>
      <c r="K342" s="0" t="n">
        <v>1.344823932</v>
      </c>
      <c r="L342" s="2" t="n">
        <v>0.05</v>
      </c>
      <c r="M342" s="2" t="n">
        <v>3.2</v>
      </c>
      <c r="N342" s="0" t="n">
        <v>53.32239167</v>
      </c>
      <c r="O342" s="0" t="n">
        <f aca="false">R342*0.00220462</f>
        <v>192.773609057973</v>
      </c>
      <c r="P342" s="0" t="n">
        <f aca="false">Q342/2.54</f>
        <v>35.1579650871503</v>
      </c>
      <c r="Q342" s="0" t="n">
        <f aca="false">U342*(1-EXP(-V342*(E342+W342)))</f>
        <v>89.3012313213619</v>
      </c>
      <c r="R342" s="0" t="n">
        <f aca="false">L342*(Q342^M342)</f>
        <v>87440.7421950146</v>
      </c>
      <c r="S342" s="0" t="n">
        <f aca="false">R342/20/5.7/3.65*1000</f>
        <v>210143.576532119</v>
      </c>
      <c r="T342" s="0" t="n">
        <f aca="false">S342*2.65</f>
        <v>556880.477810115</v>
      </c>
      <c r="U342" s="0" t="n">
        <f aca="false">$AC$344*100</f>
        <v>114.3</v>
      </c>
      <c r="V342" s="0" t="n">
        <v>0.19</v>
      </c>
      <c r="W342" s="0" t="n">
        <v>0</v>
      </c>
      <c r="Y342" s="0" t="s">
        <v>658</v>
      </c>
      <c r="Z342" s="0" t="s">
        <v>659</v>
      </c>
      <c r="AA342" s="0" t="s">
        <v>660</v>
      </c>
      <c r="AB342" s="0" t="s">
        <v>661</v>
      </c>
      <c r="AC342" s="0" t="s">
        <v>662</v>
      </c>
    </row>
    <row r="343" customFormat="false" ht="15" hidden="false" customHeight="false" outlineLevel="0" collapsed="false">
      <c r="A343" s="0" t="s">
        <v>89</v>
      </c>
      <c r="B343" s="0" t="s">
        <v>90</v>
      </c>
      <c r="C343" s="0" t="n">
        <v>2</v>
      </c>
      <c r="D343" s="0" t="n">
        <v>8</v>
      </c>
      <c r="E343" s="0" t="n">
        <f aca="false">C343*D343</f>
        <v>16</v>
      </c>
      <c r="F343" s="0" t="n">
        <v>12000</v>
      </c>
      <c r="G343" s="0" t="n">
        <v>32000</v>
      </c>
      <c r="H343" s="0" t="n">
        <v>4993.2</v>
      </c>
      <c r="I343" s="0" t="n">
        <v>4.9932</v>
      </c>
      <c r="J343" s="0" t="n">
        <v>0.0049932</v>
      </c>
      <c r="K343" s="0" t="n">
        <v>11.00810858</v>
      </c>
      <c r="L343" s="2" t="n">
        <v>0.05</v>
      </c>
      <c r="M343" s="2" t="n">
        <v>3.2</v>
      </c>
      <c r="N343" s="0" t="n">
        <v>107.3627072</v>
      </c>
      <c r="O343" s="0" t="n">
        <f aca="false">R343*0.00220462</f>
        <v>363.020314764276</v>
      </c>
      <c r="P343" s="0" t="n">
        <f aca="false">Q343/2.54</f>
        <v>42.8474299727611</v>
      </c>
      <c r="Q343" s="0" t="n">
        <f aca="false">U343*(1-EXP(-V343*(E343+W343)))</f>
        <v>108.832472130813</v>
      </c>
      <c r="R343" s="0" t="n">
        <f aca="false">L343*(Q343^M343)</f>
        <v>164663.44075817</v>
      </c>
      <c r="S343" s="0" t="n">
        <f aca="false">R343/20/5.7/3.65*1000</f>
        <v>395730.451233284</v>
      </c>
      <c r="T343" s="0" t="n">
        <f aca="false">S343*2.65</f>
        <v>1048685.6957682</v>
      </c>
      <c r="U343" s="0" t="n">
        <f aca="false">$AC$344*100</f>
        <v>114.3</v>
      </c>
      <c r="V343" s="0" t="n">
        <v>0.19</v>
      </c>
      <c r="W343" s="0" t="n">
        <v>0</v>
      </c>
      <c r="X343" s="0" t="s">
        <v>459</v>
      </c>
      <c r="Y343" s="0" t="n">
        <f aca="false">325*0.453592</f>
        <v>147.4174</v>
      </c>
      <c r="Z343" s="0" t="n">
        <f aca="false">100*0.453592</f>
        <v>45.3592</v>
      </c>
      <c r="AA343" s="0" t="n">
        <f aca="false">2200*0.453592</f>
        <v>997.9024</v>
      </c>
      <c r="AB343" s="0" t="n">
        <f aca="false">205*0.453592</f>
        <v>92.98636</v>
      </c>
      <c r="AC343" s="0" t="n">
        <f aca="false">125*0.453592</f>
        <v>56.699</v>
      </c>
      <c r="AE343" s="0" t="n">
        <f aca="false">AVERAGE(Y343:AC343)</f>
        <v>268.072872</v>
      </c>
    </row>
    <row r="344" customFormat="false" ht="15" hidden="false" customHeight="false" outlineLevel="0" collapsed="false">
      <c r="A344" s="0" t="s">
        <v>89</v>
      </c>
      <c r="B344" s="0" t="s">
        <v>90</v>
      </c>
      <c r="C344" s="0" t="n">
        <v>3</v>
      </c>
      <c r="D344" s="0" t="n">
        <v>8</v>
      </c>
      <c r="E344" s="0" t="n">
        <f aca="false">C344*D344</f>
        <v>24</v>
      </c>
      <c r="F344" s="0" t="n">
        <v>23420.52918</v>
      </c>
      <c r="G344" s="0" t="n">
        <v>62064.40233</v>
      </c>
      <c r="H344" s="0" t="n">
        <v>9745.282192</v>
      </c>
      <c r="I344" s="0" t="n">
        <v>9.745282192</v>
      </c>
      <c r="J344" s="0" t="n">
        <v>0.009745282</v>
      </c>
      <c r="K344" s="0" t="n">
        <v>21.48464403</v>
      </c>
      <c r="L344" s="2" t="n">
        <v>0.05</v>
      </c>
      <c r="M344" s="2" t="n">
        <v>3.2</v>
      </c>
      <c r="N344" s="0" t="n">
        <v>134.1311675</v>
      </c>
      <c r="O344" s="0" t="n">
        <f aca="false">R344*0.00220462</f>
        <v>410.615677277175</v>
      </c>
      <c r="P344" s="0" t="n">
        <f aca="false">Q344/2.54</f>
        <v>44.5292073475458</v>
      </c>
      <c r="Q344" s="0" t="n">
        <f aca="false">U344*(1-EXP(-V344*(E344+W344)))</f>
        <v>113.104186662766</v>
      </c>
      <c r="R344" s="0" t="n">
        <f aca="false">L344*(Q344^M344)</f>
        <v>186252.359716039</v>
      </c>
      <c r="S344" s="0" t="n">
        <f aca="false">R344/20/5.7/3.65*1000</f>
        <v>447614.418928237</v>
      </c>
      <c r="T344" s="0" t="n">
        <f aca="false">S344*2.65</f>
        <v>1186178.21015983</v>
      </c>
      <c r="U344" s="0" t="n">
        <f aca="false">$AC$344*100</f>
        <v>114.3</v>
      </c>
      <c r="V344" s="0" t="n">
        <v>0.19</v>
      </c>
      <c r="W344" s="0" t="n">
        <v>0</v>
      </c>
      <c r="X344" s="0" t="s">
        <v>460</v>
      </c>
      <c r="Y344" s="0" t="n">
        <f aca="false">3.5*0.3048</f>
        <v>1.0668</v>
      </c>
      <c r="Z344" s="0" t="n">
        <f aca="false">2.15*0.3048</f>
        <v>0.65532</v>
      </c>
      <c r="AA344" s="0" t="n">
        <f aca="false">5*0.3048</f>
        <v>1.524</v>
      </c>
      <c r="AB344" s="0" t="n">
        <f aca="false">3*0.3048</f>
        <v>0.9144</v>
      </c>
      <c r="AC344" s="0" t="n">
        <f aca="false">45/12*0.3048</f>
        <v>1.143</v>
      </c>
      <c r="AE344" s="0" t="n">
        <f aca="false">AVERAGE(Y344:AC344)</f>
        <v>1.060704</v>
      </c>
    </row>
    <row r="345" customFormat="false" ht="15" hidden="false" customHeight="false" outlineLevel="0" collapsed="false">
      <c r="A345" s="0" t="s">
        <v>89</v>
      </c>
      <c r="B345" s="0" t="s">
        <v>90</v>
      </c>
      <c r="C345" s="0" t="n">
        <v>4</v>
      </c>
      <c r="D345" s="0" t="n">
        <v>8</v>
      </c>
      <c r="E345" s="0" t="n">
        <f aca="false">C345*D345</f>
        <v>32</v>
      </c>
      <c r="F345" s="0" t="n">
        <v>31200</v>
      </c>
      <c r="G345" s="0" t="n">
        <v>83000</v>
      </c>
      <c r="H345" s="0" t="n">
        <v>12982.32</v>
      </c>
      <c r="I345" s="0" t="n">
        <v>12.98232</v>
      </c>
      <c r="J345" s="0" t="n">
        <v>0.01298232</v>
      </c>
      <c r="K345" s="0" t="n">
        <v>28.62108232</v>
      </c>
      <c r="L345" s="2" t="n">
        <v>0.05</v>
      </c>
      <c r="M345" s="2" t="n">
        <v>3.2</v>
      </c>
      <c r="N345" s="0" t="n">
        <v>147.5685182</v>
      </c>
      <c r="O345" s="0" t="n">
        <f aca="false">R345*0.00220462</f>
        <v>421.568414890711</v>
      </c>
      <c r="P345" s="0" t="n">
        <f aca="false">Q345/2.54</f>
        <v>44.8970320506185</v>
      </c>
      <c r="Q345" s="0" t="n">
        <f aca="false">U345*(1-EXP(-V345*(E345+W345)))</f>
        <v>114.038461408571</v>
      </c>
      <c r="R345" s="0" t="n">
        <f aca="false">L345*(Q345^M345)</f>
        <v>191220.443836448</v>
      </c>
      <c r="S345" s="0" t="n">
        <f aca="false">R345/20/5.7/3.65*1000</f>
        <v>459554.058727345</v>
      </c>
      <c r="T345" s="0" t="n">
        <f aca="false">S345*2.65</f>
        <v>1217818.25562747</v>
      </c>
      <c r="U345" s="0" t="n">
        <f aca="false">$AC$344*100</f>
        <v>114.3</v>
      </c>
      <c r="V345" s="0" t="n">
        <v>0.19</v>
      </c>
      <c r="W345" s="0" t="n">
        <v>0</v>
      </c>
      <c r="X345" s="0" t="s">
        <v>461</v>
      </c>
      <c r="Y345" s="0" t="n">
        <v>60</v>
      </c>
    </row>
    <row r="346" customFormat="false" ht="15" hidden="false" customHeight="false" outlineLevel="0" collapsed="false">
      <c r="A346" s="0" t="s">
        <v>89</v>
      </c>
      <c r="B346" s="0" t="s">
        <v>90</v>
      </c>
      <c r="C346" s="0" t="n">
        <v>5</v>
      </c>
      <c r="D346" s="0" t="n">
        <v>8</v>
      </c>
      <c r="E346" s="0" t="n">
        <f aca="false">C346*D346</f>
        <v>40</v>
      </c>
      <c r="F346" s="0" t="n">
        <v>40855</v>
      </c>
      <c r="G346" s="0" t="n">
        <v>109000</v>
      </c>
      <c r="H346" s="0" t="n">
        <v>16999.7655</v>
      </c>
      <c r="I346" s="0" t="n">
        <v>16.9997655</v>
      </c>
      <c r="J346" s="0" t="n">
        <v>0.016999766</v>
      </c>
      <c r="K346" s="0" t="n">
        <v>37.47802302</v>
      </c>
      <c r="L346" s="2" t="n">
        <v>0.05</v>
      </c>
      <c r="M346" s="2" t="n">
        <v>3.2</v>
      </c>
      <c r="N346" s="0" t="n">
        <v>161.4254301</v>
      </c>
      <c r="O346" s="0" t="n">
        <f aca="false">R346*0.00220462</f>
        <v>423.990388791035</v>
      </c>
      <c r="P346" s="0" t="n">
        <f aca="false">Q346/2.54</f>
        <v>44.9774796854952</v>
      </c>
      <c r="Q346" s="0" t="n">
        <f aca="false">U346*(1-EXP(-V346*(E346+W346)))</f>
        <v>114.242798401158</v>
      </c>
      <c r="R346" s="0" t="n">
        <f aca="false">L346*(Q346^M346)</f>
        <v>192319.034024473</v>
      </c>
      <c r="S346" s="0" t="n">
        <f aca="false">R346/20/5.7/3.65*1000</f>
        <v>462194.265860306</v>
      </c>
      <c r="T346" s="0" t="n">
        <f aca="false">S346*2.65</f>
        <v>1224814.80452981</v>
      </c>
      <c r="U346" s="0" t="n">
        <f aca="false">$AC$344*100</f>
        <v>114.3</v>
      </c>
      <c r="V346" s="0" t="n">
        <v>0.19</v>
      </c>
      <c r="W346" s="0" t="n">
        <v>0</v>
      </c>
      <c r="X346" s="0" t="s">
        <v>470</v>
      </c>
    </row>
    <row r="347" customFormat="false" ht="15" hidden="false" customHeight="false" outlineLevel="0" collapsed="false">
      <c r="A347" s="0" t="s">
        <v>89</v>
      </c>
      <c r="B347" s="0" t="s">
        <v>90</v>
      </c>
      <c r="C347" s="0" t="n">
        <v>6</v>
      </c>
      <c r="D347" s="0" t="n">
        <v>8</v>
      </c>
      <c r="E347" s="0" t="n">
        <f aca="false">C347*D347</f>
        <v>48</v>
      </c>
      <c r="F347" s="0" t="n">
        <v>48000</v>
      </c>
      <c r="G347" s="0" t="n">
        <v>127000</v>
      </c>
      <c r="H347" s="0" t="n">
        <v>19972.8</v>
      </c>
      <c r="I347" s="0" t="n">
        <v>19.9728</v>
      </c>
      <c r="J347" s="0" t="n">
        <v>0.0199728</v>
      </c>
      <c r="K347" s="0" t="n">
        <v>44.03243434</v>
      </c>
      <c r="L347" s="2" t="n">
        <v>0.05</v>
      </c>
      <c r="M347" s="2" t="n">
        <v>3.2</v>
      </c>
      <c r="N347" s="0" t="n">
        <v>170.3228407</v>
      </c>
      <c r="O347" s="0" t="n">
        <f aca="false">R347*0.00220462</f>
        <v>424.521375210026</v>
      </c>
      <c r="P347" s="0" t="n">
        <f aca="false">Q347/2.54</f>
        <v>44.9950745395199</v>
      </c>
      <c r="Q347" s="0" t="n">
        <f aca="false">U347*(1-EXP(-V347*(E347+W347)))</f>
        <v>114.287489330381</v>
      </c>
      <c r="R347" s="0" t="n">
        <f aca="false">L347*(Q347^M347)</f>
        <v>192559.885699135</v>
      </c>
      <c r="S347" s="0" t="n">
        <f aca="false">R347/20/5.7/3.65*1000</f>
        <v>462773.097089966</v>
      </c>
      <c r="T347" s="0" t="n">
        <f aca="false">S347*2.65</f>
        <v>1226348.70728841</v>
      </c>
      <c r="U347" s="0" t="n">
        <f aca="false">$AC$344*100</f>
        <v>114.3</v>
      </c>
      <c r="V347" s="0" t="n">
        <v>0.19</v>
      </c>
      <c r="W347" s="0" t="n">
        <v>0</v>
      </c>
    </row>
    <row r="348" customFormat="false" ht="15" hidden="false" customHeight="false" outlineLevel="0" collapsed="false">
      <c r="A348" s="0" t="s">
        <v>89</v>
      </c>
      <c r="B348" s="0" t="s">
        <v>90</v>
      </c>
      <c r="C348" s="0" t="n">
        <v>7</v>
      </c>
      <c r="D348" s="0" t="n">
        <v>8</v>
      </c>
      <c r="E348" s="0" t="n">
        <f aca="false">C348*D348</f>
        <v>56</v>
      </c>
      <c r="F348" s="0" t="n">
        <v>60000</v>
      </c>
      <c r="G348" s="0" t="n">
        <v>160000</v>
      </c>
      <c r="H348" s="0" t="n">
        <v>24966</v>
      </c>
      <c r="I348" s="0" t="n">
        <v>24.966</v>
      </c>
      <c r="J348" s="0" t="n">
        <v>0.024966</v>
      </c>
      <c r="K348" s="0" t="n">
        <v>55.04054292</v>
      </c>
      <c r="L348" s="2" t="n">
        <v>0.05</v>
      </c>
      <c r="M348" s="2" t="n">
        <v>3.2</v>
      </c>
      <c r="N348" s="0" t="n">
        <v>183.4565473</v>
      </c>
      <c r="O348" s="0" t="n">
        <f aca="false">R348*0.00220462</f>
        <v>424.637569149802</v>
      </c>
      <c r="P348" s="0" t="n">
        <f aca="false">Q348/2.54</f>
        <v>44.9989227432443</v>
      </c>
      <c r="Q348" s="0" t="n">
        <f aca="false">U348*(1-EXP(-V348*(E348+W348)))</f>
        <v>114.29726376784</v>
      </c>
      <c r="R348" s="0" t="n">
        <f aca="false">L348*(Q348^M348)</f>
        <v>192612.590446336</v>
      </c>
      <c r="S348" s="0" t="n">
        <f aca="false">R348/20/5.7/3.65*1000</f>
        <v>462899.760745821</v>
      </c>
      <c r="T348" s="0" t="n">
        <f aca="false">S348*2.65</f>
        <v>1226684.36597643</v>
      </c>
      <c r="U348" s="0" t="n">
        <f aca="false">$AC$344*100</f>
        <v>114.3</v>
      </c>
      <c r="V348" s="0" t="n">
        <v>0.19</v>
      </c>
      <c r="W348" s="0" t="n">
        <v>0</v>
      </c>
      <c r="X348" s="0" t="s">
        <v>434</v>
      </c>
      <c r="Y348" s="7" t="s">
        <v>663</v>
      </c>
      <c r="Z348" s="7" t="s">
        <v>664</v>
      </c>
      <c r="AB348" s="7" t="s">
        <v>665</v>
      </c>
      <c r="AC348" s="0" t="s">
        <v>666</v>
      </c>
    </row>
    <row r="349" customFormat="false" ht="15" hidden="false" customHeight="false" outlineLevel="0" collapsed="false">
      <c r="A349" s="0" t="s">
        <v>89</v>
      </c>
      <c r="B349" s="0" t="s">
        <v>90</v>
      </c>
      <c r="C349" s="0" t="n">
        <v>8</v>
      </c>
      <c r="D349" s="0" t="n">
        <v>8</v>
      </c>
      <c r="E349" s="0" t="n">
        <f aca="false">C349*D349</f>
        <v>64</v>
      </c>
      <c r="F349" s="0" t="n">
        <v>72000</v>
      </c>
      <c r="G349" s="0" t="n">
        <v>191000</v>
      </c>
      <c r="H349" s="0" t="n">
        <v>29959.2</v>
      </c>
      <c r="I349" s="0" t="n">
        <v>29.9592</v>
      </c>
      <c r="J349" s="0" t="n">
        <v>0.0299592</v>
      </c>
      <c r="K349" s="0" t="n">
        <v>66.0486515</v>
      </c>
      <c r="L349" s="2" t="n">
        <v>0.05</v>
      </c>
      <c r="M349" s="2" t="n">
        <v>3.2</v>
      </c>
      <c r="N349" s="0" t="n">
        <v>194.9358965</v>
      </c>
      <c r="O349" s="0" t="n">
        <f aca="false">R349*0.00220462</f>
        <v>424.662985059255</v>
      </c>
      <c r="P349" s="0" t="n">
        <f aca="false">Q349/2.54</f>
        <v>44.9997643911422</v>
      </c>
      <c r="Q349" s="0" t="n">
        <f aca="false">U349*(1-EXP(-V349*(E349+W349)))</f>
        <v>114.299401553501</v>
      </c>
      <c r="R349" s="0" t="n">
        <f aca="false">L349*(Q349^M349)</f>
        <v>192624.118922651</v>
      </c>
      <c r="S349" s="0" t="n">
        <f aca="false">R349/20/5.7/3.65*1000</f>
        <v>462927.466769169</v>
      </c>
      <c r="T349" s="0" t="n">
        <f aca="false">S349*2.65</f>
        <v>1226757.7869383</v>
      </c>
      <c r="U349" s="0" t="n">
        <f aca="false">$AC$344*100</f>
        <v>114.3</v>
      </c>
      <c r="V349" s="0" t="n">
        <v>0.19</v>
      </c>
      <c r="W349" s="0" t="n">
        <v>0</v>
      </c>
    </row>
    <row r="350" customFormat="false" ht="15" hidden="false" customHeight="false" outlineLevel="0" collapsed="false">
      <c r="A350" s="0" t="s">
        <v>89</v>
      </c>
      <c r="B350" s="0" t="s">
        <v>90</v>
      </c>
      <c r="C350" s="0" t="n">
        <v>9</v>
      </c>
      <c r="D350" s="0" t="n">
        <v>8</v>
      </c>
      <c r="E350" s="0" t="n">
        <f aca="false">C350*D350</f>
        <v>72</v>
      </c>
      <c r="F350" s="0" t="n">
        <v>84000</v>
      </c>
      <c r="G350" s="0" t="n">
        <v>223000</v>
      </c>
      <c r="H350" s="0" t="n">
        <v>34952.4</v>
      </c>
      <c r="I350" s="0" t="n">
        <v>34.9524</v>
      </c>
      <c r="J350" s="0" t="n">
        <v>0.0349524</v>
      </c>
      <c r="K350" s="0" t="n">
        <v>77.05676009</v>
      </c>
      <c r="L350" s="2" t="n">
        <v>0.05</v>
      </c>
      <c r="M350" s="2" t="n">
        <v>3.2</v>
      </c>
      <c r="N350" s="0" t="n">
        <v>205.2001631</v>
      </c>
      <c r="O350" s="0" t="n">
        <f aca="false">R350*0.00220462</f>
        <v>424.66854396015</v>
      </c>
      <c r="P350" s="0" t="n">
        <f aca="false">Q350/2.54</f>
        <v>44.9999484695421</v>
      </c>
      <c r="Q350" s="0" t="n">
        <f aca="false">U350*(1-EXP(-V350*(E350+W350)))</f>
        <v>114.299869112637</v>
      </c>
      <c r="R350" s="0" t="n">
        <f aca="false">L350*(Q350^M350)</f>
        <v>192626.640400681</v>
      </c>
      <c r="S350" s="0" t="n">
        <f aca="false">R350/20/5.7/3.65*1000</f>
        <v>462933.526557753</v>
      </c>
      <c r="T350" s="0" t="n">
        <f aca="false">S350*2.65</f>
        <v>1226773.84537805</v>
      </c>
      <c r="U350" s="0" t="n">
        <f aca="false">$AC$344*100</f>
        <v>114.3</v>
      </c>
      <c r="V350" s="0" t="n">
        <v>0.19</v>
      </c>
      <c r="W350" s="0" t="n">
        <v>0</v>
      </c>
    </row>
    <row r="351" customFormat="false" ht="15" hidden="false" customHeight="false" outlineLevel="0" collapsed="false">
      <c r="A351" s="0" t="s">
        <v>89</v>
      </c>
      <c r="B351" s="0" t="s">
        <v>90</v>
      </c>
      <c r="C351" s="0" t="n">
        <v>10</v>
      </c>
      <c r="D351" s="0" t="n">
        <v>8</v>
      </c>
      <c r="E351" s="0" t="n">
        <f aca="false">C351*D351</f>
        <v>80</v>
      </c>
      <c r="F351" s="0" t="n">
        <v>100000</v>
      </c>
      <c r="G351" s="0" t="n">
        <v>265000</v>
      </c>
      <c r="H351" s="0" t="n">
        <v>41610</v>
      </c>
      <c r="I351" s="0" t="n">
        <v>41.61</v>
      </c>
      <c r="J351" s="0" t="n">
        <v>0.04161</v>
      </c>
      <c r="K351" s="0" t="n">
        <v>91.7342382</v>
      </c>
      <c r="L351" s="2" t="n">
        <v>0.05</v>
      </c>
      <c r="M351" s="2" t="n">
        <v>3.2</v>
      </c>
      <c r="N351" s="0" t="n">
        <v>217.4624772</v>
      </c>
      <c r="O351" s="0" t="n">
        <f aca="false">R351*0.00220462</f>
        <v>424.669759764521</v>
      </c>
      <c r="P351" s="0" t="n">
        <f aca="false">Q351/2.54</f>
        <v>44.9999887296763</v>
      </c>
      <c r="Q351" s="0" t="n">
        <f aca="false">U351*(1-EXP(-V351*(E351+W351)))</f>
        <v>114.299971373378</v>
      </c>
      <c r="R351" s="0" t="n">
        <f aca="false">L351*(Q351^M351)</f>
        <v>192627.191880923</v>
      </c>
      <c r="S351" s="0" t="n">
        <f aca="false">R351/20/5.7/3.65*1000</f>
        <v>462934.851912817</v>
      </c>
      <c r="T351" s="0" t="n">
        <f aca="false">S351*2.65</f>
        <v>1226777.35756897</v>
      </c>
      <c r="U351" s="0" t="n">
        <f aca="false">$AC$344*100</f>
        <v>114.3</v>
      </c>
      <c r="V351" s="0" t="n">
        <v>0.19</v>
      </c>
      <c r="W351" s="0" t="n">
        <v>0</v>
      </c>
    </row>
    <row r="352" customFormat="false" ht="15" hidden="false" customHeight="false" outlineLevel="0" collapsed="false">
      <c r="A352" s="0" t="s">
        <v>91</v>
      </c>
      <c r="B352" s="0" t="s">
        <v>92</v>
      </c>
      <c r="C352" s="0" t="n">
        <v>1</v>
      </c>
      <c r="D352" s="0" t="n">
        <v>2</v>
      </c>
      <c r="E352" s="0" t="n">
        <f aca="false">C352*D352</f>
        <v>2</v>
      </c>
      <c r="F352" s="0" t="n">
        <v>127.5414564</v>
      </c>
      <c r="G352" s="0" t="n">
        <v>337.9848595</v>
      </c>
      <c r="H352" s="0" t="n">
        <v>53.07000001</v>
      </c>
      <c r="I352" s="0" t="n">
        <v>0.05307</v>
      </c>
      <c r="J352" s="0" t="n">
        <v>5.31E-005</v>
      </c>
      <c r="K352" s="0" t="n">
        <v>0.116999183</v>
      </c>
      <c r="L352" s="0" t="n">
        <v>0.013</v>
      </c>
      <c r="M352" s="0" t="n">
        <v>3</v>
      </c>
      <c r="N352" s="0" t="n">
        <v>15.98215157</v>
      </c>
      <c r="O352" s="0" t="n">
        <f aca="false">R352*0.00220462</f>
        <v>0.197560041269407</v>
      </c>
      <c r="P352" s="0" t="n">
        <f aca="false">Q352/2.54</f>
        <v>7.49273352969141</v>
      </c>
      <c r="Q352" s="0" t="n">
        <f aca="false">60.2*(1-EXP(-0.19*(E352)))</f>
        <v>19.0315431654162</v>
      </c>
      <c r="R352" s="0" t="n">
        <f aca="false">L352*(Q352^M352)</f>
        <v>89.6118339076153</v>
      </c>
      <c r="S352" s="0" t="n">
        <f aca="false">R352/20/5.7/3.65*1000</f>
        <v>215.361292736398</v>
      </c>
      <c r="T352" s="0" t="n">
        <f aca="false">S352*2.65</f>
        <v>570.707425751455</v>
      </c>
      <c r="U352" s="0" t="n">
        <v>60.2</v>
      </c>
      <c r="V352" s="0" t="n">
        <v>0.19</v>
      </c>
      <c r="W352" s="0" t="n">
        <v>0</v>
      </c>
      <c r="Y352" s="0" t="s">
        <v>667</v>
      </c>
    </row>
    <row r="353" customFormat="false" ht="15" hidden="false" customHeight="false" outlineLevel="0" collapsed="false">
      <c r="A353" s="0" t="s">
        <v>91</v>
      </c>
      <c r="B353" s="0" t="s">
        <v>92</v>
      </c>
      <c r="C353" s="0" t="n">
        <v>2</v>
      </c>
      <c r="D353" s="0" t="n">
        <v>2</v>
      </c>
      <c r="E353" s="0" t="n">
        <f aca="false">C353*D353</f>
        <v>4</v>
      </c>
      <c r="F353" s="0" t="n">
        <v>347.4885845</v>
      </c>
      <c r="G353" s="0" t="n">
        <v>920.8447489</v>
      </c>
      <c r="H353" s="0" t="n">
        <v>144.59</v>
      </c>
      <c r="I353" s="0" t="n">
        <v>0.14459</v>
      </c>
      <c r="J353" s="0" t="n">
        <v>0.00014459</v>
      </c>
      <c r="K353" s="0" t="n">
        <v>0.318766006</v>
      </c>
      <c r="L353" s="0" t="n">
        <v>0.013</v>
      </c>
      <c r="M353" s="0" t="n">
        <v>3</v>
      </c>
      <c r="N353" s="0" t="n">
        <v>22.32192451</v>
      </c>
      <c r="O353" s="0" t="n">
        <f aca="false">R353*0.00220462</f>
        <v>0.943231160959001</v>
      </c>
      <c r="P353" s="0" t="n">
        <f aca="false">Q353/2.54</f>
        <v>12.6167248401588</v>
      </c>
      <c r="Q353" s="0" t="n">
        <f aca="false">60.2*(1-EXP(-0.19*(E353)))</f>
        <v>32.0464810940035</v>
      </c>
      <c r="R353" s="0" t="n">
        <f aca="false">L353*(Q353^M353)</f>
        <v>427.842966569749</v>
      </c>
      <c r="S353" s="0" t="n">
        <f aca="false">R353/20/5.7/3.65*1000</f>
        <v>1028.22150100877</v>
      </c>
      <c r="T353" s="0" t="n">
        <f aca="false">S353*2.65</f>
        <v>2724.78697767324</v>
      </c>
      <c r="U353" s="0" t="n">
        <v>60.2</v>
      </c>
      <c r="V353" s="0" t="n">
        <v>0.19</v>
      </c>
      <c r="W353" s="0" t="n">
        <v>0</v>
      </c>
    </row>
    <row r="354" customFormat="false" ht="15" hidden="false" customHeight="false" outlineLevel="0" collapsed="false">
      <c r="A354" s="0" t="s">
        <v>91</v>
      </c>
      <c r="B354" s="0" t="s">
        <v>92</v>
      </c>
      <c r="C354" s="0" t="n">
        <v>3</v>
      </c>
      <c r="D354" s="0" t="n">
        <v>2</v>
      </c>
      <c r="E354" s="0" t="n">
        <f aca="false">C354*D354</f>
        <v>6</v>
      </c>
      <c r="F354" s="0" t="n">
        <v>732.4200913</v>
      </c>
      <c r="G354" s="0" t="n">
        <v>1940.913242</v>
      </c>
      <c r="H354" s="0" t="n">
        <v>304.76</v>
      </c>
      <c r="I354" s="0" t="n">
        <v>0.30476</v>
      </c>
      <c r="J354" s="0" t="n">
        <v>0.00030476</v>
      </c>
      <c r="K354" s="0" t="n">
        <v>0.671879991</v>
      </c>
      <c r="L354" s="0" t="n">
        <v>0.013</v>
      </c>
      <c r="M354" s="0" t="n">
        <v>3</v>
      </c>
      <c r="N354" s="0" t="n">
        <v>28.62012574</v>
      </c>
      <c r="O354" s="0" t="n">
        <f aca="false">R354*0.00220462</f>
        <v>1.96761450804577</v>
      </c>
      <c r="P354" s="0" t="n">
        <f aca="false">Q354/2.54</f>
        <v>16.120824758527</v>
      </c>
      <c r="Q354" s="0" t="n">
        <f aca="false">60.2*(1-EXP(-0.19*(E354)))</f>
        <v>40.9468948866585</v>
      </c>
      <c r="R354" s="0" t="n">
        <f aca="false">L354*(Q354^M354)</f>
        <v>892.495989352254</v>
      </c>
      <c r="S354" s="0" t="n">
        <f aca="false">R354/20/5.7/3.65*1000</f>
        <v>2144.90744857547</v>
      </c>
      <c r="T354" s="0" t="n">
        <f aca="false">S354*2.65</f>
        <v>5684.004738725</v>
      </c>
      <c r="U354" s="0" t="n">
        <v>60.2</v>
      </c>
      <c r="V354" s="0" t="n">
        <v>0.19</v>
      </c>
      <c r="W354" s="0" t="n">
        <v>0</v>
      </c>
    </row>
    <row r="355" customFormat="false" ht="15" hidden="false" customHeight="false" outlineLevel="0" collapsed="false">
      <c r="A355" s="0" t="s">
        <v>91</v>
      </c>
      <c r="B355" s="0" t="s">
        <v>92</v>
      </c>
      <c r="C355" s="0" t="n">
        <v>4</v>
      </c>
      <c r="D355" s="0" t="n">
        <v>2</v>
      </c>
      <c r="E355" s="0" t="n">
        <f aca="false">C355*D355</f>
        <v>8</v>
      </c>
      <c r="F355" s="0" t="n">
        <v>1115.200673</v>
      </c>
      <c r="G355" s="0" t="n">
        <v>2955.281782</v>
      </c>
      <c r="H355" s="0" t="n">
        <v>464.035</v>
      </c>
      <c r="I355" s="0" t="n">
        <v>0.464035</v>
      </c>
      <c r="J355" s="0" t="n">
        <v>0.000464035</v>
      </c>
      <c r="K355" s="0" t="n">
        <v>1.023020842</v>
      </c>
      <c r="L355" s="0" t="n">
        <v>0.013</v>
      </c>
      <c r="M355" s="0" t="n">
        <v>3</v>
      </c>
      <c r="N355" s="0" t="n">
        <v>32.92575903</v>
      </c>
      <c r="O355" s="0" t="n">
        <f aca="false">R355*0.00220462</f>
        <v>2.9819490538138</v>
      </c>
      <c r="P355" s="0" t="n">
        <f aca="false">Q355/2.54</f>
        <v>18.5171434667231</v>
      </c>
      <c r="Q355" s="0" t="n">
        <f aca="false">60.2*(1-EXP(-0.19*(E355)))</f>
        <v>47.0335444054767</v>
      </c>
      <c r="R355" s="0" t="n">
        <f aca="false">L355*(Q355^M355)</f>
        <v>1352.59094710825</v>
      </c>
      <c r="S355" s="0" t="n">
        <f aca="false">R355/20/5.7/3.65*1000</f>
        <v>3250.63914229332</v>
      </c>
      <c r="T355" s="0" t="n">
        <f aca="false">S355*2.65</f>
        <v>8614.19372707731</v>
      </c>
      <c r="U355" s="0" t="n">
        <v>60.2</v>
      </c>
      <c r="V355" s="0" t="n">
        <v>0.19</v>
      </c>
      <c r="W355" s="0" t="n">
        <v>0</v>
      </c>
    </row>
    <row r="356" customFormat="false" ht="15" hidden="false" customHeight="false" outlineLevel="0" collapsed="false">
      <c r="A356" s="0" t="s">
        <v>91</v>
      </c>
      <c r="B356" s="0" t="s">
        <v>92</v>
      </c>
      <c r="C356" s="0" t="n">
        <v>5</v>
      </c>
      <c r="D356" s="0" t="n">
        <v>2</v>
      </c>
      <c r="E356" s="0" t="n">
        <f aca="false">C356*D356</f>
        <v>10</v>
      </c>
      <c r="F356" s="0" t="n">
        <v>1550.432588</v>
      </c>
      <c r="G356" s="0" t="n">
        <v>4108.646359</v>
      </c>
      <c r="H356" s="0" t="n">
        <v>645.1349999</v>
      </c>
      <c r="I356" s="0" t="n">
        <v>0.645135</v>
      </c>
      <c r="J356" s="0" t="n">
        <v>0.000645135</v>
      </c>
      <c r="K356" s="0" t="n">
        <v>1.422277523</v>
      </c>
      <c r="L356" s="0" t="n">
        <v>0.013</v>
      </c>
      <c r="M356" s="0" t="n">
        <v>3</v>
      </c>
      <c r="N356" s="0" t="n">
        <v>36.74817285</v>
      </c>
      <c r="O356" s="0" t="n">
        <f aca="false">R356*0.00220462</f>
        <v>3.8457796820653</v>
      </c>
      <c r="P356" s="0" t="n">
        <f aca="false">Q356/2.54</f>
        <v>20.155893355432</v>
      </c>
      <c r="Q356" s="0" t="n">
        <f aca="false">60.2*(1-EXP(-0.19*(E356)))</f>
        <v>51.1959691227974</v>
      </c>
      <c r="R356" s="0" t="n">
        <f aca="false">L356*(Q356^M356)</f>
        <v>1744.41839503647</v>
      </c>
      <c r="S356" s="0" t="n">
        <f aca="false">R356/20/5.7/3.65*1000</f>
        <v>4192.30568381752</v>
      </c>
      <c r="T356" s="0" t="n">
        <f aca="false">S356*2.65</f>
        <v>11109.6100621164</v>
      </c>
      <c r="U356" s="0" t="n">
        <v>60.2</v>
      </c>
      <c r="V356" s="0" t="n">
        <v>0.19</v>
      </c>
      <c r="W356" s="0" t="n">
        <v>0</v>
      </c>
    </row>
    <row r="357" customFormat="false" ht="15" hidden="false" customHeight="false" outlineLevel="0" collapsed="false">
      <c r="A357" s="0" t="s">
        <v>91</v>
      </c>
      <c r="B357" s="0" t="s">
        <v>92</v>
      </c>
      <c r="C357" s="0" t="n">
        <v>6</v>
      </c>
      <c r="D357" s="0" t="n">
        <v>2</v>
      </c>
      <c r="E357" s="0" t="n">
        <f aca="false">C357*D357</f>
        <v>12</v>
      </c>
      <c r="F357" s="0" t="n">
        <v>1976.435953</v>
      </c>
      <c r="G357" s="0" t="n">
        <v>5237.555275</v>
      </c>
      <c r="H357" s="0" t="n">
        <v>822.395</v>
      </c>
      <c r="I357" s="0" t="n">
        <v>0.822395</v>
      </c>
      <c r="J357" s="0" t="n">
        <v>0.000822395</v>
      </c>
      <c r="K357" s="0" t="n">
        <v>1.813068465</v>
      </c>
      <c r="L357" s="0" t="n">
        <v>0.013</v>
      </c>
      <c r="M357" s="0" t="n">
        <v>3</v>
      </c>
      <c r="N357" s="0" t="n">
        <v>39.84547756</v>
      </c>
      <c r="O357" s="0" t="n">
        <f aca="false">R357*0.00220462</f>
        <v>4.52358927868191</v>
      </c>
      <c r="P357" s="0" t="n">
        <f aca="false">Q357/2.54</f>
        <v>21.2765711636711</v>
      </c>
      <c r="Q357" s="0" t="n">
        <f aca="false">60.2*(1-EXP(-0.19*(E357)))</f>
        <v>54.0424907557247</v>
      </c>
      <c r="R357" s="0" t="n">
        <f aca="false">L357*(Q357^M357)</f>
        <v>2051.86802200919</v>
      </c>
      <c r="S357" s="0" t="n">
        <f aca="false">R357/20/5.7/3.65*1000</f>
        <v>4931.18967077432</v>
      </c>
      <c r="T357" s="0" t="n">
        <f aca="false">S357*2.65</f>
        <v>13067.6526275519</v>
      </c>
      <c r="U357" s="0" t="n">
        <v>60.2</v>
      </c>
      <c r="V357" s="0" t="n">
        <v>0.19</v>
      </c>
      <c r="W357" s="0" t="n">
        <v>0</v>
      </c>
    </row>
    <row r="358" customFormat="false" ht="15" hidden="false" customHeight="false" outlineLevel="0" collapsed="false">
      <c r="A358" s="0" t="s">
        <v>91</v>
      </c>
      <c r="B358" s="0" t="s">
        <v>92</v>
      </c>
      <c r="C358" s="0" t="n">
        <v>7</v>
      </c>
      <c r="D358" s="0" t="n">
        <v>2</v>
      </c>
      <c r="E358" s="0" t="n">
        <f aca="false">C358*D358</f>
        <v>14</v>
      </c>
      <c r="F358" s="0" t="n">
        <v>2275.666907</v>
      </c>
      <c r="G358" s="0" t="n">
        <v>6030.517304</v>
      </c>
      <c r="H358" s="0" t="n">
        <v>946.905</v>
      </c>
      <c r="I358" s="0" t="n">
        <v>0.946905</v>
      </c>
      <c r="J358" s="0" t="n">
        <v>0.000946905</v>
      </c>
      <c r="K358" s="0" t="n">
        <v>2.087565701</v>
      </c>
      <c r="L358" s="0" t="n">
        <v>0.013</v>
      </c>
      <c r="M358" s="0" t="n">
        <v>3</v>
      </c>
      <c r="N358" s="0" t="n">
        <v>41.76261512</v>
      </c>
      <c r="O358" s="0" t="n">
        <f aca="false">R358*0.00220462</f>
        <v>5.03023125580603</v>
      </c>
      <c r="P358" s="0" t="n">
        <f aca="false">Q358/2.54</f>
        <v>22.0429594688865</v>
      </c>
      <c r="Q358" s="0" t="n">
        <f aca="false">60.2*(1-EXP(-0.19*(E358)))</f>
        <v>55.9891170509717</v>
      </c>
      <c r="R358" s="0" t="n">
        <f aca="false">L358*(Q358^M358)</f>
        <v>2281.67723045515</v>
      </c>
      <c r="S358" s="0" t="n">
        <f aca="false">R358/20/5.7/3.65*1000</f>
        <v>5483.48288982252</v>
      </c>
      <c r="T358" s="0" t="n">
        <f aca="false">S358*2.65</f>
        <v>14531.2296580297</v>
      </c>
      <c r="U358" s="0" t="n">
        <v>60.2</v>
      </c>
      <c r="V358" s="0" t="n">
        <v>0.19</v>
      </c>
      <c r="W358" s="0" t="n">
        <v>0</v>
      </c>
    </row>
    <row r="359" customFormat="false" ht="15" hidden="false" customHeight="false" outlineLevel="0" collapsed="false">
      <c r="A359" s="0" t="s">
        <v>91</v>
      </c>
      <c r="B359" s="0" t="s">
        <v>92</v>
      </c>
      <c r="C359" s="0" t="n">
        <v>8</v>
      </c>
      <c r="D359" s="0" t="n">
        <v>2</v>
      </c>
      <c r="E359" s="0" t="n">
        <f aca="false">C359*D359</f>
        <v>16</v>
      </c>
      <c r="F359" s="0" t="n">
        <v>2451.333814</v>
      </c>
      <c r="G359" s="0" t="n">
        <v>6496.034608</v>
      </c>
      <c r="H359" s="0" t="n">
        <v>1020</v>
      </c>
      <c r="I359" s="0" t="n">
        <v>1.02</v>
      </c>
      <c r="J359" s="0" t="n">
        <v>0.00102</v>
      </c>
      <c r="K359" s="0" t="n">
        <v>2.2487124</v>
      </c>
      <c r="L359" s="0" t="n">
        <v>0.013</v>
      </c>
      <c r="M359" s="0" t="n">
        <v>3</v>
      </c>
      <c r="N359" s="0" t="n">
        <v>42.81069449</v>
      </c>
      <c r="O359" s="0" t="n">
        <f aca="false">R359*0.00220462</f>
        <v>5.39763310404559</v>
      </c>
      <c r="P359" s="0" t="n">
        <f aca="false">Q359/2.54</f>
        <v>22.567062855295</v>
      </c>
      <c r="Q359" s="0" t="n">
        <f aca="false">60.2*(1-EXP(-0.19*(E359)))</f>
        <v>57.3203396524493</v>
      </c>
      <c r="R359" s="0" t="n">
        <f aca="false">L359*(Q359^M359)</f>
        <v>2448.32810373016</v>
      </c>
      <c r="S359" s="0" t="n">
        <f aca="false">R359/20/5.7/3.65*1000</f>
        <v>5883.98967491026</v>
      </c>
      <c r="T359" s="0" t="n">
        <f aca="false">S359*2.65</f>
        <v>15592.5726385122</v>
      </c>
      <c r="U359" s="0" t="n">
        <v>60.2</v>
      </c>
      <c r="V359" s="0" t="n">
        <v>0.19</v>
      </c>
      <c r="W359" s="0" t="n">
        <v>0</v>
      </c>
    </row>
    <row r="360" customFormat="false" ht="15" hidden="false" customHeight="false" outlineLevel="0" collapsed="false">
      <c r="A360" s="0" t="s">
        <v>91</v>
      </c>
      <c r="B360" s="0" t="s">
        <v>92</v>
      </c>
      <c r="C360" s="0" t="n">
        <v>9</v>
      </c>
      <c r="D360" s="0" t="n">
        <v>2</v>
      </c>
      <c r="E360" s="0" t="n">
        <f aca="false">C360*D360</f>
        <v>18</v>
      </c>
      <c r="F360" s="0" t="n">
        <v>2643.59529</v>
      </c>
      <c r="G360" s="0" t="n">
        <v>7005.527518</v>
      </c>
      <c r="H360" s="0" t="n">
        <v>1100</v>
      </c>
      <c r="I360" s="0" t="n">
        <v>1.1</v>
      </c>
      <c r="J360" s="0" t="n">
        <v>0.0011</v>
      </c>
      <c r="K360" s="0" t="n">
        <v>2.425082</v>
      </c>
      <c r="L360" s="0" t="n">
        <v>0.013</v>
      </c>
      <c r="M360" s="0" t="n">
        <v>3</v>
      </c>
      <c r="N360" s="0" t="n">
        <v>43.90187926</v>
      </c>
      <c r="O360" s="0" t="n">
        <f aca="false">R360*0.00220462</f>
        <v>5.65891777066491</v>
      </c>
      <c r="P360" s="0" t="n">
        <f aca="false">Q360/2.54</f>
        <v>22.9254769356972</v>
      </c>
      <c r="Q360" s="0" t="n">
        <f aca="false">60.2*(1-EXP(-0.19*(E360)))</f>
        <v>58.230711416671</v>
      </c>
      <c r="R360" s="0" t="n">
        <f aca="false">L360*(Q360^M360)</f>
        <v>2566.84497585294</v>
      </c>
      <c r="S360" s="0" t="n">
        <f aca="false">R360/20/5.7/3.65*1000</f>
        <v>6168.81753389316</v>
      </c>
      <c r="T360" s="0" t="n">
        <f aca="false">S360*2.65</f>
        <v>16347.3664648169</v>
      </c>
      <c r="U360" s="0" t="n">
        <v>60.2</v>
      </c>
      <c r="V360" s="0" t="n">
        <v>0.19</v>
      </c>
      <c r="W360" s="0" t="n">
        <v>0</v>
      </c>
    </row>
    <row r="361" customFormat="false" ht="15" hidden="false" customHeight="false" outlineLevel="0" collapsed="false">
      <c r="A361" s="0" t="s">
        <v>91</v>
      </c>
      <c r="B361" s="0" t="s">
        <v>92</v>
      </c>
      <c r="C361" s="0" t="n">
        <v>10</v>
      </c>
      <c r="D361" s="0" t="n">
        <v>2</v>
      </c>
      <c r="E361" s="0" t="n">
        <f aca="false">C361*D361</f>
        <v>20</v>
      </c>
      <c r="F361" s="0" t="n">
        <v>3076.18361</v>
      </c>
      <c r="G361" s="0" t="n">
        <v>8151.886566</v>
      </c>
      <c r="H361" s="0" t="n">
        <v>1280</v>
      </c>
      <c r="I361" s="0" t="n">
        <v>1.28</v>
      </c>
      <c r="J361" s="0" t="n">
        <v>0.00128</v>
      </c>
      <c r="K361" s="0" t="n">
        <v>2.8219136</v>
      </c>
      <c r="L361" s="0" t="n">
        <v>0.013</v>
      </c>
      <c r="M361" s="0" t="n">
        <v>3</v>
      </c>
      <c r="N361" s="0" t="n">
        <v>46.17662693</v>
      </c>
      <c r="O361" s="0" t="n">
        <f aca="false">R361*0.00220462</f>
        <v>5.84237057831113</v>
      </c>
      <c r="P361" s="0" t="n">
        <f aca="false">Q361/2.54</f>
        <v>23.1705824938027</v>
      </c>
      <c r="Q361" s="0" t="n">
        <f aca="false">60.2*(1-EXP(-0.19*(E361)))</f>
        <v>58.8532795342588</v>
      </c>
      <c r="R361" s="0" t="n">
        <f aca="false">L361*(Q361^M361)</f>
        <v>2650.05786861733</v>
      </c>
      <c r="S361" s="0" t="n">
        <f aca="false">R361/20/5.7/3.65*1000</f>
        <v>6368.80045329807</v>
      </c>
      <c r="T361" s="0" t="n">
        <f aca="false">S361*2.65</f>
        <v>16877.3212012399</v>
      </c>
      <c r="U361" s="0" t="n">
        <v>60.2</v>
      </c>
      <c r="V361" s="0" t="n">
        <v>0.19</v>
      </c>
      <c r="W361" s="0" t="n">
        <v>0</v>
      </c>
      <c r="Y361" s="0" t="s">
        <v>668</v>
      </c>
    </row>
    <row r="362" customFormat="false" ht="15" hidden="false" customHeight="false" outlineLevel="0" collapsed="false">
      <c r="A362" s="0" t="s">
        <v>93</v>
      </c>
      <c r="B362" s="0" t="s">
        <v>94</v>
      </c>
      <c r="C362" s="0" t="n">
        <v>1</v>
      </c>
      <c r="D362" s="0" t="n">
        <v>9</v>
      </c>
      <c r="E362" s="0" t="n">
        <f aca="false">C362*D362</f>
        <v>9</v>
      </c>
      <c r="F362" s="0" t="n">
        <v>1513105530</v>
      </c>
      <c r="G362" s="0" t="n">
        <v>4009729654</v>
      </c>
      <c r="H362" s="0" t="n">
        <v>629603211</v>
      </c>
      <c r="I362" s="0" t="n">
        <v>629603.211</v>
      </c>
      <c r="J362" s="0" t="n">
        <v>629.603211</v>
      </c>
      <c r="K362" s="0" t="n">
        <v>1388035.831</v>
      </c>
      <c r="L362" s="2" t="n">
        <v>0.017</v>
      </c>
      <c r="M362" s="0" t="n">
        <v>3</v>
      </c>
      <c r="N362" s="0" t="n">
        <v>1465.589392</v>
      </c>
      <c r="O362" s="0" t="n">
        <f aca="false">R362*0.00220462</f>
        <v>106837.912576086</v>
      </c>
      <c r="P362" s="0" t="n">
        <f aca="false">Q362/2.54</f>
        <v>558.230883873397</v>
      </c>
      <c r="Q362" s="2" t="n">
        <f aca="false">U362*(1-EXP(-V362*(E362)))</f>
        <v>1417.90644503843</v>
      </c>
      <c r="R362" s="2" t="n">
        <f aca="false">L362*(Q362^M362)</f>
        <v>48460919.6034174</v>
      </c>
      <c r="S362" s="2" t="n">
        <f aca="false">R362/20/5.7/3.65*1000</f>
        <v>116464598.90271</v>
      </c>
      <c r="T362" s="2" t="n">
        <f aca="false">S362*2.65</f>
        <v>308631187.09218</v>
      </c>
      <c r="U362" s="0" t="n">
        <f aca="false">$Y$363*100</f>
        <v>1584.96</v>
      </c>
      <c r="V362" s="2" t="n">
        <v>0.25</v>
      </c>
      <c r="W362" s="0" t="n">
        <v>0</v>
      </c>
      <c r="X362" s="0" t="s">
        <v>459</v>
      </c>
      <c r="Y362" s="0" t="n">
        <f aca="false">70*907.185</f>
        <v>63502.95</v>
      </c>
      <c r="Z362" s="0" t="n">
        <f aca="false">Y362*0.001</f>
        <v>63.50295</v>
      </c>
      <c r="AA362" s="0" t="n">
        <f aca="false">R362*0.000001</f>
        <v>48.4609196034174</v>
      </c>
    </row>
    <row r="363" customFormat="false" ht="15" hidden="false" customHeight="false" outlineLevel="0" collapsed="false">
      <c r="A363" s="0" t="s">
        <v>93</v>
      </c>
      <c r="B363" s="0" t="s">
        <v>94</v>
      </c>
      <c r="C363" s="0" t="n">
        <v>2</v>
      </c>
      <c r="D363" s="0" t="n">
        <v>9</v>
      </c>
      <c r="E363" s="0" t="n">
        <f aca="false">C363*D363</f>
        <v>18</v>
      </c>
      <c r="F363" s="0" t="n">
        <v>1762470683</v>
      </c>
      <c r="G363" s="0" t="n">
        <v>4670547309</v>
      </c>
      <c r="H363" s="0" t="n">
        <v>733364051.2</v>
      </c>
      <c r="I363" s="0" t="n">
        <v>733364.0512</v>
      </c>
      <c r="J363" s="0" t="n">
        <v>733.3640512</v>
      </c>
      <c r="K363" s="0" t="n">
        <v>1616789.055</v>
      </c>
      <c r="L363" s="2" t="n">
        <v>0.017</v>
      </c>
      <c r="M363" s="0" t="n">
        <v>3</v>
      </c>
      <c r="N363" s="0" t="n">
        <v>1542.0432</v>
      </c>
      <c r="O363" s="0" t="n">
        <f aca="false">R363*0.00220462</f>
        <v>144305.492331515</v>
      </c>
      <c r="P363" s="0" t="n">
        <f aca="false">Q363/2.54</f>
        <v>617.067986160137</v>
      </c>
      <c r="Q363" s="2" t="n">
        <f aca="false">U363*(1-EXP(-V363*(E363)))</f>
        <v>1567.35268484675</v>
      </c>
      <c r="R363" s="2" t="n">
        <f aca="false">L363*(Q363^M363)</f>
        <v>65455948.1141942</v>
      </c>
      <c r="S363" s="2" t="n">
        <f aca="false">R363/20/5.7/3.65*1000</f>
        <v>157308214.645985</v>
      </c>
      <c r="T363" s="2" t="n">
        <f aca="false">S363*2.65</f>
        <v>416866768.811859</v>
      </c>
      <c r="U363" s="0" t="n">
        <f aca="false">$Y$363*100</f>
        <v>1584.96</v>
      </c>
      <c r="V363" s="2" t="n">
        <v>0.25</v>
      </c>
      <c r="W363" s="0" t="n">
        <v>0</v>
      </c>
      <c r="X363" s="0" t="s">
        <v>460</v>
      </c>
      <c r="Y363" s="0" t="n">
        <f aca="false">52*0.3048</f>
        <v>15.8496</v>
      </c>
      <c r="AA363" s="0" t="n">
        <f aca="false">R363*0.000001</f>
        <v>65.4559481141942</v>
      </c>
    </row>
    <row r="364" customFormat="false" ht="15" hidden="false" customHeight="false" outlineLevel="0" collapsed="false">
      <c r="A364" s="0" t="s">
        <v>93</v>
      </c>
      <c r="B364" s="0" t="s">
        <v>94</v>
      </c>
      <c r="C364" s="0" t="n">
        <v>3</v>
      </c>
      <c r="D364" s="0" t="n">
        <v>9</v>
      </c>
      <c r="E364" s="0" t="n">
        <f aca="false">C364*D364</f>
        <v>27</v>
      </c>
      <c r="F364" s="0" t="n">
        <v>1772157205</v>
      </c>
      <c r="G364" s="0" t="n">
        <v>4696216593</v>
      </c>
      <c r="H364" s="0" t="n">
        <v>737394613</v>
      </c>
      <c r="I364" s="0" t="n">
        <v>737394.613</v>
      </c>
      <c r="J364" s="0" t="n">
        <v>737.394613</v>
      </c>
      <c r="K364" s="0" t="n">
        <v>1625674.912</v>
      </c>
      <c r="L364" s="2" t="n">
        <v>0.017</v>
      </c>
      <c r="M364" s="0" t="n">
        <v>3</v>
      </c>
      <c r="N364" s="0" t="n">
        <v>1544.863059</v>
      </c>
      <c r="O364" s="0" t="n">
        <f aca="false">R364*0.00220462</f>
        <v>148700.068904933</v>
      </c>
      <c r="P364" s="0" t="n">
        <f aca="false">Q364/2.54</f>
        <v>623.269371116626</v>
      </c>
      <c r="Q364" s="2" t="n">
        <f aca="false">U364*(1-EXP(-V364*(E364)))</f>
        <v>1583.10420263623</v>
      </c>
      <c r="R364" s="2" t="n">
        <f aca="false">L364*(Q364^M364)</f>
        <v>67449296.8878685</v>
      </c>
      <c r="S364" s="2" t="n">
        <f aca="false">R364/20/5.7/3.65*1000</f>
        <v>162098766.853805</v>
      </c>
      <c r="T364" s="2" t="n">
        <f aca="false">S364*2.65</f>
        <v>429561732.162584</v>
      </c>
      <c r="U364" s="0" t="n">
        <f aca="false">$Y$363*100</f>
        <v>1584.96</v>
      </c>
      <c r="V364" s="2" t="n">
        <v>0.25</v>
      </c>
      <c r="W364" s="0" t="n">
        <v>0</v>
      </c>
      <c r="X364" s="0" t="s">
        <v>461</v>
      </c>
      <c r="Y364" s="0" t="n">
        <v>70</v>
      </c>
      <c r="AA364" s="0" t="n">
        <f aca="false">R364*0.000001</f>
        <v>67.4492968878684</v>
      </c>
    </row>
    <row r="365" customFormat="false" ht="15" hidden="false" customHeight="false" outlineLevel="0" collapsed="false">
      <c r="A365" s="0" t="s">
        <v>93</v>
      </c>
      <c r="B365" s="0" t="s">
        <v>94</v>
      </c>
      <c r="C365" s="0" t="n">
        <v>4</v>
      </c>
      <c r="D365" s="0" t="n">
        <v>9</v>
      </c>
      <c r="E365" s="0" t="n">
        <f aca="false">C365*D365</f>
        <v>36</v>
      </c>
      <c r="F365" s="0" t="n">
        <v>1772515152</v>
      </c>
      <c r="G365" s="0" t="n">
        <v>4697165152</v>
      </c>
      <c r="H365" s="0" t="n">
        <v>737543554.7</v>
      </c>
      <c r="I365" s="0" t="n">
        <v>737543.5547</v>
      </c>
      <c r="J365" s="0" t="n">
        <v>737.5435547</v>
      </c>
      <c r="K365" s="0" t="n">
        <v>1626003.272</v>
      </c>
      <c r="L365" s="2" t="n">
        <v>0.017</v>
      </c>
      <c r="M365" s="0" t="n">
        <v>3</v>
      </c>
      <c r="N365" s="0" t="n">
        <v>1544.967064</v>
      </c>
      <c r="O365" s="0" t="n">
        <f aca="false">R365*0.00220462</f>
        <v>149168.383950333</v>
      </c>
      <c r="P365" s="0" t="n">
        <f aca="false">Q365/2.54</f>
        <v>623.92299228225</v>
      </c>
      <c r="Q365" s="2" t="n">
        <f aca="false">U365*(1-EXP(-V365*(E365)))</f>
        <v>1584.76440039691</v>
      </c>
      <c r="R365" s="2" t="n">
        <f aca="false">L365*(Q365^M365)</f>
        <v>67661721.2718441</v>
      </c>
      <c r="S365" s="2" t="n">
        <f aca="false">R365/20/5.7/3.65*1000</f>
        <v>162609279.672781</v>
      </c>
      <c r="T365" s="2" t="n">
        <f aca="false">S365*2.65</f>
        <v>430914591.132869</v>
      </c>
      <c r="U365" s="0" t="n">
        <f aca="false">$Y$363*100</f>
        <v>1584.96</v>
      </c>
      <c r="V365" s="2" t="n">
        <v>0.25</v>
      </c>
      <c r="W365" s="0" t="n">
        <v>0</v>
      </c>
      <c r="X365" s="0" t="s">
        <v>462</v>
      </c>
      <c r="Y365" s="0" t="n">
        <f aca="false">(AVERAGE(4000,6000))*0.453592</f>
        <v>2267.96</v>
      </c>
      <c r="AA365" s="0" t="n">
        <f aca="false">R365*0.000001</f>
        <v>67.6617212718441</v>
      </c>
    </row>
    <row r="366" customFormat="false" ht="15" hidden="false" customHeight="false" outlineLevel="0" collapsed="false">
      <c r="A366" s="0" t="s">
        <v>93</v>
      </c>
      <c r="B366" s="0" t="s">
        <v>94</v>
      </c>
      <c r="C366" s="0" t="n">
        <v>5</v>
      </c>
      <c r="D366" s="0" t="n">
        <v>9</v>
      </c>
      <c r="E366" s="0" t="n">
        <f aca="false">C366*D366</f>
        <v>45</v>
      </c>
      <c r="F366" s="0" t="n">
        <v>1772528355</v>
      </c>
      <c r="G366" s="0" t="n">
        <v>4697200141</v>
      </c>
      <c r="H366" s="0" t="n">
        <v>737549048.5</v>
      </c>
      <c r="I366" s="0" t="n">
        <v>737549.0485</v>
      </c>
      <c r="J366" s="0" t="n">
        <v>737.5490485</v>
      </c>
      <c r="K366" s="0" t="n">
        <v>1626015.383</v>
      </c>
      <c r="L366" s="2" t="n">
        <v>0.017</v>
      </c>
      <c r="M366" s="0" t="n">
        <v>3</v>
      </c>
      <c r="N366" s="0" t="n">
        <v>1544.9709</v>
      </c>
      <c r="O366" s="0" t="n">
        <f aca="false">R366*0.00220462</f>
        <v>149217.801194697</v>
      </c>
      <c r="P366" s="0" t="n">
        <f aca="false">Q366/2.54</f>
        <v>623.991883446264</v>
      </c>
      <c r="Q366" s="2" t="n">
        <f aca="false">U366*(1-EXP(-V366*(E366)))</f>
        <v>1584.93938395351</v>
      </c>
      <c r="R366" s="2" t="n">
        <f aca="false">L366*(Q366^M366)</f>
        <v>67684136.5834917</v>
      </c>
      <c r="S366" s="2" t="n">
        <f aca="false">R366/20/5.7/3.65*1000</f>
        <v>162663149.68395</v>
      </c>
      <c r="T366" s="2" t="n">
        <f aca="false">S366*2.65</f>
        <v>431057346.662468</v>
      </c>
      <c r="U366" s="0" t="n">
        <f aca="false">$Y$363*100</f>
        <v>1584.96</v>
      </c>
      <c r="V366" s="2" t="n">
        <v>0.25</v>
      </c>
      <c r="W366" s="0" t="n">
        <v>0</v>
      </c>
      <c r="X366" s="0" t="s">
        <v>463</v>
      </c>
      <c r="Y366" s="0" t="n">
        <f aca="false">14*0.3048</f>
        <v>4.2672</v>
      </c>
    </row>
    <row r="367" customFormat="false" ht="15" hidden="false" customHeight="false" outlineLevel="0" collapsed="false">
      <c r="A367" s="0" t="s">
        <v>93</v>
      </c>
      <c r="B367" s="0" t="s">
        <v>94</v>
      </c>
      <c r="C367" s="0" t="n">
        <v>6</v>
      </c>
      <c r="D367" s="0" t="n">
        <v>9</v>
      </c>
      <c r="E367" s="0" t="n">
        <f aca="false">C367*D367</f>
        <v>54</v>
      </c>
      <c r="F367" s="0" t="n">
        <v>1772528841</v>
      </c>
      <c r="G367" s="0" t="n">
        <v>4697201430</v>
      </c>
      <c r="H367" s="0" t="n">
        <v>737549250.7</v>
      </c>
      <c r="I367" s="0" t="n">
        <v>737549.2507</v>
      </c>
      <c r="J367" s="0" t="n">
        <v>737.5492507</v>
      </c>
      <c r="K367" s="0" t="n">
        <v>1626015.829</v>
      </c>
      <c r="L367" s="2" t="n">
        <v>0.017</v>
      </c>
      <c r="M367" s="0" t="n">
        <v>3</v>
      </c>
      <c r="N367" s="0" t="n">
        <v>1544.971041</v>
      </c>
      <c r="O367" s="0" t="n">
        <f aca="false">R367*0.00220462</f>
        <v>149223.010369635</v>
      </c>
      <c r="P367" s="0" t="n">
        <f aca="false">Q367/2.54</f>
        <v>623.99914452153</v>
      </c>
      <c r="Q367" s="2" t="n">
        <f aca="false">U367*(1-EXP(-V367*(E367)))</f>
        <v>1584.95782708469</v>
      </c>
      <c r="R367" s="2" t="n">
        <f aca="false">L367*(Q367^M367)</f>
        <v>67686499.4283074</v>
      </c>
      <c r="S367" s="2" t="n">
        <f aca="false">R367/20/5.7/3.65*1000</f>
        <v>162668828.234336</v>
      </c>
      <c r="T367" s="2" t="n">
        <f aca="false">S367*2.65</f>
        <v>431072394.820991</v>
      </c>
      <c r="U367" s="0" t="n">
        <f aca="false">$Y$363*100</f>
        <v>1584.96</v>
      </c>
      <c r="V367" s="2" t="n">
        <v>0.25</v>
      </c>
      <c r="W367" s="0" t="n">
        <v>0</v>
      </c>
      <c r="X367" s="0" t="s">
        <v>464</v>
      </c>
      <c r="Y367" s="0" t="n">
        <f aca="false">4000*0.453592</f>
        <v>1814.368</v>
      </c>
    </row>
    <row r="368" customFormat="false" ht="15" hidden="false" customHeight="false" outlineLevel="0" collapsed="false">
      <c r="A368" s="0" t="s">
        <v>93</v>
      </c>
      <c r="B368" s="0" t="s">
        <v>94</v>
      </c>
      <c r="C368" s="0" t="n">
        <v>7</v>
      </c>
      <c r="D368" s="0" t="n">
        <v>9</v>
      </c>
      <c r="E368" s="0" t="n">
        <f aca="false">C368*D368</f>
        <v>63</v>
      </c>
      <c r="F368" s="0" t="n">
        <v>1772528859</v>
      </c>
      <c r="G368" s="0" t="n">
        <v>4697201478</v>
      </c>
      <c r="H368" s="0" t="n">
        <v>737549258.2</v>
      </c>
      <c r="I368" s="0" t="n">
        <v>737549.2582</v>
      </c>
      <c r="J368" s="0" t="n">
        <v>737.5492582</v>
      </c>
      <c r="K368" s="0" t="n">
        <v>1626015.846</v>
      </c>
      <c r="L368" s="2" t="n">
        <v>0.017</v>
      </c>
      <c r="M368" s="0" t="n">
        <v>3</v>
      </c>
      <c r="N368" s="0" t="n">
        <v>1544.971047</v>
      </c>
      <c r="O368" s="0" t="n">
        <f aca="false">R368*0.00220462</f>
        <v>149223.559419696</v>
      </c>
      <c r="P368" s="0" t="n">
        <f aca="false">Q368/2.54</f>
        <v>623.999909833233</v>
      </c>
      <c r="Q368" s="2" t="n">
        <f aca="false">U368*(1-EXP(-V368*(E368)))</f>
        <v>1584.95977097641</v>
      </c>
      <c r="R368" s="2" t="n">
        <f aca="false">L368*(Q368^M368)</f>
        <v>67686748.4735221</v>
      </c>
      <c r="S368" s="2" t="n">
        <f aca="false">R368/20/5.7/3.65*1000</f>
        <v>162669426.756842</v>
      </c>
      <c r="T368" s="2" t="n">
        <f aca="false">S368*2.65</f>
        <v>431073980.905632</v>
      </c>
      <c r="U368" s="0" t="n">
        <f aca="false">$Y$363*100</f>
        <v>1584.96</v>
      </c>
      <c r="V368" s="2" t="n">
        <v>0.25</v>
      </c>
      <c r="W368" s="0" t="n">
        <v>0</v>
      </c>
      <c r="X368" s="0" t="s">
        <v>434</v>
      </c>
      <c r="Y368" s="7" t="s">
        <v>669</v>
      </c>
    </row>
    <row r="369" customFormat="false" ht="15" hidden="false" customHeight="false" outlineLevel="0" collapsed="false">
      <c r="A369" s="0" t="s">
        <v>93</v>
      </c>
      <c r="B369" s="0" t="s">
        <v>94</v>
      </c>
      <c r="C369" s="0" t="n">
        <v>8</v>
      </c>
      <c r="D369" s="0" t="n">
        <v>9</v>
      </c>
      <c r="E369" s="0" t="n">
        <f aca="false">C369*D369</f>
        <v>72</v>
      </c>
      <c r="F369" s="0" t="n">
        <v>1772528860</v>
      </c>
      <c r="G369" s="0" t="n">
        <v>4697201480</v>
      </c>
      <c r="H369" s="0" t="n">
        <v>737549258.6</v>
      </c>
      <c r="I369" s="0" t="n">
        <v>737549.2586</v>
      </c>
      <c r="J369" s="0" t="n">
        <v>737.5492586</v>
      </c>
      <c r="K369" s="0" t="n">
        <v>1626015.847</v>
      </c>
      <c r="L369" s="2" t="n">
        <v>0.017</v>
      </c>
      <c r="M369" s="0" t="n">
        <v>3</v>
      </c>
      <c r="N369" s="0" t="n">
        <v>1544.971047</v>
      </c>
      <c r="O369" s="0" t="n">
        <f aca="false">R369*0.00220462</f>
        <v>149223.617289225</v>
      </c>
      <c r="P369" s="0" t="n">
        <f aca="false">Q369/2.54</f>
        <v>623.999990496493</v>
      </c>
      <c r="Q369" s="2" t="n">
        <f aca="false">U369*(1-EXP(-V369*(E369)))</f>
        <v>1584.95997586109</v>
      </c>
      <c r="R369" s="2" t="n">
        <f aca="false">L369*(Q369^M369)</f>
        <v>67686774.7227302</v>
      </c>
      <c r="S369" s="2" t="n">
        <f aca="false">R369/20/5.7/3.65*1000</f>
        <v>162669489.840736</v>
      </c>
      <c r="T369" s="2" t="n">
        <f aca="false">S369*2.65</f>
        <v>431074148.07795</v>
      </c>
      <c r="U369" s="0" t="n">
        <f aca="false">$Y$363*100</f>
        <v>1584.96</v>
      </c>
      <c r="V369" s="2" t="n">
        <v>0.25</v>
      </c>
      <c r="W369" s="0" t="n">
        <v>0</v>
      </c>
      <c r="X369" s="0" t="s">
        <v>469</v>
      </c>
      <c r="Y369" s="0" t="n">
        <v>12</v>
      </c>
    </row>
    <row r="370" customFormat="false" ht="15" hidden="false" customHeight="false" outlineLevel="0" collapsed="false">
      <c r="A370" s="0" t="s">
        <v>93</v>
      </c>
      <c r="B370" s="0" t="s">
        <v>94</v>
      </c>
      <c r="C370" s="0" t="n">
        <v>9</v>
      </c>
      <c r="D370" s="0" t="n">
        <v>9</v>
      </c>
      <c r="E370" s="0" t="n">
        <f aca="false">C370*D370</f>
        <v>81</v>
      </c>
      <c r="F370" s="0" t="n">
        <v>1772528862</v>
      </c>
      <c r="G370" s="0" t="n">
        <v>4697201484</v>
      </c>
      <c r="H370" s="0" t="n">
        <v>737549259.5</v>
      </c>
      <c r="I370" s="0" t="n">
        <v>737549.2595</v>
      </c>
      <c r="J370" s="0" t="n">
        <v>737.5492595</v>
      </c>
      <c r="K370" s="0" t="n">
        <v>1626015.848</v>
      </c>
      <c r="L370" s="2" t="n">
        <v>0.017</v>
      </c>
      <c r="M370" s="0" t="n">
        <v>3</v>
      </c>
      <c r="N370" s="0" t="n">
        <v>1544.971047</v>
      </c>
      <c r="O370" s="0" t="n">
        <f aca="false">R370*0.00220462</f>
        <v>149223.62338863</v>
      </c>
      <c r="P370" s="0" t="n">
        <f aca="false">Q370/2.54</f>
        <v>623.999998998338</v>
      </c>
      <c r="Q370" s="2" t="n">
        <f aca="false">U370*(1-EXP(-V370*(E370)))</f>
        <v>1584.95999745578</v>
      </c>
      <c r="R370" s="2" t="n">
        <f aca="false">L370*(Q370^M370)</f>
        <v>67686777.4893768</v>
      </c>
      <c r="S370" s="2" t="n">
        <f aca="false">R370/20/5.7/3.65*1000</f>
        <v>162669496.48973</v>
      </c>
      <c r="T370" s="2" t="n">
        <f aca="false">S370*2.65</f>
        <v>431074165.697785</v>
      </c>
      <c r="U370" s="0" t="n">
        <f aca="false">$Y$363*100</f>
        <v>1584.96</v>
      </c>
      <c r="V370" s="2" t="n">
        <v>0.25</v>
      </c>
      <c r="W370" s="0" t="n">
        <v>0</v>
      </c>
      <c r="X370" s="0" t="s">
        <v>470</v>
      </c>
      <c r="Y370" s="0" t="n">
        <v>10</v>
      </c>
    </row>
    <row r="371" customFormat="false" ht="15" hidden="false" customHeight="false" outlineLevel="0" collapsed="false">
      <c r="A371" s="0" t="s">
        <v>93</v>
      </c>
      <c r="B371" s="0" t="s">
        <v>94</v>
      </c>
      <c r="C371" s="0" t="n">
        <v>10</v>
      </c>
      <c r="D371" s="0" t="n">
        <v>9</v>
      </c>
      <c r="E371" s="0" t="n">
        <f aca="false">C371*D371</f>
        <v>90</v>
      </c>
      <c r="F371" s="0" t="n">
        <v>1772528862</v>
      </c>
      <c r="G371" s="0" t="n">
        <v>4697201485</v>
      </c>
      <c r="H371" s="0" t="n">
        <v>737549259.5</v>
      </c>
      <c r="I371" s="0" t="n">
        <v>737549.2595</v>
      </c>
      <c r="J371" s="0" t="n">
        <v>737.5492595</v>
      </c>
      <c r="K371" s="0" t="n">
        <v>1626015.848</v>
      </c>
      <c r="L371" s="2" t="n">
        <v>0.017</v>
      </c>
      <c r="M371" s="0" t="n">
        <v>3</v>
      </c>
      <c r="N371" s="0" t="n">
        <v>1544.971047</v>
      </c>
      <c r="O371" s="0" t="n">
        <f aca="false">R371*0.00220462</f>
        <v>149223.624031502</v>
      </c>
      <c r="P371" s="0" t="n">
        <f aca="false">Q371/2.54</f>
        <v>623.999999894426</v>
      </c>
      <c r="Q371" s="2" t="n">
        <f aca="false">U371*(1-EXP(-V371*(E371)))</f>
        <v>1584.95999973184</v>
      </c>
      <c r="R371" s="2" t="n">
        <f aca="false">L371*(Q371^M371)</f>
        <v>67686777.7809792</v>
      </c>
      <c r="S371" s="2" t="n">
        <f aca="false">R371/20/5.7/3.65*1000</f>
        <v>162669497.190529</v>
      </c>
      <c r="T371" s="2" t="n">
        <f aca="false">S371*2.65</f>
        <v>431074167.554902</v>
      </c>
      <c r="U371" s="0" t="n">
        <f aca="false">$Y$363*100</f>
        <v>1584.96</v>
      </c>
      <c r="V371" s="2" t="n">
        <v>0.25</v>
      </c>
      <c r="W371" s="0" t="n">
        <v>0</v>
      </c>
      <c r="X371" s="0" t="s">
        <v>471</v>
      </c>
    </row>
    <row r="372" customFormat="false" ht="15" hidden="false" customHeight="false" outlineLevel="0" collapsed="false">
      <c r="A372" s="0" t="s">
        <v>95</v>
      </c>
      <c r="B372" s="2" t="s">
        <v>96</v>
      </c>
      <c r="C372" s="0" t="n">
        <v>1</v>
      </c>
      <c r="D372" s="0" t="n">
        <v>2</v>
      </c>
      <c r="E372" s="0" t="n">
        <f aca="false">C372*D372</f>
        <v>2</v>
      </c>
      <c r="F372" s="0" t="n">
        <v>127.5414564</v>
      </c>
      <c r="G372" s="0" t="n">
        <v>337.9848595</v>
      </c>
      <c r="H372" s="0" t="n">
        <v>53.07000001</v>
      </c>
      <c r="I372" s="0" t="n">
        <v>0.05307</v>
      </c>
      <c r="J372" s="0" t="n">
        <v>5.31E-005</v>
      </c>
      <c r="K372" s="0" t="n">
        <v>0.116999183</v>
      </c>
      <c r="L372" s="0" t="n">
        <v>0.01</v>
      </c>
      <c r="M372" s="0" t="n">
        <v>3</v>
      </c>
      <c r="N372" s="0" t="n">
        <v>15.78235373</v>
      </c>
      <c r="O372" s="0" t="n">
        <f aca="false">R372*0.00220462</f>
        <v>1.98713828480696</v>
      </c>
      <c r="P372" s="0" t="n">
        <f aca="false">Q372/2.54</f>
        <v>17.6521550154146</v>
      </c>
      <c r="Q372" s="0" t="n">
        <f aca="false">136*(1-EXP(-0.2*(E372)))</f>
        <v>44.8364737391531</v>
      </c>
      <c r="R372" s="0" t="n">
        <f aca="false">L372*(Q372^M372)</f>
        <v>901.351836056537</v>
      </c>
      <c r="S372" s="0" t="n">
        <f aca="false">R372/20/5.7/3.65*1000</f>
        <v>2166.19042551439</v>
      </c>
      <c r="T372" s="0" t="n">
        <f aca="false">S372*2.65</f>
        <v>5740.40462761313</v>
      </c>
      <c r="U372" s="0" t="n">
        <v>136</v>
      </c>
      <c r="V372" s="0" t="n">
        <v>0.2</v>
      </c>
      <c r="W372" s="0" t="n">
        <v>0</v>
      </c>
    </row>
    <row r="373" customFormat="false" ht="15" hidden="false" customHeight="false" outlineLevel="0" collapsed="false">
      <c r="A373" s="0" t="s">
        <v>95</v>
      </c>
      <c r="B373" s="2" t="s">
        <v>96</v>
      </c>
      <c r="C373" s="0" t="n">
        <v>2</v>
      </c>
      <c r="D373" s="0" t="n">
        <v>2</v>
      </c>
      <c r="E373" s="0" t="n">
        <f aca="false">C373*D373</f>
        <v>4</v>
      </c>
      <c r="F373" s="0" t="n">
        <v>347.4885845</v>
      </c>
      <c r="G373" s="0" t="n">
        <v>920.8447489</v>
      </c>
      <c r="H373" s="0" t="n">
        <v>144.59</v>
      </c>
      <c r="I373" s="0" t="n">
        <v>0.14459</v>
      </c>
      <c r="J373" s="0" t="n">
        <v>0.00014459</v>
      </c>
      <c r="K373" s="0" t="n">
        <v>0.318766006</v>
      </c>
      <c r="L373" s="0" t="n">
        <v>0.01</v>
      </c>
      <c r="M373" s="0" t="n">
        <v>3</v>
      </c>
      <c r="N373" s="0" t="n">
        <v>22.0428712</v>
      </c>
      <c r="O373" s="0" t="n">
        <f aca="false">R373*0.00220462</f>
        <v>9.26034507532288</v>
      </c>
      <c r="P373" s="0" t="n">
        <f aca="false">Q373/2.54</f>
        <v>29.4847483779755</v>
      </c>
      <c r="Q373" s="0" t="n">
        <f aca="false">136*(1-EXP(-0.2*(E373)))</f>
        <v>74.8912608800579</v>
      </c>
      <c r="R373" s="0" t="n">
        <f aca="false">L373*(Q373^M373)</f>
        <v>4200.4268650937</v>
      </c>
      <c r="S373" s="0" t="n">
        <f aca="false">R373/20/5.7/3.65*1000</f>
        <v>10094.7533407683</v>
      </c>
      <c r="T373" s="0" t="n">
        <f aca="false">S373*2.65</f>
        <v>26751.0963530361</v>
      </c>
      <c r="U373" s="0" t="n">
        <v>136</v>
      </c>
      <c r="V373" s="0" t="n">
        <v>0.2</v>
      </c>
      <c r="W373" s="0" t="n">
        <v>0</v>
      </c>
    </row>
    <row r="374" customFormat="false" ht="15" hidden="false" customHeight="false" outlineLevel="0" collapsed="false">
      <c r="A374" s="0" t="s">
        <v>95</v>
      </c>
      <c r="B374" s="2" t="s">
        <v>96</v>
      </c>
      <c r="C374" s="0" t="n">
        <v>3</v>
      </c>
      <c r="D374" s="0" t="n">
        <v>2</v>
      </c>
      <c r="E374" s="0" t="n">
        <f aca="false">C374*D374</f>
        <v>6</v>
      </c>
      <c r="F374" s="0" t="n">
        <v>732.4200913</v>
      </c>
      <c r="G374" s="0" t="n">
        <v>1940.913242</v>
      </c>
      <c r="H374" s="0" t="n">
        <v>304.76</v>
      </c>
      <c r="I374" s="0" t="n">
        <v>0.30476</v>
      </c>
      <c r="J374" s="0" t="n">
        <v>0.00030476</v>
      </c>
      <c r="K374" s="0" t="n">
        <v>0.671879991</v>
      </c>
      <c r="L374" s="0" t="n">
        <v>0.01</v>
      </c>
      <c r="M374" s="0" t="n">
        <v>3</v>
      </c>
      <c r="N374" s="0" t="n">
        <v>28.26233666</v>
      </c>
      <c r="O374" s="0" t="n">
        <f aca="false">R374*0.00220462</f>
        <v>18.9243054232239</v>
      </c>
      <c r="P374" s="0" t="n">
        <f aca="false">Q374/2.54</f>
        <v>37.4163729054884</v>
      </c>
      <c r="Q374" s="0" t="n">
        <f aca="false">136*(1-EXP(-0.2*(E374)))</f>
        <v>95.0375871799405</v>
      </c>
      <c r="R374" s="0" t="n">
        <f aca="false">L374*(Q374^M374)</f>
        <v>8583.9307559688</v>
      </c>
      <c r="S374" s="0" t="n">
        <f aca="false">R374/20/5.7/3.65*1000</f>
        <v>20629.4899206172</v>
      </c>
      <c r="T374" s="0" t="n">
        <f aca="false">S374*2.65</f>
        <v>54668.1482896355</v>
      </c>
      <c r="U374" s="0" t="n">
        <v>136</v>
      </c>
      <c r="V374" s="0" t="n">
        <v>0.2</v>
      </c>
      <c r="W374" s="0" t="n">
        <v>0</v>
      </c>
    </row>
    <row r="375" customFormat="false" ht="15" hidden="false" customHeight="false" outlineLevel="0" collapsed="false">
      <c r="A375" s="0" t="s">
        <v>95</v>
      </c>
      <c r="B375" s="2" t="s">
        <v>96</v>
      </c>
      <c r="C375" s="0" t="n">
        <v>4</v>
      </c>
      <c r="D375" s="0" t="n">
        <v>2</v>
      </c>
      <c r="E375" s="0" t="n">
        <f aca="false">C375*D375</f>
        <v>8</v>
      </c>
      <c r="F375" s="0" t="n">
        <v>1115.200673</v>
      </c>
      <c r="G375" s="0" t="n">
        <v>2955.281782</v>
      </c>
      <c r="H375" s="0" t="n">
        <v>464.035</v>
      </c>
      <c r="I375" s="0" t="n">
        <v>0.464035</v>
      </c>
      <c r="J375" s="0" t="n">
        <v>0.000464035</v>
      </c>
      <c r="K375" s="0" t="n">
        <v>1.023020842</v>
      </c>
      <c r="L375" s="0" t="n">
        <v>0.01</v>
      </c>
      <c r="M375" s="0" t="n">
        <v>3</v>
      </c>
      <c r="N375" s="0" t="n">
        <v>32.51414389</v>
      </c>
      <c r="O375" s="0" t="n">
        <f aca="false">R375*0.00220462</f>
        <v>28.1921426859083</v>
      </c>
      <c r="P375" s="0" t="n">
        <f aca="false">Q375/2.54</f>
        <v>42.7330998239082</v>
      </c>
      <c r="Q375" s="0" t="n">
        <f aca="false">136*(1-EXP(-0.2*(E375)))</f>
        <v>108.542073552727</v>
      </c>
      <c r="R375" s="0" t="n">
        <f aca="false">L375*(Q375^M375)</f>
        <v>12787.7560241258</v>
      </c>
      <c r="S375" s="0" t="n">
        <f aca="false">R375/20/5.7/3.65*1000</f>
        <v>30732.4105362313</v>
      </c>
      <c r="T375" s="0" t="n">
        <f aca="false">S375*2.65</f>
        <v>81440.8879210129</v>
      </c>
      <c r="U375" s="0" t="n">
        <v>136</v>
      </c>
      <c r="V375" s="0" t="n">
        <v>0.2</v>
      </c>
      <c r="W375" s="0" t="n">
        <v>0</v>
      </c>
    </row>
    <row r="376" customFormat="false" ht="15" hidden="false" customHeight="false" outlineLevel="0" collapsed="false">
      <c r="A376" s="0" t="s">
        <v>95</v>
      </c>
      <c r="B376" s="2" t="s">
        <v>96</v>
      </c>
      <c r="C376" s="0" t="n">
        <v>5</v>
      </c>
      <c r="D376" s="0" t="n">
        <v>2</v>
      </c>
      <c r="E376" s="0" t="n">
        <f aca="false">C376*D376</f>
        <v>10</v>
      </c>
      <c r="F376" s="0" t="n">
        <v>1550.432588</v>
      </c>
      <c r="G376" s="0" t="n">
        <v>4108.646359</v>
      </c>
      <c r="H376" s="0" t="n">
        <v>645.1349999</v>
      </c>
      <c r="I376" s="0" t="n">
        <v>0.645135</v>
      </c>
      <c r="J376" s="0" t="n">
        <v>0.000645135</v>
      </c>
      <c r="K376" s="0" t="n">
        <v>1.422277523</v>
      </c>
      <c r="L376" s="0" t="n">
        <v>0.01</v>
      </c>
      <c r="M376" s="0" t="n">
        <v>3</v>
      </c>
      <c r="N376" s="0" t="n">
        <v>36.28877253</v>
      </c>
      <c r="O376" s="0" t="n">
        <f aca="false">R376*0.00220462</f>
        <v>35.8503732015946</v>
      </c>
      <c r="P376" s="0" t="n">
        <f aca="false">Q376/2.54</f>
        <v>46.2970084566223</v>
      </c>
      <c r="Q376" s="0" t="n">
        <f aca="false">136*(1-EXP(-0.2*(E376)))</f>
        <v>117.594401479821</v>
      </c>
      <c r="R376" s="0" t="n">
        <f aca="false">L376*(Q376^M376)</f>
        <v>16261.4750848648</v>
      </c>
      <c r="S376" s="0" t="n">
        <f aca="false">R376/20/5.7/3.65*1000</f>
        <v>39080.6899419966</v>
      </c>
      <c r="T376" s="0" t="n">
        <f aca="false">S376*2.65</f>
        <v>103563.828346291</v>
      </c>
      <c r="U376" s="0" t="n">
        <v>136</v>
      </c>
      <c r="V376" s="0" t="n">
        <v>0.2</v>
      </c>
      <c r="W376" s="0" t="n">
        <v>0</v>
      </c>
    </row>
    <row r="377" customFormat="false" ht="15" hidden="false" customHeight="false" outlineLevel="0" collapsed="false">
      <c r="A377" s="0" t="s">
        <v>95</v>
      </c>
      <c r="B377" s="2" t="s">
        <v>96</v>
      </c>
      <c r="C377" s="0" t="n">
        <v>6</v>
      </c>
      <c r="D377" s="0" t="n">
        <v>2</v>
      </c>
      <c r="E377" s="0" t="n">
        <f aca="false">C377*D377</f>
        <v>12</v>
      </c>
      <c r="F377" s="0" t="n">
        <v>1976.435953</v>
      </c>
      <c r="G377" s="0" t="n">
        <v>5237.555275</v>
      </c>
      <c r="H377" s="0" t="n">
        <v>822.395</v>
      </c>
      <c r="I377" s="0" t="n">
        <v>0.822395</v>
      </c>
      <c r="J377" s="0" t="n">
        <v>0.000822395</v>
      </c>
      <c r="K377" s="0" t="n">
        <v>1.813068465</v>
      </c>
      <c r="L377" s="0" t="n">
        <v>0.01</v>
      </c>
      <c r="M377" s="0" t="n">
        <v>3</v>
      </c>
      <c r="N377" s="0" t="n">
        <v>39.34735687</v>
      </c>
      <c r="O377" s="0" t="n">
        <f aca="false">R377*0.00220462</f>
        <v>41.6913844321729</v>
      </c>
      <c r="P377" s="0" t="n">
        <f aca="false">Q377/2.54</f>
        <v>48.68596785537</v>
      </c>
      <c r="Q377" s="0" t="n">
        <f aca="false">136*(1-EXP(-0.2*(E377)))</f>
        <v>123.66235835264</v>
      </c>
      <c r="R377" s="0" t="n">
        <f aca="false">L377*(Q377^M377)</f>
        <v>18910.9163629891</v>
      </c>
      <c r="S377" s="0" t="n">
        <f aca="false">R377/20/5.7/3.65*1000</f>
        <v>45448.0085628192</v>
      </c>
      <c r="T377" s="0" t="n">
        <f aca="false">S377*2.65</f>
        <v>120437.222691471</v>
      </c>
      <c r="U377" s="0" t="n">
        <v>136</v>
      </c>
      <c r="V377" s="0" t="n">
        <v>0.2</v>
      </c>
      <c r="W377" s="0" t="n">
        <v>0</v>
      </c>
    </row>
    <row r="378" customFormat="false" ht="15" hidden="false" customHeight="false" outlineLevel="0" collapsed="false">
      <c r="A378" s="0" t="s">
        <v>95</v>
      </c>
      <c r="B378" s="2" t="s">
        <v>96</v>
      </c>
      <c r="C378" s="0" t="n">
        <v>7</v>
      </c>
      <c r="D378" s="0" t="n">
        <v>2</v>
      </c>
      <c r="E378" s="0" t="n">
        <f aca="false">C378*D378</f>
        <v>14</v>
      </c>
      <c r="F378" s="0" t="n">
        <v>2275.666907</v>
      </c>
      <c r="G378" s="0" t="n">
        <v>6030.517304</v>
      </c>
      <c r="H378" s="0" t="n">
        <v>946.905</v>
      </c>
      <c r="I378" s="0" t="n">
        <v>0.946905</v>
      </c>
      <c r="J378" s="0" t="n">
        <v>0.000946905</v>
      </c>
      <c r="K378" s="0" t="n">
        <v>2.087565701</v>
      </c>
      <c r="L378" s="0" t="n">
        <v>0.01</v>
      </c>
      <c r="M378" s="0" t="n">
        <v>3</v>
      </c>
      <c r="N378" s="0" t="n">
        <v>41.2405277</v>
      </c>
      <c r="O378" s="0" t="n">
        <f aca="false">R378*0.00220462</f>
        <v>45.9420913011728</v>
      </c>
      <c r="P378" s="0" t="n">
        <f aca="false">Q378/2.54</f>
        <v>50.2873352295159</v>
      </c>
      <c r="Q378" s="0" t="n">
        <f aca="false">136*(1-EXP(-0.2*(E378)))</f>
        <v>127.72983148297</v>
      </c>
      <c r="R378" s="0" t="n">
        <f aca="false">L378*(Q378^M378)</f>
        <v>20839.0068588568</v>
      </c>
      <c r="S378" s="0" t="n">
        <f aca="false">R378/20/5.7/3.65*1000</f>
        <v>50081.7276108069</v>
      </c>
      <c r="T378" s="0" t="n">
        <f aca="false">S378*2.65</f>
        <v>132716.578168638</v>
      </c>
      <c r="U378" s="0" t="n">
        <v>136</v>
      </c>
      <c r="V378" s="0" t="n">
        <v>0.2</v>
      </c>
      <c r="W378" s="0" t="n">
        <v>0</v>
      </c>
    </row>
    <row r="379" customFormat="false" ht="15" hidden="false" customHeight="false" outlineLevel="0" collapsed="false">
      <c r="A379" s="0" t="s">
        <v>95</v>
      </c>
      <c r="B379" s="2" t="s">
        <v>96</v>
      </c>
      <c r="C379" s="0" t="n">
        <v>8</v>
      </c>
      <c r="D379" s="0" t="n">
        <v>2</v>
      </c>
      <c r="E379" s="0" t="n">
        <f aca="false">C379*D379</f>
        <v>16</v>
      </c>
      <c r="F379" s="0" t="n">
        <v>2451.333814</v>
      </c>
      <c r="G379" s="0" t="n">
        <v>6496.034608</v>
      </c>
      <c r="H379" s="0" t="n">
        <v>1020</v>
      </c>
      <c r="I379" s="0" t="n">
        <v>1.02</v>
      </c>
      <c r="J379" s="0" t="n">
        <v>0.00102</v>
      </c>
      <c r="K379" s="0" t="n">
        <v>2.2487124</v>
      </c>
      <c r="L379" s="0" t="n">
        <v>0.01</v>
      </c>
      <c r="M379" s="0" t="n">
        <v>3</v>
      </c>
      <c r="N379" s="0" t="n">
        <v>42.2755047</v>
      </c>
      <c r="O379" s="0" t="n">
        <f aca="false">R379*0.00220462</f>
        <v>48.947364830514</v>
      </c>
      <c r="P379" s="0" t="n">
        <f aca="false">Q379/2.54</f>
        <v>51.3607638814733</v>
      </c>
      <c r="Q379" s="0" t="n">
        <f aca="false">136*(1-EXP(-0.2*(E379)))</f>
        <v>130.456340258942</v>
      </c>
      <c r="R379" s="0" t="n">
        <f aca="false">L379*(Q379^M379)</f>
        <v>22202.1776226805</v>
      </c>
      <c r="S379" s="0" t="n">
        <f aca="false">R379/20/5.7/3.65*1000</f>
        <v>53357.7928927674</v>
      </c>
      <c r="T379" s="0" t="n">
        <f aca="false">S379*2.65</f>
        <v>141398.151165834</v>
      </c>
      <c r="U379" s="0" t="n">
        <v>136</v>
      </c>
      <c r="V379" s="0" t="n">
        <v>0.2</v>
      </c>
      <c r="W379" s="0" t="n">
        <v>0</v>
      </c>
      <c r="AA379" s="2" t="s">
        <v>670</v>
      </c>
    </row>
    <row r="380" customFormat="false" ht="15" hidden="false" customHeight="false" outlineLevel="0" collapsed="false">
      <c r="A380" s="0" t="s">
        <v>95</v>
      </c>
      <c r="B380" s="2" t="s">
        <v>96</v>
      </c>
      <c r="C380" s="0" t="n">
        <v>9</v>
      </c>
      <c r="D380" s="0" t="n">
        <v>2</v>
      </c>
      <c r="E380" s="0" t="n">
        <f aca="false">C380*D380</f>
        <v>18</v>
      </c>
      <c r="F380" s="0" t="n">
        <v>2643.59529</v>
      </c>
      <c r="G380" s="0" t="n">
        <v>7005.527518</v>
      </c>
      <c r="H380" s="0" t="n">
        <v>1100</v>
      </c>
      <c r="I380" s="0" t="n">
        <v>1.1</v>
      </c>
      <c r="J380" s="0" t="n">
        <v>0.0011</v>
      </c>
      <c r="K380" s="0" t="n">
        <v>2.425082</v>
      </c>
      <c r="L380" s="0" t="n">
        <v>0.01</v>
      </c>
      <c r="M380" s="0" t="n">
        <v>3</v>
      </c>
      <c r="N380" s="0" t="n">
        <v>43.35304823</v>
      </c>
      <c r="O380" s="0" t="n">
        <f aca="false">R380*0.00220462</f>
        <v>51.0335100996912</v>
      </c>
      <c r="P380" s="0" t="n">
        <f aca="false">Q380/2.54</f>
        <v>52.0803046248694</v>
      </c>
      <c r="Q380" s="0" t="n">
        <f aca="false">136*(1-EXP(-0.2*(E380)))</f>
        <v>132.283973747168</v>
      </c>
      <c r="R380" s="0" t="n">
        <f aca="false">L380*(Q380^M380)</f>
        <v>23148.438324832</v>
      </c>
      <c r="S380" s="0" t="n">
        <f aca="false">R380/20/5.7/3.65*1000</f>
        <v>55631.9113790724</v>
      </c>
      <c r="T380" s="0" t="n">
        <f aca="false">S380*2.65</f>
        <v>147424.565154542</v>
      </c>
      <c r="U380" s="0" t="n">
        <v>136</v>
      </c>
      <c r="V380" s="0" t="n">
        <v>0.2</v>
      </c>
      <c r="W380" s="0" t="n">
        <v>0</v>
      </c>
      <c r="Z380" s="0" t="s">
        <v>671</v>
      </c>
      <c r="AA380" s="8" t="n">
        <v>0.05</v>
      </c>
      <c r="AB380" s="8" t="n">
        <v>0.17</v>
      </c>
      <c r="AC380" s="8" t="n">
        <v>0.1</v>
      </c>
      <c r="AD380" s="8" t="n">
        <v>0.07</v>
      </c>
      <c r="AE380" s="8" t="n">
        <v>0.6</v>
      </c>
      <c r="AF380" s="8"/>
      <c r="AH380" s="8" t="n">
        <f aca="false">SUM(AA380:AF380)</f>
        <v>0.99</v>
      </c>
    </row>
    <row r="381" customFormat="false" ht="15" hidden="false" customHeight="false" outlineLevel="0" collapsed="false">
      <c r="A381" s="0" t="s">
        <v>95</v>
      </c>
      <c r="B381" s="2" t="s">
        <v>96</v>
      </c>
      <c r="C381" s="0" t="n">
        <v>10</v>
      </c>
      <c r="D381" s="0" t="n">
        <v>2</v>
      </c>
      <c r="E381" s="0" t="n">
        <f aca="false">C381*D381</f>
        <v>20</v>
      </c>
      <c r="F381" s="0" t="n">
        <v>3076.18361</v>
      </c>
      <c r="G381" s="0" t="n">
        <v>8151.886566</v>
      </c>
      <c r="H381" s="0" t="n">
        <v>1280</v>
      </c>
      <c r="I381" s="0" t="n">
        <v>1.28</v>
      </c>
      <c r="J381" s="0" t="n">
        <v>0.00128</v>
      </c>
      <c r="K381" s="0" t="n">
        <v>2.8219136</v>
      </c>
      <c r="L381" s="0" t="n">
        <v>0.01</v>
      </c>
      <c r="M381" s="0" t="n">
        <v>3</v>
      </c>
      <c r="N381" s="0" t="n">
        <v>45.59935858</v>
      </c>
      <c r="O381" s="0" t="n">
        <f aca="false">R381*0.00220462</f>
        <v>52.4645660950909</v>
      </c>
      <c r="P381" s="0" t="n">
        <f aca="false">Q381/2.54</f>
        <v>52.5626272091071</v>
      </c>
      <c r="Q381" s="0" t="n">
        <f aca="false">136*(1-EXP(-0.2*(E381)))</f>
        <v>133.509073111132</v>
      </c>
      <c r="R381" s="0" t="n">
        <f aca="false">L381*(Q381^M381)</f>
        <v>23797.5551773507</v>
      </c>
      <c r="S381" s="0" t="n">
        <f aca="false">R381/20/5.7/3.65*1000</f>
        <v>57191.9134279037</v>
      </c>
      <c r="T381" s="0" t="n">
        <f aca="false">S381*2.65</f>
        <v>151558.570583945</v>
      </c>
      <c r="U381" s="0" t="n">
        <v>136</v>
      </c>
      <c r="V381" s="0" t="n">
        <v>0.2</v>
      </c>
      <c r="W381" s="0" t="n">
        <v>0</v>
      </c>
      <c r="Y381" s="0" t="s">
        <v>672</v>
      </c>
      <c r="Z381" s="0" t="s">
        <v>673</v>
      </c>
      <c r="AA381" s="0" t="s">
        <v>674</v>
      </c>
      <c r="AB381" s="0" t="s">
        <v>675</v>
      </c>
      <c r="AC381" s="0" t="s">
        <v>676</v>
      </c>
      <c r="AD381" s="0" t="s">
        <v>677</v>
      </c>
      <c r="AE381" s="0" t="s">
        <v>678</v>
      </c>
      <c r="AF381" s="0" t="s">
        <v>679</v>
      </c>
    </row>
    <row r="382" customFormat="false" ht="15" hidden="false" customHeight="false" outlineLevel="0" collapsed="false">
      <c r="A382" s="0" t="s">
        <v>97</v>
      </c>
      <c r="B382" s="0" t="s">
        <v>98</v>
      </c>
      <c r="C382" s="0" t="n">
        <v>1</v>
      </c>
      <c r="D382" s="0" t="n">
        <v>2</v>
      </c>
      <c r="E382" s="0" t="n">
        <f aca="false">C382*D382</f>
        <v>2</v>
      </c>
      <c r="F382" s="0" t="n">
        <v>11007.69375</v>
      </c>
      <c r="G382" s="0" t="n">
        <v>29170.38844</v>
      </c>
      <c r="H382" s="0" t="n">
        <v>4580.301369</v>
      </c>
      <c r="I382" s="0" t="n">
        <v>4.580301369</v>
      </c>
      <c r="J382" s="0" t="n">
        <v>0.004580301</v>
      </c>
      <c r="K382" s="0" t="n">
        <v>10.097824</v>
      </c>
      <c r="L382" s="2" t="n">
        <v>0.065</v>
      </c>
      <c r="M382" s="0" t="n">
        <v>3</v>
      </c>
      <c r="N382" s="0" t="n">
        <v>61.18167361</v>
      </c>
      <c r="O382" s="0" t="n">
        <f aca="false">R382*0.00220462</f>
        <v>0.883136617797262</v>
      </c>
      <c r="P382" s="0" t="n">
        <f aca="false">Q382/2.54</f>
        <v>7.21816071673112</v>
      </c>
      <c r="Q382" s="0" t="n">
        <f aca="false">U382*(1-EXP(-V382*(E382)))</f>
        <v>18.3341282204971</v>
      </c>
      <c r="R382" s="0" t="n">
        <f aca="false">L382*(Q382^M382)</f>
        <v>400.584507895811</v>
      </c>
      <c r="S382" s="0" t="n">
        <f aca="false">R382/20/5.7/3.65*1000</f>
        <v>962.712107416031</v>
      </c>
      <c r="T382" s="0" t="n">
        <f aca="false">S382*2.65</f>
        <v>2551.18708465248</v>
      </c>
      <c r="U382" s="0" t="n">
        <v>23.6</v>
      </c>
      <c r="V382" s="0" t="n">
        <v>0.75</v>
      </c>
      <c r="W382" s="0" t="n">
        <v>0</v>
      </c>
      <c r="X382" s="0" t="s">
        <v>680</v>
      </c>
      <c r="Y382" s="0" t="n">
        <v>3200</v>
      </c>
      <c r="Z382" s="0" t="n">
        <f aca="false">4*0.453592*1000</f>
        <v>1814.368</v>
      </c>
      <c r="AA382" s="0" t="n">
        <f aca="false">453.5</f>
        <v>453.5</v>
      </c>
      <c r="AB382" s="0" t="n">
        <f aca="false">8*28.35</f>
        <v>226.8</v>
      </c>
      <c r="AC382" s="0" t="n">
        <f aca="false">2*0.453592*1000</f>
        <v>907.184</v>
      </c>
      <c r="AD382" s="0" t="n">
        <f aca="false">4.5*0.453952*1000</f>
        <v>2042.784</v>
      </c>
      <c r="AE382" s="0" t="n">
        <f aca="false">2*0.453592*1000</f>
        <v>907.184</v>
      </c>
    </row>
    <row r="383" customFormat="false" ht="15" hidden="false" customHeight="false" outlineLevel="0" collapsed="false">
      <c r="A383" s="0" t="s">
        <v>97</v>
      </c>
      <c r="B383" s="0" t="s">
        <v>98</v>
      </c>
      <c r="C383" s="0" t="n">
        <v>2</v>
      </c>
      <c r="D383" s="0" t="n">
        <v>2</v>
      </c>
      <c r="E383" s="0" t="n">
        <f aca="false">C383*D383</f>
        <v>4</v>
      </c>
      <c r="F383" s="0" t="n">
        <v>23420.52918</v>
      </c>
      <c r="G383" s="0" t="n">
        <v>62064.40233</v>
      </c>
      <c r="H383" s="0" t="n">
        <v>9745.282192</v>
      </c>
      <c r="I383" s="0" t="n">
        <v>9.745282192</v>
      </c>
      <c r="J383" s="0" t="n">
        <v>0.009745282</v>
      </c>
      <c r="K383" s="0" t="n">
        <v>21.48464403</v>
      </c>
      <c r="L383" s="2" t="n">
        <v>0.065</v>
      </c>
      <c r="M383" s="0" t="n">
        <v>3</v>
      </c>
      <c r="N383" s="0" t="n">
        <v>78.69034957</v>
      </c>
      <c r="O383" s="0" t="n">
        <f aca="false">R383*0.00220462</f>
        <v>1.61601697381861</v>
      </c>
      <c r="P383" s="0" t="n">
        <f aca="false">Q383/2.54</f>
        <v>8.82875007343245</v>
      </c>
      <c r="Q383" s="0" t="n">
        <f aca="false">U383*(1-EXP(-V383*(E383)))</f>
        <v>22.4250251865184</v>
      </c>
      <c r="R383" s="0" t="n">
        <f aca="false">L383*(Q383^M383)</f>
        <v>733.013840851762</v>
      </c>
      <c r="S383" s="0" t="n">
        <f aca="false">R383/20/5.7/3.65*1000</f>
        <v>1761.62903352983</v>
      </c>
      <c r="T383" s="0" t="n">
        <f aca="false">S383*2.65</f>
        <v>4668.31693885405</v>
      </c>
      <c r="U383" s="0" t="n">
        <v>23.6</v>
      </c>
      <c r="V383" s="0" t="n">
        <v>0.75</v>
      </c>
      <c r="W383" s="0" t="n">
        <v>0</v>
      </c>
      <c r="X383" s="0" t="s">
        <v>681</v>
      </c>
      <c r="Y383" s="0" t="n">
        <v>180</v>
      </c>
    </row>
    <row r="384" customFormat="false" ht="15" hidden="false" customHeight="false" outlineLevel="0" collapsed="false">
      <c r="A384" s="0" t="s">
        <v>97</v>
      </c>
      <c r="B384" s="0" t="s">
        <v>98</v>
      </c>
      <c r="C384" s="0" t="n">
        <v>3</v>
      </c>
      <c r="D384" s="0" t="n">
        <v>2</v>
      </c>
      <c r="E384" s="0" t="n">
        <f aca="false">C384*D384</f>
        <v>6</v>
      </c>
      <c r="F384" s="0" t="n">
        <v>26457.49672</v>
      </c>
      <c r="G384" s="0" t="n">
        <v>70112.3663</v>
      </c>
      <c r="H384" s="0" t="n">
        <v>11008.96439</v>
      </c>
      <c r="I384" s="0" t="n">
        <v>11.00896439</v>
      </c>
      <c r="J384" s="0" t="n">
        <v>0.011008964</v>
      </c>
      <c r="K384" s="0" t="n">
        <v>24.27058306</v>
      </c>
      <c r="L384" s="2" t="n">
        <v>0.065</v>
      </c>
      <c r="M384" s="0" t="n">
        <v>3</v>
      </c>
      <c r="N384" s="0" t="n">
        <v>81.95437772</v>
      </c>
      <c r="O384" s="0" t="n">
        <f aca="false">R384*0.00220462</f>
        <v>1.82149668888231</v>
      </c>
      <c r="P384" s="0" t="n">
        <f aca="false">Q384/2.54</f>
        <v>9.18812113452657</v>
      </c>
      <c r="Q384" s="0" t="n">
        <f aca="false">U384*(1-EXP(-V384*(E384)))</f>
        <v>23.3378276816975</v>
      </c>
      <c r="R384" s="0" t="n">
        <f aca="false">L384*(Q384^M384)</f>
        <v>826.217982637513</v>
      </c>
      <c r="S384" s="0" t="n">
        <f aca="false">R384/20/5.7/3.65*1000</f>
        <v>1985.62360643478</v>
      </c>
      <c r="T384" s="0" t="n">
        <f aca="false">S384*2.65</f>
        <v>5261.90255705217</v>
      </c>
      <c r="U384" s="0" t="n">
        <v>23.6</v>
      </c>
      <c r="V384" s="0" t="n">
        <v>0.75</v>
      </c>
      <c r="W384" s="0" t="n">
        <v>0</v>
      </c>
      <c r="X384" s="0" t="s">
        <v>461</v>
      </c>
      <c r="Z384" s="0" t="n">
        <v>26</v>
      </c>
    </row>
    <row r="385" customFormat="false" ht="15" hidden="false" customHeight="false" outlineLevel="0" collapsed="false">
      <c r="A385" s="0" t="s">
        <v>97</v>
      </c>
      <c r="B385" s="0" t="s">
        <v>98</v>
      </c>
      <c r="C385" s="0" t="n">
        <v>4</v>
      </c>
      <c r="D385" s="0" t="n">
        <v>2</v>
      </c>
      <c r="E385" s="0" t="n">
        <f aca="false">C385*D385</f>
        <v>8</v>
      </c>
      <c r="F385" s="0" t="n">
        <v>27051.97973</v>
      </c>
      <c r="G385" s="0" t="n">
        <v>71687.74629</v>
      </c>
      <c r="H385" s="0" t="n">
        <v>11256.32877</v>
      </c>
      <c r="I385" s="0" t="n">
        <v>11.25632877</v>
      </c>
      <c r="J385" s="0" t="n">
        <v>0.011256329</v>
      </c>
      <c r="K385" s="0" t="n">
        <v>24.81592752</v>
      </c>
      <c r="L385" s="2" t="n">
        <v>0.065</v>
      </c>
      <c r="M385" s="0" t="n">
        <v>3</v>
      </c>
      <c r="N385" s="0" t="n">
        <v>82.56365767</v>
      </c>
      <c r="O385" s="0" t="n">
        <f aca="false">R385*0.00220462</f>
        <v>1.86960376560831</v>
      </c>
      <c r="P385" s="0" t="n">
        <f aca="false">Q385/2.54</f>
        <v>9.26830765694121</v>
      </c>
      <c r="Q385" s="0" t="n">
        <f aca="false">U385*(1-EXP(-V385*(E385)))</f>
        <v>23.5415014486307</v>
      </c>
      <c r="R385" s="0" t="n">
        <f aca="false">L385*(Q385^M385)</f>
        <v>848.0390115341</v>
      </c>
      <c r="S385" s="0" t="n">
        <f aca="false">R385/20/5.7/3.65*1000</f>
        <v>2038.06539662125</v>
      </c>
      <c r="T385" s="0" t="n">
        <f aca="false">S385*2.65</f>
        <v>5400.8733010463</v>
      </c>
      <c r="U385" s="0" t="n">
        <v>23.6</v>
      </c>
      <c r="V385" s="0" t="n">
        <v>0.75</v>
      </c>
      <c r="W385" s="0" t="n">
        <v>0</v>
      </c>
      <c r="X385" s="7" t="s">
        <v>682</v>
      </c>
      <c r="Z385" s="7" t="s">
        <v>683</v>
      </c>
      <c r="AG385" s="0" t="s">
        <v>684</v>
      </c>
    </row>
    <row r="386" customFormat="false" ht="15" hidden="false" customHeight="false" outlineLevel="0" collapsed="false">
      <c r="A386" s="0" t="s">
        <v>97</v>
      </c>
      <c r="B386" s="0" t="s">
        <v>98</v>
      </c>
      <c r="C386" s="0" t="n">
        <v>5</v>
      </c>
      <c r="D386" s="0" t="n">
        <v>2</v>
      </c>
      <c r="E386" s="0" t="n">
        <f aca="false">C386*D386</f>
        <v>10</v>
      </c>
      <c r="F386" s="0" t="n">
        <v>27162.31938</v>
      </c>
      <c r="G386" s="0" t="n">
        <v>71980.14637</v>
      </c>
      <c r="H386" s="0" t="n">
        <v>11302.24109</v>
      </c>
      <c r="I386" s="0" t="n">
        <v>11.30224109</v>
      </c>
      <c r="J386" s="0" t="n">
        <v>0.011302241</v>
      </c>
      <c r="K386" s="0" t="n">
        <v>24.91714676</v>
      </c>
      <c r="L386" s="2" t="n">
        <v>0.065</v>
      </c>
      <c r="M386" s="0" t="n">
        <v>3</v>
      </c>
      <c r="N386" s="0" t="n">
        <v>82.67575898</v>
      </c>
      <c r="O386" s="0" t="n">
        <f aca="false">R386*0.00220462</f>
        <v>1.88045222727728</v>
      </c>
      <c r="P386" s="0" t="n">
        <f aca="false">Q386/2.54</f>
        <v>9.28619968852934</v>
      </c>
      <c r="Q386" s="0" t="n">
        <f aca="false">U386*(1-EXP(-V386*(E386)))</f>
        <v>23.5869472088645</v>
      </c>
      <c r="R386" s="0" t="n">
        <f aca="false">L386*(Q386^M386)</f>
        <v>852.959796825429</v>
      </c>
      <c r="S386" s="0" t="n">
        <f aca="false">R386/20/5.7/3.65*1000</f>
        <v>2049.89136463693</v>
      </c>
      <c r="T386" s="0" t="n">
        <f aca="false">S386*2.65</f>
        <v>5432.21211628788</v>
      </c>
      <c r="U386" s="0" t="n">
        <v>23.6</v>
      </c>
      <c r="V386" s="0" t="n">
        <v>0.75</v>
      </c>
      <c r="W386" s="0" t="n">
        <v>0</v>
      </c>
      <c r="AA386" s="8" t="n">
        <f aca="false">AA382*AA380</f>
        <v>22.675</v>
      </c>
      <c r="AB386" s="8" t="n">
        <f aca="false">AB382*AB380</f>
        <v>38.556</v>
      </c>
      <c r="AC386" s="8" t="n">
        <f aca="false">AC382*AC380</f>
        <v>90.7184</v>
      </c>
      <c r="AD386" s="8" t="n">
        <f aca="false">AD382*AD380</f>
        <v>142.99488</v>
      </c>
      <c r="AE386" s="8" t="n">
        <f aca="false">AE382*AE380</f>
        <v>544.3104</v>
      </c>
      <c r="AF386" s="8"/>
      <c r="AG386" s="9" t="n">
        <f aca="false">SUM(AA386:AE386)</f>
        <v>839.25468</v>
      </c>
    </row>
    <row r="387" customFormat="false" ht="15" hidden="false" customHeight="false" outlineLevel="0" collapsed="false">
      <c r="A387" s="0" t="s">
        <v>97</v>
      </c>
      <c r="B387" s="0" t="s">
        <v>98</v>
      </c>
      <c r="C387" s="0" t="n">
        <v>6</v>
      </c>
      <c r="D387" s="0" t="n">
        <v>2</v>
      </c>
      <c r="E387" s="0" t="n">
        <f aca="false">C387*D387</f>
        <v>12</v>
      </c>
      <c r="F387" s="0" t="n">
        <v>27182.58585</v>
      </c>
      <c r="G387" s="0" t="n">
        <v>72033.85251</v>
      </c>
      <c r="H387" s="0" t="n">
        <v>11310.67397</v>
      </c>
      <c r="I387" s="0" t="n">
        <v>11.31067397</v>
      </c>
      <c r="J387" s="0" t="n">
        <v>0.011310674</v>
      </c>
      <c r="K387" s="0" t="n">
        <v>24.93573805</v>
      </c>
      <c r="L387" s="2" t="n">
        <v>0.065</v>
      </c>
      <c r="M387" s="0" t="n">
        <v>3</v>
      </c>
      <c r="N387" s="0" t="n">
        <v>82.696316</v>
      </c>
      <c r="O387" s="0" t="n">
        <f aca="false">R387*0.00220462</f>
        <v>1.88287855896195</v>
      </c>
      <c r="P387" s="0" t="n">
        <f aca="false">Q387/2.54</f>
        <v>9.29019194040298</v>
      </c>
      <c r="Q387" s="0" t="n">
        <f aca="false">U387*(1-EXP(-V387*(E387)))</f>
        <v>23.5970875286236</v>
      </c>
      <c r="R387" s="0" t="n">
        <f aca="false">L387*(Q387^M387)</f>
        <v>854.060363673535</v>
      </c>
      <c r="S387" s="0" t="n">
        <f aca="false">R387/20/5.7/3.65*1000</f>
        <v>2052.5363222147</v>
      </c>
      <c r="T387" s="0" t="n">
        <f aca="false">S387*2.65</f>
        <v>5439.22125386895</v>
      </c>
      <c r="U387" s="0" t="n">
        <v>23.6</v>
      </c>
      <c r="V387" s="0" t="n">
        <v>0.75</v>
      </c>
      <c r="W387" s="0" t="n">
        <v>0</v>
      </c>
      <c r="Y387" s="0" t="n">
        <f aca="false">180/2.54</f>
        <v>70.8661417322835</v>
      </c>
    </row>
    <row r="388" customFormat="false" ht="15" hidden="false" customHeight="false" outlineLevel="0" collapsed="false">
      <c r="A388" s="0" t="s">
        <v>97</v>
      </c>
      <c r="B388" s="0" t="s">
        <v>98</v>
      </c>
      <c r="C388" s="0" t="n">
        <v>7</v>
      </c>
      <c r="D388" s="0" t="n">
        <v>2</v>
      </c>
      <c r="E388" s="0" t="n">
        <f aca="false">C388*D388</f>
        <v>14</v>
      </c>
      <c r="F388" s="0" t="n">
        <v>27187.08951</v>
      </c>
      <c r="G388" s="0" t="n">
        <v>72045.7872</v>
      </c>
      <c r="H388" s="0" t="n">
        <v>11312.54795</v>
      </c>
      <c r="I388" s="0" t="n">
        <v>11.31254795</v>
      </c>
      <c r="J388" s="0" t="n">
        <v>0.011312548</v>
      </c>
      <c r="K388" s="0" t="n">
        <v>24.93986945</v>
      </c>
      <c r="L388" s="2" t="n">
        <v>0.065</v>
      </c>
      <c r="M388" s="0" t="n">
        <v>3</v>
      </c>
      <c r="N388" s="0" t="n">
        <v>82.70088284</v>
      </c>
      <c r="O388" s="0" t="n">
        <f aca="false">R388*0.00220462</f>
        <v>1.8834202313903</v>
      </c>
      <c r="P388" s="0" t="n">
        <f aca="false">Q388/2.54</f>
        <v>9.29108273220289</v>
      </c>
      <c r="Q388" s="0" t="n">
        <f aca="false">U388*(1-EXP(-V388*(E388)))</f>
        <v>23.5993501397953</v>
      </c>
      <c r="R388" s="0" t="n">
        <f aca="false">L388*(Q388^M388)</f>
        <v>854.306062446272</v>
      </c>
      <c r="S388" s="0" t="n">
        <f aca="false">R388/20/5.7/3.65*1000</f>
        <v>2053.12680232221</v>
      </c>
      <c r="T388" s="0" t="n">
        <f aca="false">S388*2.65</f>
        <v>5440.78602615386</v>
      </c>
      <c r="U388" s="0" t="n">
        <v>23.6</v>
      </c>
      <c r="V388" s="0" t="n">
        <v>0.75</v>
      </c>
      <c r="W388" s="0" t="n">
        <v>0</v>
      </c>
      <c r="Y388" s="0" t="n">
        <f aca="false">AG386/Y382</f>
        <v>0.2622670875</v>
      </c>
    </row>
    <row r="389" customFormat="false" ht="15" hidden="false" customHeight="false" outlineLevel="0" collapsed="false">
      <c r="A389" s="0" t="s">
        <v>97</v>
      </c>
      <c r="B389" s="0" t="s">
        <v>98</v>
      </c>
      <c r="C389" s="0" t="n">
        <v>8</v>
      </c>
      <c r="D389" s="0" t="n">
        <v>2</v>
      </c>
      <c r="E389" s="0" t="n">
        <f aca="false">C389*D389</f>
        <v>16</v>
      </c>
      <c r="F389" s="0" t="n">
        <v>27187.84012</v>
      </c>
      <c r="G389" s="0" t="n">
        <v>72047.77632</v>
      </c>
      <c r="H389" s="0" t="n">
        <v>11312.86027</v>
      </c>
      <c r="I389" s="0" t="n">
        <v>11.31286027</v>
      </c>
      <c r="J389" s="0" t="n">
        <v>0.01131286</v>
      </c>
      <c r="K389" s="0" t="n">
        <v>24.94055802</v>
      </c>
      <c r="L389" s="2" t="n">
        <v>0.065</v>
      </c>
      <c r="M389" s="0" t="n">
        <v>3</v>
      </c>
      <c r="N389" s="0" t="n">
        <v>82.70164393</v>
      </c>
      <c r="O389" s="0" t="n">
        <f aca="false">R389*0.00220462</f>
        <v>1.88354110902051</v>
      </c>
      <c r="P389" s="0" t="n">
        <f aca="false">Q389/2.54</f>
        <v>9.29128149471987</v>
      </c>
      <c r="Q389" s="0" t="n">
        <f aca="false">U389*(1-EXP(-V389*(E389)))</f>
        <v>23.5998549965885</v>
      </c>
      <c r="R389" s="0" t="n">
        <f aca="false">L389*(Q389^M389)</f>
        <v>854.360891682244</v>
      </c>
      <c r="S389" s="0" t="n">
        <f aca="false">R389/20/5.7/3.65*1000</f>
        <v>2053.25857169489</v>
      </c>
      <c r="T389" s="0" t="n">
        <f aca="false">S389*2.65</f>
        <v>5441.13521499146</v>
      </c>
      <c r="U389" s="0" t="n">
        <v>23.6</v>
      </c>
      <c r="V389" s="0" t="n">
        <v>0.75</v>
      </c>
      <c r="W389" s="0" t="n">
        <v>0</v>
      </c>
      <c r="Y389" s="0" t="n">
        <f aca="false">Y387*Y388</f>
        <v>18.5858565944882</v>
      </c>
    </row>
    <row r="390" customFormat="false" ht="15" hidden="false" customHeight="false" outlineLevel="0" collapsed="false">
      <c r="A390" s="0" t="s">
        <v>97</v>
      </c>
      <c r="B390" s="0" t="s">
        <v>98</v>
      </c>
      <c r="C390" s="0" t="n">
        <v>9</v>
      </c>
      <c r="D390" s="0" t="n">
        <v>2</v>
      </c>
      <c r="E390" s="0" t="n">
        <f aca="false">C390*D390</f>
        <v>18</v>
      </c>
      <c r="F390" s="0" t="n">
        <v>27188.59073</v>
      </c>
      <c r="G390" s="0" t="n">
        <v>72049.76543</v>
      </c>
      <c r="H390" s="0" t="n">
        <v>11313.1726</v>
      </c>
      <c r="I390" s="0" t="n">
        <v>11.3131726</v>
      </c>
      <c r="J390" s="0" t="n">
        <v>0.011313173</v>
      </c>
      <c r="K390" s="0" t="n">
        <v>24.94124658</v>
      </c>
      <c r="L390" s="2" t="n">
        <v>0.065</v>
      </c>
      <c r="M390" s="0" t="n">
        <v>3</v>
      </c>
      <c r="N390" s="0" t="n">
        <v>82.70240501</v>
      </c>
      <c r="O390" s="0" t="n">
        <f aca="false">R390*0.00220462</f>
        <v>1.88356808117123</v>
      </c>
      <c r="P390" s="0" t="n">
        <f aca="false">Q390/2.54</f>
        <v>9.29132584463211</v>
      </c>
      <c r="Q390" s="0" t="n">
        <f aca="false">U390*(1-EXP(-V390*(E390)))</f>
        <v>23.5999676453656</v>
      </c>
      <c r="R390" s="0" t="n">
        <f aca="false">L390*(Q390^M390)</f>
        <v>854.373126058564</v>
      </c>
      <c r="S390" s="0" t="n">
        <f aca="false">R390/20/5.7/3.65*1000</f>
        <v>2053.28797418545</v>
      </c>
      <c r="T390" s="0" t="n">
        <f aca="false">S390*2.65</f>
        <v>5441.21313159143</v>
      </c>
      <c r="U390" s="0" t="n">
        <v>23.6</v>
      </c>
      <c r="V390" s="0" t="n">
        <v>0.75</v>
      </c>
      <c r="W390" s="0" t="n">
        <v>0</v>
      </c>
      <c r="Y390" s="2" t="n">
        <f aca="false">Y389/2*2.54</f>
        <v>23.604037875</v>
      </c>
      <c r="Z390" s="2" t="s">
        <v>685</v>
      </c>
    </row>
    <row r="391" customFormat="false" ht="15" hidden="false" customHeight="false" outlineLevel="0" collapsed="false">
      <c r="A391" s="0" t="s">
        <v>97</v>
      </c>
      <c r="B391" s="0" t="s">
        <v>98</v>
      </c>
      <c r="C391" s="0" t="n">
        <v>10</v>
      </c>
      <c r="D391" s="0" t="n">
        <v>2</v>
      </c>
      <c r="E391" s="0" t="n">
        <f aca="false">C391*D391</f>
        <v>20</v>
      </c>
      <c r="F391" s="0" t="n">
        <v>27189.34134</v>
      </c>
      <c r="G391" s="0" t="n">
        <v>72051.75455</v>
      </c>
      <c r="H391" s="0" t="n">
        <v>11313.48493</v>
      </c>
      <c r="I391" s="0" t="n">
        <v>11.31348493</v>
      </c>
      <c r="J391" s="0" t="n">
        <v>0.011313485</v>
      </c>
      <c r="K391" s="0" t="n">
        <v>24.94193515</v>
      </c>
      <c r="L391" s="2" t="n">
        <v>0.065</v>
      </c>
      <c r="M391" s="0" t="n">
        <v>3</v>
      </c>
      <c r="N391" s="0" t="n">
        <v>82.70316607</v>
      </c>
      <c r="O391" s="0" t="n">
        <f aca="false">R391*0.00220462</f>
        <v>1.88357409950668</v>
      </c>
      <c r="P391" s="0" t="n">
        <f aca="false">Q391/2.54</f>
        <v>9.29133574043513</v>
      </c>
      <c r="Q391" s="0" t="n">
        <f aca="false">U391*(1-EXP(-V391*(E391)))</f>
        <v>23.5999927807052</v>
      </c>
      <c r="R391" s="0" t="n">
        <f aca="false">L391*(Q391^M391)</f>
        <v>854.37585593285</v>
      </c>
      <c r="S391" s="0" t="n">
        <f aca="false">R391/20/5.7/3.65*1000</f>
        <v>2053.29453480618</v>
      </c>
      <c r="T391" s="0" t="n">
        <f aca="false">S391*2.65</f>
        <v>5441.23051723637</v>
      </c>
      <c r="U391" s="0" t="n">
        <v>23.6</v>
      </c>
      <c r="V391" s="0" t="n">
        <v>0.75</v>
      </c>
      <c r="W391" s="0" t="n">
        <v>0</v>
      </c>
    </row>
    <row r="392" customFormat="false" ht="15" hidden="false" customHeight="false" outlineLevel="0" collapsed="false">
      <c r="A392" s="0" t="s">
        <v>99</v>
      </c>
      <c r="B392" s="0" t="s">
        <v>100</v>
      </c>
      <c r="C392" s="0" t="n">
        <v>1</v>
      </c>
      <c r="D392" s="0" t="n">
        <v>2</v>
      </c>
      <c r="E392" s="0" t="n">
        <f aca="false">C392*D392</f>
        <v>2</v>
      </c>
      <c r="F392" s="0" t="n">
        <v>127.5414564</v>
      </c>
      <c r="G392" s="0" t="n">
        <v>337.9848595</v>
      </c>
      <c r="H392" s="0" t="n">
        <v>53.07000001</v>
      </c>
      <c r="I392" s="0" t="n">
        <v>0.05307</v>
      </c>
      <c r="J392" s="0" t="n">
        <v>5.31E-005</v>
      </c>
      <c r="K392" s="0" t="n">
        <v>0.116999183</v>
      </c>
      <c r="L392" s="0" t="n">
        <v>0.015</v>
      </c>
      <c r="M392" s="0" t="n">
        <v>3.1</v>
      </c>
      <c r="N392" s="0" t="n">
        <v>13.95598808</v>
      </c>
      <c r="O392" s="0" t="n">
        <f aca="false">R392*0.00220462</f>
        <v>0.0775263099584118</v>
      </c>
      <c r="P392" s="0" t="n">
        <f aca="false">Q392/2.54</f>
        <v>4.81139303734856</v>
      </c>
      <c r="Q392" s="0" t="n">
        <f aca="false">42.4*(1-EXP(-0.17*(E392)))</f>
        <v>12.2209383148654</v>
      </c>
      <c r="R392" s="0" t="n">
        <f aca="false">L392*(Q392^M392)</f>
        <v>35.1653844918452</v>
      </c>
      <c r="S392" s="0" t="n">
        <f aca="false">R392/20/5.7/3.65*1000</f>
        <v>84.5118589085441</v>
      </c>
      <c r="T392" s="0" t="n">
        <f aca="false">S392*2.65</f>
        <v>223.956426107642</v>
      </c>
      <c r="U392" s="0" t="n">
        <v>42.4</v>
      </c>
      <c r="V392" s="0" t="n">
        <v>0.17</v>
      </c>
      <c r="W392" s="0" t="n">
        <v>0</v>
      </c>
      <c r="Y392" s="0" t="s">
        <v>667</v>
      </c>
    </row>
    <row r="393" customFormat="false" ht="15" hidden="false" customHeight="false" outlineLevel="0" collapsed="false">
      <c r="A393" s="0" t="s">
        <v>99</v>
      </c>
      <c r="B393" s="0" t="s">
        <v>100</v>
      </c>
      <c r="C393" s="0" t="n">
        <v>2</v>
      </c>
      <c r="D393" s="0" t="n">
        <v>2</v>
      </c>
      <c r="E393" s="0" t="n">
        <f aca="false">C393*D393</f>
        <v>4</v>
      </c>
      <c r="F393" s="0" t="n">
        <v>347.4885845</v>
      </c>
      <c r="G393" s="0" t="n">
        <v>920.8447489</v>
      </c>
      <c r="H393" s="0" t="n">
        <v>144.59</v>
      </c>
      <c r="I393" s="0" t="n">
        <v>0.14459</v>
      </c>
      <c r="J393" s="0" t="n">
        <v>0.00014459</v>
      </c>
      <c r="K393" s="0" t="n">
        <v>0.318766006</v>
      </c>
      <c r="L393" s="0" t="n">
        <v>0.015</v>
      </c>
      <c r="M393" s="0" t="n">
        <v>3.1</v>
      </c>
      <c r="N393" s="0" t="n">
        <v>19.28308214</v>
      </c>
      <c r="O393" s="0" t="n">
        <f aca="false">R393*0.00220462</f>
        <v>0.41032704300267</v>
      </c>
      <c r="P393" s="0" t="n">
        <f aca="false">Q393/2.54</f>
        <v>8.23599981247992</v>
      </c>
      <c r="Q393" s="0" t="n">
        <f aca="false">42.4*(1-EXP(-0.17*(E393)))</f>
        <v>20.919439523699</v>
      </c>
      <c r="R393" s="0" t="n">
        <f aca="false">L393*(Q393^M393)</f>
        <v>186.121437255704</v>
      </c>
      <c r="S393" s="0" t="n">
        <f aca="false">R393/20/5.7/3.65*1000</f>
        <v>447.299777110559</v>
      </c>
      <c r="T393" s="0" t="n">
        <f aca="false">S393*2.65</f>
        <v>1185.34440934298</v>
      </c>
      <c r="U393" s="0" t="n">
        <v>42.4</v>
      </c>
      <c r="V393" s="0" t="n">
        <v>0.17</v>
      </c>
      <c r="W393" s="0" t="n">
        <v>0</v>
      </c>
    </row>
    <row r="394" customFormat="false" ht="15" hidden="false" customHeight="false" outlineLevel="0" collapsed="false">
      <c r="A394" s="0" t="s">
        <v>99</v>
      </c>
      <c r="B394" s="0" t="s">
        <v>100</v>
      </c>
      <c r="C394" s="0" t="n">
        <v>3</v>
      </c>
      <c r="D394" s="0" t="n">
        <v>2</v>
      </c>
      <c r="E394" s="0" t="n">
        <f aca="false">C394*D394</f>
        <v>6</v>
      </c>
      <c r="F394" s="0" t="n">
        <v>732.4200913</v>
      </c>
      <c r="G394" s="0" t="n">
        <v>1940.913242</v>
      </c>
      <c r="H394" s="0" t="n">
        <v>304.76</v>
      </c>
      <c r="I394" s="0" t="n">
        <v>0.30476</v>
      </c>
      <c r="J394" s="0" t="n">
        <v>0.00030476</v>
      </c>
      <c r="K394" s="0" t="n">
        <v>0.671879991</v>
      </c>
      <c r="L394" s="0" t="n">
        <v>0.015</v>
      </c>
      <c r="M394" s="0" t="n">
        <v>3.1</v>
      </c>
      <c r="N394" s="0" t="n">
        <v>24.5264347</v>
      </c>
      <c r="O394" s="0" t="n">
        <f aca="false">R394*0.00220462</f>
        <v>0.916568590087979</v>
      </c>
      <c r="P394" s="0" t="n">
        <f aca="false">Q394/2.54</f>
        <v>10.6735332821502</v>
      </c>
      <c r="Q394" s="0" t="n">
        <f aca="false">42.4*(1-EXP(-0.17*(E394)))</f>
        <v>27.1107745366615</v>
      </c>
      <c r="R394" s="0" t="n">
        <f aca="false">L394*(Q394^M394)</f>
        <v>415.749013475329</v>
      </c>
      <c r="S394" s="0" t="n">
        <f aca="false">R394/20/5.7/3.65*1000</f>
        <v>999.156485160607</v>
      </c>
      <c r="T394" s="0" t="n">
        <f aca="false">S394*2.65</f>
        <v>2647.76468567561</v>
      </c>
      <c r="U394" s="0" t="n">
        <v>42.4</v>
      </c>
      <c r="V394" s="0" t="n">
        <v>0.17</v>
      </c>
      <c r="W394" s="0" t="n">
        <v>0</v>
      </c>
    </row>
    <row r="395" customFormat="false" ht="15" hidden="false" customHeight="false" outlineLevel="0" collapsed="false">
      <c r="A395" s="0" t="s">
        <v>99</v>
      </c>
      <c r="B395" s="0" t="s">
        <v>100</v>
      </c>
      <c r="C395" s="0" t="n">
        <v>4</v>
      </c>
      <c r="D395" s="0" t="n">
        <v>2</v>
      </c>
      <c r="E395" s="0" t="n">
        <f aca="false">C395*D395</f>
        <v>8</v>
      </c>
      <c r="F395" s="0" t="n">
        <v>1115.200673</v>
      </c>
      <c r="G395" s="0" t="n">
        <v>2955.281782</v>
      </c>
      <c r="H395" s="0" t="n">
        <v>464.035</v>
      </c>
      <c r="I395" s="0" t="n">
        <v>0.464035</v>
      </c>
      <c r="J395" s="0" t="n">
        <v>0.000464035</v>
      </c>
      <c r="K395" s="0" t="n">
        <v>1.023020842</v>
      </c>
      <c r="L395" s="0" t="n">
        <v>0.015</v>
      </c>
      <c r="M395" s="0" t="n">
        <v>3.1</v>
      </c>
      <c r="N395" s="0" t="n">
        <v>28.08893777</v>
      </c>
      <c r="O395" s="0" t="n">
        <f aca="false">R395*0.00220462</f>
        <v>1.46197185044027</v>
      </c>
      <c r="P395" s="0" t="n">
        <f aca="false">Q395/2.54</f>
        <v>12.4084972666021</v>
      </c>
      <c r="Q395" s="0" t="n">
        <f aca="false">42.4*(1-EXP(-0.17*(E395)))</f>
        <v>31.5175830571692</v>
      </c>
      <c r="R395" s="0" t="n">
        <f aca="false">L395*(Q395^M395)</f>
        <v>663.140065154209</v>
      </c>
      <c r="S395" s="0" t="n">
        <f aca="false">R395/20/5.7/3.65*1000</f>
        <v>1593.70359325693</v>
      </c>
      <c r="T395" s="0" t="n">
        <f aca="false">S395*2.65</f>
        <v>4223.31452213087</v>
      </c>
      <c r="U395" s="0" t="n">
        <v>42.4</v>
      </c>
      <c r="V395" s="0" t="n">
        <v>0.17</v>
      </c>
      <c r="W395" s="0" t="n">
        <v>0</v>
      </c>
    </row>
    <row r="396" customFormat="false" ht="15" hidden="false" customHeight="false" outlineLevel="0" collapsed="false">
      <c r="A396" s="0" t="s">
        <v>99</v>
      </c>
      <c r="B396" s="0" t="s">
        <v>100</v>
      </c>
      <c r="C396" s="0" t="n">
        <v>5</v>
      </c>
      <c r="D396" s="0" t="n">
        <v>2</v>
      </c>
      <c r="E396" s="0" t="n">
        <f aca="false">C396*D396</f>
        <v>10</v>
      </c>
      <c r="F396" s="0" t="n">
        <v>1550.432588</v>
      </c>
      <c r="G396" s="0" t="n">
        <v>4108.646359</v>
      </c>
      <c r="H396" s="0" t="n">
        <v>645.1349999</v>
      </c>
      <c r="I396" s="0" t="n">
        <v>0.645135</v>
      </c>
      <c r="J396" s="0" t="n">
        <v>0.000645135</v>
      </c>
      <c r="K396" s="0" t="n">
        <v>1.422277523</v>
      </c>
      <c r="L396" s="0" t="n">
        <v>0.015</v>
      </c>
      <c r="M396" s="0" t="n">
        <v>3.1</v>
      </c>
      <c r="N396" s="0" t="n">
        <v>31.2389597</v>
      </c>
      <c r="O396" s="0" t="n">
        <f aca="false">R396*0.00220462</f>
        <v>1.96186420841983</v>
      </c>
      <c r="P396" s="0" t="n">
        <f aca="false">Q396/2.54</f>
        <v>13.6433931417969</v>
      </c>
      <c r="Q396" s="0" t="n">
        <f aca="false">42.4*(1-EXP(-0.17*(E396)))</f>
        <v>34.6542185801641</v>
      </c>
      <c r="R396" s="0" t="n">
        <f aca="false">L396*(Q396^M396)</f>
        <v>889.887694214799</v>
      </c>
      <c r="S396" s="0" t="n">
        <f aca="false">R396/20/5.7/3.65*1000</f>
        <v>2138.63901517616</v>
      </c>
      <c r="T396" s="0" t="n">
        <f aca="false">S396*2.65</f>
        <v>5667.39339021682</v>
      </c>
      <c r="U396" s="0" t="n">
        <v>42.4</v>
      </c>
      <c r="V396" s="0" t="n">
        <v>0.17</v>
      </c>
      <c r="W396" s="0" t="n">
        <v>0</v>
      </c>
    </row>
    <row r="397" customFormat="false" ht="15" hidden="false" customHeight="false" outlineLevel="0" collapsed="false">
      <c r="A397" s="0" t="s">
        <v>99</v>
      </c>
      <c r="B397" s="0" t="s">
        <v>100</v>
      </c>
      <c r="C397" s="0" t="n">
        <v>6</v>
      </c>
      <c r="D397" s="0" t="n">
        <v>2</v>
      </c>
      <c r="E397" s="0" t="n">
        <f aca="false">C397*D397</f>
        <v>12</v>
      </c>
      <c r="F397" s="0" t="n">
        <v>1976.435953</v>
      </c>
      <c r="G397" s="0" t="n">
        <v>5237.555275</v>
      </c>
      <c r="H397" s="0" t="n">
        <v>822.395</v>
      </c>
      <c r="I397" s="0" t="n">
        <v>0.822395</v>
      </c>
      <c r="J397" s="0" t="n">
        <v>0.000822395</v>
      </c>
      <c r="K397" s="0" t="n">
        <v>1.813068465</v>
      </c>
      <c r="L397" s="0" t="n">
        <v>0.015</v>
      </c>
      <c r="M397" s="0" t="n">
        <v>3.1</v>
      </c>
      <c r="N397" s="0" t="n">
        <v>33.78362084</v>
      </c>
      <c r="O397" s="0" t="n">
        <f aca="false">R397*0.00220462</f>
        <v>2.38080820261593</v>
      </c>
      <c r="P397" s="0" t="n">
        <f aca="false">Q397/2.54</f>
        <v>14.5223553774625</v>
      </c>
      <c r="Q397" s="0" t="n">
        <f aca="false">42.4*(1-EXP(-0.17*(E397)))</f>
        <v>36.8867826587547</v>
      </c>
      <c r="R397" s="0" t="n">
        <f aca="false">L397*(Q397^M397)</f>
        <v>1079.9177194328</v>
      </c>
      <c r="S397" s="0" t="n">
        <f aca="false">R397/20/5.7/3.65*1000</f>
        <v>2595.33217840134</v>
      </c>
      <c r="T397" s="0" t="n">
        <f aca="false">S397*2.65</f>
        <v>6877.63027276354</v>
      </c>
      <c r="U397" s="0" t="n">
        <v>42.4</v>
      </c>
      <c r="V397" s="0" t="n">
        <v>0.17</v>
      </c>
      <c r="W397" s="0" t="n">
        <v>0</v>
      </c>
    </row>
    <row r="398" customFormat="false" ht="15" hidden="false" customHeight="false" outlineLevel="0" collapsed="false">
      <c r="A398" s="0" t="s">
        <v>99</v>
      </c>
      <c r="B398" s="0" t="s">
        <v>100</v>
      </c>
      <c r="C398" s="0" t="n">
        <v>7</v>
      </c>
      <c r="D398" s="0" t="n">
        <v>2</v>
      </c>
      <c r="E398" s="0" t="n">
        <f aca="false">C398*D398</f>
        <v>14</v>
      </c>
      <c r="F398" s="0" t="n">
        <v>2275.666907</v>
      </c>
      <c r="G398" s="0" t="n">
        <v>6030.517304</v>
      </c>
      <c r="H398" s="0" t="n">
        <v>946.905</v>
      </c>
      <c r="I398" s="0" t="n">
        <v>0.946905</v>
      </c>
      <c r="J398" s="0" t="n">
        <v>0.000946905</v>
      </c>
      <c r="K398" s="0" t="n">
        <v>2.087565701</v>
      </c>
      <c r="L398" s="0" t="n">
        <v>0.015</v>
      </c>
      <c r="M398" s="0" t="n">
        <v>3.1</v>
      </c>
      <c r="N398" s="0" t="n">
        <v>35.35546066</v>
      </c>
      <c r="O398" s="0" t="n">
        <f aca="false">R398*0.00220462</f>
        <v>2.71336792010568</v>
      </c>
      <c r="P398" s="0" t="n">
        <f aca="false">Q398/2.54</f>
        <v>15.1479746116384</v>
      </c>
      <c r="Q398" s="0" t="n">
        <f aca="false">42.4*(1-EXP(-0.17*(E398)))</f>
        <v>38.4758555135614</v>
      </c>
      <c r="R398" s="0" t="n">
        <f aca="false">L398*(Q398^M398)</f>
        <v>1230.76444925007</v>
      </c>
      <c r="S398" s="0" t="n">
        <f aca="false">R398/20/5.7/3.65*1000</f>
        <v>2957.8573642155</v>
      </c>
      <c r="T398" s="0" t="n">
        <f aca="false">S398*2.65</f>
        <v>7838.32201517106</v>
      </c>
      <c r="U398" s="0" t="n">
        <v>42.4</v>
      </c>
      <c r="V398" s="0" t="n">
        <v>0.17</v>
      </c>
      <c r="W398" s="0" t="n">
        <v>0</v>
      </c>
    </row>
    <row r="399" customFormat="false" ht="15" hidden="false" customHeight="false" outlineLevel="0" collapsed="false">
      <c r="A399" s="0" t="s">
        <v>99</v>
      </c>
      <c r="B399" s="0" t="s">
        <v>100</v>
      </c>
      <c r="C399" s="0" t="n">
        <v>8</v>
      </c>
      <c r="D399" s="0" t="n">
        <v>2</v>
      </c>
      <c r="E399" s="0" t="n">
        <f aca="false">C399*D399</f>
        <v>16</v>
      </c>
      <c r="F399" s="0" t="n">
        <v>2451.333814</v>
      </c>
      <c r="G399" s="0" t="n">
        <v>6496.034608</v>
      </c>
      <c r="H399" s="0" t="n">
        <v>1020</v>
      </c>
      <c r="I399" s="0" t="n">
        <v>1.02</v>
      </c>
      <c r="J399" s="0" t="n">
        <v>0.00102</v>
      </c>
      <c r="K399" s="0" t="n">
        <v>2.2487124</v>
      </c>
      <c r="L399" s="0" t="n">
        <v>0.015</v>
      </c>
      <c r="M399" s="0" t="n">
        <v>3.1</v>
      </c>
      <c r="N399" s="0" t="n">
        <v>36.21377866</v>
      </c>
      <c r="O399" s="0" t="n">
        <f aca="false">R399*0.00220462</f>
        <v>2.96834924228889</v>
      </c>
      <c r="P399" s="0" t="n">
        <f aca="false">Q399/2.54</f>
        <v>15.5932718158742</v>
      </c>
      <c r="Q399" s="0" t="n">
        <f aca="false">42.4*(1-EXP(-0.17*(E399)))</f>
        <v>39.6069104123205</v>
      </c>
      <c r="R399" s="0" t="n">
        <f aca="false">L399*(Q399^M399)</f>
        <v>1346.42216903089</v>
      </c>
      <c r="S399" s="0" t="n">
        <f aca="false">R399/20/5.7/3.65*1000</f>
        <v>3235.81391259527</v>
      </c>
      <c r="T399" s="0" t="n">
        <f aca="false">S399*2.65</f>
        <v>8574.90686837748</v>
      </c>
      <c r="U399" s="0" t="n">
        <v>42.4</v>
      </c>
      <c r="V399" s="0" t="n">
        <v>0.17</v>
      </c>
      <c r="W399" s="0" t="n">
        <v>0</v>
      </c>
    </row>
    <row r="400" customFormat="false" ht="15" hidden="false" customHeight="false" outlineLevel="0" collapsed="false">
      <c r="A400" s="0" t="s">
        <v>99</v>
      </c>
      <c r="B400" s="0" t="s">
        <v>100</v>
      </c>
      <c r="C400" s="0" t="n">
        <v>9</v>
      </c>
      <c r="D400" s="0" t="n">
        <v>2</v>
      </c>
      <c r="E400" s="0" t="n">
        <f aca="false">C400*D400</f>
        <v>18</v>
      </c>
      <c r="F400" s="0" t="n">
        <v>2643.59529</v>
      </c>
      <c r="G400" s="0" t="n">
        <v>7005.527518</v>
      </c>
      <c r="H400" s="0" t="n">
        <v>1100</v>
      </c>
      <c r="I400" s="0" t="n">
        <v>1.1</v>
      </c>
      <c r="J400" s="0" t="n">
        <v>0.0011</v>
      </c>
      <c r="K400" s="0" t="n">
        <v>2.425082</v>
      </c>
      <c r="L400" s="0" t="n">
        <v>0.015</v>
      </c>
      <c r="M400" s="0" t="n">
        <v>3.1</v>
      </c>
      <c r="N400" s="0" t="n">
        <v>37.10667778</v>
      </c>
      <c r="O400" s="0" t="n">
        <f aca="false">R400*0.00220462</f>
        <v>3.15940858705107</v>
      </c>
      <c r="P400" s="0" t="n">
        <f aca="false">Q400/2.54</f>
        <v>15.9102211506585</v>
      </c>
      <c r="Q400" s="0" t="n">
        <f aca="false">42.4*(1-EXP(-0.17*(E400)))</f>
        <v>40.4119617226725</v>
      </c>
      <c r="R400" s="0" t="n">
        <f aca="false">L400*(Q400^M400)</f>
        <v>1433.08533309644</v>
      </c>
      <c r="S400" s="0" t="n">
        <f aca="false">R400/20/5.7/3.65*1000</f>
        <v>3444.08876014525</v>
      </c>
      <c r="T400" s="0" t="n">
        <f aca="false">S400*2.65</f>
        <v>9126.83521438492</v>
      </c>
      <c r="U400" s="0" t="n">
        <v>42.4</v>
      </c>
      <c r="V400" s="0" t="n">
        <v>0.17</v>
      </c>
      <c r="W400" s="0" t="n">
        <v>0</v>
      </c>
    </row>
    <row r="401" customFormat="false" ht="15" hidden="false" customHeight="false" outlineLevel="0" collapsed="false">
      <c r="A401" s="0" t="s">
        <v>99</v>
      </c>
      <c r="B401" s="0" t="s">
        <v>100</v>
      </c>
      <c r="C401" s="0" t="n">
        <v>10</v>
      </c>
      <c r="D401" s="0" t="n">
        <v>2</v>
      </c>
      <c r="E401" s="0" t="n">
        <f aca="false">C401*D401</f>
        <v>20</v>
      </c>
      <c r="F401" s="0" t="n">
        <v>3076.18361</v>
      </c>
      <c r="G401" s="0" t="n">
        <v>8151.886566</v>
      </c>
      <c r="H401" s="0" t="n">
        <v>1280</v>
      </c>
      <c r="I401" s="0" t="n">
        <v>1.28</v>
      </c>
      <c r="J401" s="0" t="n">
        <v>0.00128</v>
      </c>
      <c r="K401" s="0" t="n">
        <v>2.8219136</v>
      </c>
      <c r="L401" s="0" t="n">
        <v>0.015</v>
      </c>
      <c r="M401" s="0" t="n">
        <v>3.1</v>
      </c>
      <c r="N401" s="0" t="n">
        <v>38.96578726</v>
      </c>
      <c r="O401" s="0" t="n">
        <f aca="false">R401*0.00220462</f>
        <v>3.3003609426446</v>
      </c>
      <c r="P401" s="0" t="n">
        <f aca="false">Q401/2.54</f>
        <v>16.1358162809772</v>
      </c>
      <c r="Q401" s="0" t="n">
        <f aca="false">42.4*(1-EXP(-0.17*(E401)))</f>
        <v>40.9849733536822</v>
      </c>
      <c r="R401" s="0" t="n">
        <f aca="false">L401*(Q401^M401)</f>
        <v>1497.02032216191</v>
      </c>
      <c r="S401" s="0" t="n">
        <f aca="false">R401/20/5.7/3.65*1000</f>
        <v>3597.74170190318</v>
      </c>
      <c r="T401" s="0" t="n">
        <f aca="false">S401*2.65</f>
        <v>9534.01551004343</v>
      </c>
      <c r="U401" s="0" t="n">
        <v>42.4</v>
      </c>
      <c r="V401" s="0" t="n">
        <v>0.17</v>
      </c>
      <c r="W401" s="0" t="n">
        <v>0</v>
      </c>
    </row>
    <row r="402" customFormat="false" ht="15" hidden="false" customHeight="false" outlineLevel="0" collapsed="false">
      <c r="A402" s="0" t="s">
        <v>101</v>
      </c>
      <c r="B402" s="0" t="s">
        <v>102</v>
      </c>
      <c r="C402" s="0" t="n">
        <v>1</v>
      </c>
      <c r="D402" s="0" t="n">
        <v>2</v>
      </c>
      <c r="E402" s="0" t="n">
        <f aca="false">C402*D402</f>
        <v>2</v>
      </c>
      <c r="F402" s="0" t="n">
        <v>127.5414564</v>
      </c>
      <c r="G402" s="0" t="n">
        <v>337.9848595</v>
      </c>
      <c r="H402" s="0" t="n">
        <v>53.07000001</v>
      </c>
      <c r="I402" s="0" t="n">
        <v>0.05307</v>
      </c>
      <c r="J402" s="0" t="n">
        <v>5.31E-005</v>
      </c>
      <c r="K402" s="0" t="n">
        <v>0.116999183</v>
      </c>
      <c r="L402" s="0" t="n">
        <v>0.012</v>
      </c>
      <c r="M402" s="0" t="n">
        <v>3.1</v>
      </c>
      <c r="N402" s="0" t="n">
        <v>14.99760408</v>
      </c>
      <c r="O402" s="0" t="n">
        <f aca="false">R402*0.00220462</f>
        <v>1.0488117040753</v>
      </c>
      <c r="P402" s="0" t="n">
        <f aca="false">Q402/2.54</f>
        <v>11.9798387506794</v>
      </c>
      <c r="Q402" s="2" t="n">
        <f aca="false">U402*(1-EXP(-V402*(E402-W402)))</f>
        <v>30.4287904267258</v>
      </c>
      <c r="R402" s="2" t="n">
        <f aca="false">L402*(Q402^M402)</f>
        <v>475.733552301668</v>
      </c>
      <c r="S402" s="2" t="n">
        <f aca="false">R402/20/5.7/3.65*1000</f>
        <v>1143.31543451494</v>
      </c>
      <c r="T402" s="2" t="n">
        <f aca="false">S402*2.65</f>
        <v>3029.7859014646</v>
      </c>
      <c r="U402" s="0" t="n">
        <f aca="false">$AH$404</f>
        <v>150.033333333333</v>
      </c>
      <c r="V402" s="0" t="n">
        <f aca="false">$AH$405</f>
        <v>0.113333333333333</v>
      </c>
      <c r="W402" s="0" t="n">
        <v>0</v>
      </c>
      <c r="Y402" s="0" t="s">
        <v>686</v>
      </c>
      <c r="Z402" s="0" t="s">
        <v>687</v>
      </c>
      <c r="AA402" s="0" t="s">
        <v>688</v>
      </c>
      <c r="AB402" s="0" t="s">
        <v>689</v>
      </c>
      <c r="AC402" s="0" t="s">
        <v>690</v>
      </c>
      <c r="AD402" s="0" t="s">
        <v>691</v>
      </c>
      <c r="AE402" s="0" t="s">
        <v>692</v>
      </c>
      <c r="AF402" s="0" t="s">
        <v>693</v>
      </c>
    </row>
    <row r="403" customFormat="false" ht="15" hidden="false" customHeight="false" outlineLevel="0" collapsed="false">
      <c r="A403" s="0" t="s">
        <v>101</v>
      </c>
      <c r="B403" s="0" t="s">
        <v>102</v>
      </c>
      <c r="C403" s="0" t="n">
        <v>2</v>
      </c>
      <c r="D403" s="0" t="n">
        <v>2</v>
      </c>
      <c r="E403" s="0" t="n">
        <f aca="false">C403*D403</f>
        <v>4</v>
      </c>
      <c r="F403" s="0" t="n">
        <v>347.4885845</v>
      </c>
      <c r="G403" s="0" t="n">
        <v>920.8447489</v>
      </c>
      <c r="H403" s="0" t="n">
        <v>144.59</v>
      </c>
      <c r="I403" s="0" t="n">
        <v>0.14459</v>
      </c>
      <c r="J403" s="0" t="n">
        <v>0.00014459</v>
      </c>
      <c r="K403" s="0" t="n">
        <v>0.318766006</v>
      </c>
      <c r="L403" s="0" t="n">
        <v>0.012</v>
      </c>
      <c r="M403" s="0" t="n">
        <v>3.1</v>
      </c>
      <c r="N403" s="0" t="n">
        <v>20.72228993</v>
      </c>
      <c r="O403" s="0" t="n">
        <f aca="false">R403*0.00220462</f>
        <v>3.11807814513139</v>
      </c>
      <c r="P403" s="0" t="n">
        <f aca="false">Q403/2.54</f>
        <v>17.0252201738254</v>
      </c>
      <c r="Q403" s="2" t="n">
        <f aca="false">U403*(1-EXP(-V403*(E403-W403)))</f>
        <v>43.2440592415165</v>
      </c>
      <c r="R403" s="2" t="n">
        <f aca="false">L403*(Q403^M403)</f>
        <v>1414.33813769783</v>
      </c>
      <c r="S403" s="2" t="n">
        <f aca="false">R403/20/5.7/3.65*1000</f>
        <v>3399.03421700993</v>
      </c>
      <c r="T403" s="2" t="n">
        <f aca="false">S403*2.65</f>
        <v>9007.44067507632</v>
      </c>
      <c r="U403" s="0" t="n">
        <f aca="false">$AH$404</f>
        <v>150.033333333333</v>
      </c>
      <c r="V403" s="0" t="n">
        <f aca="false">$AH$405</f>
        <v>0.113333333333333</v>
      </c>
      <c r="W403" s="0" t="n">
        <v>1</v>
      </c>
      <c r="X403" s="0" t="s">
        <v>422</v>
      </c>
      <c r="Y403" s="0" t="n">
        <v>230</v>
      </c>
      <c r="AB403" s="0" t="n">
        <v>152</v>
      </c>
      <c r="AC403" s="0" t="n">
        <v>403</v>
      </c>
      <c r="AE403" s="0" t="n">
        <v>143</v>
      </c>
      <c r="AF403" s="0" t="n">
        <v>100</v>
      </c>
      <c r="AH403" s="0" t="n">
        <f aca="false">AVERAGE(Y403:AF403)</f>
        <v>205.6</v>
      </c>
    </row>
    <row r="404" customFormat="false" ht="15" hidden="false" customHeight="false" outlineLevel="0" collapsed="false">
      <c r="A404" s="0" t="s">
        <v>101</v>
      </c>
      <c r="B404" s="0" t="s">
        <v>102</v>
      </c>
      <c r="C404" s="0" t="n">
        <v>3</v>
      </c>
      <c r="D404" s="0" t="n">
        <v>2</v>
      </c>
      <c r="E404" s="0" t="n">
        <f aca="false">C404*D404</f>
        <v>6</v>
      </c>
      <c r="F404" s="0" t="n">
        <v>732.4200913</v>
      </c>
      <c r="G404" s="0" t="n">
        <v>1940.913242</v>
      </c>
      <c r="H404" s="0" t="n">
        <v>304.76</v>
      </c>
      <c r="I404" s="0" t="n">
        <v>0.30476</v>
      </c>
      <c r="J404" s="0" t="n">
        <v>0.00030476</v>
      </c>
      <c r="K404" s="0" t="n">
        <v>0.671879991</v>
      </c>
      <c r="L404" s="0" t="n">
        <v>0.012</v>
      </c>
      <c r="M404" s="0" t="n">
        <v>3.1</v>
      </c>
      <c r="N404" s="0" t="n">
        <v>26.35698417</v>
      </c>
      <c r="O404" s="0" t="n">
        <f aca="false">R404*0.00220462</f>
        <v>6.45559472353841</v>
      </c>
      <c r="P404" s="0" t="n">
        <f aca="false">Q404/2.54</f>
        <v>21.5300040775171</v>
      </c>
      <c r="Q404" s="2" t="n">
        <f aca="false">U404*(1-EXP(-V404*(E404-W404)))</f>
        <v>54.6862103568935</v>
      </c>
      <c r="R404" s="2" t="n">
        <f aca="false">L404*(Q404^M404)</f>
        <v>2928.21199278715</v>
      </c>
      <c r="S404" s="2" t="n">
        <f aca="false">R404/20/5.7/3.65*1000</f>
        <v>7037.27948278575</v>
      </c>
      <c r="T404" s="2" t="n">
        <f aca="false">S404*2.65</f>
        <v>18648.7906293822</v>
      </c>
      <c r="U404" s="0" t="n">
        <f aca="false">$AH$404</f>
        <v>150.033333333333</v>
      </c>
      <c r="V404" s="0" t="n">
        <f aca="false">$AH$405</f>
        <v>0.113333333333333</v>
      </c>
      <c r="W404" s="0" t="n">
        <v>2</v>
      </c>
      <c r="X404" s="0" t="s">
        <v>18</v>
      </c>
      <c r="AC404" s="0" t="n">
        <v>236</v>
      </c>
      <c r="AE404" s="0" t="n">
        <v>144</v>
      </c>
      <c r="AF404" s="0" t="n">
        <v>70.1</v>
      </c>
      <c r="AH404" s="0" t="n">
        <f aca="false">AVERAGE(Y404:AF404)</f>
        <v>150.033333333333</v>
      </c>
    </row>
    <row r="405" customFormat="false" ht="15" hidden="false" customHeight="false" outlineLevel="0" collapsed="false">
      <c r="A405" s="0" t="s">
        <v>101</v>
      </c>
      <c r="B405" s="0" t="s">
        <v>102</v>
      </c>
      <c r="C405" s="0" t="n">
        <v>4</v>
      </c>
      <c r="D405" s="0" t="n">
        <v>2</v>
      </c>
      <c r="E405" s="0" t="n">
        <f aca="false">C405*D405</f>
        <v>8</v>
      </c>
      <c r="F405" s="0" t="n">
        <v>1115.200673</v>
      </c>
      <c r="G405" s="0" t="n">
        <v>2955.281782</v>
      </c>
      <c r="H405" s="0" t="n">
        <v>464.035</v>
      </c>
      <c r="I405" s="0" t="n">
        <v>0.464035</v>
      </c>
      <c r="J405" s="0" t="n">
        <v>0.000464035</v>
      </c>
      <c r="K405" s="0" t="n">
        <v>1.023020842</v>
      </c>
      <c r="L405" s="0" t="n">
        <v>0.012</v>
      </c>
      <c r="M405" s="0" t="n">
        <v>3.1</v>
      </c>
      <c r="N405" s="0" t="n">
        <v>30.18537743</v>
      </c>
      <c r="O405" s="0" t="n">
        <f aca="false">R405*0.00220462</f>
        <v>10.9779866011583</v>
      </c>
      <c r="P405" s="0" t="n">
        <f aca="false">Q405/2.54</f>
        <v>25.5521138680405</v>
      </c>
      <c r="Q405" s="2" t="n">
        <f aca="false">U405*(1-EXP(-V405*(E405-W405)))</f>
        <v>64.9023692248229</v>
      </c>
      <c r="R405" s="2" t="n">
        <f aca="false">L405*(Q405^M405)</f>
        <v>4979.53688216487</v>
      </c>
      <c r="S405" s="2" t="n">
        <f aca="false">R405/20/5.7/3.65*1000</f>
        <v>11967.1638600454</v>
      </c>
      <c r="T405" s="2" t="n">
        <f aca="false">S405*2.65</f>
        <v>31712.9842291202</v>
      </c>
      <c r="U405" s="0" t="n">
        <f aca="false">$AH$404</f>
        <v>150.033333333333</v>
      </c>
      <c r="V405" s="0" t="n">
        <f aca="false">$AH$405</f>
        <v>0.113333333333333</v>
      </c>
      <c r="W405" s="0" t="n">
        <v>3</v>
      </c>
      <c r="X405" s="0" t="s">
        <v>19</v>
      </c>
      <c r="AC405" s="0" t="n">
        <v>0.1</v>
      </c>
      <c r="AE405" s="0" t="n">
        <v>0.04</v>
      </c>
      <c r="AF405" s="0" t="n">
        <v>0.2</v>
      </c>
      <c r="AH405" s="0" t="n">
        <f aca="false">AVERAGE(Y405:AF405)</f>
        <v>0.113333333333333</v>
      </c>
    </row>
    <row r="406" customFormat="false" ht="15" hidden="false" customHeight="false" outlineLevel="0" collapsed="false">
      <c r="A406" s="0" t="s">
        <v>101</v>
      </c>
      <c r="B406" s="0" t="s">
        <v>102</v>
      </c>
      <c r="C406" s="0" t="n">
        <v>5</v>
      </c>
      <c r="D406" s="0" t="n">
        <v>2</v>
      </c>
      <c r="E406" s="0" t="n">
        <f aca="false">C406*D406</f>
        <v>10</v>
      </c>
      <c r="F406" s="0" t="n">
        <v>1550.432588</v>
      </c>
      <c r="G406" s="0" t="n">
        <v>4108.646359</v>
      </c>
      <c r="H406" s="0" t="n">
        <v>645.1349999</v>
      </c>
      <c r="I406" s="0" t="n">
        <v>0.645135</v>
      </c>
      <c r="J406" s="0" t="n">
        <v>0.000645135</v>
      </c>
      <c r="K406" s="0" t="n">
        <v>1.422277523</v>
      </c>
      <c r="L406" s="0" t="n">
        <v>0.012</v>
      </c>
      <c r="M406" s="0" t="n">
        <v>3.1</v>
      </c>
      <c r="N406" s="0" t="n">
        <v>33.57050369</v>
      </c>
      <c r="O406" s="0" t="n">
        <f aca="false">R406*0.00220462</f>
        <v>16.5031946680985</v>
      </c>
      <c r="P406" s="0" t="n">
        <f aca="false">Q406/2.54</f>
        <v>29.1432666320536</v>
      </c>
      <c r="Q406" s="2" t="n">
        <f aca="false">U406*(1-EXP(-V406*(E406-W406)))</f>
        <v>74.0238972454161</v>
      </c>
      <c r="R406" s="2" t="n">
        <f aca="false">L406*(Q406^M406)</f>
        <v>7485.73208448554</v>
      </c>
      <c r="S406" s="2" t="n">
        <f aca="false">R406/20/5.7/3.65*1000</f>
        <v>17990.2237070068</v>
      </c>
      <c r="T406" s="2" t="n">
        <f aca="false">S406*2.65</f>
        <v>47674.0928235681</v>
      </c>
      <c r="U406" s="0" t="n">
        <f aca="false">$AH$404</f>
        <v>150.033333333333</v>
      </c>
      <c r="V406" s="0" t="n">
        <f aca="false">$AH$405</f>
        <v>0.113333333333333</v>
      </c>
      <c r="W406" s="0" t="n">
        <v>4</v>
      </c>
      <c r="X406" s="0" t="s">
        <v>477</v>
      </c>
    </row>
    <row r="407" customFormat="false" ht="15" hidden="false" customHeight="false" outlineLevel="0" collapsed="false">
      <c r="A407" s="0" t="s">
        <v>101</v>
      </c>
      <c r="B407" s="0" t="s">
        <v>102</v>
      </c>
      <c r="C407" s="0" t="n">
        <v>6</v>
      </c>
      <c r="D407" s="0" t="n">
        <v>2</v>
      </c>
      <c r="E407" s="0" t="n">
        <f aca="false">C407*D407</f>
        <v>12</v>
      </c>
      <c r="F407" s="0" t="n">
        <v>1976.435953</v>
      </c>
      <c r="G407" s="0" t="n">
        <v>5237.555275</v>
      </c>
      <c r="H407" s="0" t="n">
        <v>822.395</v>
      </c>
      <c r="I407" s="0" t="n">
        <v>0.822395</v>
      </c>
      <c r="J407" s="0" t="n">
        <v>0.000822395</v>
      </c>
      <c r="K407" s="0" t="n">
        <v>1.813068465</v>
      </c>
      <c r="L407" s="0" t="n">
        <v>0.012</v>
      </c>
      <c r="M407" s="0" t="n">
        <v>3.1</v>
      </c>
      <c r="N407" s="0" t="n">
        <v>36.30508758</v>
      </c>
      <c r="O407" s="0" t="n">
        <f aca="false">R407*0.00220462</f>
        <v>22.8083954315152</v>
      </c>
      <c r="P407" s="0" t="n">
        <f aca="false">Q407/2.54</f>
        <v>32.34963812516</v>
      </c>
      <c r="Q407" s="2" t="n">
        <f aca="false">U407*(1-EXP(-V407*(E407-W407)))</f>
        <v>82.1680808379065</v>
      </c>
      <c r="R407" s="2" t="n">
        <f aca="false">L407*(Q407^M407)</f>
        <v>10345.7264433395</v>
      </c>
      <c r="S407" s="2" t="n">
        <f aca="false">R407/20/5.7/3.65*1000</f>
        <v>24863.5579027627</v>
      </c>
      <c r="T407" s="2" t="n">
        <f aca="false">S407*2.65</f>
        <v>65888.4284423211</v>
      </c>
      <c r="U407" s="0" t="n">
        <f aca="false">$AH$404</f>
        <v>150.033333333333</v>
      </c>
      <c r="V407" s="0" t="n">
        <f aca="false">$AH$405</f>
        <v>0.113333333333333</v>
      </c>
      <c r="W407" s="0" t="n">
        <v>5</v>
      </c>
      <c r="X407" s="0" t="s">
        <v>423</v>
      </c>
      <c r="AC407" s="0" t="s">
        <v>428</v>
      </c>
      <c r="AE407" s="0" t="s">
        <v>694</v>
      </c>
      <c r="AF407" s="0" t="s">
        <v>428</v>
      </c>
    </row>
    <row r="408" customFormat="false" ht="15" hidden="false" customHeight="false" outlineLevel="0" collapsed="false">
      <c r="A408" s="0" t="s">
        <v>101</v>
      </c>
      <c r="B408" s="0" t="s">
        <v>102</v>
      </c>
      <c r="C408" s="0" t="n">
        <v>7</v>
      </c>
      <c r="D408" s="0" t="n">
        <v>2</v>
      </c>
      <c r="E408" s="0" t="n">
        <f aca="false">C408*D408</f>
        <v>14</v>
      </c>
      <c r="F408" s="0" t="n">
        <v>2275.666907</v>
      </c>
      <c r="G408" s="0" t="n">
        <v>6030.517304</v>
      </c>
      <c r="H408" s="0" t="n">
        <v>946.905</v>
      </c>
      <c r="I408" s="0" t="n">
        <v>0.946905</v>
      </c>
      <c r="J408" s="0" t="n">
        <v>0.000946905</v>
      </c>
      <c r="K408" s="0" t="n">
        <v>2.087565701</v>
      </c>
      <c r="L408" s="0" t="n">
        <v>0.012</v>
      </c>
      <c r="M408" s="0" t="n">
        <v>3.1</v>
      </c>
      <c r="N408" s="0" t="n">
        <v>37.99424289</v>
      </c>
      <c r="O408" s="0" t="n">
        <f aca="false">R408*0.00220462</f>
        <v>29.6659399759591</v>
      </c>
      <c r="P408" s="0" t="n">
        <f aca="false">Q408/2.54</f>
        <v>35.2124565089475</v>
      </c>
      <c r="Q408" s="2" t="n">
        <f aca="false">U408*(1-EXP(-V408*(E408-W408)))</f>
        <v>89.4396395327267</v>
      </c>
      <c r="R408" s="2" t="n">
        <f aca="false">L408*(Q408^M408)</f>
        <v>13456.2600248384</v>
      </c>
      <c r="S408" s="2" t="n">
        <f aca="false">R408/20/5.7/3.65*1000</f>
        <v>32339.005106557</v>
      </c>
      <c r="T408" s="2" t="n">
        <f aca="false">S408*2.65</f>
        <v>85698.363532376</v>
      </c>
      <c r="U408" s="0" t="n">
        <f aca="false">$AH$404</f>
        <v>150.033333333333</v>
      </c>
      <c r="V408" s="0" t="n">
        <f aca="false">$AH$405</f>
        <v>0.113333333333333</v>
      </c>
      <c r="W408" s="0" t="n">
        <v>6</v>
      </c>
      <c r="X408" s="0" t="s">
        <v>434</v>
      </c>
      <c r="Y408" s="7" t="s">
        <v>695</v>
      </c>
      <c r="AB408" s="7" t="s">
        <v>696</v>
      </c>
      <c r="AC408" s="7" t="s">
        <v>697</v>
      </c>
      <c r="AE408" s="7" t="s">
        <v>698</v>
      </c>
      <c r="AF408" s="7" t="s">
        <v>699</v>
      </c>
    </row>
    <row r="409" customFormat="false" ht="15" hidden="false" customHeight="false" outlineLevel="0" collapsed="false">
      <c r="A409" s="0" t="s">
        <v>101</v>
      </c>
      <c r="B409" s="0" t="s">
        <v>102</v>
      </c>
      <c r="C409" s="0" t="n">
        <v>8</v>
      </c>
      <c r="D409" s="0" t="n">
        <v>2</v>
      </c>
      <c r="E409" s="0" t="n">
        <f aca="false">C409*D409</f>
        <v>16</v>
      </c>
      <c r="F409" s="0" t="n">
        <v>2451.333814</v>
      </c>
      <c r="G409" s="0" t="n">
        <v>6496.034608</v>
      </c>
      <c r="H409" s="0" t="n">
        <v>1020</v>
      </c>
      <c r="I409" s="0" t="n">
        <v>1.02</v>
      </c>
      <c r="J409" s="0" t="n">
        <v>0.00102</v>
      </c>
      <c r="K409" s="0" t="n">
        <v>2.2487124</v>
      </c>
      <c r="L409" s="0" t="n">
        <v>0.012</v>
      </c>
      <c r="M409" s="0" t="n">
        <v>3.1</v>
      </c>
      <c r="N409" s="0" t="n">
        <v>38.91662211</v>
      </c>
      <c r="O409" s="0" t="n">
        <f aca="false">R409*0.00220462</f>
        <v>36.8640335235913</v>
      </c>
      <c r="P409" s="0" t="n">
        <f aca="false">Q409/2.54</f>
        <v>37.7685324708789</v>
      </c>
      <c r="Q409" s="2" t="n">
        <f aca="false">U409*(1-EXP(-V409*(E409-W409)))</f>
        <v>95.9320724760325</v>
      </c>
      <c r="R409" s="2" t="n">
        <f aca="false">L409*(Q409^M409)</f>
        <v>16721.2642194987</v>
      </c>
      <c r="S409" s="2" t="n">
        <f aca="false">R409/20/5.7/3.65*1000</f>
        <v>40185.6866606555</v>
      </c>
      <c r="T409" s="2" t="n">
        <f aca="false">S409*2.65</f>
        <v>106492.069650737</v>
      </c>
      <c r="U409" s="0" t="n">
        <f aca="false">$AH$404</f>
        <v>150.033333333333</v>
      </c>
      <c r="V409" s="0" t="n">
        <f aca="false">$AH$405</f>
        <v>0.113333333333333</v>
      </c>
      <c r="W409" s="0" t="n">
        <v>7</v>
      </c>
    </row>
    <row r="410" customFormat="false" ht="15" hidden="false" customHeight="false" outlineLevel="0" collapsed="false">
      <c r="A410" s="0" t="s">
        <v>101</v>
      </c>
      <c r="B410" s="0" t="s">
        <v>102</v>
      </c>
      <c r="C410" s="0" t="n">
        <v>9</v>
      </c>
      <c r="D410" s="0" t="n">
        <v>2</v>
      </c>
      <c r="E410" s="0" t="n">
        <f aca="false">C410*D410</f>
        <v>18</v>
      </c>
      <c r="F410" s="0" t="n">
        <v>2643.59529</v>
      </c>
      <c r="G410" s="0" t="n">
        <v>7005.527518</v>
      </c>
      <c r="H410" s="0" t="n">
        <v>1100</v>
      </c>
      <c r="I410" s="0" t="n">
        <v>1.1</v>
      </c>
      <c r="J410" s="0" t="n">
        <v>0.0011</v>
      </c>
      <c r="K410" s="0" t="n">
        <v>2.425082</v>
      </c>
      <c r="L410" s="0" t="n">
        <v>0.012</v>
      </c>
      <c r="M410" s="0" t="n">
        <v>3.1</v>
      </c>
      <c r="N410" s="0" t="n">
        <v>39.87616345</v>
      </c>
      <c r="O410" s="0" t="n">
        <f aca="false">R410*0.00220462</f>
        <v>44.2172723579535</v>
      </c>
      <c r="P410" s="0" t="n">
        <f aca="false">Q410/2.54</f>
        <v>40.0507325434242</v>
      </c>
      <c r="Q410" s="2" t="n">
        <f aca="false">U410*(1-EXP(-V410*(E410-W410)))</f>
        <v>101.728860660297</v>
      </c>
      <c r="R410" s="2" t="n">
        <f aca="false">L410*(Q410^M410)</f>
        <v>20056.6412161522</v>
      </c>
      <c r="S410" s="2" t="n">
        <f aca="false">R410/20/5.7/3.65*1000</f>
        <v>48201.4929491762</v>
      </c>
      <c r="T410" s="2" t="n">
        <f aca="false">S410*2.65</f>
        <v>127733.956315317</v>
      </c>
      <c r="U410" s="0" t="n">
        <f aca="false">$AH$404</f>
        <v>150.033333333333</v>
      </c>
      <c r="V410" s="0" t="n">
        <f aca="false">$AH$405</f>
        <v>0.113333333333333</v>
      </c>
      <c r="W410" s="0" t="n">
        <v>8</v>
      </c>
    </row>
    <row r="411" customFormat="false" ht="15" hidden="false" customHeight="false" outlineLevel="0" collapsed="false">
      <c r="A411" s="0" t="s">
        <v>101</v>
      </c>
      <c r="B411" s="0" t="s">
        <v>102</v>
      </c>
      <c r="C411" s="0" t="n">
        <v>10</v>
      </c>
      <c r="D411" s="0" t="n">
        <v>2</v>
      </c>
      <c r="E411" s="0" t="n">
        <f aca="false">C411*D411</f>
        <v>20</v>
      </c>
      <c r="F411" s="0" t="n">
        <v>3076.18361</v>
      </c>
      <c r="G411" s="0" t="n">
        <v>8151.886566</v>
      </c>
      <c r="H411" s="0" t="n">
        <v>1280</v>
      </c>
      <c r="I411" s="0" t="n">
        <v>1.28</v>
      </c>
      <c r="J411" s="0" t="n">
        <v>0.00128</v>
      </c>
      <c r="K411" s="0" t="n">
        <v>2.8219136</v>
      </c>
      <c r="L411" s="0" t="n">
        <v>0.012</v>
      </c>
      <c r="M411" s="0" t="n">
        <v>3.1</v>
      </c>
      <c r="N411" s="0" t="n">
        <v>41.87402901</v>
      </c>
      <c r="O411" s="0" t="n">
        <f aca="false">R411*0.00220462</f>
        <v>51.5707034662936</v>
      </c>
      <c r="P411" s="0" t="n">
        <f aca="false">Q411/2.54</f>
        <v>42.0884017084633</v>
      </c>
      <c r="Q411" s="2" t="n">
        <f aca="false">U411*(1-EXP(-V411*(E411-W411)))</f>
        <v>106.904540339497</v>
      </c>
      <c r="R411" s="2" t="n">
        <f aca="false">L411*(Q411^M411)</f>
        <v>23392.1054269188</v>
      </c>
      <c r="S411" s="2" t="n">
        <f aca="false">R411/20/5.7/3.65*1000</f>
        <v>56217.5088366228</v>
      </c>
      <c r="T411" s="2" t="n">
        <f aca="false">S411*2.65</f>
        <v>148976.39841705</v>
      </c>
      <c r="U411" s="0" t="n">
        <f aca="false">$AH$404</f>
        <v>150.033333333333</v>
      </c>
      <c r="V411" s="0" t="n">
        <f aca="false">$AH$405</f>
        <v>0.113333333333333</v>
      </c>
      <c r="W411" s="0" t="n">
        <v>9</v>
      </c>
    </row>
    <row r="412" customFormat="false" ht="15" hidden="false" customHeight="false" outlineLevel="0" collapsed="false">
      <c r="A412" s="0" t="s">
        <v>103</v>
      </c>
      <c r="B412" s="0" t="s">
        <v>104</v>
      </c>
      <c r="C412" s="0" t="n">
        <v>1</v>
      </c>
      <c r="D412" s="0" t="n">
        <v>1</v>
      </c>
      <c r="E412" s="0" t="n">
        <f aca="false">C412*D412</f>
        <v>1</v>
      </c>
      <c r="F412" s="0" t="n">
        <v>10.71857726</v>
      </c>
      <c r="G412" s="0" t="n">
        <v>28.40422975</v>
      </c>
      <c r="H412" s="0" t="n">
        <v>4.459999998</v>
      </c>
      <c r="I412" s="0" t="n">
        <v>0.00446</v>
      </c>
      <c r="J412" s="0" t="n">
        <v>4.46E-006</v>
      </c>
      <c r="K412" s="0" t="n">
        <v>0.009832605</v>
      </c>
      <c r="L412" s="0" t="n">
        <v>0.013</v>
      </c>
      <c r="M412" s="0" t="n">
        <v>2.8</v>
      </c>
      <c r="N412" s="0" t="n">
        <v>8.044461296</v>
      </c>
      <c r="O412" s="0" t="n">
        <f aca="false">R412*0.00220462</f>
        <v>0.0222770041392246</v>
      </c>
      <c r="P412" s="0" t="n">
        <f aca="false">Q412/2.54</f>
        <v>4.24146778492237</v>
      </c>
      <c r="Q412" s="0" t="n">
        <f aca="false">65.4*(1-EXP(-0.18*(E412)))</f>
        <v>10.7733281737028</v>
      </c>
      <c r="R412" s="0" t="n">
        <f aca="false">L412*(Q412^M412)</f>
        <v>10.1046911210207</v>
      </c>
      <c r="S412" s="0" t="n">
        <f aca="false">R412/20/5.7/3.65*1000</f>
        <v>24.2842853184827</v>
      </c>
      <c r="T412" s="0" t="n">
        <f aca="false">S412*2.65</f>
        <v>64.3533560939792</v>
      </c>
      <c r="U412" s="0" t="n">
        <v>65.4</v>
      </c>
      <c r="V412" s="0" t="n">
        <v>0.18</v>
      </c>
      <c r="W412" s="0" t="n">
        <v>0</v>
      </c>
      <c r="Y412" s="0" t="s">
        <v>667</v>
      </c>
    </row>
    <row r="413" customFormat="false" ht="15" hidden="false" customHeight="false" outlineLevel="0" collapsed="false">
      <c r="A413" s="0" t="s">
        <v>103</v>
      </c>
      <c r="B413" s="0" t="s">
        <v>104</v>
      </c>
      <c r="C413" s="0" t="n">
        <v>2</v>
      </c>
      <c r="D413" s="0" t="n">
        <v>1</v>
      </c>
      <c r="E413" s="0" t="n">
        <f aca="false">C413*D413</f>
        <v>2</v>
      </c>
      <c r="F413" s="0" t="n">
        <v>101.2496996</v>
      </c>
      <c r="G413" s="0" t="n">
        <v>268.311704</v>
      </c>
      <c r="H413" s="0" t="n">
        <v>42.13</v>
      </c>
      <c r="I413" s="0" t="n">
        <v>0.04213</v>
      </c>
      <c r="J413" s="0" t="n">
        <v>4.21E-005</v>
      </c>
      <c r="K413" s="0" t="n">
        <v>0.092880641</v>
      </c>
      <c r="L413" s="0" t="n">
        <v>0.013</v>
      </c>
      <c r="M413" s="0" t="n">
        <v>2.8</v>
      </c>
      <c r="N413" s="0" t="n">
        <v>17.93919271</v>
      </c>
      <c r="O413" s="0" t="n">
        <f aca="false">R413*0.00220462</f>
        <v>0.12195983527166</v>
      </c>
      <c r="P413" s="0" t="n">
        <f aca="false">Q413/2.54</f>
        <v>7.78423947832857</v>
      </c>
      <c r="Q413" s="0" t="n">
        <f aca="false">65.4*(1-EXP(-0.18*(E413)))</f>
        <v>19.7719682749546</v>
      </c>
      <c r="R413" s="0" t="n">
        <f aca="false">L413*(Q413^M413)</f>
        <v>55.3201165151635</v>
      </c>
      <c r="S413" s="0" t="n">
        <f aca="false">R413/20/5.7/3.65*1000</f>
        <v>132.949090399336</v>
      </c>
      <c r="T413" s="0" t="n">
        <f aca="false">S413*2.65</f>
        <v>352.315089558239</v>
      </c>
      <c r="U413" s="0" t="n">
        <v>65.4</v>
      </c>
      <c r="V413" s="0" t="n">
        <v>0.18</v>
      </c>
      <c r="W413" s="0" t="n">
        <v>0</v>
      </c>
    </row>
    <row r="414" customFormat="false" ht="15" hidden="false" customHeight="false" outlineLevel="0" collapsed="false">
      <c r="A414" s="0" t="s">
        <v>103</v>
      </c>
      <c r="B414" s="0" t="s">
        <v>104</v>
      </c>
      <c r="C414" s="0" t="n">
        <v>3</v>
      </c>
      <c r="D414" s="0" t="n">
        <v>1</v>
      </c>
      <c r="E414" s="0" t="n">
        <f aca="false">C414*D414</f>
        <v>3</v>
      </c>
      <c r="F414" s="0" t="n">
        <v>233.9101178</v>
      </c>
      <c r="G414" s="0" t="n">
        <v>619.8618121</v>
      </c>
      <c r="H414" s="0" t="n">
        <v>97.33000002</v>
      </c>
      <c r="I414" s="0" t="n">
        <v>0.09733</v>
      </c>
      <c r="J414" s="0" t="n">
        <v>9.73E-005</v>
      </c>
      <c r="K414" s="0" t="n">
        <v>0.214575665</v>
      </c>
      <c r="L414" s="0" t="n">
        <v>0.013</v>
      </c>
      <c r="M414" s="0" t="n">
        <v>2.8</v>
      </c>
      <c r="N414" s="0" t="n">
        <v>24.19244573</v>
      </c>
      <c r="O414" s="0" t="n">
        <f aca="false">R414*0.00220462</f>
        <v>0.300614310365978</v>
      </c>
      <c r="P414" s="0" t="n">
        <f aca="false">Q414/2.54</f>
        <v>10.7434111396618</v>
      </c>
      <c r="Q414" s="0" t="n">
        <f aca="false">65.4*(1-EXP(-0.18*(E414)))</f>
        <v>27.2882642947411</v>
      </c>
      <c r="R414" s="0" t="n">
        <f aca="false">L414*(Q414^M414)</f>
        <v>136.356519656892</v>
      </c>
      <c r="S414" s="0" t="n">
        <f aca="false">R414/20/5.7/3.65*1000</f>
        <v>327.701320973065</v>
      </c>
      <c r="T414" s="0" t="n">
        <f aca="false">S414*2.65</f>
        <v>868.408500578622</v>
      </c>
      <c r="U414" s="0" t="n">
        <v>65.4</v>
      </c>
      <c r="V414" s="0" t="n">
        <v>0.18</v>
      </c>
      <c r="W414" s="0" t="n">
        <v>0</v>
      </c>
    </row>
    <row r="415" customFormat="false" ht="15" hidden="false" customHeight="false" outlineLevel="0" collapsed="false">
      <c r="A415" s="0" t="s">
        <v>103</v>
      </c>
      <c r="B415" s="0" t="s">
        <v>104</v>
      </c>
      <c r="C415" s="0" t="n">
        <v>4</v>
      </c>
      <c r="D415" s="0" t="n">
        <v>1</v>
      </c>
      <c r="E415" s="0" t="n">
        <f aca="false">C415*D415</f>
        <v>4</v>
      </c>
      <c r="F415" s="0" t="n">
        <v>444.0038452</v>
      </c>
      <c r="G415" s="0" t="n">
        <v>1176.61019</v>
      </c>
      <c r="H415" s="0" t="n">
        <v>184.75</v>
      </c>
      <c r="I415" s="0" t="n">
        <v>0.18475</v>
      </c>
      <c r="J415" s="0" t="n">
        <v>0.00018475</v>
      </c>
      <c r="K415" s="0" t="n">
        <v>0.407303545</v>
      </c>
      <c r="L415" s="0" t="n">
        <v>0.013</v>
      </c>
      <c r="M415" s="0" t="n">
        <v>2.8</v>
      </c>
      <c r="N415" s="0" t="n">
        <v>30.41487986</v>
      </c>
      <c r="O415" s="0" t="n">
        <f aca="false">R415*0.00220462</f>
        <v>0.53679755384626</v>
      </c>
      <c r="P415" s="0" t="n">
        <f aca="false">Q415/2.54</f>
        <v>13.2151190788259</v>
      </c>
      <c r="Q415" s="0" t="n">
        <f aca="false">65.4*(1-EXP(-0.18*(E415)))</f>
        <v>33.5664024602179</v>
      </c>
      <c r="R415" s="0" t="n">
        <f aca="false">L415*(Q415^M415)</f>
        <v>243.487564227059</v>
      </c>
      <c r="S415" s="0" t="n">
        <f aca="false">R415/20/5.7/3.65*1000</f>
        <v>585.165979877576</v>
      </c>
      <c r="T415" s="0" t="n">
        <f aca="false">S415*2.65</f>
        <v>1550.68984667558</v>
      </c>
      <c r="U415" s="0" t="n">
        <v>65.4</v>
      </c>
      <c r="V415" s="0" t="n">
        <v>0.18</v>
      </c>
      <c r="W415" s="0" t="n">
        <v>0</v>
      </c>
    </row>
    <row r="416" customFormat="false" ht="15" hidden="false" customHeight="false" outlineLevel="0" collapsed="false">
      <c r="A416" s="0" t="s">
        <v>103</v>
      </c>
      <c r="B416" s="0" t="s">
        <v>104</v>
      </c>
      <c r="C416" s="0" t="n">
        <v>5</v>
      </c>
      <c r="D416" s="0" t="n">
        <v>1</v>
      </c>
      <c r="E416" s="0" t="n">
        <f aca="false">C416*D416</f>
        <v>5</v>
      </c>
      <c r="F416" s="0" t="n">
        <v>826.5801494</v>
      </c>
      <c r="G416" s="0" t="n">
        <v>2190.437396</v>
      </c>
      <c r="H416" s="0" t="n">
        <v>343.9400002</v>
      </c>
      <c r="I416" s="0" t="n">
        <v>0.34394</v>
      </c>
      <c r="J416" s="0" t="n">
        <v>0.00034394</v>
      </c>
      <c r="K416" s="0" t="n">
        <v>0.758257003</v>
      </c>
      <c r="L416" s="0" t="n">
        <v>0.013</v>
      </c>
      <c r="M416" s="0" t="n">
        <v>2.8</v>
      </c>
      <c r="N416" s="0" t="n">
        <v>37.97329943</v>
      </c>
      <c r="O416" s="0" t="n">
        <f aca="false">R416*0.00220462</f>
        <v>0.80599079389768</v>
      </c>
      <c r="P416" s="0" t="n">
        <f aca="false">Q416/2.54</f>
        <v>15.2796630917184</v>
      </c>
      <c r="Q416" s="0" t="n">
        <f aca="false">65.4*(1-EXP(-0.18*(E416)))</f>
        <v>38.8103442529648</v>
      </c>
      <c r="R416" s="0" t="n">
        <f aca="false">L416*(Q416^M416)</f>
        <v>365.59170918239</v>
      </c>
      <c r="S416" s="0" t="n">
        <f aca="false">R416/20/5.7/3.65*1000</f>
        <v>878.615018462845</v>
      </c>
      <c r="T416" s="0" t="n">
        <f aca="false">S416*2.65</f>
        <v>2328.32979892654</v>
      </c>
      <c r="U416" s="0" t="n">
        <v>65.4</v>
      </c>
      <c r="V416" s="0" t="n">
        <v>0.18</v>
      </c>
      <c r="W416" s="0" t="n">
        <v>0</v>
      </c>
    </row>
    <row r="417" customFormat="false" ht="15" hidden="false" customHeight="false" outlineLevel="0" collapsed="false">
      <c r="A417" s="0" t="s">
        <v>103</v>
      </c>
      <c r="B417" s="0" t="s">
        <v>104</v>
      </c>
      <c r="C417" s="0" t="n">
        <v>6</v>
      </c>
      <c r="D417" s="0" t="n">
        <v>1</v>
      </c>
      <c r="E417" s="0" t="n">
        <f aca="false">C417*D417</f>
        <v>6</v>
      </c>
      <c r="F417" s="0" t="n">
        <v>1622.446527</v>
      </c>
      <c r="G417" s="0" t="n">
        <v>4299.483297</v>
      </c>
      <c r="H417" s="0" t="n">
        <v>675.0999999</v>
      </c>
      <c r="I417" s="0" t="n">
        <v>0.6751</v>
      </c>
      <c r="J417" s="0" t="n">
        <v>0.0006751</v>
      </c>
      <c r="K417" s="0" t="n">
        <v>1.488338962</v>
      </c>
      <c r="L417" s="0" t="n">
        <v>0.013</v>
      </c>
      <c r="M417" s="0" t="n">
        <v>2.8</v>
      </c>
      <c r="N417" s="0" t="n">
        <v>48.31480932</v>
      </c>
      <c r="O417" s="0" t="n">
        <f aca="false">R417*0.00220462</f>
        <v>1.08733360433957</v>
      </c>
      <c r="P417" s="0" t="n">
        <f aca="false">Q417/2.54</f>
        <v>17.004115205835</v>
      </c>
      <c r="Q417" s="0" t="n">
        <f aca="false">65.4*(1-EXP(-0.18*(E417)))</f>
        <v>43.190452622821</v>
      </c>
      <c r="R417" s="0" t="n">
        <f aca="false">L417*(Q417^M417)</f>
        <v>493.206813119528</v>
      </c>
      <c r="S417" s="0" t="n">
        <f aca="false">R417/20/5.7/3.65*1000</f>
        <v>1185.30837087125</v>
      </c>
      <c r="T417" s="0" t="n">
        <f aca="false">S417*2.65</f>
        <v>3141.06718280882</v>
      </c>
      <c r="U417" s="0" t="n">
        <v>65.4</v>
      </c>
      <c r="V417" s="0" t="n">
        <v>0.18</v>
      </c>
      <c r="W417" s="0" t="n">
        <v>0</v>
      </c>
    </row>
    <row r="418" customFormat="false" ht="15" hidden="false" customHeight="false" outlineLevel="0" collapsed="false">
      <c r="A418" s="0" t="s">
        <v>103</v>
      </c>
      <c r="B418" s="0" t="s">
        <v>104</v>
      </c>
      <c r="C418" s="0" t="n">
        <v>7</v>
      </c>
      <c r="D418" s="0" t="n">
        <v>1</v>
      </c>
      <c r="E418" s="0" t="n">
        <f aca="false">C418*D418</f>
        <v>7</v>
      </c>
      <c r="F418" s="0" t="n">
        <v>2838.956982</v>
      </c>
      <c r="G418" s="0" t="n">
        <v>7523.236002</v>
      </c>
      <c r="H418" s="0" t="n">
        <v>1181.29</v>
      </c>
      <c r="I418" s="0" t="n">
        <v>1.18129</v>
      </c>
      <c r="J418" s="0" t="n">
        <v>0.00118129</v>
      </c>
      <c r="K418" s="0" t="n">
        <v>2.60429556</v>
      </c>
      <c r="L418" s="0" t="n">
        <v>0.013</v>
      </c>
      <c r="M418" s="0" t="n">
        <v>2.8</v>
      </c>
      <c r="N418" s="0" t="n">
        <v>59.00133635</v>
      </c>
      <c r="O418" s="0" t="n">
        <f aca="false">R418*0.00220462</f>
        <v>1.36533334853267</v>
      </c>
      <c r="P418" s="0" t="n">
        <f aca="false">Q418/2.54</f>
        <v>18.4444986877618</v>
      </c>
      <c r="Q418" s="0" t="n">
        <f aca="false">65.4*(1-EXP(-0.18*(E418)))</f>
        <v>46.849026666915</v>
      </c>
      <c r="R418" s="0" t="n">
        <f aca="false">L418*(Q418^M418)</f>
        <v>619.305525910436</v>
      </c>
      <c r="S418" s="0" t="n">
        <f aca="false">R418/20/5.7/3.65*1000</f>
        <v>1488.35742828752</v>
      </c>
      <c r="T418" s="0" t="n">
        <f aca="false">S418*2.65</f>
        <v>3944.14718496192</v>
      </c>
      <c r="U418" s="0" t="n">
        <v>65.4</v>
      </c>
      <c r="V418" s="0" t="n">
        <v>0.18</v>
      </c>
      <c r="W418" s="0" t="n">
        <v>0</v>
      </c>
    </row>
    <row r="419" customFormat="false" ht="15" hidden="false" customHeight="false" outlineLevel="0" collapsed="false">
      <c r="A419" s="0" t="s">
        <v>103</v>
      </c>
      <c r="B419" s="0" t="s">
        <v>104</v>
      </c>
      <c r="C419" s="0" t="n">
        <v>8</v>
      </c>
      <c r="D419" s="0" t="n">
        <v>1</v>
      </c>
      <c r="E419" s="0" t="n">
        <f aca="false">C419*D419</f>
        <v>8</v>
      </c>
      <c r="F419" s="0" t="n">
        <v>3436.673877</v>
      </c>
      <c r="G419" s="0" t="n">
        <v>9107.185773</v>
      </c>
      <c r="H419" s="0" t="n">
        <v>1430</v>
      </c>
      <c r="I419" s="0" t="n">
        <v>1.43</v>
      </c>
      <c r="J419" s="0" t="n">
        <v>0.00143</v>
      </c>
      <c r="K419" s="0" t="n">
        <v>3.1526066</v>
      </c>
      <c r="L419" s="0" t="n">
        <v>0.013</v>
      </c>
      <c r="M419" s="0" t="n">
        <v>2.8</v>
      </c>
      <c r="N419" s="0" t="n">
        <v>63.16803795</v>
      </c>
      <c r="O419" s="0" t="n">
        <f aca="false">R419*0.00220462</f>
        <v>1.62959102966469</v>
      </c>
      <c r="P419" s="0" t="n">
        <f aca="false">Q419/2.54</f>
        <v>19.6476081032241</v>
      </c>
      <c r="Q419" s="0" t="n">
        <f aca="false">65.4*(1-EXP(-0.18*(E419)))</f>
        <v>49.9049245821892</v>
      </c>
      <c r="R419" s="0" t="n">
        <f aca="false">L419*(Q419^M419)</f>
        <v>739.170936335829</v>
      </c>
      <c r="S419" s="0" t="n">
        <f aca="false">R419/20/5.7/3.65*1000</f>
        <v>1776.42618682006</v>
      </c>
      <c r="T419" s="0" t="n">
        <f aca="false">S419*2.65</f>
        <v>4707.52939507317</v>
      </c>
      <c r="U419" s="0" t="n">
        <v>65.4</v>
      </c>
      <c r="V419" s="0" t="n">
        <v>0.18</v>
      </c>
      <c r="W419" s="0" t="n">
        <v>0</v>
      </c>
    </row>
    <row r="420" customFormat="false" ht="15" hidden="false" customHeight="false" outlineLevel="0" collapsed="false">
      <c r="A420" s="0" t="s">
        <v>103</v>
      </c>
      <c r="B420" s="0" t="s">
        <v>104</v>
      </c>
      <c r="C420" s="0" t="n">
        <v>9</v>
      </c>
      <c r="D420" s="0" t="n">
        <v>1</v>
      </c>
      <c r="E420" s="0" t="n">
        <f aca="false">C420*D420</f>
        <v>9</v>
      </c>
      <c r="F420" s="0" t="n">
        <v>3845.229512</v>
      </c>
      <c r="G420" s="0" t="n">
        <v>10189.85821</v>
      </c>
      <c r="H420" s="0" t="n">
        <v>1600</v>
      </c>
      <c r="I420" s="0" t="n">
        <v>1.6</v>
      </c>
      <c r="J420" s="0" t="n">
        <v>0.0016</v>
      </c>
      <c r="K420" s="0" t="n">
        <v>3.527392</v>
      </c>
      <c r="L420" s="0" t="n">
        <v>0.013</v>
      </c>
      <c r="M420" s="0" t="n">
        <v>2.8</v>
      </c>
      <c r="N420" s="0" t="n">
        <v>65.75370443</v>
      </c>
      <c r="O420" s="0" t="n">
        <f aca="false">R420*0.00220462</f>
        <v>1.87385770396441</v>
      </c>
      <c r="P420" s="0" t="n">
        <f aca="false">Q420/2.54</f>
        <v>20.6525295590282</v>
      </c>
      <c r="Q420" s="0" t="n">
        <f aca="false">65.4*(1-EXP(-0.18*(E420)))</f>
        <v>52.4574250799316</v>
      </c>
      <c r="R420" s="0" t="n">
        <f aca="false">L420*(Q420^M420)</f>
        <v>849.968567809602</v>
      </c>
      <c r="S420" s="0" t="n">
        <f aca="false">R420/20/5.7/3.65*1000</f>
        <v>2042.70263833118</v>
      </c>
      <c r="T420" s="0" t="n">
        <f aca="false">S420*2.65</f>
        <v>5413.16199157762</v>
      </c>
      <c r="U420" s="0" t="n">
        <v>65.4</v>
      </c>
      <c r="V420" s="0" t="n">
        <v>0.18</v>
      </c>
      <c r="W420" s="0" t="n">
        <v>0</v>
      </c>
    </row>
    <row r="421" customFormat="false" ht="15" hidden="false" customHeight="false" outlineLevel="0" collapsed="false">
      <c r="A421" s="0" t="s">
        <v>103</v>
      </c>
      <c r="B421" s="0" t="s">
        <v>104</v>
      </c>
      <c r="C421" s="0" t="n">
        <v>10</v>
      </c>
      <c r="D421" s="0" t="n">
        <v>1</v>
      </c>
      <c r="E421" s="0" t="n">
        <f aca="false">C421*D421</f>
        <v>10</v>
      </c>
      <c r="F421" s="0" t="n">
        <v>4325.883201</v>
      </c>
      <c r="G421" s="0" t="n">
        <v>11463.59048</v>
      </c>
      <c r="H421" s="0" t="n">
        <v>1800</v>
      </c>
      <c r="I421" s="0" t="n">
        <v>1.8</v>
      </c>
      <c r="J421" s="0" t="n">
        <v>0.0018</v>
      </c>
      <c r="K421" s="0" t="n">
        <v>3.968316</v>
      </c>
      <c r="L421" s="0" t="n">
        <v>0.013</v>
      </c>
      <c r="M421" s="0" t="n">
        <v>2.8</v>
      </c>
      <c r="N421" s="0" t="n">
        <v>68.57865814</v>
      </c>
      <c r="O421" s="0" t="n">
        <f aca="false">R421*0.00220462</f>
        <v>2.09498813682757</v>
      </c>
      <c r="P421" s="0" t="n">
        <f aca="false">Q421/2.54</f>
        <v>21.4919105158694</v>
      </c>
      <c r="Q421" s="0" t="n">
        <f aca="false">65.4*(1-EXP(-0.18*(E421)))</f>
        <v>54.5894527103082</v>
      </c>
      <c r="R421" s="0" t="n">
        <f aca="false">L421*(Q421^M421)</f>
        <v>950.271764216768</v>
      </c>
      <c r="S421" s="0" t="n">
        <f aca="false">R421/20/5.7/3.65*1000</f>
        <v>2283.75814519771</v>
      </c>
      <c r="T421" s="0" t="n">
        <f aca="false">S421*2.65</f>
        <v>6051.95908477393</v>
      </c>
      <c r="U421" s="0" t="n">
        <v>65.4</v>
      </c>
      <c r="V421" s="0" t="n">
        <v>0.18</v>
      </c>
      <c r="W421" s="0" t="n">
        <v>0</v>
      </c>
    </row>
    <row r="422" customFormat="false" ht="15" hidden="false" customHeight="false" outlineLevel="0" collapsed="false">
      <c r="A422" s="2" t="s">
        <v>105</v>
      </c>
      <c r="B422" s="0" t="s">
        <v>700</v>
      </c>
      <c r="C422" s="0" t="n">
        <v>1</v>
      </c>
      <c r="D422" s="0" t="n">
        <v>3</v>
      </c>
      <c r="E422" s="0" t="n">
        <f aca="false">C422*D422</f>
        <v>3</v>
      </c>
      <c r="F422" s="0" t="n">
        <v>350</v>
      </c>
      <c r="G422" s="0" t="n">
        <v>927.5</v>
      </c>
      <c r="H422" s="0" t="n">
        <f aca="false">F422*3.65*5.7*20/1000</f>
        <v>145.635</v>
      </c>
      <c r="I422" s="0" t="n">
        <f aca="false">H422/1000</f>
        <v>0.145635</v>
      </c>
      <c r="J422" s="0" t="n">
        <f aca="false">I422/1000</f>
        <v>0.000145635</v>
      </c>
      <c r="K422" s="0" t="n">
        <f aca="false">I422*2.204</f>
        <v>0.32097954</v>
      </c>
      <c r="L422" s="3" t="n">
        <v>0.0127</v>
      </c>
      <c r="M422" s="3" t="n">
        <v>3.1</v>
      </c>
      <c r="N422" s="0" t="n">
        <f aca="false">(H422/L422)^(1/M422)</f>
        <v>20.3940689659637</v>
      </c>
      <c r="O422" s="0" t="n">
        <f aca="false">R422*0.00220462</f>
        <v>5.30661267392637</v>
      </c>
      <c r="P422" s="0" t="n">
        <f aca="false">Q422/2.54</f>
        <v>19.8446607476018</v>
      </c>
      <c r="Q422" s="2" t="n">
        <f aca="false">U422*(1-EXP(-V422*(E422-W422)))</f>
        <v>50.4054382989085</v>
      </c>
      <c r="R422" s="2" t="n">
        <f aca="false">L422*(Q422^M422)</f>
        <v>2407.0418820143</v>
      </c>
      <c r="S422" s="2" t="n">
        <f aca="false">R422/20/5.7/3.65*1000</f>
        <v>5784.76780104374</v>
      </c>
      <c r="T422" s="2" t="n">
        <f aca="false">S422*2.65</f>
        <v>15329.6346727659</v>
      </c>
      <c r="U422" s="0" t="n">
        <f aca="false">$AH$424</f>
        <v>109.975</v>
      </c>
      <c r="V422" s="0" t="n">
        <f aca="false">$AH$425</f>
        <v>0.1475</v>
      </c>
      <c r="W422" s="0" t="n">
        <f aca="false">$AH$426</f>
        <v>-1.15666666666667</v>
      </c>
      <c r="Y422" s="0" t="s">
        <v>701</v>
      </c>
      <c r="Z422" s="0" t="s">
        <v>702</v>
      </c>
      <c r="AA422" s="0" t="s">
        <v>703</v>
      </c>
      <c r="AB422" s="0" t="s">
        <v>704</v>
      </c>
      <c r="AC422" s="0" t="s">
        <v>705</v>
      </c>
      <c r="AD422" s="0" t="s">
        <v>706</v>
      </c>
      <c r="AE422" s="0" t="s">
        <v>707</v>
      </c>
      <c r="AF422" s="0" t="s">
        <v>708</v>
      </c>
      <c r="AH422" s="0" t="s">
        <v>453</v>
      </c>
    </row>
    <row r="423" customFormat="false" ht="15" hidden="false" customHeight="false" outlineLevel="0" collapsed="false">
      <c r="A423" s="2" t="s">
        <v>105</v>
      </c>
      <c r="B423" s="0" t="s">
        <v>700</v>
      </c>
      <c r="C423" s="0" t="n">
        <v>2</v>
      </c>
      <c r="D423" s="0" t="n">
        <v>3</v>
      </c>
      <c r="E423" s="0" t="n">
        <f aca="false">C423*D423</f>
        <v>6</v>
      </c>
      <c r="F423" s="0" t="n">
        <v>1200</v>
      </c>
      <c r="G423" s="0" t="n">
        <v>3180</v>
      </c>
      <c r="H423" s="0" t="n">
        <f aca="false">F423*3.65*5.7*20/1000</f>
        <v>499.32</v>
      </c>
      <c r="I423" s="0" t="n">
        <f aca="false">H423/1000</f>
        <v>0.49932</v>
      </c>
      <c r="J423" s="0" t="n">
        <f aca="false">I423/1000</f>
        <v>0.00049932</v>
      </c>
      <c r="K423" s="0" t="n">
        <f aca="false">I423*2.204</f>
        <v>1.10050128</v>
      </c>
      <c r="L423" s="3" t="n">
        <v>0.0127</v>
      </c>
      <c r="M423" s="3" t="n">
        <v>3.1</v>
      </c>
      <c r="N423" s="0" t="n">
        <f aca="false">(H423/L423)^(1/M423)</f>
        <v>30.3473690043395</v>
      </c>
      <c r="O423" s="0" t="n">
        <f aca="false">R423*0.00220462</f>
        <v>15.8254556778086</v>
      </c>
      <c r="P423" s="0" t="n">
        <f aca="false">Q423/2.54</f>
        <v>28.2306398835314</v>
      </c>
      <c r="Q423" s="2" t="n">
        <f aca="false">U423*(1-EXP(-V423*(E423-W423)))</f>
        <v>71.7058253041698</v>
      </c>
      <c r="R423" s="2" t="n">
        <f aca="false">L423*(Q423^M423)</f>
        <v>7178.31448404197</v>
      </c>
      <c r="S423" s="2" t="n">
        <f aca="false">R423/20/5.7/3.65*1000</f>
        <v>17251.4166883969</v>
      </c>
      <c r="T423" s="2" t="n">
        <f aca="false">S423*2.65</f>
        <v>45716.2542242519</v>
      </c>
      <c r="U423" s="0" t="n">
        <f aca="false">$AH$424</f>
        <v>109.975</v>
      </c>
      <c r="V423" s="0" t="n">
        <f aca="false">$AH$425</f>
        <v>0.1475</v>
      </c>
      <c r="W423" s="0" t="n">
        <f aca="false">$AH$426</f>
        <v>-1.15666666666667</v>
      </c>
      <c r="X423" s="0" t="s">
        <v>422</v>
      </c>
      <c r="AA423" s="0" t="n">
        <v>180</v>
      </c>
      <c r="AB423" s="0" t="n">
        <v>152</v>
      </c>
      <c r="AC423" s="0" t="n">
        <v>84</v>
      </c>
      <c r="AD423" s="0" t="n">
        <v>26</v>
      </c>
      <c r="AE423" s="0" t="n">
        <v>75.4</v>
      </c>
      <c r="AF423" s="0" t="n">
        <v>127</v>
      </c>
      <c r="AH423" s="0" t="n">
        <f aca="false">AVERAGE(AB423:AF423)</f>
        <v>92.88</v>
      </c>
    </row>
    <row r="424" customFormat="false" ht="15" hidden="false" customHeight="false" outlineLevel="0" collapsed="false">
      <c r="A424" s="2" t="s">
        <v>105</v>
      </c>
      <c r="B424" s="0" t="s">
        <v>700</v>
      </c>
      <c r="C424" s="0" t="n">
        <v>3</v>
      </c>
      <c r="D424" s="0" t="n">
        <v>3</v>
      </c>
      <c r="E424" s="0" t="n">
        <f aca="false">C424*D424</f>
        <v>9</v>
      </c>
      <c r="F424" s="0" t="n">
        <v>1800</v>
      </c>
      <c r="G424" s="0" t="n">
        <v>4770</v>
      </c>
      <c r="H424" s="0" t="n">
        <f aca="false">F424*3.65*5.7*20/1000</f>
        <v>748.98</v>
      </c>
      <c r="I424" s="0" t="n">
        <f aca="false">H424/1000</f>
        <v>0.74898</v>
      </c>
      <c r="J424" s="0" t="n">
        <f aca="false">I424/1000</f>
        <v>0.00074898</v>
      </c>
      <c r="K424" s="0" t="n">
        <f aca="false">I424*2.204</f>
        <v>1.65075192</v>
      </c>
      <c r="L424" s="3" t="n">
        <v>0.0127</v>
      </c>
      <c r="M424" s="3" t="n">
        <v>3.1</v>
      </c>
      <c r="N424" s="0" t="n">
        <f aca="false">(H424/L424)^(1/M424)</f>
        <v>34.5879384446195</v>
      </c>
      <c r="O424" s="0" t="n">
        <f aca="false">R424*0.00220462</f>
        <v>27.1954352952275</v>
      </c>
      <c r="P424" s="0" t="n">
        <f aca="false">Q424/2.54</f>
        <v>33.6180305472199</v>
      </c>
      <c r="Q424" s="2" t="n">
        <f aca="false">U424*(1-EXP(-V424*(E424-W424)))</f>
        <v>85.3897975899387</v>
      </c>
      <c r="R424" s="2" t="n">
        <f aca="false">L424*(Q424^M424)</f>
        <v>12335.6566189309</v>
      </c>
      <c r="S424" s="2" t="n">
        <f aca="false">R424/20/5.7/3.65*1000</f>
        <v>29645.8943016845</v>
      </c>
      <c r="T424" s="2" t="n">
        <f aca="false">S424*2.65</f>
        <v>78561.619899464</v>
      </c>
      <c r="U424" s="0" t="n">
        <f aca="false">$AH$424</f>
        <v>109.975</v>
      </c>
      <c r="V424" s="0" t="n">
        <f aca="false">$AH$425</f>
        <v>0.1475</v>
      </c>
      <c r="W424" s="0" t="n">
        <f aca="false">$AH$426</f>
        <v>-1.15666666666667</v>
      </c>
      <c r="X424" s="0" t="s">
        <v>18</v>
      </c>
      <c r="AB424" s="0" t="n">
        <v>166</v>
      </c>
      <c r="AC424" s="0" t="n">
        <v>78.5</v>
      </c>
      <c r="AE424" s="0" t="n">
        <v>75.4</v>
      </c>
      <c r="AF424" s="0" t="n">
        <v>120</v>
      </c>
      <c r="AH424" s="0" t="n">
        <f aca="false">AVERAGE(AB424:AF424)</f>
        <v>109.975</v>
      </c>
    </row>
    <row r="425" customFormat="false" ht="15" hidden="false" customHeight="false" outlineLevel="0" collapsed="false">
      <c r="A425" s="2" t="s">
        <v>105</v>
      </c>
      <c r="B425" s="0" t="s">
        <v>700</v>
      </c>
      <c r="C425" s="0" t="n">
        <v>4</v>
      </c>
      <c r="D425" s="0" t="n">
        <v>3</v>
      </c>
      <c r="E425" s="0" t="n">
        <f aca="false">C425*D425</f>
        <v>12</v>
      </c>
      <c r="F425" s="0" t="n">
        <v>3129.99</v>
      </c>
      <c r="G425" s="0" t="n">
        <v>8294.48</v>
      </c>
      <c r="H425" s="0" t="n">
        <f aca="false">F425*3.65*5.7*20/1000</f>
        <v>1302.388839</v>
      </c>
      <c r="I425" s="0" t="n">
        <f aca="false">H425/1000</f>
        <v>1.302388839</v>
      </c>
      <c r="J425" s="0" t="n">
        <f aca="false">I425/1000</f>
        <v>0.001302388839</v>
      </c>
      <c r="K425" s="0" t="n">
        <f aca="false">I425*2.204</f>
        <v>2.870465001156</v>
      </c>
      <c r="L425" s="3" t="n">
        <v>0.0127</v>
      </c>
      <c r="M425" s="3" t="n">
        <v>3.1</v>
      </c>
      <c r="N425" s="0" t="n">
        <f aca="false">(H425/L425)^(1/M425)</f>
        <v>41.3457879115099</v>
      </c>
      <c r="O425" s="0" t="n">
        <f aca="false">R425*0.00220462</f>
        <v>36.8485486175204</v>
      </c>
      <c r="P425" s="0" t="n">
        <f aca="false">Q425/2.54</f>
        <v>37.0790429934405</v>
      </c>
      <c r="Q425" s="2" t="n">
        <f aca="false">U425*(1-EXP(-V425*(E425-W425)))</f>
        <v>94.1807692033389</v>
      </c>
      <c r="R425" s="2" t="n">
        <f aca="false">L425*(Q425^M425)</f>
        <v>16714.2403759017</v>
      </c>
      <c r="S425" s="2" t="n">
        <f aca="false">R425/20/5.7/3.65*1000</f>
        <v>40168.8064789755</v>
      </c>
      <c r="T425" s="2" t="n">
        <f aca="false">S425*2.65</f>
        <v>106447.337169285</v>
      </c>
      <c r="U425" s="0" t="n">
        <f aca="false">$AH$424</f>
        <v>109.975</v>
      </c>
      <c r="V425" s="0" t="n">
        <f aca="false">$AH$425</f>
        <v>0.1475</v>
      </c>
      <c r="W425" s="0" t="n">
        <f aca="false">$AH$426</f>
        <v>-1.15666666666667</v>
      </c>
      <c r="X425" s="0" t="s">
        <v>19</v>
      </c>
      <c r="AB425" s="0" t="n">
        <v>0.14</v>
      </c>
      <c r="AC425" s="0" t="n">
        <v>0.2</v>
      </c>
      <c r="AE425" s="0" t="n">
        <v>0.12</v>
      </c>
      <c r="AF425" s="0" t="n">
        <v>0.13</v>
      </c>
      <c r="AH425" s="0" t="n">
        <f aca="false">AVERAGE(AB425:AF425)</f>
        <v>0.1475</v>
      </c>
    </row>
    <row r="426" customFormat="false" ht="15" hidden="false" customHeight="false" outlineLevel="0" collapsed="false">
      <c r="A426" s="2" t="s">
        <v>105</v>
      </c>
      <c r="B426" s="0" t="s">
        <v>700</v>
      </c>
      <c r="C426" s="0" t="n">
        <v>5</v>
      </c>
      <c r="D426" s="0" t="n">
        <v>3</v>
      </c>
      <c r="E426" s="0" t="n">
        <f aca="false">C426*D426</f>
        <v>15</v>
      </c>
      <c r="F426" s="0" t="n">
        <v>7000</v>
      </c>
      <c r="G426" s="0" t="n">
        <v>18550</v>
      </c>
      <c r="H426" s="0" t="n">
        <f aca="false">F426*3.65*5.7*20/1000</f>
        <v>2912.7</v>
      </c>
      <c r="I426" s="0" t="n">
        <f aca="false">H426/1000</f>
        <v>2.9127</v>
      </c>
      <c r="J426" s="0" t="n">
        <f aca="false">I426/1000</f>
        <v>0.0029127</v>
      </c>
      <c r="K426" s="0" t="n">
        <f aca="false">I426*2.204</f>
        <v>6.4195908</v>
      </c>
      <c r="L426" s="3" t="n">
        <v>0.0127</v>
      </c>
      <c r="M426" s="3" t="n">
        <v>3.1</v>
      </c>
      <c r="N426" s="0" t="n">
        <f aca="false">(H426/L426)^(1/M426)</f>
        <v>53.6032323421296</v>
      </c>
      <c r="O426" s="0" t="n">
        <f aca="false">R426*0.00220462</f>
        <v>44.1391918412755</v>
      </c>
      <c r="P426" s="0" t="n">
        <f aca="false">Q426/2.54</f>
        <v>39.302495477336</v>
      </c>
      <c r="Q426" s="2" t="n">
        <f aca="false">U426*(1-EXP(-V426*(E426-W426)))</f>
        <v>99.8283385124334</v>
      </c>
      <c r="R426" s="2" t="n">
        <f aca="false">L426*(Q426^M426)</f>
        <v>20021.224447422</v>
      </c>
      <c r="S426" s="2" t="n">
        <f aca="false">R426/20/5.7/3.65*1000</f>
        <v>48116.37694646</v>
      </c>
      <c r="T426" s="2" t="n">
        <f aca="false">S426*2.65</f>
        <v>127508.398908119</v>
      </c>
      <c r="U426" s="0" t="n">
        <f aca="false">$AH$424</f>
        <v>109.975</v>
      </c>
      <c r="V426" s="0" t="n">
        <f aca="false">$AH$425</f>
        <v>0.1475</v>
      </c>
      <c r="W426" s="0" t="n">
        <f aca="false">$AH$426</f>
        <v>-1.15666666666667</v>
      </c>
      <c r="X426" s="0" t="s">
        <v>477</v>
      </c>
      <c r="AB426" s="0" t="n">
        <v>-1.29</v>
      </c>
      <c r="AC426" s="0" t="n">
        <v>-1.78</v>
      </c>
      <c r="AF426" s="0" t="n">
        <v>-0.4</v>
      </c>
      <c r="AH426" s="0" t="n">
        <f aca="false">AVERAGE(AB426:AF426)</f>
        <v>-1.15666666666667</v>
      </c>
    </row>
    <row r="427" customFormat="false" ht="15" hidden="false" customHeight="false" outlineLevel="0" collapsed="false">
      <c r="A427" s="2" t="s">
        <v>105</v>
      </c>
      <c r="B427" s="0" t="s">
        <v>700</v>
      </c>
      <c r="C427" s="0" t="n">
        <v>6</v>
      </c>
      <c r="D427" s="0" t="n">
        <v>3</v>
      </c>
      <c r="E427" s="0" t="n">
        <f aca="false">C427*D427</f>
        <v>18</v>
      </c>
      <c r="F427" s="0" t="n">
        <v>9000</v>
      </c>
      <c r="G427" s="0" t="n">
        <v>23850</v>
      </c>
      <c r="H427" s="0" t="n">
        <f aca="false">F427*3.65*5.7*20/1000</f>
        <v>3744.9</v>
      </c>
      <c r="I427" s="0" t="n">
        <f aca="false">H427/1000</f>
        <v>3.7449</v>
      </c>
      <c r="J427" s="0" t="n">
        <f aca="false">I427/1000</f>
        <v>0.0037449</v>
      </c>
      <c r="K427" s="0" t="n">
        <f aca="false">I427*2.204</f>
        <v>8.2537596</v>
      </c>
      <c r="L427" s="3" t="n">
        <v>0.0127</v>
      </c>
      <c r="M427" s="3" t="n">
        <v>3.1</v>
      </c>
      <c r="N427" s="0" t="n">
        <f aca="false">(H427/L427)^(1/M427)</f>
        <v>58.1298058373411</v>
      </c>
      <c r="O427" s="0" t="n">
        <f aca="false">R427*0.00220462</f>
        <v>49.3044989677652</v>
      </c>
      <c r="P427" s="0" t="n">
        <f aca="false">Q427/2.54</f>
        <v>40.7309043677864</v>
      </c>
      <c r="Q427" s="2" t="n">
        <f aca="false">U427*(1-EXP(-V427*(E427-W427)))</f>
        <v>103.456497094178</v>
      </c>
      <c r="R427" s="2" t="n">
        <f aca="false">L427*(Q427^M427)</f>
        <v>22364.1711350551</v>
      </c>
      <c r="S427" s="2" t="n">
        <f aca="false">R427/20/5.7/3.65*1000</f>
        <v>53747.1067893658</v>
      </c>
      <c r="T427" s="2" t="n">
        <f aca="false">S427*2.65</f>
        <v>142429.832991819</v>
      </c>
      <c r="U427" s="0" t="n">
        <f aca="false">$AH$424</f>
        <v>109.975</v>
      </c>
      <c r="V427" s="0" t="n">
        <f aca="false">$AH$425</f>
        <v>0.1475</v>
      </c>
      <c r="W427" s="0" t="n">
        <f aca="false">$AH$426</f>
        <v>-1.15666666666667</v>
      </c>
      <c r="X427" s="0" t="s">
        <v>423</v>
      </c>
      <c r="AB427" s="0" t="s">
        <v>709</v>
      </c>
      <c r="AC427" s="0" t="s">
        <v>710</v>
      </c>
      <c r="AE427" s="0" t="s">
        <v>711</v>
      </c>
      <c r="AF427" s="0" t="s">
        <v>711</v>
      </c>
    </row>
    <row r="428" customFormat="false" ht="15" hidden="false" customHeight="false" outlineLevel="0" collapsed="false">
      <c r="A428" s="2" t="s">
        <v>105</v>
      </c>
      <c r="B428" s="0" t="s">
        <v>700</v>
      </c>
      <c r="C428" s="0" t="n">
        <v>7</v>
      </c>
      <c r="D428" s="0" t="n">
        <v>3</v>
      </c>
      <c r="E428" s="0" t="n">
        <f aca="false">C428*D428</f>
        <v>21</v>
      </c>
      <c r="F428" s="0" t="n">
        <v>13000</v>
      </c>
      <c r="G428" s="0" t="n">
        <v>34450</v>
      </c>
      <c r="H428" s="0" t="n">
        <f aca="false">F428*3.65*5.7*20/1000</f>
        <v>5409.3</v>
      </c>
      <c r="I428" s="0" t="n">
        <f aca="false">H428/1000</f>
        <v>5.4093</v>
      </c>
      <c r="J428" s="0" t="n">
        <f aca="false">I428/1000</f>
        <v>0.0054093</v>
      </c>
      <c r="K428" s="0" t="n">
        <f aca="false">I428*2.204</f>
        <v>11.9220972</v>
      </c>
      <c r="L428" s="3" t="n">
        <v>0.0127</v>
      </c>
      <c r="M428" s="3" t="n">
        <v>3.1</v>
      </c>
      <c r="N428" s="0" t="n">
        <f aca="false">(H428/L428)^(1/M428)</f>
        <v>65.4508473225508</v>
      </c>
      <c r="O428" s="0" t="n">
        <f aca="false">R428*0.00220462</f>
        <v>52.8301428022894</v>
      </c>
      <c r="P428" s="0" t="n">
        <f aca="false">Q428/2.54</f>
        <v>41.6485547215026</v>
      </c>
      <c r="Q428" s="2" t="n">
        <f aca="false">U428*(1-EXP(-V428*(E428-W428)))</f>
        <v>105.787328992617</v>
      </c>
      <c r="R428" s="2" t="n">
        <f aca="false">L428*(Q428^M428)</f>
        <v>23963.3781795907</v>
      </c>
      <c r="S428" s="2" t="n">
        <f aca="false">R428/20/5.7/3.65*1000</f>
        <v>57590.4306166564</v>
      </c>
      <c r="T428" s="2" t="n">
        <f aca="false">S428*2.65</f>
        <v>152614.64113414</v>
      </c>
      <c r="U428" s="0" t="n">
        <f aca="false">$AH$424</f>
        <v>109.975</v>
      </c>
      <c r="V428" s="0" t="n">
        <f aca="false">$AH$425</f>
        <v>0.1475</v>
      </c>
      <c r="W428" s="0" t="n">
        <f aca="false">$AH$426</f>
        <v>-1.15666666666667</v>
      </c>
      <c r="X428" s="0" t="s">
        <v>434</v>
      </c>
      <c r="AA428" s="7" t="s">
        <v>712</v>
      </c>
      <c r="AB428" s="7" t="s">
        <v>713</v>
      </c>
      <c r="AC428" s="7" t="s">
        <v>714</v>
      </c>
      <c r="AD428" s="7" t="s">
        <v>715</v>
      </c>
      <c r="AE428" s="7" t="s">
        <v>716</v>
      </c>
      <c r="AF428" s="7" t="s">
        <v>717</v>
      </c>
    </row>
    <row r="429" customFormat="false" ht="15" hidden="false" customHeight="false" outlineLevel="0" collapsed="false">
      <c r="A429" s="2" t="s">
        <v>105</v>
      </c>
      <c r="B429" s="0" t="s">
        <v>700</v>
      </c>
      <c r="C429" s="0" t="n">
        <v>8</v>
      </c>
      <c r="D429" s="0" t="n">
        <v>3</v>
      </c>
      <c r="E429" s="0" t="n">
        <f aca="false">C429*D429</f>
        <v>24</v>
      </c>
      <c r="F429" s="0" t="n">
        <v>18000</v>
      </c>
      <c r="G429" s="0" t="n">
        <v>40770</v>
      </c>
      <c r="H429" s="0" t="n">
        <f aca="false">F429*3.65*5.7*20/1000</f>
        <v>7489.8</v>
      </c>
      <c r="I429" s="0" t="n">
        <f aca="false">H429/1000</f>
        <v>7.4898</v>
      </c>
      <c r="J429" s="0" t="n">
        <f aca="false">I429/1000</f>
        <v>0.0074898</v>
      </c>
      <c r="K429" s="0" t="n">
        <f aca="false">I429*2.204</f>
        <v>16.5075192</v>
      </c>
      <c r="L429" s="3" t="n">
        <v>0.0127</v>
      </c>
      <c r="M429" s="3" t="n">
        <v>3.1</v>
      </c>
      <c r="N429" s="0" t="n">
        <f aca="false">(H429/L429)^(1/M429)</f>
        <v>72.6951308420695</v>
      </c>
      <c r="O429" s="0" t="n">
        <f aca="false">R429*0.00220462</f>
        <v>55.1829464687625</v>
      </c>
      <c r="P429" s="0" t="n">
        <f aca="false">Q429/2.54</f>
        <v>42.2380793158293</v>
      </c>
      <c r="Q429" s="2" t="n">
        <f aca="false">U429*(1-EXP(-V429*(E429-W429)))</f>
        <v>107.284721462206</v>
      </c>
      <c r="R429" s="2" t="n">
        <f aca="false">L429*(Q429^M429)</f>
        <v>25030.5932399971</v>
      </c>
      <c r="S429" s="2" t="n">
        <f aca="false">R429/20/5.7/3.65*1000</f>
        <v>60155.234895451</v>
      </c>
      <c r="T429" s="2" t="n">
        <f aca="false">S429*2.65</f>
        <v>159411.372472945</v>
      </c>
      <c r="U429" s="0" t="n">
        <f aca="false">$AH$424</f>
        <v>109.975</v>
      </c>
      <c r="V429" s="0" t="n">
        <f aca="false">$AH$425</f>
        <v>0.1475</v>
      </c>
      <c r="W429" s="0" t="n">
        <f aca="false">$AH$426</f>
        <v>-1.15666666666667</v>
      </c>
    </row>
    <row r="430" customFormat="false" ht="15" hidden="false" customHeight="false" outlineLevel="0" collapsed="false">
      <c r="A430" s="2" t="s">
        <v>105</v>
      </c>
      <c r="B430" s="0" t="s">
        <v>700</v>
      </c>
      <c r="C430" s="0" t="n">
        <v>9</v>
      </c>
      <c r="D430" s="0" t="n">
        <v>3</v>
      </c>
      <c r="E430" s="0" t="n">
        <f aca="false">C430*D430</f>
        <v>27</v>
      </c>
      <c r="F430" s="0" t="n">
        <v>30000</v>
      </c>
      <c r="G430" s="0" t="n">
        <v>79500</v>
      </c>
      <c r="H430" s="0" t="n">
        <f aca="false">F430*3.65*5.7*20/1000</f>
        <v>12483</v>
      </c>
      <c r="I430" s="0" t="n">
        <f aca="false">H430/1000</f>
        <v>12.483</v>
      </c>
      <c r="J430" s="0" t="n">
        <f aca="false">I430/1000</f>
        <v>0.012483</v>
      </c>
      <c r="K430" s="0" t="n">
        <f aca="false">I430*2.204</f>
        <v>27.512532</v>
      </c>
      <c r="L430" s="3" t="n">
        <v>0.0127</v>
      </c>
      <c r="M430" s="3" t="n">
        <v>3.1</v>
      </c>
      <c r="N430" s="0" t="n">
        <f aca="false">(H430/L430)^(1/M430)</f>
        <v>85.7174880064551</v>
      </c>
      <c r="O430" s="0" t="n">
        <f aca="false">R430*0.00220462</f>
        <v>56.7313067864695</v>
      </c>
      <c r="P430" s="0" t="n">
        <f aca="false">Q430/2.54</f>
        <v>42.6168066229225</v>
      </c>
      <c r="Q430" s="2" t="n">
        <f aca="false">U430*(1-EXP(-V430*(E430-W430)))</f>
        <v>108.246688822223</v>
      </c>
      <c r="R430" s="2" t="n">
        <f aca="false">L430*(Q430^M430)</f>
        <v>25732.9185013606</v>
      </c>
      <c r="S430" s="2" t="n">
        <f aca="false">R430/20/5.7/3.65*1000</f>
        <v>61843.1110342719</v>
      </c>
      <c r="T430" s="2" t="n">
        <f aca="false">S430*2.65</f>
        <v>163884.244240821</v>
      </c>
      <c r="U430" s="0" t="n">
        <f aca="false">$AH$424</f>
        <v>109.975</v>
      </c>
      <c r="V430" s="0" t="n">
        <f aca="false">$AH$425</f>
        <v>0.1475</v>
      </c>
      <c r="W430" s="0" t="n">
        <f aca="false">$AH$426</f>
        <v>-1.15666666666667</v>
      </c>
    </row>
    <row r="431" customFormat="false" ht="15" hidden="false" customHeight="false" outlineLevel="0" collapsed="false">
      <c r="A431" s="2" t="s">
        <v>105</v>
      </c>
      <c r="B431" s="0" t="s">
        <v>700</v>
      </c>
      <c r="C431" s="0" t="n">
        <v>10</v>
      </c>
      <c r="D431" s="0" t="n">
        <v>3</v>
      </c>
      <c r="E431" s="0" t="n">
        <f aca="false">C431*D431</f>
        <v>30</v>
      </c>
      <c r="F431" s="0" t="n">
        <v>32000</v>
      </c>
      <c r="G431" s="0" t="n">
        <v>85500</v>
      </c>
      <c r="H431" s="0" t="n">
        <f aca="false">F431*3.65*5.7*20/1000</f>
        <v>13315.2</v>
      </c>
      <c r="I431" s="0" t="n">
        <f aca="false">H431/1000</f>
        <v>13.3152</v>
      </c>
      <c r="J431" s="0" t="n">
        <f aca="false">I431/1000</f>
        <v>0.0133152</v>
      </c>
      <c r="K431" s="0" t="n">
        <f aca="false">I431*2.204</f>
        <v>29.3467008</v>
      </c>
      <c r="L431" s="3" t="n">
        <v>0.0127</v>
      </c>
      <c r="M431" s="3" t="n">
        <v>3.1</v>
      </c>
      <c r="N431" s="0" t="n">
        <f aca="false">(H431/L431)^(1/M431)</f>
        <v>87.5207355781391</v>
      </c>
      <c r="O431" s="0" t="n">
        <f aca="false">R431*0.00220462</f>
        <v>57.7413872091307</v>
      </c>
      <c r="P431" s="0" t="n">
        <f aca="false">Q431/2.54</f>
        <v>42.8601117784977</v>
      </c>
      <c r="Q431" s="2" t="n">
        <f aca="false">U431*(1-EXP(-V431*(E431-W431)))</f>
        <v>108.864683917384</v>
      </c>
      <c r="R431" s="2" t="n">
        <f aca="false">L431*(Q431^M431)</f>
        <v>26191.0838190394</v>
      </c>
      <c r="S431" s="2" t="n">
        <f aca="false">R431/20/5.7/3.65*1000</f>
        <v>62944.2052848821</v>
      </c>
      <c r="T431" s="2" t="n">
        <f aca="false">S431*2.65</f>
        <v>166802.144004938</v>
      </c>
      <c r="U431" s="0" t="n">
        <f aca="false">$AH$424</f>
        <v>109.975</v>
      </c>
      <c r="V431" s="0" t="n">
        <f aca="false">$AH$425</f>
        <v>0.1475</v>
      </c>
      <c r="W431" s="0" t="n">
        <f aca="false">$AH$426</f>
        <v>-1.15666666666667</v>
      </c>
    </row>
    <row r="432" customFormat="false" ht="15" hidden="false" customHeight="false" outlineLevel="0" collapsed="false">
      <c r="A432" s="0" t="s">
        <v>107</v>
      </c>
      <c r="B432" s="0" t="s">
        <v>108</v>
      </c>
      <c r="C432" s="0" t="n">
        <v>1</v>
      </c>
      <c r="D432" s="0" t="n">
        <v>5</v>
      </c>
      <c r="E432" s="0" t="n">
        <f aca="false">C432*D432</f>
        <v>5</v>
      </c>
      <c r="F432" s="0" t="n">
        <v>819.6659786</v>
      </c>
      <c r="G432" s="0" t="n">
        <v>2172.114843</v>
      </c>
      <c r="H432" s="0" t="n">
        <v>341.0630137</v>
      </c>
      <c r="I432" s="0" t="n">
        <v>0.341063014</v>
      </c>
      <c r="J432" s="0" t="n">
        <v>0.000341063</v>
      </c>
      <c r="K432" s="0" t="n">
        <v>0.751914341</v>
      </c>
      <c r="L432" s="0" t="n">
        <v>0.0036</v>
      </c>
      <c r="M432" s="0" t="n">
        <v>3</v>
      </c>
      <c r="N432" s="0" t="n">
        <v>45.5873179</v>
      </c>
      <c r="O432" s="0" t="n">
        <f aca="false">R432*0.00220462</f>
        <v>1.12057830307915</v>
      </c>
      <c r="P432" s="0" t="n">
        <f aca="false">Q432/2.54</f>
        <v>20.5006802464861</v>
      </c>
      <c r="Q432" s="0" t="n">
        <f aca="false">150*(1-EXP(-0.041*(E432+5.4)))</f>
        <v>52.0717278260747</v>
      </c>
      <c r="R432" s="0" t="n">
        <f aca="false">L432*(Q432^M432)</f>
        <v>508.286372744125</v>
      </c>
      <c r="S432" s="0" t="n">
        <f aca="false">R432/20/5.7/3.65*1000</f>
        <v>1221.54860068283</v>
      </c>
      <c r="T432" s="0" t="n">
        <f aca="false">S432*2.65</f>
        <v>3237.10379180949</v>
      </c>
      <c r="U432" s="0" t="n">
        <v>150</v>
      </c>
      <c r="V432" s="0" t="n">
        <v>0.041</v>
      </c>
      <c r="W432" s="0" t="n">
        <v>-5.4</v>
      </c>
      <c r="Y432" s="0" t="s">
        <v>718</v>
      </c>
    </row>
    <row r="433" customFormat="false" ht="15" hidden="false" customHeight="false" outlineLevel="0" collapsed="false">
      <c r="A433" s="0" t="s">
        <v>107</v>
      </c>
      <c r="B433" s="0" t="s">
        <v>108</v>
      </c>
      <c r="C433" s="0" t="n">
        <v>2</v>
      </c>
      <c r="D433" s="0" t="n">
        <v>5</v>
      </c>
      <c r="E433" s="0" t="n">
        <f aca="false">C433*D433</f>
        <v>10</v>
      </c>
      <c r="F433" s="0" t="n">
        <v>3110.527303</v>
      </c>
      <c r="G433" s="0" t="n">
        <v>8242.897354</v>
      </c>
      <c r="H433" s="0" t="n">
        <v>1294.290411</v>
      </c>
      <c r="I433" s="0" t="n">
        <v>1.294290411</v>
      </c>
      <c r="J433" s="0" t="n">
        <v>0.00129429</v>
      </c>
      <c r="K433" s="0" t="n">
        <v>2.853418525</v>
      </c>
      <c r="L433" s="0" t="n">
        <v>0.0036</v>
      </c>
      <c r="M433" s="0" t="n">
        <v>3</v>
      </c>
      <c r="N433" s="0" t="n">
        <v>71.10657235</v>
      </c>
      <c r="O433" s="0" t="n">
        <f aca="false">R433*0.00220462</f>
        <v>2.74836433573716</v>
      </c>
      <c r="P433" s="0" t="n">
        <f aca="false">Q433/2.54</f>
        <v>27.6468487687816</v>
      </c>
      <c r="Q433" s="0" t="n">
        <f aca="false">150*(1-EXP(-0.041*(E433+5.4)))</f>
        <v>70.2229958727051</v>
      </c>
      <c r="R433" s="0" t="n">
        <f aca="false">L433*(Q433^M433)</f>
        <v>1246.63857523617</v>
      </c>
      <c r="S433" s="0" t="n">
        <f aca="false">R433/20/5.7/3.65*1000</f>
        <v>2996.0071502912</v>
      </c>
      <c r="T433" s="0" t="n">
        <f aca="false">S433*2.65</f>
        <v>7939.41894827168</v>
      </c>
      <c r="U433" s="0" t="n">
        <v>150</v>
      </c>
      <c r="V433" s="0" t="n">
        <v>0.041</v>
      </c>
      <c r="W433" s="0" t="n">
        <v>-5.4</v>
      </c>
    </row>
    <row r="434" customFormat="false" ht="15" hidden="false" customHeight="false" outlineLevel="0" collapsed="false">
      <c r="A434" s="0" t="s">
        <v>107</v>
      </c>
      <c r="B434" s="0" t="s">
        <v>108</v>
      </c>
      <c r="C434" s="0" t="n">
        <v>3</v>
      </c>
      <c r="D434" s="0" t="n">
        <v>5</v>
      </c>
      <c r="E434" s="0" t="n">
        <f aca="false">C434*D434</f>
        <v>15</v>
      </c>
      <c r="F434" s="0" t="n">
        <v>5086.883093</v>
      </c>
      <c r="G434" s="0" t="n">
        <v>13480.2402</v>
      </c>
      <c r="H434" s="0" t="n">
        <v>2116.652055</v>
      </c>
      <c r="I434" s="0" t="n">
        <v>2.116652055</v>
      </c>
      <c r="J434" s="0" t="n">
        <v>0.002116652</v>
      </c>
      <c r="K434" s="0" t="n">
        <v>4.666413453</v>
      </c>
      <c r="L434" s="0" t="n">
        <v>0.0036</v>
      </c>
      <c r="M434" s="0" t="n">
        <v>3</v>
      </c>
      <c r="N434" s="0" t="n">
        <v>83.77523548</v>
      </c>
      <c r="O434" s="0" t="n">
        <f aca="false">R434*0.00220462</f>
        <v>4.87578354654876</v>
      </c>
      <c r="P434" s="0" t="n">
        <f aca="false">Q434/2.54</f>
        <v>33.4684557780933</v>
      </c>
      <c r="Q434" s="0" t="n">
        <f aca="false">150*(1-EXP(-0.041*(E434+5.4)))</f>
        <v>85.0098776763569</v>
      </c>
      <c r="R434" s="0" t="n">
        <f aca="false">L434*(Q434^M434)</f>
        <v>2211.62084465747</v>
      </c>
      <c r="S434" s="0" t="n">
        <f aca="false">R434/20/5.7/3.65*1000</f>
        <v>5315.11858845824</v>
      </c>
      <c r="T434" s="0" t="n">
        <f aca="false">S434*2.65</f>
        <v>14085.0642594143</v>
      </c>
      <c r="U434" s="0" t="n">
        <v>150</v>
      </c>
      <c r="V434" s="0" t="n">
        <v>0.041</v>
      </c>
      <c r="W434" s="0" t="n">
        <v>-5.4</v>
      </c>
    </row>
    <row r="435" customFormat="false" ht="15" hidden="false" customHeight="false" outlineLevel="0" collapsed="false">
      <c r="A435" s="0" t="s">
        <v>107</v>
      </c>
      <c r="B435" s="0" t="s">
        <v>108</v>
      </c>
      <c r="C435" s="0" t="n">
        <v>4</v>
      </c>
      <c r="D435" s="0" t="n">
        <v>5</v>
      </c>
      <c r="E435" s="0" t="n">
        <f aca="false">C435*D435</f>
        <v>20</v>
      </c>
      <c r="F435" s="0" t="n">
        <v>6322.386939</v>
      </c>
      <c r="G435" s="0" t="n">
        <v>16754.32539</v>
      </c>
      <c r="H435" s="0" t="n">
        <v>2630.745205</v>
      </c>
      <c r="I435" s="0" t="n">
        <v>2.630745205</v>
      </c>
      <c r="J435" s="0" t="n">
        <v>0.002630745</v>
      </c>
      <c r="K435" s="0" t="n">
        <v>5.799793495</v>
      </c>
      <c r="L435" s="0" t="n">
        <v>0.0036</v>
      </c>
      <c r="M435" s="0" t="n">
        <v>3</v>
      </c>
      <c r="N435" s="0" t="n">
        <v>90.07247483</v>
      </c>
      <c r="O435" s="0" t="n">
        <f aca="false">R435*0.00220462</f>
        <v>7.25609606402908</v>
      </c>
      <c r="P435" s="0" t="n">
        <f aca="false">Q435/2.54</f>
        <v>38.2110123054309</v>
      </c>
      <c r="Q435" s="0" t="n">
        <f aca="false">150*(1-EXP(-0.041*(E435+5.4)))</f>
        <v>97.0559712557946</v>
      </c>
      <c r="R435" s="0" t="n">
        <f aca="false">L435*(Q435^M435)</f>
        <v>3291.31372482745</v>
      </c>
      <c r="S435" s="0" t="n">
        <f aca="false">R435/20/5.7/3.65*1000</f>
        <v>7909.91041775402</v>
      </c>
      <c r="T435" s="0" t="n">
        <f aca="false">S435*2.65</f>
        <v>20961.2626070481</v>
      </c>
      <c r="U435" s="0" t="n">
        <v>150</v>
      </c>
      <c r="V435" s="0" t="n">
        <v>0.041</v>
      </c>
      <c r="W435" s="0" t="n">
        <v>-5.4</v>
      </c>
    </row>
    <row r="436" customFormat="false" ht="15" hidden="false" customHeight="false" outlineLevel="0" collapsed="false">
      <c r="A436" s="0" t="s">
        <v>107</v>
      </c>
      <c r="B436" s="0" t="s">
        <v>108</v>
      </c>
      <c r="C436" s="0" t="n">
        <v>5</v>
      </c>
      <c r="D436" s="0" t="n">
        <v>5</v>
      </c>
      <c r="E436" s="0" t="n">
        <f aca="false">C436*D436</f>
        <v>25</v>
      </c>
      <c r="F436" s="0" t="n">
        <v>7003.190092</v>
      </c>
      <c r="G436" s="0" t="n">
        <v>18558.45374</v>
      </c>
      <c r="H436" s="0" t="n">
        <v>2914.027397</v>
      </c>
      <c r="I436" s="0" t="n">
        <v>2.914027397</v>
      </c>
      <c r="J436" s="0" t="n">
        <v>0.002914027</v>
      </c>
      <c r="K436" s="0" t="n">
        <v>6.424323081</v>
      </c>
      <c r="L436" s="0" t="n">
        <v>0.0036</v>
      </c>
      <c r="M436" s="0" t="n">
        <v>3</v>
      </c>
      <c r="N436" s="0" t="n">
        <v>93.19595077</v>
      </c>
      <c r="O436" s="0" t="n">
        <f aca="false">R436*0.00220462</f>
        <v>9.68712724925548</v>
      </c>
      <c r="P436" s="0" t="n">
        <f aca="false">Q436/2.54</f>
        <v>42.074523253356</v>
      </c>
      <c r="Q436" s="0" t="n">
        <f aca="false">150*(1-EXP(-0.041*(E436+5.4)))</f>
        <v>106.869289063524</v>
      </c>
      <c r="R436" s="0" t="n">
        <f aca="false">L436*(Q436^M436)</f>
        <v>4394.01223306306</v>
      </c>
      <c r="S436" s="0" t="n">
        <f aca="false">R436/20/5.7/3.65*1000</f>
        <v>10559.9909470393</v>
      </c>
      <c r="T436" s="0" t="n">
        <f aca="false">S436*2.65</f>
        <v>27983.9760096542</v>
      </c>
      <c r="U436" s="0" t="n">
        <v>150</v>
      </c>
      <c r="V436" s="0" t="n">
        <v>0.041</v>
      </c>
      <c r="W436" s="0" t="n">
        <v>-5.4</v>
      </c>
    </row>
    <row r="437" customFormat="false" ht="15" hidden="false" customHeight="false" outlineLevel="0" collapsed="false">
      <c r="A437" s="0" t="s">
        <v>107</v>
      </c>
      <c r="B437" s="0" t="s">
        <v>108</v>
      </c>
      <c r="C437" s="0" t="n">
        <v>6</v>
      </c>
      <c r="D437" s="0" t="n">
        <v>5</v>
      </c>
      <c r="E437" s="0" t="n">
        <f aca="false">C437*D437</f>
        <v>30</v>
      </c>
      <c r="F437" s="0" t="n">
        <v>7359.72978</v>
      </c>
      <c r="G437" s="0" t="n">
        <v>19503.28392</v>
      </c>
      <c r="H437" s="0" t="n">
        <v>3062.383561</v>
      </c>
      <c r="I437" s="0" t="n">
        <v>3.062383561</v>
      </c>
      <c r="J437" s="0" t="n">
        <v>0.003062384</v>
      </c>
      <c r="K437" s="0" t="n">
        <v>6.751392047</v>
      </c>
      <c r="L437" s="0" t="n">
        <v>0.0036</v>
      </c>
      <c r="M437" s="0" t="n">
        <v>3</v>
      </c>
      <c r="N437" s="0" t="n">
        <v>94.75141289</v>
      </c>
      <c r="O437" s="0" t="n">
        <f aca="false">R437*0.00220462</f>
        <v>12.0277514673037</v>
      </c>
      <c r="P437" s="0" t="n">
        <f aca="false">Q437/2.54</f>
        <v>45.2219220790093</v>
      </c>
      <c r="Q437" s="0" t="n">
        <f aca="false">150*(1-EXP(-0.041*(E437+5.4)))</f>
        <v>114.863682080684</v>
      </c>
      <c r="R437" s="0" t="n">
        <f aca="false">L437*(Q437^M437)</f>
        <v>5455.70278202305</v>
      </c>
      <c r="S437" s="0" t="n">
        <f aca="false">R437/20/5.7/3.65*1000</f>
        <v>13111.5183418002</v>
      </c>
      <c r="T437" s="0" t="n">
        <f aca="false">S437*2.65</f>
        <v>34745.5236057704</v>
      </c>
      <c r="U437" s="0" t="n">
        <v>150</v>
      </c>
      <c r="V437" s="0" t="n">
        <v>0.041</v>
      </c>
      <c r="W437" s="0" t="n">
        <v>-5.4</v>
      </c>
    </row>
    <row r="438" customFormat="false" ht="15" hidden="false" customHeight="false" outlineLevel="0" collapsed="false">
      <c r="A438" s="0" t="s">
        <v>107</v>
      </c>
      <c r="B438" s="0" t="s">
        <v>108</v>
      </c>
      <c r="C438" s="0" t="n">
        <v>7</v>
      </c>
      <c r="D438" s="0" t="n">
        <v>5</v>
      </c>
      <c r="E438" s="0" t="n">
        <f aca="false">C438*D438</f>
        <v>35</v>
      </c>
      <c r="F438" s="0" t="n">
        <v>7506.098705</v>
      </c>
      <c r="G438" s="0" t="n">
        <v>19891.16157</v>
      </c>
      <c r="H438" s="0" t="n">
        <v>3123.287671</v>
      </c>
      <c r="I438" s="0" t="n">
        <v>3.123287671</v>
      </c>
      <c r="J438" s="0" t="n">
        <v>0.003123288</v>
      </c>
      <c r="K438" s="0" t="n">
        <v>6.885662466</v>
      </c>
      <c r="L438" s="0" t="n">
        <v>0.0036</v>
      </c>
      <c r="M438" s="0" t="n">
        <v>3</v>
      </c>
      <c r="N438" s="0" t="n">
        <v>95.37542701</v>
      </c>
      <c r="O438" s="0" t="n">
        <f aca="false">R438*0.00220462</f>
        <v>14.1918120471741</v>
      </c>
      <c r="P438" s="0" t="n">
        <f aca="false">Q438/2.54</f>
        <v>47.7859420860042</v>
      </c>
      <c r="Q438" s="0" t="n">
        <f aca="false">150*(1-EXP(-0.041*(E438+5.4)))</f>
        <v>121.376292898451</v>
      </c>
      <c r="R438" s="0" t="n">
        <f aca="false">L438*(Q438^M438)</f>
        <v>6437.30531664144</v>
      </c>
      <c r="S438" s="0" t="n">
        <f aca="false">R438/20/5.7/3.65*1000</f>
        <v>15470.5727388643</v>
      </c>
      <c r="T438" s="0" t="n">
        <f aca="false">S438*2.65</f>
        <v>40997.0177579904</v>
      </c>
      <c r="U438" s="0" t="n">
        <v>150</v>
      </c>
      <c r="V438" s="0" t="n">
        <v>0.041</v>
      </c>
      <c r="W438" s="0" t="n">
        <v>-5.4</v>
      </c>
    </row>
    <row r="439" customFormat="false" ht="15" hidden="false" customHeight="false" outlineLevel="0" collapsed="false">
      <c r="A439" s="0" t="s">
        <v>107</v>
      </c>
      <c r="B439" s="0" t="s">
        <v>108</v>
      </c>
      <c r="C439" s="0" t="n">
        <v>8</v>
      </c>
      <c r="D439" s="0" t="n">
        <v>5</v>
      </c>
      <c r="E439" s="0" t="n">
        <f aca="false">C439*D439</f>
        <v>40</v>
      </c>
      <c r="F439" s="0" t="n">
        <v>7633.702383</v>
      </c>
      <c r="G439" s="0" t="n">
        <v>20229.31132</v>
      </c>
      <c r="H439" s="0" t="n">
        <v>3176.383562</v>
      </c>
      <c r="I439" s="0" t="n">
        <v>3.176383562</v>
      </c>
      <c r="J439" s="0" t="n">
        <v>0.003176384</v>
      </c>
      <c r="K439" s="0" t="n">
        <v>7.002718728</v>
      </c>
      <c r="L439" s="0" t="n">
        <v>0.0036</v>
      </c>
      <c r="M439" s="0" t="n">
        <v>3</v>
      </c>
      <c r="N439" s="0" t="n">
        <v>95.91285375</v>
      </c>
      <c r="O439" s="0" t="n">
        <f aca="false">R439*0.00220462</f>
        <v>16.1353596911762</v>
      </c>
      <c r="P439" s="0" t="n">
        <f aca="false">Q439/2.54</f>
        <v>49.8747141039277</v>
      </c>
      <c r="Q439" s="0" t="n">
        <f aca="false">150*(1-EXP(-0.041*(E439+5.4)))</f>
        <v>126.681773823976</v>
      </c>
      <c r="R439" s="0" t="n">
        <f aca="false">L439*(Q439^M439)</f>
        <v>7318.88474711116</v>
      </c>
      <c r="S439" s="0" t="n">
        <f aca="false">R439/20/5.7/3.65*1000</f>
        <v>17589.2447659485</v>
      </c>
      <c r="T439" s="0" t="n">
        <f aca="false">S439*2.65</f>
        <v>46611.4986297634</v>
      </c>
      <c r="U439" s="0" t="n">
        <v>150</v>
      </c>
      <c r="V439" s="0" t="n">
        <v>0.041</v>
      </c>
      <c r="W439" s="0" t="n">
        <v>-5.4</v>
      </c>
    </row>
    <row r="440" customFormat="false" ht="15" hidden="false" customHeight="false" outlineLevel="0" collapsed="false">
      <c r="A440" s="0" t="s">
        <v>107</v>
      </c>
      <c r="B440" s="0" t="s">
        <v>108</v>
      </c>
      <c r="C440" s="0" t="n">
        <v>9</v>
      </c>
      <c r="D440" s="0" t="n">
        <v>5</v>
      </c>
      <c r="E440" s="0" t="n">
        <f aca="false">C440*D440</f>
        <v>45</v>
      </c>
      <c r="F440" s="0" t="n">
        <v>7678.738975</v>
      </c>
      <c r="G440" s="0" t="n">
        <v>20348.65828</v>
      </c>
      <c r="H440" s="0" t="n">
        <v>3195.123287</v>
      </c>
      <c r="I440" s="0" t="n">
        <v>3.195123287</v>
      </c>
      <c r="J440" s="0" t="n">
        <v>0.003195123</v>
      </c>
      <c r="K440" s="0" t="n">
        <v>7.044032702</v>
      </c>
      <c r="L440" s="0" t="n">
        <v>0.0036</v>
      </c>
      <c r="M440" s="0" t="n">
        <v>3</v>
      </c>
      <c r="N440" s="0" t="n">
        <v>96.10110321</v>
      </c>
      <c r="O440" s="0" t="n">
        <f aca="false">R440*0.00220462</f>
        <v>17.8438521501492</v>
      </c>
      <c r="P440" s="0" t="n">
        <f aca="false">Q440/2.54</f>
        <v>51.5763266229244</v>
      </c>
      <c r="Q440" s="0" t="n">
        <f aca="false">150*(1-EXP(-0.041*(E440+5.4)))</f>
        <v>131.003869622228</v>
      </c>
      <c r="R440" s="0" t="n">
        <f aca="false">L440*(Q440^M440)</f>
        <v>8093.84481232558</v>
      </c>
      <c r="S440" s="0" t="n">
        <f aca="false">R440/20/5.7/3.65*1000</f>
        <v>19451.6818368795</v>
      </c>
      <c r="T440" s="0" t="n">
        <f aca="false">S440*2.65</f>
        <v>51546.9568677308</v>
      </c>
      <c r="U440" s="0" t="n">
        <v>150</v>
      </c>
      <c r="V440" s="0" t="n">
        <v>0.041</v>
      </c>
      <c r="W440" s="0" t="n">
        <v>-5.4</v>
      </c>
    </row>
    <row r="441" customFormat="false" ht="15" hidden="false" customHeight="false" outlineLevel="0" collapsed="false">
      <c r="A441" s="0" t="s">
        <v>107</v>
      </c>
      <c r="B441" s="0" t="s">
        <v>108</v>
      </c>
      <c r="C441" s="0" t="n">
        <v>10</v>
      </c>
      <c r="D441" s="0" t="n">
        <v>5</v>
      </c>
      <c r="E441" s="0" t="n">
        <f aca="false">C441*D441</f>
        <v>50</v>
      </c>
      <c r="F441" s="0" t="n">
        <v>7701.257272</v>
      </c>
      <c r="G441" s="0" t="n">
        <v>20408.33177</v>
      </c>
      <c r="H441" s="0" t="n">
        <v>3204.493151</v>
      </c>
      <c r="I441" s="0" t="n">
        <v>3.204493151</v>
      </c>
      <c r="J441" s="0" t="n">
        <v>0.003204493</v>
      </c>
      <c r="K441" s="0" t="n">
        <v>7.06468969</v>
      </c>
      <c r="L441" s="0" t="n">
        <v>0.0036</v>
      </c>
      <c r="M441" s="0" t="n">
        <v>3</v>
      </c>
      <c r="N441" s="0" t="n">
        <v>96.19495201</v>
      </c>
      <c r="O441" s="0" t="n">
        <f aca="false">R441*0.00220462</f>
        <v>19.3216328647057</v>
      </c>
      <c r="P441" s="0" t="n">
        <f aca="false">Q441/2.54</f>
        <v>52.9625406950971</v>
      </c>
      <c r="Q441" s="0" t="n">
        <f aca="false">150*(1-EXP(-0.041*(E441+5.4)))</f>
        <v>134.524853365547</v>
      </c>
      <c r="R441" s="0" t="n">
        <f aca="false">L441*(Q441^M441)</f>
        <v>8764.15566614911</v>
      </c>
      <c r="S441" s="0" t="n">
        <f aca="false">R441/20/5.7/3.65*1000</f>
        <v>21062.6187602718</v>
      </c>
      <c r="T441" s="0" t="n">
        <f aca="false">S441*2.65</f>
        <v>55815.9397147204</v>
      </c>
      <c r="U441" s="0" t="n">
        <v>150</v>
      </c>
      <c r="V441" s="0" t="n">
        <v>0.041</v>
      </c>
      <c r="W441" s="0" t="n">
        <v>-5.4</v>
      </c>
    </row>
    <row r="442" customFormat="false" ht="15" hidden="false" customHeight="false" outlineLevel="0" collapsed="false">
      <c r="A442" s="0" t="s">
        <v>109</v>
      </c>
      <c r="B442" s="0" t="s">
        <v>110</v>
      </c>
      <c r="C442" s="0" t="n">
        <v>1</v>
      </c>
      <c r="D442" s="0" t="n">
        <v>5</v>
      </c>
      <c r="E442" s="0" t="n">
        <f aca="false">C442*D442</f>
        <v>5</v>
      </c>
      <c r="F442" s="0" t="n">
        <v>819.6659786</v>
      </c>
      <c r="G442" s="0" t="n">
        <v>2172.114843</v>
      </c>
      <c r="H442" s="0" t="n">
        <v>341.0630137</v>
      </c>
      <c r="I442" s="0" t="n">
        <v>0.341063014</v>
      </c>
      <c r="J442" s="0" t="n">
        <v>0.000341063</v>
      </c>
      <c r="K442" s="0" t="n">
        <v>0.751914341</v>
      </c>
      <c r="L442" s="0" t="n">
        <v>0.0043</v>
      </c>
      <c r="M442" s="0" t="n">
        <v>3.1</v>
      </c>
      <c r="N442" s="0" t="n">
        <v>38.05753889</v>
      </c>
      <c r="O442" s="0" t="n">
        <f aca="false">R442*0.00220462</f>
        <v>6.57827078018185</v>
      </c>
      <c r="P442" s="0" t="n">
        <f aca="false">Q442/2.54</f>
        <v>30.1619687662882</v>
      </c>
      <c r="Q442" s="0" t="n">
        <f aca="false">186*(1-EXP(-0.046*(E442+6.54)))</f>
        <v>76.6114006663721</v>
      </c>
      <c r="R442" s="0" t="n">
        <f aca="false">L442*(Q442^M442)</f>
        <v>2983.85698223814</v>
      </c>
      <c r="S442" s="0" t="n">
        <f aca="false">R442/20/5.7/3.65*1000</f>
        <v>7171.00933006042</v>
      </c>
      <c r="T442" s="0" t="n">
        <f aca="false">S442*2.65</f>
        <v>19003.1747246601</v>
      </c>
      <c r="U442" s="0" t="n">
        <v>186</v>
      </c>
      <c r="V442" s="0" t="n">
        <v>0.046</v>
      </c>
      <c r="W442" s="0" t="n">
        <v>-6.54</v>
      </c>
      <c r="Y442" s="0" t="s">
        <v>719</v>
      </c>
    </row>
    <row r="443" customFormat="false" ht="15" hidden="false" customHeight="false" outlineLevel="0" collapsed="false">
      <c r="A443" s="0" t="s">
        <v>109</v>
      </c>
      <c r="B443" s="0" t="s">
        <v>110</v>
      </c>
      <c r="C443" s="0" t="n">
        <v>2</v>
      </c>
      <c r="D443" s="0" t="n">
        <v>5</v>
      </c>
      <c r="E443" s="0" t="n">
        <f aca="false">C443*D443</f>
        <v>10</v>
      </c>
      <c r="F443" s="0" t="n">
        <v>3110.527303</v>
      </c>
      <c r="G443" s="0" t="n">
        <v>8242.897354</v>
      </c>
      <c r="H443" s="0" t="n">
        <v>1294.290411</v>
      </c>
      <c r="I443" s="0" t="n">
        <v>1.294290411</v>
      </c>
      <c r="J443" s="0" t="n">
        <v>0.00129429</v>
      </c>
      <c r="K443" s="0" t="n">
        <v>2.853418525</v>
      </c>
      <c r="L443" s="0" t="n">
        <v>0.0043</v>
      </c>
      <c r="M443" s="0" t="n">
        <v>3.1</v>
      </c>
      <c r="N443" s="0" t="n">
        <v>58.51651814</v>
      </c>
      <c r="O443" s="0" t="n">
        <f aca="false">R443*0.00220462</f>
        <v>14.6034349737412</v>
      </c>
      <c r="P443" s="0" t="n">
        <f aca="false">Q443/2.54</f>
        <v>39.0106622435665</v>
      </c>
      <c r="Q443" s="0" t="n">
        <f aca="false">186*(1-EXP(-0.046*(E443+6.54)))</f>
        <v>99.0870820986588</v>
      </c>
      <c r="R443" s="0" t="n">
        <f aca="false">L443*(Q443^M443)</f>
        <v>6624.01455749343</v>
      </c>
      <c r="S443" s="0" t="n">
        <f aca="false">R443/20/5.7/3.65*1000</f>
        <v>15919.2851658097</v>
      </c>
      <c r="T443" s="0" t="n">
        <f aca="false">S443*2.65</f>
        <v>42186.1056893958</v>
      </c>
      <c r="U443" s="0" t="n">
        <v>186</v>
      </c>
      <c r="V443" s="0" t="n">
        <v>0.046</v>
      </c>
      <c r="W443" s="0" t="n">
        <v>-6.54</v>
      </c>
    </row>
    <row r="444" customFormat="false" ht="15" hidden="false" customHeight="false" outlineLevel="0" collapsed="false">
      <c r="A444" s="0" t="s">
        <v>109</v>
      </c>
      <c r="B444" s="0" t="s">
        <v>110</v>
      </c>
      <c r="C444" s="0" t="n">
        <v>3</v>
      </c>
      <c r="D444" s="0" t="n">
        <v>5</v>
      </c>
      <c r="E444" s="0" t="n">
        <f aca="false">C444*D444</f>
        <v>15</v>
      </c>
      <c r="F444" s="0" t="n">
        <v>5086.883093</v>
      </c>
      <c r="G444" s="0" t="n">
        <v>13480.2402</v>
      </c>
      <c r="H444" s="0" t="n">
        <v>2116.652055</v>
      </c>
      <c r="I444" s="0" t="n">
        <v>2.116652055</v>
      </c>
      <c r="J444" s="0" t="n">
        <v>0.002116652</v>
      </c>
      <c r="K444" s="0" t="n">
        <v>4.666413453</v>
      </c>
      <c r="L444" s="0" t="n">
        <v>0.0043</v>
      </c>
      <c r="M444" s="0" t="n">
        <v>3.1</v>
      </c>
      <c r="N444" s="0" t="n">
        <v>68.57841207</v>
      </c>
      <c r="O444" s="0" t="n">
        <f aca="false">R444*0.00220462</f>
        <v>24.4085874925928</v>
      </c>
      <c r="P444" s="0" t="n">
        <f aca="false">Q444/2.54</f>
        <v>46.0412465495161</v>
      </c>
      <c r="Q444" s="0" t="n">
        <f aca="false">186*(1-EXP(-0.046*(E444+6.54)))</f>
        <v>116.944766235771</v>
      </c>
      <c r="R444" s="0" t="n">
        <f aca="false">L444*(Q444^M444)</f>
        <v>11071.5622159796</v>
      </c>
      <c r="S444" s="0" t="n">
        <f aca="false">R444/20/5.7/3.65*1000</f>
        <v>26607.9361114625</v>
      </c>
      <c r="T444" s="0" t="n">
        <f aca="false">S444*2.65</f>
        <v>70511.0306953757</v>
      </c>
      <c r="U444" s="0" t="n">
        <v>186</v>
      </c>
      <c r="V444" s="0" t="n">
        <v>0.046</v>
      </c>
      <c r="W444" s="0" t="n">
        <v>-6.54</v>
      </c>
    </row>
    <row r="445" customFormat="false" ht="15" hidden="false" customHeight="false" outlineLevel="0" collapsed="false">
      <c r="A445" s="0" t="s">
        <v>109</v>
      </c>
      <c r="B445" s="0" t="s">
        <v>110</v>
      </c>
      <c r="C445" s="0" t="n">
        <v>4</v>
      </c>
      <c r="D445" s="0" t="n">
        <v>5</v>
      </c>
      <c r="E445" s="0" t="n">
        <f aca="false">C445*D445</f>
        <v>20</v>
      </c>
      <c r="F445" s="0" t="n">
        <v>6322.386939</v>
      </c>
      <c r="G445" s="0" t="n">
        <v>16754.32539</v>
      </c>
      <c r="H445" s="0" t="n">
        <v>2630.745205</v>
      </c>
      <c r="I445" s="0" t="n">
        <v>2.630745205</v>
      </c>
      <c r="J445" s="0" t="n">
        <v>0.002630745</v>
      </c>
      <c r="K445" s="0" t="n">
        <v>5.799793495</v>
      </c>
      <c r="L445" s="0" t="n">
        <v>0.0043</v>
      </c>
      <c r="M445" s="0" t="n">
        <v>3.1</v>
      </c>
      <c r="N445" s="0" t="n">
        <v>73.56114731</v>
      </c>
      <c r="O445" s="0" t="n">
        <f aca="false">R445*0.00220462</f>
        <v>34.8106739474464</v>
      </c>
      <c r="P445" s="0" t="n">
        <f aca="false">Q445/2.54</f>
        <v>51.6272820258257</v>
      </c>
      <c r="Q445" s="0" t="n">
        <f aca="false">186*(1-EXP(-0.046*(E445+6.54)))</f>
        <v>131.133296345597</v>
      </c>
      <c r="R445" s="0" t="n">
        <f aca="false">L445*(Q445^M445)</f>
        <v>15789.8748752376</v>
      </c>
      <c r="S445" s="0" t="n">
        <f aca="false">R445/20/5.7/3.65*1000</f>
        <v>37947.308039504</v>
      </c>
      <c r="T445" s="0" t="n">
        <f aca="false">S445*2.65</f>
        <v>100560.366304686</v>
      </c>
      <c r="U445" s="0" t="n">
        <v>186</v>
      </c>
      <c r="V445" s="0" t="n">
        <v>0.046</v>
      </c>
      <c r="W445" s="0" t="n">
        <v>-6.54</v>
      </c>
    </row>
    <row r="446" customFormat="false" ht="15" hidden="false" customHeight="false" outlineLevel="0" collapsed="false">
      <c r="A446" s="0" t="s">
        <v>109</v>
      </c>
      <c r="B446" s="0" t="s">
        <v>110</v>
      </c>
      <c r="C446" s="0" t="n">
        <v>5</v>
      </c>
      <c r="D446" s="0" t="n">
        <v>5</v>
      </c>
      <c r="E446" s="0" t="n">
        <f aca="false">C446*D446</f>
        <v>25</v>
      </c>
      <c r="F446" s="0" t="n">
        <v>7003.190092</v>
      </c>
      <c r="G446" s="0" t="n">
        <v>18558.45374</v>
      </c>
      <c r="H446" s="0" t="n">
        <v>2914.027397</v>
      </c>
      <c r="I446" s="0" t="n">
        <v>2.914027397</v>
      </c>
      <c r="J446" s="0" t="n">
        <v>0.002914027</v>
      </c>
      <c r="K446" s="0" t="n">
        <v>6.424323081</v>
      </c>
      <c r="L446" s="0" t="n">
        <v>0.0043</v>
      </c>
      <c r="M446" s="0" t="n">
        <v>3.1</v>
      </c>
      <c r="N446" s="0" t="n">
        <v>76.02840209</v>
      </c>
      <c r="O446" s="0" t="n">
        <f aca="false">R446*0.00220462</f>
        <v>44.9516034429215</v>
      </c>
      <c r="P446" s="0" t="n">
        <f aca="false">Q446/2.54</f>
        <v>56.0655749165293</v>
      </c>
      <c r="Q446" s="0" t="n">
        <f aca="false">186*(1-EXP(-0.046*(E446+6.54)))</f>
        <v>142.406560287984</v>
      </c>
      <c r="R446" s="0" t="n">
        <f aca="false">L446*(Q446^M446)</f>
        <v>20389.7285894719</v>
      </c>
      <c r="S446" s="0" t="n">
        <f aca="false">R446/20/5.7/3.65*1000</f>
        <v>49001.9913229317</v>
      </c>
      <c r="T446" s="0" t="n">
        <f aca="false">S446*2.65</f>
        <v>129855.277005769</v>
      </c>
      <c r="U446" s="0" t="n">
        <v>186</v>
      </c>
      <c r="V446" s="0" t="n">
        <v>0.046</v>
      </c>
      <c r="W446" s="0" t="n">
        <v>-6.54</v>
      </c>
    </row>
    <row r="447" customFormat="false" ht="15" hidden="false" customHeight="false" outlineLevel="0" collapsed="false">
      <c r="A447" s="0" t="s">
        <v>109</v>
      </c>
      <c r="B447" s="0" t="s">
        <v>110</v>
      </c>
      <c r="C447" s="0" t="n">
        <v>6</v>
      </c>
      <c r="D447" s="0" t="n">
        <v>5</v>
      </c>
      <c r="E447" s="0" t="n">
        <f aca="false">C447*D447</f>
        <v>30</v>
      </c>
      <c r="F447" s="0" t="n">
        <v>7359.72978</v>
      </c>
      <c r="G447" s="0" t="n">
        <v>19503.28392</v>
      </c>
      <c r="H447" s="0" t="n">
        <v>3062.383561</v>
      </c>
      <c r="I447" s="0" t="n">
        <v>3.062383561</v>
      </c>
      <c r="J447" s="0" t="n">
        <v>0.003062384</v>
      </c>
      <c r="K447" s="0" t="n">
        <v>6.751392047</v>
      </c>
      <c r="L447" s="0" t="n">
        <v>0.0043</v>
      </c>
      <c r="M447" s="0" t="n">
        <v>3.1</v>
      </c>
      <c r="N447" s="0" t="n">
        <v>77.25607186</v>
      </c>
      <c r="O447" s="0" t="n">
        <f aca="false">R447*0.00220462</f>
        <v>54.3085515108163</v>
      </c>
      <c r="P447" s="0" t="n">
        <f aca="false">Q447/2.54</f>
        <v>59.5919477559451</v>
      </c>
      <c r="Q447" s="0" t="n">
        <f aca="false">186*(1-EXP(-0.046*(E447+6.54)))</f>
        <v>151.3635473001</v>
      </c>
      <c r="R447" s="0" t="n">
        <f aca="false">L447*(Q447^M447)</f>
        <v>24633.9738870265</v>
      </c>
      <c r="S447" s="0" t="n">
        <f aca="false">R447/20/5.7/3.65*1000</f>
        <v>59202.0521197464</v>
      </c>
      <c r="T447" s="0" t="n">
        <f aca="false">S447*2.65</f>
        <v>156885.438117328</v>
      </c>
      <c r="U447" s="0" t="n">
        <v>186</v>
      </c>
      <c r="V447" s="0" t="n">
        <v>0.046</v>
      </c>
      <c r="W447" s="0" t="n">
        <v>-6.54</v>
      </c>
    </row>
    <row r="448" customFormat="false" ht="15" hidden="false" customHeight="false" outlineLevel="0" collapsed="false">
      <c r="A448" s="0" t="s">
        <v>109</v>
      </c>
      <c r="B448" s="0" t="s">
        <v>110</v>
      </c>
      <c r="C448" s="0" t="n">
        <v>7</v>
      </c>
      <c r="D448" s="0" t="n">
        <v>5</v>
      </c>
      <c r="E448" s="0" t="n">
        <f aca="false">C448*D448</f>
        <v>35</v>
      </c>
      <c r="F448" s="0" t="n">
        <v>7506.098705</v>
      </c>
      <c r="G448" s="0" t="n">
        <v>19891.16157</v>
      </c>
      <c r="H448" s="0" t="n">
        <v>3123.287671</v>
      </c>
      <c r="I448" s="0" t="n">
        <v>3.123287671</v>
      </c>
      <c r="J448" s="0" t="n">
        <v>0.003123288</v>
      </c>
      <c r="K448" s="0" t="n">
        <v>6.885662466</v>
      </c>
      <c r="L448" s="0" t="n">
        <v>0.0043</v>
      </c>
      <c r="M448" s="0" t="n">
        <v>3.1</v>
      </c>
      <c r="N448" s="0" t="n">
        <v>77.74840024</v>
      </c>
      <c r="O448" s="0" t="n">
        <f aca="false">R448*0.00220462</f>
        <v>62.6216511384878</v>
      </c>
      <c r="P448" s="0" t="n">
        <f aca="false">Q448/2.54</f>
        <v>62.3937694718159</v>
      </c>
      <c r="Q448" s="0" t="n">
        <f aca="false">186*(1-EXP(-0.046*(E448+6.54)))</f>
        <v>158.480174458412</v>
      </c>
      <c r="R448" s="0" t="n">
        <f aca="false">L448*(Q448^M448)</f>
        <v>28404.7369335703</v>
      </c>
      <c r="S448" s="0" t="n">
        <f aca="false">R448/20/5.7/3.65*1000</f>
        <v>68264.207963399</v>
      </c>
      <c r="T448" s="0" t="n">
        <f aca="false">S448*2.65</f>
        <v>180900.151103007</v>
      </c>
      <c r="U448" s="0" t="n">
        <v>186</v>
      </c>
      <c r="V448" s="0" t="n">
        <v>0.046</v>
      </c>
      <c r="W448" s="0" t="n">
        <v>-6.54</v>
      </c>
    </row>
    <row r="449" customFormat="false" ht="15" hidden="false" customHeight="false" outlineLevel="0" collapsed="false">
      <c r="A449" s="0" t="s">
        <v>109</v>
      </c>
      <c r="B449" s="0" t="s">
        <v>110</v>
      </c>
      <c r="C449" s="0" t="n">
        <v>8</v>
      </c>
      <c r="D449" s="0" t="n">
        <v>5</v>
      </c>
      <c r="E449" s="0" t="n">
        <f aca="false">C449*D449</f>
        <v>40</v>
      </c>
      <c r="F449" s="0" t="n">
        <v>7633.702383</v>
      </c>
      <c r="G449" s="0" t="n">
        <v>20229.31132</v>
      </c>
      <c r="H449" s="0" t="n">
        <v>3176.383562</v>
      </c>
      <c r="I449" s="0" t="n">
        <v>3.176383562</v>
      </c>
      <c r="J449" s="0" t="n">
        <v>0.003176384</v>
      </c>
      <c r="K449" s="0" t="n">
        <v>7.002718728</v>
      </c>
      <c r="L449" s="0" t="n">
        <v>0.0043</v>
      </c>
      <c r="M449" s="0" t="n">
        <v>3.1</v>
      </c>
      <c r="N449" s="0" t="n">
        <v>78.17233049</v>
      </c>
      <c r="O449" s="0" t="n">
        <f aca="false">R449*0.00220462</f>
        <v>69.8107689448099</v>
      </c>
      <c r="P449" s="0" t="n">
        <f aca="false">Q449/2.54</f>
        <v>64.6199109732989</v>
      </c>
      <c r="Q449" s="0" t="n">
        <f aca="false">186*(1-EXP(-0.046*(E449+6.54)))</f>
        <v>164.134573872179</v>
      </c>
      <c r="R449" s="0" t="n">
        <f aca="false">L449*(Q449^M449)</f>
        <v>31665.6697956155</v>
      </c>
      <c r="S449" s="0" t="n">
        <f aca="false">R449/20/5.7/3.65*1000</f>
        <v>76101.105012294</v>
      </c>
      <c r="T449" s="0" t="n">
        <f aca="false">S449*2.65</f>
        <v>201667.928282579</v>
      </c>
      <c r="U449" s="0" t="n">
        <v>186</v>
      </c>
      <c r="V449" s="0" t="n">
        <v>0.046</v>
      </c>
      <c r="W449" s="0" t="n">
        <v>-6.54</v>
      </c>
    </row>
    <row r="450" customFormat="false" ht="15" hidden="false" customHeight="false" outlineLevel="0" collapsed="false">
      <c r="A450" s="0" t="s">
        <v>109</v>
      </c>
      <c r="B450" s="0" t="s">
        <v>110</v>
      </c>
      <c r="C450" s="0" t="n">
        <v>9</v>
      </c>
      <c r="D450" s="0" t="n">
        <v>5</v>
      </c>
      <c r="E450" s="0" t="n">
        <f aca="false">C450*D450</f>
        <v>45</v>
      </c>
      <c r="F450" s="0" t="n">
        <v>7678.738975</v>
      </c>
      <c r="G450" s="0" t="n">
        <v>20348.65828</v>
      </c>
      <c r="H450" s="0" t="n">
        <v>3195.123287</v>
      </c>
      <c r="I450" s="0" t="n">
        <v>3.195123287</v>
      </c>
      <c r="J450" s="0" t="n">
        <v>0.003195123</v>
      </c>
      <c r="K450" s="0" t="n">
        <v>7.044032702</v>
      </c>
      <c r="L450" s="0" t="n">
        <v>0.0043</v>
      </c>
      <c r="M450" s="0" t="n">
        <v>3.1</v>
      </c>
      <c r="N450" s="0" t="n">
        <v>78.32080633</v>
      </c>
      <c r="O450" s="0" t="n">
        <f aca="false">R450*0.00220462</f>
        <v>75.9062823525319</v>
      </c>
      <c r="P450" s="0" t="n">
        <f aca="false">Q450/2.54</f>
        <v>66.3886552001543</v>
      </c>
      <c r="Q450" s="0" t="n">
        <f aca="false">186*(1-EXP(-0.046*(E450+6.54)))</f>
        <v>168.627184208392</v>
      </c>
      <c r="R450" s="0" t="n">
        <f aca="false">L450*(Q450^M450)</f>
        <v>34430.5514567281</v>
      </c>
      <c r="S450" s="0" t="n">
        <f aca="false">R450/20/5.7/3.65*1000</f>
        <v>82745.8578628409</v>
      </c>
      <c r="T450" s="0" t="n">
        <f aca="false">S450*2.65</f>
        <v>219276.523336528</v>
      </c>
      <c r="U450" s="0" t="n">
        <v>186</v>
      </c>
      <c r="V450" s="0" t="n">
        <v>0.046</v>
      </c>
      <c r="W450" s="0" t="n">
        <v>-6.54</v>
      </c>
    </row>
    <row r="451" customFormat="false" ht="15" hidden="false" customHeight="false" outlineLevel="0" collapsed="false">
      <c r="A451" s="0" t="s">
        <v>109</v>
      </c>
      <c r="B451" s="0" t="s">
        <v>110</v>
      </c>
      <c r="C451" s="0" t="n">
        <v>10</v>
      </c>
      <c r="D451" s="0" t="n">
        <v>5</v>
      </c>
      <c r="E451" s="0" t="n">
        <f aca="false">C451*D451</f>
        <v>50</v>
      </c>
      <c r="F451" s="0" t="n">
        <v>7701.257272</v>
      </c>
      <c r="G451" s="0" t="n">
        <v>20408.33177</v>
      </c>
      <c r="H451" s="0" t="n">
        <v>3204.493151</v>
      </c>
      <c r="I451" s="0" t="n">
        <v>3.204493151</v>
      </c>
      <c r="J451" s="0" t="n">
        <v>0.003204493</v>
      </c>
      <c r="K451" s="0" t="n">
        <v>7.06468969</v>
      </c>
      <c r="L451" s="0" t="n">
        <v>0.0043</v>
      </c>
      <c r="M451" s="0" t="n">
        <v>3.1</v>
      </c>
      <c r="N451" s="0" t="n">
        <v>78.39482312</v>
      </c>
      <c r="O451" s="0" t="n">
        <f aca="false">R451*0.00220462</f>
        <v>80.9989266756813</v>
      </c>
      <c r="P451" s="0" t="n">
        <f aca="false">Q451/2.54</f>
        <v>67.7939819226248</v>
      </c>
      <c r="Q451" s="0" t="n">
        <f aca="false">186*(1-EXP(-0.046*(E451+6.54)))</f>
        <v>172.196714083467</v>
      </c>
      <c r="R451" s="0" t="n">
        <f aca="false">L451*(Q451^M451)</f>
        <v>36740.5388119863</v>
      </c>
      <c r="S451" s="0" t="n">
        <f aca="false">R451/20/5.7/3.65*1000</f>
        <v>88297.3775822791</v>
      </c>
      <c r="T451" s="0" t="n">
        <f aca="false">S451*2.65</f>
        <v>233988.05059304</v>
      </c>
      <c r="U451" s="0" t="n">
        <v>186</v>
      </c>
      <c r="V451" s="0" t="n">
        <v>0.046</v>
      </c>
      <c r="W451" s="0" t="n">
        <v>-6.54</v>
      </c>
    </row>
    <row r="452" customFormat="false" ht="15" hidden="false" customHeight="false" outlineLevel="0" collapsed="false">
      <c r="A452" s="0" t="s">
        <v>111</v>
      </c>
      <c r="B452" s="0" t="s">
        <v>112</v>
      </c>
      <c r="C452" s="0" t="n">
        <v>1</v>
      </c>
      <c r="D452" s="0" t="n">
        <v>2</v>
      </c>
      <c r="E452" s="0" t="n">
        <f aca="false">C452*D452</f>
        <v>2</v>
      </c>
      <c r="F452" s="0" t="n">
        <v>127.5414564</v>
      </c>
      <c r="G452" s="0" t="n">
        <v>337.9848595</v>
      </c>
      <c r="H452" s="0" t="n">
        <v>53.07000001</v>
      </c>
      <c r="I452" s="0" t="n">
        <v>0.05307</v>
      </c>
      <c r="J452" s="0" t="n">
        <v>5.31E-005</v>
      </c>
      <c r="K452" s="0" t="n">
        <v>0.116999183</v>
      </c>
      <c r="L452" s="0" t="n">
        <v>0.0122</v>
      </c>
      <c r="M452" s="0" t="n">
        <v>2.9</v>
      </c>
      <c r="N452" s="0" t="n">
        <v>17.97427856</v>
      </c>
      <c r="O452" s="0" t="n">
        <f aca="false">R452*0.00220462</f>
        <v>2.78469124490007</v>
      </c>
      <c r="P452" s="0" t="n">
        <f aca="false">Q452/2.54</f>
        <v>21.1108350774416</v>
      </c>
      <c r="Q452" s="0" t="n">
        <f aca="false">98.7*(1-EXP(-0.158*(E452+2.96)))</f>
        <v>53.6215210967017</v>
      </c>
      <c r="R452" s="0" t="n">
        <f aca="false">L452*(Q452^M452)</f>
        <v>1263.11620365417</v>
      </c>
      <c r="S452" s="0" t="n">
        <f aca="false">R452/20/5.7/3.65*1000</f>
        <v>3035.60731471804</v>
      </c>
      <c r="T452" s="0" t="n">
        <f aca="false">S452*2.65</f>
        <v>8044.3593840028</v>
      </c>
      <c r="U452" s="0" t="n">
        <v>98.7</v>
      </c>
      <c r="V452" s="0" t="n">
        <v>0.158</v>
      </c>
      <c r="W452" s="0" t="n">
        <v>-2.96</v>
      </c>
      <c r="Y452" s="0" t="s">
        <v>720</v>
      </c>
    </row>
    <row r="453" customFormat="false" ht="15" hidden="false" customHeight="false" outlineLevel="0" collapsed="false">
      <c r="A453" s="0" t="s">
        <v>111</v>
      </c>
      <c r="B453" s="0" t="s">
        <v>112</v>
      </c>
      <c r="C453" s="0" t="n">
        <v>2</v>
      </c>
      <c r="D453" s="0" t="n">
        <v>2</v>
      </c>
      <c r="E453" s="0" t="n">
        <f aca="false">C453*D453</f>
        <v>4</v>
      </c>
      <c r="F453" s="0" t="n">
        <v>347.4885845</v>
      </c>
      <c r="G453" s="0" t="n">
        <v>920.8447489</v>
      </c>
      <c r="H453" s="0" t="n">
        <v>144.59</v>
      </c>
      <c r="I453" s="0" t="n">
        <v>0.14459</v>
      </c>
      <c r="J453" s="0" t="n">
        <v>0.00014459</v>
      </c>
      <c r="K453" s="0" t="n">
        <v>0.318766006</v>
      </c>
      <c r="L453" s="0" t="n">
        <v>0.0122</v>
      </c>
      <c r="M453" s="0" t="n">
        <v>2.9</v>
      </c>
      <c r="N453" s="0" t="n">
        <v>25.39517335</v>
      </c>
      <c r="O453" s="0" t="n">
        <f aca="false">R453*0.00220462</f>
        <v>5.04917581964304</v>
      </c>
      <c r="P453" s="0" t="n">
        <f aca="false">Q453/2.54</f>
        <v>25.9193342347908</v>
      </c>
      <c r="Q453" s="0" t="n">
        <f aca="false">98.7*(1-EXP(-0.158*(E453+2.96)))</f>
        <v>65.8351089563685</v>
      </c>
      <c r="R453" s="0" t="n">
        <f aca="false">L453*(Q453^M453)</f>
        <v>2290.27035028397</v>
      </c>
      <c r="S453" s="0" t="n">
        <f aca="false">R453/20/5.7/3.65*1000</f>
        <v>5504.13446355195</v>
      </c>
      <c r="T453" s="0" t="n">
        <f aca="false">S453*2.65</f>
        <v>14585.9563284127</v>
      </c>
      <c r="U453" s="0" t="n">
        <v>98.7</v>
      </c>
      <c r="V453" s="0" t="n">
        <v>0.158</v>
      </c>
      <c r="W453" s="0" t="n">
        <v>-2.96</v>
      </c>
    </row>
    <row r="454" customFormat="false" ht="15" hidden="false" customHeight="false" outlineLevel="0" collapsed="false">
      <c r="A454" s="0" t="s">
        <v>111</v>
      </c>
      <c r="B454" s="0" t="s">
        <v>112</v>
      </c>
      <c r="C454" s="0" t="n">
        <v>3</v>
      </c>
      <c r="D454" s="0" t="n">
        <v>2</v>
      </c>
      <c r="E454" s="0" t="n">
        <f aca="false">C454*D454</f>
        <v>6</v>
      </c>
      <c r="F454" s="0" t="n">
        <v>732.4200913</v>
      </c>
      <c r="G454" s="0" t="n">
        <v>1940.913242</v>
      </c>
      <c r="H454" s="0" t="n">
        <v>304.76</v>
      </c>
      <c r="I454" s="0" t="n">
        <v>0.30476</v>
      </c>
      <c r="J454" s="0" t="n">
        <v>0.00030476</v>
      </c>
      <c r="K454" s="0" t="n">
        <v>0.671879991</v>
      </c>
      <c r="L454" s="0" t="n">
        <v>0.0122</v>
      </c>
      <c r="M454" s="0" t="n">
        <v>2.9</v>
      </c>
      <c r="N454" s="0" t="n">
        <v>32.84075627</v>
      </c>
      <c r="O454" s="0" t="n">
        <f aca="false">R454*0.00220462</f>
        <v>7.29440383995019</v>
      </c>
      <c r="P454" s="0" t="n">
        <f aca="false">Q454/2.54</f>
        <v>29.4250159865792</v>
      </c>
      <c r="Q454" s="0" t="n">
        <f aca="false">98.7*(1-EXP(-0.158*(E454+2.96)))</f>
        <v>74.7395406059112</v>
      </c>
      <c r="R454" s="0" t="n">
        <f aca="false">L454*(Q454^M454)</f>
        <v>3308.68986036151</v>
      </c>
      <c r="S454" s="0" t="n">
        <f aca="false">R454/20/5.7/3.65*1000</f>
        <v>7951.66993598056</v>
      </c>
      <c r="T454" s="0" t="n">
        <f aca="false">S454*2.65</f>
        <v>21071.9253303485</v>
      </c>
      <c r="U454" s="0" t="n">
        <v>98.7</v>
      </c>
      <c r="V454" s="0" t="n">
        <v>0.158</v>
      </c>
      <c r="W454" s="0" t="n">
        <v>-2.96</v>
      </c>
    </row>
    <row r="455" customFormat="false" ht="15" hidden="false" customHeight="false" outlineLevel="0" collapsed="false">
      <c r="A455" s="0" t="s">
        <v>111</v>
      </c>
      <c r="B455" s="0" t="s">
        <v>112</v>
      </c>
      <c r="C455" s="0" t="n">
        <v>4</v>
      </c>
      <c r="D455" s="0" t="n">
        <v>2</v>
      </c>
      <c r="E455" s="0" t="n">
        <f aca="false">C455*D455</f>
        <v>8</v>
      </c>
      <c r="F455" s="0" t="n">
        <v>1115.200673</v>
      </c>
      <c r="G455" s="0" t="n">
        <v>2955.281782</v>
      </c>
      <c r="H455" s="0" t="n">
        <v>464.035</v>
      </c>
      <c r="I455" s="0" t="n">
        <v>0.464035</v>
      </c>
      <c r="J455" s="0" t="n">
        <v>0.000464035</v>
      </c>
      <c r="K455" s="0" t="n">
        <v>1.023020842</v>
      </c>
      <c r="L455" s="0" t="n">
        <v>0.0122</v>
      </c>
      <c r="M455" s="0" t="n">
        <v>2.9</v>
      </c>
      <c r="N455" s="0" t="n">
        <v>37.96436806</v>
      </c>
      <c r="O455" s="0" t="n">
        <f aca="false">R455*0.00220462</f>
        <v>9.28737549177861</v>
      </c>
      <c r="P455" s="0" t="n">
        <f aca="false">Q455/2.54</f>
        <v>31.9808663970008</v>
      </c>
      <c r="Q455" s="0" t="n">
        <f aca="false">98.7*(1-EXP(-0.158*(E455+2.96)))</f>
        <v>81.2314006483819</v>
      </c>
      <c r="R455" s="0" t="n">
        <f aca="false">L455*(Q455^M455)</f>
        <v>4212.68767033712</v>
      </c>
      <c r="S455" s="0" t="n">
        <f aca="false">R455/20/5.7/3.65*1000</f>
        <v>10124.2193471212</v>
      </c>
      <c r="T455" s="0" t="n">
        <f aca="false">S455*2.65</f>
        <v>26829.1812698711</v>
      </c>
      <c r="U455" s="0" t="n">
        <v>98.7</v>
      </c>
      <c r="V455" s="0" t="n">
        <v>0.158</v>
      </c>
      <c r="W455" s="0" t="n">
        <v>-2.96</v>
      </c>
    </row>
    <row r="456" customFormat="false" ht="15" hidden="false" customHeight="false" outlineLevel="0" collapsed="false">
      <c r="A456" s="0" t="s">
        <v>111</v>
      </c>
      <c r="B456" s="0" t="s">
        <v>112</v>
      </c>
      <c r="C456" s="0" t="n">
        <v>5</v>
      </c>
      <c r="D456" s="0" t="n">
        <v>2</v>
      </c>
      <c r="E456" s="0" t="n">
        <f aca="false">C456*D456</f>
        <v>10</v>
      </c>
      <c r="F456" s="0" t="n">
        <v>1550.432588</v>
      </c>
      <c r="G456" s="0" t="n">
        <v>4108.646359</v>
      </c>
      <c r="H456" s="0" t="n">
        <v>645.1349999</v>
      </c>
      <c r="I456" s="0" t="n">
        <v>0.645135</v>
      </c>
      <c r="J456" s="0" t="n">
        <v>0.000645135</v>
      </c>
      <c r="K456" s="0" t="n">
        <v>1.422277523</v>
      </c>
      <c r="L456" s="0" t="n">
        <v>0.0122</v>
      </c>
      <c r="M456" s="0" t="n">
        <v>2.9</v>
      </c>
      <c r="N456" s="0" t="n">
        <v>42.53250447</v>
      </c>
      <c r="O456" s="0" t="n">
        <f aca="false">R456*0.00220462</f>
        <v>10.9450291837385</v>
      </c>
      <c r="P456" s="0" t="n">
        <f aca="false">Q456/2.54</f>
        <v>33.8442332919334</v>
      </c>
      <c r="Q456" s="0" t="n">
        <f aca="false">98.7*(1-EXP(-0.158*(E456+2.96)))</f>
        <v>85.9643525615108</v>
      </c>
      <c r="R456" s="0" t="n">
        <f aca="false">L456*(Q456^M456)</f>
        <v>4964.58763130994</v>
      </c>
      <c r="S456" s="0" t="n">
        <f aca="false">R456/20/5.7/3.65*1000</f>
        <v>11931.236797188</v>
      </c>
      <c r="T456" s="0" t="n">
        <f aca="false">S456*2.65</f>
        <v>31617.7775125483</v>
      </c>
      <c r="U456" s="0" t="n">
        <v>98.7</v>
      </c>
      <c r="V456" s="0" t="n">
        <v>0.158</v>
      </c>
      <c r="W456" s="0" t="n">
        <v>-2.96</v>
      </c>
    </row>
    <row r="457" customFormat="false" ht="15" hidden="false" customHeight="false" outlineLevel="0" collapsed="false">
      <c r="A457" s="0" t="s">
        <v>111</v>
      </c>
      <c r="B457" s="0" t="s">
        <v>112</v>
      </c>
      <c r="C457" s="0" t="n">
        <v>6</v>
      </c>
      <c r="D457" s="0" t="n">
        <v>2</v>
      </c>
      <c r="E457" s="0" t="n">
        <f aca="false">C457*D457</f>
        <v>12</v>
      </c>
      <c r="F457" s="0" t="n">
        <v>1976.435953</v>
      </c>
      <c r="G457" s="0" t="n">
        <v>5237.555275</v>
      </c>
      <c r="H457" s="0" t="n">
        <v>822.395</v>
      </c>
      <c r="I457" s="0" t="n">
        <v>0.822395</v>
      </c>
      <c r="J457" s="0" t="n">
        <v>0.000822395</v>
      </c>
      <c r="K457" s="0" t="n">
        <v>1.813068465</v>
      </c>
      <c r="L457" s="0" t="n">
        <v>0.0122</v>
      </c>
      <c r="M457" s="0" t="n">
        <v>2.9</v>
      </c>
      <c r="N457" s="0" t="n">
        <v>46.24620282</v>
      </c>
      <c r="O457" s="0" t="n">
        <f aca="false">R457*0.00220462</f>
        <v>12.2682624121459</v>
      </c>
      <c r="P457" s="0" t="n">
        <f aca="false">Q457/2.54</f>
        <v>35.2027385358135</v>
      </c>
      <c r="Q457" s="0" t="n">
        <f aca="false">98.7*(1-EXP(-0.158*(E457+2.96)))</f>
        <v>89.4149558809664</v>
      </c>
      <c r="R457" s="0" t="n">
        <f aca="false">L457*(Q457^M457)</f>
        <v>5564.79684124516</v>
      </c>
      <c r="S457" s="0" t="n">
        <f aca="false">R457/20/5.7/3.65*1000</f>
        <v>13373.7006518749</v>
      </c>
      <c r="T457" s="0" t="n">
        <f aca="false">S457*2.65</f>
        <v>35440.3067274686</v>
      </c>
      <c r="U457" s="0" t="n">
        <v>98.7</v>
      </c>
      <c r="V457" s="0" t="n">
        <v>0.158</v>
      </c>
      <c r="W457" s="0" t="n">
        <v>-2.96</v>
      </c>
    </row>
    <row r="458" customFormat="false" ht="15" hidden="false" customHeight="false" outlineLevel="0" collapsed="false">
      <c r="A458" s="0" t="s">
        <v>111</v>
      </c>
      <c r="B458" s="0" t="s">
        <v>112</v>
      </c>
      <c r="C458" s="0" t="n">
        <v>7</v>
      </c>
      <c r="D458" s="0" t="n">
        <v>2</v>
      </c>
      <c r="E458" s="0" t="n">
        <f aca="false">C458*D458</f>
        <v>14</v>
      </c>
      <c r="F458" s="0" t="n">
        <v>2275.666907</v>
      </c>
      <c r="G458" s="0" t="n">
        <v>6030.517304</v>
      </c>
      <c r="H458" s="0" t="n">
        <v>946.905</v>
      </c>
      <c r="I458" s="0" t="n">
        <v>0.946905</v>
      </c>
      <c r="J458" s="0" t="n">
        <v>0.000946905</v>
      </c>
      <c r="K458" s="0" t="n">
        <v>2.087565701</v>
      </c>
      <c r="L458" s="0" t="n">
        <v>0.0122</v>
      </c>
      <c r="M458" s="0" t="n">
        <v>2.9</v>
      </c>
      <c r="N458" s="0" t="n">
        <v>48.54991519</v>
      </c>
      <c r="O458" s="0" t="n">
        <f aca="false">R458*0.00220462</f>
        <v>13.2962307819889</v>
      </c>
      <c r="P458" s="0" t="n">
        <f aca="false">Q458/2.54</f>
        <v>36.1931696219666</v>
      </c>
      <c r="Q458" s="0" t="n">
        <f aca="false">98.7*(1-EXP(-0.158*(E458+2.96)))</f>
        <v>91.9306508397952</v>
      </c>
      <c r="R458" s="0" t="n">
        <f aca="false">L458*(Q458^M458)</f>
        <v>6031.07600493006</v>
      </c>
      <c r="S458" s="0" t="n">
        <f aca="false">R458/20/5.7/3.65*1000</f>
        <v>14494.2946525596</v>
      </c>
      <c r="T458" s="0" t="n">
        <f aca="false">S458*2.65</f>
        <v>38409.880829283</v>
      </c>
      <c r="U458" s="0" t="n">
        <v>98.7</v>
      </c>
      <c r="V458" s="0" t="n">
        <v>0.158</v>
      </c>
      <c r="W458" s="0" t="n">
        <v>-2.96</v>
      </c>
    </row>
    <row r="459" customFormat="false" ht="15" hidden="false" customHeight="false" outlineLevel="0" collapsed="false">
      <c r="A459" s="0" t="s">
        <v>111</v>
      </c>
      <c r="B459" s="0" t="s">
        <v>112</v>
      </c>
      <c r="C459" s="0" t="n">
        <v>8</v>
      </c>
      <c r="D459" s="0" t="n">
        <v>2</v>
      </c>
      <c r="E459" s="0" t="n">
        <f aca="false">C459*D459</f>
        <v>16</v>
      </c>
      <c r="F459" s="0" t="n">
        <v>2451.333814</v>
      </c>
      <c r="G459" s="0" t="n">
        <v>6496.034608</v>
      </c>
      <c r="H459" s="0" t="n">
        <v>1020</v>
      </c>
      <c r="I459" s="0" t="n">
        <v>1.02</v>
      </c>
      <c r="J459" s="0" t="n">
        <v>0.00102</v>
      </c>
      <c r="K459" s="0" t="n">
        <v>2.2487124</v>
      </c>
      <c r="L459" s="0" t="n">
        <v>0.0122</v>
      </c>
      <c r="M459" s="0" t="n">
        <v>2.9</v>
      </c>
      <c r="N459" s="0" t="n">
        <v>49.81088472</v>
      </c>
      <c r="O459" s="0" t="n">
        <f aca="false">R459*0.00220462</f>
        <v>14.080183233065</v>
      </c>
      <c r="P459" s="0" t="n">
        <f aca="false">Q459/2.54</f>
        <v>36.9152527650663</v>
      </c>
      <c r="Q459" s="0" t="n">
        <f aca="false">98.7*(1-EXP(-0.158*(E459+2.96)))</f>
        <v>93.7647420232684</v>
      </c>
      <c r="R459" s="0" t="n">
        <f aca="false">L459*(Q459^M459)</f>
        <v>6386.67127807287</v>
      </c>
      <c r="S459" s="0" t="n">
        <f aca="false">R459/20/5.7/3.65*1000</f>
        <v>15348.8855517252</v>
      </c>
      <c r="T459" s="0" t="n">
        <f aca="false">S459*2.65</f>
        <v>40674.5467120719</v>
      </c>
      <c r="U459" s="0" t="n">
        <v>98.7</v>
      </c>
      <c r="V459" s="0" t="n">
        <v>0.158</v>
      </c>
      <c r="W459" s="0" t="n">
        <v>-2.96</v>
      </c>
    </row>
    <row r="460" customFormat="false" ht="15" hidden="false" customHeight="false" outlineLevel="0" collapsed="false">
      <c r="A460" s="0" t="s">
        <v>111</v>
      </c>
      <c r="B460" s="0" t="s">
        <v>112</v>
      </c>
      <c r="C460" s="0" t="n">
        <v>9</v>
      </c>
      <c r="D460" s="0" t="n">
        <v>2</v>
      </c>
      <c r="E460" s="0" t="n">
        <f aca="false">C460*D460</f>
        <v>18</v>
      </c>
      <c r="F460" s="0" t="n">
        <v>2643.59529</v>
      </c>
      <c r="G460" s="0" t="n">
        <v>7005.527518</v>
      </c>
      <c r="H460" s="0" t="n">
        <v>1100</v>
      </c>
      <c r="I460" s="0" t="n">
        <v>1.1</v>
      </c>
      <c r="J460" s="0" t="n">
        <v>0.0011</v>
      </c>
      <c r="K460" s="0" t="n">
        <v>2.425082</v>
      </c>
      <c r="L460" s="0" t="n">
        <v>0.0122</v>
      </c>
      <c r="M460" s="0" t="n">
        <v>2.9</v>
      </c>
      <c r="N460" s="0" t="n">
        <v>51.12484671</v>
      </c>
      <c r="O460" s="0" t="n">
        <f aca="false">R460*0.00220462</f>
        <v>14.6704110288433</v>
      </c>
      <c r="P460" s="0" t="n">
        <f aca="false">Q460/2.54</f>
        <v>37.4416943043499</v>
      </c>
      <c r="Q460" s="0" t="n">
        <f aca="false">98.7*(1-EXP(-0.158*(E460+2.96)))</f>
        <v>95.1019035330487</v>
      </c>
      <c r="R460" s="0" t="n">
        <f aca="false">L460*(Q460^M460)</f>
        <v>6654.39442118973</v>
      </c>
      <c r="S460" s="0" t="n">
        <f aca="false">R460/20/5.7/3.65*1000</f>
        <v>15992.296133597</v>
      </c>
      <c r="T460" s="0" t="n">
        <f aca="false">S460*2.65</f>
        <v>42379.5847540322</v>
      </c>
      <c r="U460" s="0" t="n">
        <v>98.7</v>
      </c>
      <c r="V460" s="0" t="n">
        <v>0.158</v>
      </c>
      <c r="W460" s="0" t="n">
        <v>-2.96</v>
      </c>
    </row>
    <row r="461" customFormat="false" ht="15" hidden="false" customHeight="false" outlineLevel="0" collapsed="false">
      <c r="A461" s="0" t="s">
        <v>111</v>
      </c>
      <c r="B461" s="0" t="s">
        <v>112</v>
      </c>
      <c r="C461" s="0" t="n">
        <v>10</v>
      </c>
      <c r="D461" s="0" t="n">
        <v>2</v>
      </c>
      <c r="E461" s="0" t="n">
        <f aca="false">C461*D461</f>
        <v>20</v>
      </c>
      <c r="F461" s="0" t="n">
        <v>3076.18361</v>
      </c>
      <c r="G461" s="0" t="n">
        <v>8151.886566</v>
      </c>
      <c r="H461" s="0" t="n">
        <v>1280</v>
      </c>
      <c r="I461" s="0" t="n">
        <v>1.28</v>
      </c>
      <c r="J461" s="0" t="n">
        <v>0.00128</v>
      </c>
      <c r="K461" s="0" t="n">
        <v>2.8219136</v>
      </c>
      <c r="L461" s="0" t="n">
        <v>0.0122</v>
      </c>
      <c r="M461" s="0" t="n">
        <v>2.9</v>
      </c>
      <c r="N461" s="0" t="n">
        <v>53.86760094</v>
      </c>
      <c r="O461" s="0" t="n">
        <f aca="false">R461*0.00220462</f>
        <v>15.1107828981065</v>
      </c>
      <c r="P461" s="0" t="n">
        <f aca="false">Q461/2.54</f>
        <v>37.8255014835254</v>
      </c>
      <c r="Q461" s="0" t="n">
        <f aca="false">98.7*(1-EXP(-0.158*(E461+2.96)))</f>
        <v>96.0767737681544</v>
      </c>
      <c r="R461" s="0" t="n">
        <f aca="false">L461*(Q461^M461)</f>
        <v>6854.14397860241</v>
      </c>
      <c r="S461" s="0" t="n">
        <f aca="false">R461/20/5.7/3.65*1000</f>
        <v>16472.3479418467</v>
      </c>
      <c r="T461" s="0" t="n">
        <f aca="false">S461*2.65</f>
        <v>43651.7220458938</v>
      </c>
      <c r="U461" s="0" t="n">
        <v>98.7</v>
      </c>
      <c r="V461" s="0" t="n">
        <v>0.158</v>
      </c>
      <c r="W461" s="0" t="n">
        <v>-2.96</v>
      </c>
    </row>
    <row r="462" customFormat="false" ht="15" hidden="false" customHeight="false" outlineLevel="0" collapsed="false">
      <c r="A462" s="0" t="s">
        <v>113</v>
      </c>
      <c r="B462" s="0" t="s">
        <v>114</v>
      </c>
      <c r="C462" s="0" t="n">
        <v>1</v>
      </c>
      <c r="D462" s="0" t="n">
        <v>2</v>
      </c>
      <c r="E462" s="0" t="n">
        <f aca="false">C462*D462</f>
        <v>2</v>
      </c>
      <c r="F462" s="0" t="n">
        <v>476.0273973</v>
      </c>
      <c r="G462" s="0" t="n">
        <v>1261.472603</v>
      </c>
      <c r="H462" s="0" t="n">
        <v>198.075</v>
      </c>
      <c r="I462" s="0" t="n">
        <v>0.198075</v>
      </c>
      <c r="J462" s="0" t="n">
        <v>0.000198075</v>
      </c>
      <c r="K462" s="0" t="n">
        <v>0.436680107</v>
      </c>
      <c r="L462" s="0" t="n">
        <v>0.012</v>
      </c>
      <c r="M462" s="0" t="n">
        <v>3.05</v>
      </c>
      <c r="N462" s="0" t="n">
        <v>24.14546353</v>
      </c>
      <c r="O462" s="0" t="n">
        <f aca="false">R462*0.00220462</f>
        <v>0.848542440295591</v>
      </c>
      <c r="P462" s="0" t="n">
        <f aca="false">Q462/2.54</f>
        <v>11.8193971508926</v>
      </c>
      <c r="Q462" s="0" t="n">
        <f aca="false">85.9*(1-EXP(-0.215*(E462)))</f>
        <v>30.0212687632671</v>
      </c>
      <c r="R462" s="0" t="n">
        <f aca="false">L462*(Q462^M462)</f>
        <v>384.892834273295</v>
      </c>
      <c r="S462" s="0" t="n">
        <f aca="false">R462/20/5.7/3.65*1000</f>
        <v>925.000803348461</v>
      </c>
      <c r="T462" s="0" t="n">
        <f aca="false">S462*2.65</f>
        <v>2451.25212887342</v>
      </c>
      <c r="U462" s="0" t="n">
        <v>85.9</v>
      </c>
      <c r="V462" s="0" t="n">
        <v>0.215</v>
      </c>
      <c r="W462" s="0" t="n">
        <v>0</v>
      </c>
      <c r="Y462" s="0" t="s">
        <v>721</v>
      </c>
    </row>
    <row r="463" customFormat="false" ht="15" hidden="false" customHeight="false" outlineLevel="0" collapsed="false">
      <c r="A463" s="0" t="s">
        <v>113</v>
      </c>
      <c r="B463" s="0" t="s">
        <v>114</v>
      </c>
      <c r="C463" s="0" t="n">
        <v>2</v>
      </c>
      <c r="D463" s="0" t="n">
        <v>2</v>
      </c>
      <c r="E463" s="0" t="n">
        <f aca="false">C463*D463</f>
        <v>4</v>
      </c>
      <c r="F463" s="0" t="n">
        <v>1129.488104</v>
      </c>
      <c r="G463" s="0" t="n">
        <v>2993.143474</v>
      </c>
      <c r="H463" s="0" t="n">
        <v>469.9800001</v>
      </c>
      <c r="I463" s="0" t="n">
        <v>0.46998</v>
      </c>
      <c r="J463" s="0" t="n">
        <v>0.00046998</v>
      </c>
      <c r="K463" s="0" t="n">
        <v>1.036127308</v>
      </c>
      <c r="L463" s="0" t="n">
        <v>0.012</v>
      </c>
      <c r="M463" s="0" t="n">
        <v>3.05</v>
      </c>
      <c r="N463" s="0" t="n">
        <v>32.05296724</v>
      </c>
      <c r="O463" s="0" t="n">
        <f aca="false">R463*0.00220462</f>
        <v>3.91208452813617</v>
      </c>
      <c r="P463" s="0" t="n">
        <f aca="false">Q463/2.54</f>
        <v>19.508022491695</v>
      </c>
      <c r="Q463" s="0" t="n">
        <f aca="false">85.9*(1-EXP(-0.215*(E463)))</f>
        <v>49.5503771289054</v>
      </c>
      <c r="R463" s="0" t="n">
        <f aca="false">L463*(Q463^M463)</f>
        <v>1774.49380307544</v>
      </c>
      <c r="S463" s="0" t="n">
        <f aca="false">R463/20/5.7/3.65*1000</f>
        <v>4264.58496293063</v>
      </c>
      <c r="T463" s="0" t="n">
        <f aca="false">S463*2.65</f>
        <v>11301.1501517662</v>
      </c>
      <c r="U463" s="0" t="n">
        <v>85.9</v>
      </c>
      <c r="V463" s="0" t="n">
        <v>0.215</v>
      </c>
      <c r="W463" s="0" t="n">
        <v>0</v>
      </c>
    </row>
    <row r="464" customFormat="false" ht="15" hidden="false" customHeight="false" outlineLevel="0" collapsed="false">
      <c r="A464" s="0" t="s">
        <v>113</v>
      </c>
      <c r="B464" s="0" t="s">
        <v>114</v>
      </c>
      <c r="C464" s="0" t="n">
        <v>3</v>
      </c>
      <c r="D464" s="0" t="n">
        <v>2</v>
      </c>
      <c r="E464" s="0" t="n">
        <f aca="false">C464*D464</f>
        <v>6</v>
      </c>
      <c r="F464" s="0" t="n">
        <v>1548.906513</v>
      </c>
      <c r="G464" s="0" t="n">
        <v>4104.60226</v>
      </c>
      <c r="H464" s="0" t="n">
        <v>644.5000001</v>
      </c>
      <c r="I464" s="0" t="n">
        <v>0.6445</v>
      </c>
      <c r="J464" s="0" t="n">
        <v>0.0006445</v>
      </c>
      <c r="K464" s="0" t="n">
        <v>1.42087759</v>
      </c>
      <c r="L464" s="0" t="n">
        <v>0.012</v>
      </c>
      <c r="M464" s="0" t="n">
        <v>3.05</v>
      </c>
      <c r="N464" s="0" t="n">
        <v>35.54948686</v>
      </c>
      <c r="O464" s="0" t="n">
        <f aca="false">R464*0.00220462</f>
        <v>7.84748035093632</v>
      </c>
      <c r="P464" s="0" t="n">
        <f aca="false">Q464/2.54</f>
        <v>24.5095432018072</v>
      </c>
      <c r="Q464" s="0" t="n">
        <f aca="false">85.9*(1-EXP(-0.215*(E464)))</f>
        <v>62.2542397325903</v>
      </c>
      <c r="R464" s="0" t="n">
        <f aca="false">L464*(Q464^M464)</f>
        <v>3559.56144412022</v>
      </c>
      <c r="S464" s="0" t="n">
        <f aca="false">R464/20/5.7/3.65*1000</f>
        <v>8554.58169699644</v>
      </c>
      <c r="T464" s="0" t="n">
        <f aca="false">S464*2.65</f>
        <v>22669.6414970406</v>
      </c>
      <c r="U464" s="0" t="n">
        <v>85.9</v>
      </c>
      <c r="V464" s="0" t="n">
        <v>0.215</v>
      </c>
      <c r="W464" s="0" t="n">
        <v>0</v>
      </c>
    </row>
    <row r="465" customFormat="false" ht="15" hidden="false" customHeight="false" outlineLevel="0" collapsed="false">
      <c r="A465" s="0" t="s">
        <v>113</v>
      </c>
      <c r="B465" s="0" t="s">
        <v>114</v>
      </c>
      <c r="C465" s="0" t="n">
        <v>4</v>
      </c>
      <c r="D465" s="0" t="n">
        <v>2</v>
      </c>
      <c r="E465" s="0" t="n">
        <f aca="false">C465*D465</f>
        <v>8</v>
      </c>
      <c r="F465" s="0" t="n">
        <v>2095.457822</v>
      </c>
      <c r="G465" s="0" t="n">
        <v>5552.96323</v>
      </c>
      <c r="H465" s="0" t="n">
        <v>871.9199997</v>
      </c>
      <c r="I465" s="0" t="n">
        <v>0.87192</v>
      </c>
      <c r="J465" s="0" t="n">
        <v>0.00087192</v>
      </c>
      <c r="K465" s="0" t="n">
        <v>1.92225227</v>
      </c>
      <c r="L465" s="0" t="n">
        <v>0.012</v>
      </c>
      <c r="M465" s="0" t="n">
        <v>3.05</v>
      </c>
      <c r="N465" s="0" t="n">
        <v>39.25250179</v>
      </c>
      <c r="O465" s="0" t="n">
        <f aca="false">R465*0.00220462</f>
        <v>11.4771495548164</v>
      </c>
      <c r="P465" s="0" t="n">
        <f aca="false">Q465/2.54</f>
        <v>27.7630779111822</v>
      </c>
      <c r="Q465" s="0" t="n">
        <f aca="false">85.9*(1-EXP(-0.215*(E465)))</f>
        <v>70.5182178944027</v>
      </c>
      <c r="R465" s="0" t="n">
        <f aca="false">L465*(Q465^M465)</f>
        <v>5205.95365859713</v>
      </c>
      <c r="S465" s="0" t="n">
        <f aca="false">R465/20/5.7/3.65*1000</f>
        <v>12511.3041542829</v>
      </c>
      <c r="T465" s="0" t="n">
        <f aca="false">S465*2.65</f>
        <v>33154.9560088498</v>
      </c>
      <c r="U465" s="0" t="n">
        <v>85.9</v>
      </c>
      <c r="V465" s="0" t="n">
        <v>0.215</v>
      </c>
      <c r="W465" s="0" t="n">
        <v>0</v>
      </c>
    </row>
    <row r="466" customFormat="false" ht="15" hidden="false" customHeight="false" outlineLevel="0" collapsed="false">
      <c r="A466" s="0" t="s">
        <v>113</v>
      </c>
      <c r="B466" s="0" t="s">
        <v>114</v>
      </c>
      <c r="C466" s="0" t="n">
        <v>5</v>
      </c>
      <c r="D466" s="0" t="n">
        <v>2</v>
      </c>
      <c r="E466" s="0" t="n">
        <f aca="false">C466*D466</f>
        <v>10</v>
      </c>
      <c r="F466" s="0" t="n">
        <v>2636.890171</v>
      </c>
      <c r="G466" s="0" t="n">
        <v>6987.758953</v>
      </c>
      <c r="H466" s="0" t="n">
        <v>1097.21</v>
      </c>
      <c r="I466" s="0" t="n">
        <v>1.09721</v>
      </c>
      <c r="J466" s="0" t="n">
        <v>0.00109721</v>
      </c>
      <c r="K466" s="0" t="n">
        <v>2.418931111</v>
      </c>
      <c r="L466" s="0" t="n">
        <v>0.012</v>
      </c>
      <c r="M466" s="0" t="n">
        <v>3.05</v>
      </c>
      <c r="N466" s="0" t="n">
        <v>42.32460897</v>
      </c>
      <c r="O466" s="0" t="n">
        <f aca="false">R466*0.00220462</f>
        <v>14.3597830758974</v>
      </c>
      <c r="P466" s="0" t="n">
        <f aca="false">Q466/2.54</f>
        <v>29.8795318296286</v>
      </c>
      <c r="Q466" s="0" t="n">
        <f aca="false">85.9*(1-EXP(-0.215*(E466)))</f>
        <v>75.8940108472566</v>
      </c>
      <c r="R466" s="0" t="n">
        <f aca="false">L466*(Q466^M466)</f>
        <v>6513.49578426095</v>
      </c>
      <c r="S466" s="0" t="n">
        <f aca="false">R466/20/5.7/3.65*1000</f>
        <v>15653.6788855106</v>
      </c>
      <c r="T466" s="0" t="n">
        <f aca="false">S466*2.65</f>
        <v>41482.249046603</v>
      </c>
      <c r="U466" s="0" t="n">
        <v>85.9</v>
      </c>
      <c r="V466" s="0" t="n">
        <v>0.215</v>
      </c>
      <c r="W466" s="0" t="n">
        <v>0</v>
      </c>
    </row>
    <row r="467" customFormat="false" ht="15" hidden="false" customHeight="false" outlineLevel="0" collapsed="false">
      <c r="A467" s="0" t="s">
        <v>113</v>
      </c>
      <c r="B467" s="0" t="s">
        <v>114</v>
      </c>
      <c r="C467" s="0" t="n">
        <v>6</v>
      </c>
      <c r="D467" s="0" t="n">
        <v>2</v>
      </c>
      <c r="E467" s="0" t="n">
        <f aca="false">C467*D467</f>
        <v>12</v>
      </c>
      <c r="F467" s="0" t="n">
        <v>2919.850997</v>
      </c>
      <c r="G467" s="0" t="n">
        <v>7737.605143</v>
      </c>
      <c r="H467" s="0" t="n">
        <v>1214.95</v>
      </c>
      <c r="I467" s="0" t="n">
        <v>1.21495</v>
      </c>
      <c r="J467" s="0" t="n">
        <v>0.00121495</v>
      </c>
      <c r="K467" s="0" t="n">
        <v>2.678503069</v>
      </c>
      <c r="L467" s="0" t="n">
        <v>0.012</v>
      </c>
      <c r="M467" s="0" t="n">
        <v>3.05</v>
      </c>
      <c r="N467" s="0" t="n">
        <v>43.7630181</v>
      </c>
      <c r="O467" s="0" t="n">
        <f aca="false">R467*0.00220462</f>
        <v>16.4747027457806</v>
      </c>
      <c r="P467" s="0" t="n">
        <f aca="false">Q467/2.54</f>
        <v>31.2563043521408</v>
      </c>
      <c r="Q467" s="0" t="n">
        <f aca="false">85.9*(1-EXP(-0.215*(E467)))</f>
        <v>79.3910130544376</v>
      </c>
      <c r="R467" s="0" t="n">
        <f aca="false">L467*(Q467^M467)</f>
        <v>7472.80835054595</v>
      </c>
      <c r="S467" s="0" t="n">
        <f aca="false">R467/20/5.7/3.65*1000</f>
        <v>17959.1645050371</v>
      </c>
      <c r="T467" s="0" t="n">
        <f aca="false">S467*2.65</f>
        <v>47591.7859383484</v>
      </c>
      <c r="U467" s="0" t="n">
        <v>85.9</v>
      </c>
      <c r="V467" s="0" t="n">
        <v>0.215</v>
      </c>
      <c r="W467" s="0" t="n">
        <v>0</v>
      </c>
    </row>
    <row r="468" customFormat="false" ht="15" hidden="false" customHeight="false" outlineLevel="0" collapsed="false">
      <c r="A468" s="0" t="s">
        <v>113</v>
      </c>
      <c r="B468" s="0" t="s">
        <v>114</v>
      </c>
      <c r="C468" s="0" t="n">
        <v>7</v>
      </c>
      <c r="D468" s="0" t="n">
        <v>2</v>
      </c>
      <c r="E468" s="0" t="n">
        <f aca="false">C468*D468</f>
        <v>14</v>
      </c>
      <c r="F468" s="0" t="n">
        <v>3445.56597</v>
      </c>
      <c r="G468" s="0" t="n">
        <v>9130.749819</v>
      </c>
      <c r="H468" s="0" t="n">
        <v>1433.7</v>
      </c>
      <c r="I468" s="0" t="n">
        <v>1.4337</v>
      </c>
      <c r="J468" s="0" t="n">
        <v>0.0014337</v>
      </c>
      <c r="K468" s="0" t="n">
        <v>3.160763694</v>
      </c>
      <c r="L468" s="0" t="n">
        <v>0.012</v>
      </c>
      <c r="M468" s="0" t="n">
        <v>3.05</v>
      </c>
      <c r="N468" s="0" t="n">
        <v>46.20415121</v>
      </c>
      <c r="O468" s="0" t="n">
        <f aca="false">R468*0.00220462</f>
        <v>17.9571904595824</v>
      </c>
      <c r="P468" s="0" t="n">
        <f aca="false">Q468/2.54</f>
        <v>32.1519073994001</v>
      </c>
      <c r="Q468" s="0" t="n">
        <f aca="false">85.9*(1-EXP(-0.215*(E468)))</f>
        <v>81.6658447944763</v>
      </c>
      <c r="R468" s="0" t="n">
        <f aca="false">L468*(Q468^M468)</f>
        <v>8145.25426585191</v>
      </c>
      <c r="S468" s="0" t="n">
        <f aca="false">R468/20/5.7/3.65*1000</f>
        <v>19575.2325543185</v>
      </c>
      <c r="T468" s="0" t="n">
        <f aca="false">S468*2.65</f>
        <v>51874.3662689439</v>
      </c>
      <c r="U468" s="0" t="n">
        <v>85.9</v>
      </c>
      <c r="V468" s="0" t="n">
        <v>0.215</v>
      </c>
      <c r="W468" s="0" t="n">
        <v>0</v>
      </c>
    </row>
    <row r="469" customFormat="false" ht="15" hidden="false" customHeight="false" outlineLevel="0" collapsed="false">
      <c r="A469" s="0" t="s">
        <v>113</v>
      </c>
      <c r="B469" s="0" t="s">
        <v>114</v>
      </c>
      <c r="C469" s="0" t="n">
        <v>8</v>
      </c>
      <c r="D469" s="0" t="n">
        <v>2</v>
      </c>
      <c r="E469" s="0" t="n">
        <f aca="false">C469*D469</f>
        <v>16</v>
      </c>
      <c r="F469" s="0" t="n">
        <v>3970.920452</v>
      </c>
      <c r="G469" s="0" t="n">
        <v>10522.9392</v>
      </c>
      <c r="H469" s="0" t="n">
        <v>1652.3</v>
      </c>
      <c r="I469" s="0" t="n">
        <v>1.6523</v>
      </c>
      <c r="J469" s="0" t="n">
        <v>0.0016523</v>
      </c>
      <c r="K469" s="0" t="n">
        <v>3.642693626</v>
      </c>
      <c r="L469" s="0" t="n">
        <v>0.012</v>
      </c>
      <c r="M469" s="0" t="n">
        <v>3.05</v>
      </c>
      <c r="N469" s="0" t="n">
        <v>48.40472491</v>
      </c>
      <c r="O469" s="0" t="n">
        <f aca="false">R469*0.00220462</f>
        <v>18.9681712092309</v>
      </c>
      <c r="P469" s="0" t="n">
        <f aca="false">Q469/2.54</f>
        <v>32.7345053269042</v>
      </c>
      <c r="Q469" s="0" t="n">
        <f aca="false">85.9*(1-EXP(-0.215*(E469)))</f>
        <v>83.1456435303368</v>
      </c>
      <c r="R469" s="0" t="n">
        <f aca="false">L469*(Q469^M469)</f>
        <v>8603.82796546839</v>
      </c>
      <c r="S469" s="0" t="n">
        <f aca="false">R469/20/5.7/3.65*1000</f>
        <v>20677.3082563528</v>
      </c>
      <c r="T469" s="0" t="n">
        <f aca="false">S469*2.65</f>
        <v>54794.8668793349</v>
      </c>
      <c r="U469" s="0" t="n">
        <v>85.9</v>
      </c>
      <c r="V469" s="0" t="n">
        <v>0.215</v>
      </c>
      <c r="W469" s="0" t="n">
        <v>0</v>
      </c>
    </row>
    <row r="470" customFormat="false" ht="15" hidden="false" customHeight="false" outlineLevel="0" collapsed="false">
      <c r="A470" s="0" t="s">
        <v>113</v>
      </c>
      <c r="B470" s="0" t="s">
        <v>114</v>
      </c>
      <c r="C470" s="0" t="n">
        <v>9</v>
      </c>
      <c r="D470" s="0" t="n">
        <v>2</v>
      </c>
      <c r="E470" s="0" t="n">
        <f aca="false">C470*D470</f>
        <v>18</v>
      </c>
      <c r="F470" s="0" t="n">
        <v>4109.589041</v>
      </c>
      <c r="G470" s="0" t="n">
        <v>10890.41096</v>
      </c>
      <c r="H470" s="0" t="n">
        <v>1710</v>
      </c>
      <c r="I470" s="0" t="n">
        <v>1.71</v>
      </c>
      <c r="J470" s="0" t="n">
        <v>0.00171</v>
      </c>
      <c r="K470" s="0" t="n">
        <v>3.7699002</v>
      </c>
      <c r="L470" s="0" t="n">
        <v>0.012</v>
      </c>
      <c r="M470" s="0" t="n">
        <v>3.05</v>
      </c>
      <c r="N470" s="0" t="n">
        <v>48.95255515</v>
      </c>
      <c r="O470" s="0" t="n">
        <f aca="false">R470*0.00220462</f>
        <v>19.6459467520334</v>
      </c>
      <c r="P470" s="0" t="n">
        <f aca="false">Q470/2.54</f>
        <v>33.1134905773126</v>
      </c>
      <c r="Q470" s="0" t="n">
        <f aca="false">85.9*(1-EXP(-0.215*(E470)))</f>
        <v>84.1082660663741</v>
      </c>
      <c r="R470" s="0" t="n">
        <f aca="false">L470*(Q470^M470)</f>
        <v>8911.26214587249</v>
      </c>
      <c r="S470" s="0" t="n">
        <f aca="false">R470/20/5.7/3.65*1000</f>
        <v>21416.1551210586</v>
      </c>
      <c r="T470" s="0" t="n">
        <f aca="false">S470*2.65</f>
        <v>56752.8110708053</v>
      </c>
      <c r="U470" s="0" t="n">
        <v>85.9</v>
      </c>
      <c r="V470" s="0" t="n">
        <v>0.215</v>
      </c>
      <c r="W470" s="0" t="n">
        <v>0</v>
      </c>
    </row>
    <row r="471" customFormat="false" ht="15" hidden="false" customHeight="false" outlineLevel="0" collapsed="false">
      <c r="A471" s="0" t="s">
        <v>113</v>
      </c>
      <c r="B471" s="0" t="s">
        <v>114</v>
      </c>
      <c r="C471" s="0" t="n">
        <v>10</v>
      </c>
      <c r="D471" s="0" t="n">
        <v>2</v>
      </c>
      <c r="E471" s="0" t="n">
        <f aca="false">C471*D471</f>
        <v>20</v>
      </c>
      <c r="F471" s="0" t="n">
        <v>4373.94857</v>
      </c>
      <c r="G471" s="0" t="n">
        <v>11590.96371</v>
      </c>
      <c r="H471" s="0" t="n">
        <v>1820</v>
      </c>
      <c r="I471" s="0" t="n">
        <v>1.82</v>
      </c>
      <c r="J471" s="0" t="n">
        <v>0.00182</v>
      </c>
      <c r="K471" s="0" t="n">
        <v>4.0124084</v>
      </c>
      <c r="L471" s="0" t="n">
        <v>0.012</v>
      </c>
      <c r="M471" s="0" t="n">
        <v>3.05</v>
      </c>
      <c r="N471" s="0" t="n">
        <v>49.96345996</v>
      </c>
      <c r="O471" s="0" t="n">
        <f aca="false">R471*0.00220462</f>
        <v>20.0954716081244</v>
      </c>
      <c r="P471" s="0" t="n">
        <f aca="false">Q471/2.54</f>
        <v>33.3600239294693</v>
      </c>
      <c r="Q471" s="0" t="n">
        <f aca="false">85.9*(1-EXP(-0.215*(E471)))</f>
        <v>84.7344607808519</v>
      </c>
      <c r="R471" s="0" t="n">
        <f aca="false">L471*(Q471^M471)</f>
        <v>9115.16343321044</v>
      </c>
      <c r="S471" s="0" t="n">
        <f aca="false">R471/20/5.7/3.65*1000</f>
        <v>21906.1846508302</v>
      </c>
      <c r="T471" s="0" t="n">
        <f aca="false">S471*2.65</f>
        <v>58051.3893247</v>
      </c>
      <c r="U471" s="0" t="n">
        <v>85.9</v>
      </c>
      <c r="V471" s="0" t="n">
        <v>0.215</v>
      </c>
      <c r="W471" s="0" t="n">
        <v>0</v>
      </c>
      <c r="Y471" s="0" t="s">
        <v>722</v>
      </c>
      <c r="Z471" s="0" t="s">
        <v>723</v>
      </c>
      <c r="AA471" s="0" t="s">
        <v>724</v>
      </c>
    </row>
    <row r="472" customFormat="false" ht="15" hidden="false" customHeight="false" outlineLevel="0" collapsed="false">
      <c r="A472" s="0" t="s">
        <v>115</v>
      </c>
      <c r="B472" s="0" t="s">
        <v>116</v>
      </c>
      <c r="C472" s="0" t="n">
        <v>1</v>
      </c>
      <c r="D472" s="0" t="n">
        <v>7</v>
      </c>
      <c r="E472" s="0" t="n">
        <f aca="false">C472*D472</f>
        <v>7</v>
      </c>
      <c r="F472" s="0" t="n">
        <v>8511146.557</v>
      </c>
      <c r="G472" s="0" t="n">
        <v>22554538.37</v>
      </c>
      <c r="H472" s="0" t="n">
        <v>3541488.082</v>
      </c>
      <c r="I472" s="0" t="n">
        <v>3541.488082</v>
      </c>
      <c r="J472" s="0" t="n">
        <v>3.541488082</v>
      </c>
      <c r="K472" s="0" t="n">
        <v>7807.635456</v>
      </c>
      <c r="L472" s="2" t="n">
        <v>0.015</v>
      </c>
      <c r="M472" s="0" t="n">
        <v>3</v>
      </c>
      <c r="N472" s="0" t="n">
        <v>707.5035037</v>
      </c>
      <c r="O472" s="0" t="n">
        <f aca="false">R472*0.00220462</f>
        <v>374.4330248009</v>
      </c>
      <c r="P472" s="0" t="n">
        <f aca="false">Q472/2.54</f>
        <v>88.4061880508024</v>
      </c>
      <c r="Q472" s="2" t="n">
        <f aca="false">U472*(1-EXP(-V472*(E472)))</f>
        <v>224.551717649038</v>
      </c>
      <c r="R472" s="2" t="n">
        <f aca="false">L472*(Q472^M472)</f>
        <v>169840.165108227</v>
      </c>
      <c r="S472" s="2" t="n">
        <f aca="false">R472/20/5.7/3.65*1000</f>
        <v>408171.509512683</v>
      </c>
      <c r="T472" s="2" t="n">
        <f aca="false">S472*2.65</f>
        <v>1081654.50020861</v>
      </c>
      <c r="U472" s="0" t="n">
        <f aca="false">$AC$473*100</f>
        <v>271.78</v>
      </c>
      <c r="V472" s="0" t="n">
        <v>0.25</v>
      </c>
      <c r="W472" s="0" t="n">
        <v>0</v>
      </c>
      <c r="X472" s="0" t="s">
        <v>459</v>
      </c>
      <c r="Y472" s="0" t="n">
        <f aca="false">AVERAGE(135,170)*0.453592</f>
        <v>69.17278</v>
      </c>
      <c r="Z472" s="0" t="n">
        <f aca="false">340*0.453592</f>
        <v>154.22128</v>
      </c>
      <c r="AA472" s="0" t="n">
        <f aca="false">1400*0.453592</f>
        <v>635.0288</v>
      </c>
      <c r="AC472" s="0" t="n">
        <f aca="false">AVERAGE(Y472:AA472)</f>
        <v>286.140953333333</v>
      </c>
      <c r="AD472" s="0" t="n">
        <f aca="false">R472*0.001</f>
        <v>169.840165108227</v>
      </c>
    </row>
    <row r="473" customFormat="false" ht="15" hidden="false" customHeight="false" outlineLevel="0" collapsed="false">
      <c r="A473" s="0" t="s">
        <v>115</v>
      </c>
      <c r="B473" s="0" t="s">
        <v>116</v>
      </c>
      <c r="C473" s="0" t="n">
        <v>2</v>
      </c>
      <c r="D473" s="0" t="n">
        <v>7</v>
      </c>
      <c r="E473" s="0" t="n">
        <f aca="false">C473*D473</f>
        <v>14</v>
      </c>
      <c r="F473" s="0" t="n">
        <v>9222421.467</v>
      </c>
      <c r="G473" s="0" t="n">
        <v>24439416.89</v>
      </c>
      <c r="H473" s="0" t="n">
        <v>3837449.572</v>
      </c>
      <c r="I473" s="0" t="n">
        <v>3837.449572</v>
      </c>
      <c r="J473" s="0" t="n">
        <v>3.837449572</v>
      </c>
      <c r="K473" s="0" t="n">
        <v>8460.118076</v>
      </c>
      <c r="L473" s="2" t="n">
        <v>0.015</v>
      </c>
      <c r="M473" s="0" t="n">
        <v>3</v>
      </c>
      <c r="N473" s="0" t="n">
        <v>726.6872836</v>
      </c>
      <c r="O473" s="0" t="n">
        <f aca="false">R473*0.00220462</f>
        <v>605.51867166867</v>
      </c>
      <c r="P473" s="0" t="n">
        <f aca="false">Q473/2.54</f>
        <v>103.768879973812</v>
      </c>
      <c r="Q473" s="2" t="n">
        <f aca="false">U473*(1-EXP(-V473*(E473)))</f>
        <v>263.572955133482</v>
      </c>
      <c r="R473" s="2" t="n">
        <f aca="false">L473*(Q473^M473)</f>
        <v>274658.975999796</v>
      </c>
      <c r="S473" s="2" t="n">
        <f aca="false">R473/20/5.7/3.65*1000</f>
        <v>660079.250179755</v>
      </c>
      <c r="T473" s="2" t="n">
        <f aca="false">S473*2.65</f>
        <v>1749210.01297635</v>
      </c>
      <c r="U473" s="0" t="n">
        <f aca="false">$AC$473*100</f>
        <v>271.78</v>
      </c>
      <c r="V473" s="0" t="n">
        <v>0.25</v>
      </c>
      <c r="W473" s="0" t="n">
        <v>0</v>
      </c>
      <c r="X473" s="0" t="s">
        <v>460</v>
      </c>
      <c r="Y473" s="0" t="n">
        <f aca="false">5.25*0.3048</f>
        <v>1.6002</v>
      </c>
      <c r="Z473" s="0" t="n">
        <f aca="false">8.5*0.3048</f>
        <v>2.5908</v>
      </c>
      <c r="AA473" s="0" t="n">
        <f aca="false">13*0.3048</f>
        <v>3.9624</v>
      </c>
      <c r="AC473" s="0" t="n">
        <f aca="false">AVERAGE(Y473:AA473)</f>
        <v>2.7178</v>
      </c>
      <c r="AD473" s="0" t="n">
        <f aca="false">R473*0.001</f>
        <v>274.658975999796</v>
      </c>
    </row>
    <row r="474" customFormat="false" ht="15" hidden="false" customHeight="false" outlineLevel="0" collapsed="false">
      <c r="A474" s="0" t="s">
        <v>115</v>
      </c>
      <c r="B474" s="0" t="s">
        <v>116</v>
      </c>
      <c r="C474" s="0" t="n">
        <v>3</v>
      </c>
      <c r="D474" s="0" t="n">
        <v>7</v>
      </c>
      <c r="E474" s="0" t="n">
        <f aca="false">C474*D474</f>
        <v>21</v>
      </c>
      <c r="F474" s="0" t="n">
        <v>9235805.592</v>
      </c>
      <c r="G474" s="0" t="n">
        <v>24474884.82</v>
      </c>
      <c r="H474" s="0" t="n">
        <v>3843018.707</v>
      </c>
      <c r="I474" s="0" t="n">
        <v>3843.018707</v>
      </c>
      <c r="J474" s="0" t="n">
        <v>3.843018707</v>
      </c>
      <c r="K474" s="0" t="n">
        <v>8472.395901</v>
      </c>
      <c r="L474" s="2" t="n">
        <v>0.015</v>
      </c>
      <c r="M474" s="0" t="n">
        <v>3</v>
      </c>
      <c r="N474" s="0" t="n">
        <v>727.0386509</v>
      </c>
      <c r="O474" s="0" t="n">
        <f aca="false">R474*0.00220462</f>
        <v>653.465371989364</v>
      </c>
      <c r="P474" s="0" t="n">
        <f aca="false">Q474/2.54</f>
        <v>106.438515531288</v>
      </c>
      <c r="Q474" s="2" t="n">
        <f aca="false">U474*(1-EXP(-V474*(E474)))</f>
        <v>270.353829449471</v>
      </c>
      <c r="R474" s="2" t="n">
        <f aca="false">L474*(Q474^M474)</f>
        <v>296407.259296098</v>
      </c>
      <c r="S474" s="2" t="n">
        <f aca="false">R474/20/5.7/3.65*1000</f>
        <v>712346.213160534</v>
      </c>
      <c r="T474" s="2" t="n">
        <f aca="false">S474*2.65</f>
        <v>1887717.46487542</v>
      </c>
      <c r="U474" s="0" t="n">
        <f aca="false">$AC$473*100</f>
        <v>271.78</v>
      </c>
      <c r="V474" s="0" t="n">
        <v>0.25</v>
      </c>
      <c r="W474" s="0" t="n">
        <v>0</v>
      </c>
      <c r="X474" s="0" t="s">
        <v>461</v>
      </c>
      <c r="Y474" s="0" t="n">
        <v>25</v>
      </c>
      <c r="Z474" s="0" t="n">
        <v>60</v>
      </c>
      <c r="AA474" s="0" t="n">
        <v>60</v>
      </c>
      <c r="AD474" s="0" t="n">
        <f aca="false">R474*0.001</f>
        <v>296.407259296098</v>
      </c>
    </row>
    <row r="475" customFormat="false" ht="15" hidden="false" customHeight="false" outlineLevel="0" collapsed="false">
      <c r="A475" s="0" t="s">
        <v>115</v>
      </c>
      <c r="B475" s="0" t="s">
        <v>116</v>
      </c>
      <c r="C475" s="0" t="n">
        <v>4</v>
      </c>
      <c r="D475" s="0" t="n">
        <v>7</v>
      </c>
      <c r="E475" s="0" t="n">
        <f aca="false">C475*D475</f>
        <v>28</v>
      </c>
      <c r="F475" s="0" t="n">
        <v>9236050.291</v>
      </c>
      <c r="G475" s="0" t="n">
        <v>24475533.27</v>
      </c>
      <c r="H475" s="0" t="n">
        <v>3843120.526</v>
      </c>
      <c r="I475" s="0" t="n">
        <v>3843.120526</v>
      </c>
      <c r="J475" s="0" t="n">
        <v>3.843120526</v>
      </c>
      <c r="K475" s="0" t="n">
        <v>8472.620374</v>
      </c>
      <c r="L475" s="2" t="n">
        <v>0.015</v>
      </c>
      <c r="M475" s="0" t="n">
        <v>3</v>
      </c>
      <c r="N475" s="0" t="n">
        <v>727.0450717</v>
      </c>
      <c r="O475" s="0" t="n">
        <f aca="false">R475*0.00220462</f>
        <v>662.047068665662</v>
      </c>
      <c r="P475" s="0" t="n">
        <f aca="false">Q475/2.54</f>
        <v>106.902428629686</v>
      </c>
      <c r="Q475" s="2" t="n">
        <f aca="false">U475*(1-EXP(-V475*(E475)))</f>
        <v>271.532168719402</v>
      </c>
      <c r="R475" s="2" t="n">
        <f aca="false">L475*(Q475^M475)</f>
        <v>300299.856059394</v>
      </c>
      <c r="S475" s="2" t="n">
        <f aca="false">R475/20/5.7/3.65*1000</f>
        <v>721701.168131205</v>
      </c>
      <c r="T475" s="2" t="n">
        <f aca="false">S475*2.65</f>
        <v>1912508.09554769</v>
      </c>
      <c r="U475" s="0" t="n">
        <f aca="false">$AC$473*100</f>
        <v>271.78</v>
      </c>
      <c r="V475" s="0" t="n">
        <v>0.25</v>
      </c>
      <c r="W475" s="0" t="n">
        <v>0</v>
      </c>
      <c r="X475" s="0" t="s">
        <v>462</v>
      </c>
      <c r="AA475" s="0" t="n">
        <f aca="false">300*0.453592</f>
        <v>136.0776</v>
      </c>
      <c r="AD475" s="0" t="n">
        <f aca="false">R475*0.001</f>
        <v>300.299856059394</v>
      </c>
    </row>
    <row r="476" customFormat="false" ht="15" hidden="false" customHeight="false" outlineLevel="0" collapsed="false">
      <c r="A476" s="0" t="s">
        <v>115</v>
      </c>
      <c r="B476" s="0" t="s">
        <v>116</v>
      </c>
      <c r="C476" s="0" t="n">
        <v>5</v>
      </c>
      <c r="D476" s="0" t="n">
        <v>7</v>
      </c>
      <c r="E476" s="0" t="n">
        <f aca="false">C476*D476</f>
        <v>35</v>
      </c>
      <c r="F476" s="0" t="n">
        <v>9236054.795</v>
      </c>
      <c r="G476" s="0" t="n">
        <v>24475545.21</v>
      </c>
      <c r="H476" s="0" t="n">
        <v>3843122.4</v>
      </c>
      <c r="I476" s="0" t="n">
        <v>3843.1224</v>
      </c>
      <c r="J476" s="0" t="n">
        <v>3.8431224</v>
      </c>
      <c r="K476" s="0" t="n">
        <v>8472.624506</v>
      </c>
      <c r="L476" s="2" t="n">
        <v>0.015</v>
      </c>
      <c r="M476" s="0" t="n">
        <v>3</v>
      </c>
      <c r="N476" s="0" t="n">
        <v>727.0451899</v>
      </c>
      <c r="O476" s="0" t="n">
        <f aca="false">R476*0.00220462</f>
        <v>663.54596399185</v>
      </c>
      <c r="P476" s="0" t="n">
        <f aca="false">Q476/2.54</f>
        <v>106.983044638213</v>
      </c>
      <c r="Q476" s="2" t="n">
        <f aca="false">U476*(1-EXP(-V476*(E476)))</f>
        <v>271.73693338106</v>
      </c>
      <c r="R476" s="2" t="n">
        <f aca="false">L476*(Q476^M476)</f>
        <v>300979.74435134</v>
      </c>
      <c r="S476" s="2" t="n">
        <f aca="false">R476/20/5.7/3.65*1000</f>
        <v>723335.12220942</v>
      </c>
      <c r="T476" s="2" t="n">
        <f aca="false">S476*2.65</f>
        <v>1916838.07385496</v>
      </c>
      <c r="U476" s="0" t="n">
        <f aca="false">$AC$473*100</f>
        <v>271.78</v>
      </c>
      <c r="V476" s="0" t="n">
        <v>0.25</v>
      </c>
      <c r="W476" s="0" t="n">
        <v>0</v>
      </c>
      <c r="X476" s="0" t="s">
        <v>463</v>
      </c>
      <c r="Z476" s="0" t="n">
        <f aca="false">3*0.3048</f>
        <v>0.9144</v>
      </c>
      <c r="AA476" s="0" t="n">
        <f aca="false">6*0.3048</f>
        <v>1.8288</v>
      </c>
      <c r="AD476" s="0" t="n">
        <f aca="false">R476*0.001</f>
        <v>300.97974435134</v>
      </c>
    </row>
    <row r="477" customFormat="false" ht="15" hidden="false" customHeight="false" outlineLevel="0" collapsed="false">
      <c r="A477" s="0" t="s">
        <v>115</v>
      </c>
      <c r="B477" s="0" t="s">
        <v>116</v>
      </c>
      <c r="C477" s="0" t="n">
        <v>6</v>
      </c>
      <c r="D477" s="0" t="n">
        <v>7</v>
      </c>
      <c r="E477" s="0" t="n">
        <f aca="false">C477*D477</f>
        <v>42</v>
      </c>
      <c r="F477" s="0" t="n">
        <v>9236055.545</v>
      </c>
      <c r="G477" s="0" t="n">
        <v>24475547.19</v>
      </c>
      <c r="H477" s="0" t="n">
        <v>3843122.712</v>
      </c>
      <c r="I477" s="0" t="n">
        <v>3843.122712</v>
      </c>
      <c r="J477" s="0" t="n">
        <v>3.843122712</v>
      </c>
      <c r="K477" s="0" t="n">
        <v>8472.625194</v>
      </c>
      <c r="L477" s="2" t="n">
        <v>0.015</v>
      </c>
      <c r="M477" s="0" t="n">
        <v>3</v>
      </c>
      <c r="N477" s="0" t="n">
        <v>727.0452096</v>
      </c>
      <c r="O477" s="0" t="n">
        <f aca="false">R477*0.00220462</f>
        <v>663.806663450399</v>
      </c>
      <c r="P477" s="0" t="n">
        <f aca="false">Q477/2.54</f>
        <v>106.99705359992</v>
      </c>
      <c r="Q477" s="2" t="n">
        <f aca="false">U477*(1-EXP(-V477*(E477)))</f>
        <v>271.772516143796</v>
      </c>
      <c r="R477" s="2" t="n">
        <f aca="false">L477*(Q477^M477)</f>
        <v>301097.995777231</v>
      </c>
      <c r="S477" s="2" t="n">
        <f aca="false">R477/20/5.7/3.65*1000</f>
        <v>723619.312129851</v>
      </c>
      <c r="T477" s="2" t="n">
        <f aca="false">S477*2.65</f>
        <v>1917591.1771441</v>
      </c>
      <c r="U477" s="0" t="n">
        <f aca="false">$AC$473*100</f>
        <v>271.78</v>
      </c>
      <c r="V477" s="0" t="n">
        <v>0.25</v>
      </c>
      <c r="W477" s="0" t="n">
        <v>0</v>
      </c>
      <c r="X477" s="0" t="s">
        <v>464</v>
      </c>
      <c r="AD477" s="0" t="n">
        <f aca="false">R477*0.001</f>
        <v>301.097995777231</v>
      </c>
    </row>
    <row r="478" customFormat="false" ht="15" hidden="false" customHeight="false" outlineLevel="0" collapsed="false">
      <c r="A478" s="0" t="s">
        <v>115</v>
      </c>
      <c r="B478" s="0" t="s">
        <v>116</v>
      </c>
      <c r="C478" s="0" t="n">
        <v>7</v>
      </c>
      <c r="D478" s="0" t="n">
        <v>7</v>
      </c>
      <c r="E478" s="0" t="n">
        <f aca="false">C478*D478</f>
        <v>49</v>
      </c>
      <c r="F478" s="0" t="n">
        <v>9236056.296</v>
      </c>
      <c r="G478" s="0" t="n">
        <v>24475549.18</v>
      </c>
      <c r="H478" s="0" t="n">
        <v>3843123.025</v>
      </c>
      <c r="I478" s="0" t="n">
        <v>3843.123025</v>
      </c>
      <c r="J478" s="0" t="n">
        <v>3.843123025</v>
      </c>
      <c r="K478" s="0" t="n">
        <v>8472.625883</v>
      </c>
      <c r="L478" s="2" t="n">
        <v>0.015</v>
      </c>
      <c r="M478" s="0" t="n">
        <v>3</v>
      </c>
      <c r="N478" s="0" t="n">
        <v>727.0452293</v>
      </c>
      <c r="O478" s="0" t="n">
        <f aca="false">R478*0.00220462</f>
        <v>663.851973186177</v>
      </c>
      <c r="P478" s="0" t="n">
        <f aca="false">Q478/2.54</f>
        <v>106.999487992439</v>
      </c>
      <c r="Q478" s="2" t="n">
        <f aca="false">U478*(1-EXP(-V478*(E478)))</f>
        <v>271.778699500795</v>
      </c>
      <c r="R478" s="2" t="n">
        <f aca="false">L478*(Q478^M478)</f>
        <v>301118.547952108</v>
      </c>
      <c r="S478" s="2" t="n">
        <f aca="false">R478/20/5.7/3.65*1000</f>
        <v>723668.704523211</v>
      </c>
      <c r="T478" s="2" t="n">
        <f aca="false">S478*2.65</f>
        <v>1917722.06698651</v>
      </c>
      <c r="U478" s="0" t="n">
        <f aca="false">$AC$473*100</f>
        <v>271.78</v>
      </c>
      <c r="V478" s="0" t="n">
        <v>0.25</v>
      </c>
      <c r="W478" s="0" t="n">
        <v>0</v>
      </c>
      <c r="X478" s="0" t="s">
        <v>434</v>
      </c>
      <c r="Y478" s="7" t="s">
        <v>725</v>
      </c>
      <c r="Z478" s="7" t="s">
        <v>726</v>
      </c>
      <c r="AA478" s="7" t="s">
        <v>727</v>
      </c>
    </row>
    <row r="479" customFormat="false" ht="15" hidden="false" customHeight="false" outlineLevel="0" collapsed="false">
      <c r="A479" s="0" t="s">
        <v>115</v>
      </c>
      <c r="B479" s="0" t="s">
        <v>116</v>
      </c>
      <c r="C479" s="0" t="n">
        <v>8</v>
      </c>
      <c r="D479" s="0" t="n">
        <v>7</v>
      </c>
      <c r="E479" s="0" t="n">
        <f aca="false">C479*D479</f>
        <v>56</v>
      </c>
      <c r="F479" s="0" t="n">
        <v>9236057.046</v>
      </c>
      <c r="G479" s="0" t="n">
        <v>24475551.17</v>
      </c>
      <c r="H479" s="0" t="n">
        <v>3843123.337</v>
      </c>
      <c r="I479" s="0" t="n">
        <v>3843.123337</v>
      </c>
      <c r="J479" s="0" t="n">
        <v>3.843123337</v>
      </c>
      <c r="K479" s="0" t="n">
        <v>8472.626571</v>
      </c>
      <c r="L479" s="2" t="n">
        <v>0.015</v>
      </c>
      <c r="M479" s="0" t="n">
        <v>3</v>
      </c>
      <c r="N479" s="0" t="n">
        <v>727.045249</v>
      </c>
      <c r="O479" s="0" t="n">
        <f aca="false">R479*0.00220462</f>
        <v>663.859847047909</v>
      </c>
      <c r="P479" s="0" t="n">
        <f aca="false">Q479/2.54</f>
        <v>106.999911026427</v>
      </c>
      <c r="Q479" s="2" t="n">
        <f aca="false">U479*(1-EXP(-V479*(E479)))</f>
        <v>271.779774007125</v>
      </c>
      <c r="R479" s="2" t="n">
        <f aca="false">L479*(Q479^M479)</f>
        <v>301122.11947996</v>
      </c>
      <c r="S479" s="2" t="n">
        <f aca="false">R479/20/5.7/3.65*1000</f>
        <v>723677.287863398</v>
      </c>
      <c r="T479" s="2" t="n">
        <f aca="false">S479*2.65</f>
        <v>1917744.812838</v>
      </c>
      <c r="U479" s="0" t="n">
        <f aca="false">$AC$473*100</f>
        <v>271.78</v>
      </c>
      <c r="V479" s="0" t="n">
        <v>0.25</v>
      </c>
      <c r="W479" s="0" t="n">
        <v>0</v>
      </c>
      <c r="X479" s="0" t="s">
        <v>469</v>
      </c>
      <c r="Y479" s="0" t="n">
        <v>11</v>
      </c>
      <c r="Z479" s="0" t="n">
        <v>12</v>
      </c>
      <c r="AA479" s="0" t="n">
        <v>12</v>
      </c>
    </row>
    <row r="480" customFormat="false" ht="15" hidden="false" customHeight="false" outlineLevel="0" collapsed="false">
      <c r="A480" s="0" t="s">
        <v>115</v>
      </c>
      <c r="B480" s="0" t="s">
        <v>116</v>
      </c>
      <c r="C480" s="0" t="n">
        <v>9</v>
      </c>
      <c r="D480" s="0" t="n">
        <v>7</v>
      </c>
      <c r="E480" s="0" t="n">
        <f aca="false">C480*D480</f>
        <v>63</v>
      </c>
      <c r="F480" s="0" t="n">
        <v>9236057.797</v>
      </c>
      <c r="G480" s="0" t="n">
        <v>24475553.16</v>
      </c>
      <c r="H480" s="0" t="n">
        <v>3843123.649</v>
      </c>
      <c r="I480" s="0" t="n">
        <v>3843.123649</v>
      </c>
      <c r="J480" s="0" t="n">
        <v>3.843123649</v>
      </c>
      <c r="K480" s="0" t="n">
        <v>8472.62726</v>
      </c>
      <c r="L480" s="2" t="n">
        <v>0.015</v>
      </c>
      <c r="M480" s="0" t="n">
        <v>3</v>
      </c>
      <c r="N480" s="0" t="n">
        <v>727.0452687</v>
      </c>
      <c r="O480" s="0" t="n">
        <f aca="false">R480*0.00220462</f>
        <v>663.861215326262</v>
      </c>
      <c r="P480" s="0" t="n">
        <f aca="false">Q480/2.54</f>
        <v>106.999984538711</v>
      </c>
      <c r="Q480" s="2" t="n">
        <f aca="false">U480*(1-EXP(-V480*(E480)))</f>
        <v>271.779960728327</v>
      </c>
      <c r="R480" s="2" t="n">
        <f aca="false">L480*(Q480^M480)</f>
        <v>301122.740121319</v>
      </c>
      <c r="S480" s="2" t="n">
        <f aca="false">R480/20/5.7/3.65*1000</f>
        <v>723678.779431192</v>
      </c>
      <c r="T480" s="2" t="n">
        <f aca="false">S480*2.65</f>
        <v>1917748.76549266</v>
      </c>
      <c r="U480" s="0" t="n">
        <f aca="false">$AC$473*100</f>
        <v>271.78</v>
      </c>
      <c r="V480" s="0" t="n">
        <v>0.25</v>
      </c>
      <c r="W480" s="0" t="n">
        <v>0</v>
      </c>
      <c r="X480" s="0" t="s">
        <v>470</v>
      </c>
      <c r="Z480" s="0" t="n">
        <v>7</v>
      </c>
      <c r="AA480" s="0" t="n">
        <v>10</v>
      </c>
    </row>
    <row r="481" customFormat="false" ht="15" hidden="false" customHeight="false" outlineLevel="0" collapsed="false">
      <c r="A481" s="0" t="s">
        <v>115</v>
      </c>
      <c r="B481" s="0" t="s">
        <v>116</v>
      </c>
      <c r="C481" s="0" t="n">
        <v>10</v>
      </c>
      <c r="D481" s="0" t="n">
        <v>7</v>
      </c>
      <c r="E481" s="0" t="n">
        <f aca="false">C481*D481</f>
        <v>70</v>
      </c>
      <c r="F481" s="0" t="n">
        <v>9236059.298</v>
      </c>
      <c r="G481" s="0" t="n">
        <v>24475557.14</v>
      </c>
      <c r="H481" s="0" t="n">
        <v>3843124.274</v>
      </c>
      <c r="I481" s="0" t="n">
        <v>3843.124274</v>
      </c>
      <c r="J481" s="0" t="n">
        <v>3.843124274</v>
      </c>
      <c r="K481" s="0" t="n">
        <v>8472.628637</v>
      </c>
      <c r="L481" s="2" t="n">
        <v>0.015</v>
      </c>
      <c r="M481" s="0" t="n">
        <v>3</v>
      </c>
      <c r="N481" s="0" t="n">
        <v>727.0453081</v>
      </c>
      <c r="O481" s="0" t="n">
        <f aca="false">R481*0.00220462</f>
        <v>663.861453097579</v>
      </c>
      <c r="P481" s="0" t="n">
        <f aca="false">Q481/2.54</f>
        <v>106.999997313231</v>
      </c>
      <c r="Q481" s="2" t="n">
        <f aca="false">U481*(1-EXP(-V481*(E481)))</f>
        <v>271.779993175607</v>
      </c>
      <c r="R481" s="2" t="n">
        <f aca="false">L481*(Q481^M481)</f>
        <v>301122.847972702</v>
      </c>
      <c r="S481" s="2" t="n">
        <f aca="false">R481/20/5.7/3.65*1000</f>
        <v>723679.038627019</v>
      </c>
      <c r="T481" s="2" t="n">
        <f aca="false">S481*2.65</f>
        <v>1917749.4523616</v>
      </c>
      <c r="U481" s="0" t="n">
        <f aca="false">$AC$473*100</f>
        <v>271.78</v>
      </c>
      <c r="V481" s="0" t="n">
        <v>0.25</v>
      </c>
      <c r="W481" s="0" t="n">
        <v>0</v>
      </c>
      <c r="X481" s="0" t="s">
        <v>471</v>
      </c>
      <c r="Z481" s="0" t="n">
        <v>1.5</v>
      </c>
      <c r="AA481" s="0" t="n">
        <f aca="false">20/12</f>
        <v>1.66666666666667</v>
      </c>
    </row>
    <row r="482" customFormat="false" ht="15" hidden="false" customHeight="false" outlineLevel="0" collapsed="false">
      <c r="A482" s="0" t="s">
        <v>117</v>
      </c>
      <c r="B482" s="0" t="s">
        <v>118</v>
      </c>
      <c r="C482" s="0" t="n">
        <v>1</v>
      </c>
      <c r="D482" s="0" t="n">
        <v>2</v>
      </c>
      <c r="E482" s="0" t="n">
        <f aca="false">C482*D482</f>
        <v>2</v>
      </c>
      <c r="F482" s="0" t="n">
        <v>127.5414564</v>
      </c>
      <c r="G482" s="0" t="n">
        <v>337.9848595</v>
      </c>
      <c r="H482" s="0" t="n">
        <v>53.07000001</v>
      </c>
      <c r="I482" s="0" t="n">
        <v>0.05307</v>
      </c>
      <c r="J482" s="0" t="n">
        <v>5.31E-005</v>
      </c>
      <c r="K482" s="0" t="n">
        <v>0.116999183</v>
      </c>
      <c r="L482" s="0" t="n">
        <v>0.015</v>
      </c>
      <c r="M482" s="0" t="n">
        <v>3</v>
      </c>
      <c r="N482" s="0" t="n">
        <v>15.23769499</v>
      </c>
      <c r="O482" s="0" t="n">
        <f aca="false">R482*0.00220462</f>
        <v>0.0772557186258254</v>
      </c>
      <c r="P482" s="0" t="n">
        <f aca="false">Q482/2.54</f>
        <v>5.22397987192588</v>
      </c>
      <c r="Q482" s="0" t="n">
        <f aca="false">73.2*(1-EXP(-0.1*(E482)))</f>
        <v>13.2689088746917</v>
      </c>
      <c r="R482" s="0" t="n">
        <f aca="false">L482*(Q482^M482)</f>
        <v>35.0426461820293</v>
      </c>
      <c r="S482" s="0" t="n">
        <f aca="false">R482/20/5.7/3.65*1000</f>
        <v>84.2168858015604</v>
      </c>
      <c r="T482" s="0" t="n">
        <f aca="false">S482*2.65</f>
        <v>223.174747374135</v>
      </c>
      <c r="U482" s="0" t="n">
        <v>73.2</v>
      </c>
      <c r="V482" s="0" t="n">
        <v>0.1</v>
      </c>
      <c r="W482" s="0" t="n">
        <v>0</v>
      </c>
      <c r="Y482" s="0" t="s">
        <v>728</v>
      </c>
    </row>
    <row r="483" customFormat="false" ht="15" hidden="false" customHeight="false" outlineLevel="0" collapsed="false">
      <c r="A483" s="0" t="s">
        <v>117</v>
      </c>
      <c r="B483" s="0" t="s">
        <v>118</v>
      </c>
      <c r="C483" s="0" t="n">
        <v>2</v>
      </c>
      <c r="D483" s="0" t="n">
        <v>2</v>
      </c>
      <c r="E483" s="0" t="n">
        <f aca="false">C483*D483</f>
        <v>4</v>
      </c>
      <c r="F483" s="0" t="n">
        <v>347.4885845</v>
      </c>
      <c r="G483" s="0" t="n">
        <v>920.8447489</v>
      </c>
      <c r="H483" s="0" t="n">
        <v>144.59</v>
      </c>
      <c r="I483" s="0" t="n">
        <v>0.14459</v>
      </c>
      <c r="J483" s="0" t="n">
        <v>0.00014459</v>
      </c>
      <c r="K483" s="0" t="n">
        <v>0.318766006</v>
      </c>
      <c r="L483" s="0" t="n">
        <v>0.015</v>
      </c>
      <c r="M483" s="0" t="n">
        <v>3</v>
      </c>
      <c r="N483" s="0" t="n">
        <v>21.28215815</v>
      </c>
      <c r="O483" s="0" t="n">
        <f aca="false">R483*0.00220462</f>
        <v>0.464767624630131</v>
      </c>
      <c r="P483" s="0" t="n">
        <f aca="false">Q483/2.54</f>
        <v>9.50101284653197</v>
      </c>
      <c r="Q483" s="0" t="n">
        <f aca="false">73.2*(1-EXP(-0.1*(E483)))</f>
        <v>24.1325726301912</v>
      </c>
      <c r="R483" s="0" t="n">
        <f aca="false">L483*(Q483^M483)</f>
        <v>210.815299067472</v>
      </c>
      <c r="S483" s="0" t="n">
        <f aca="false">R483/20/5.7/3.65*1000</f>
        <v>506.64575599008</v>
      </c>
      <c r="T483" s="0" t="n">
        <f aca="false">S483*2.65</f>
        <v>1342.61125337371</v>
      </c>
      <c r="U483" s="0" t="n">
        <v>73.2</v>
      </c>
      <c r="V483" s="0" t="n">
        <v>0.1</v>
      </c>
      <c r="W483" s="0" t="n">
        <v>0</v>
      </c>
    </row>
    <row r="484" customFormat="false" ht="15" hidden="false" customHeight="false" outlineLevel="0" collapsed="false">
      <c r="A484" s="0" t="s">
        <v>117</v>
      </c>
      <c r="B484" s="0" t="s">
        <v>118</v>
      </c>
      <c r="C484" s="0" t="n">
        <v>3</v>
      </c>
      <c r="D484" s="0" t="n">
        <v>2</v>
      </c>
      <c r="E484" s="0" t="n">
        <f aca="false">C484*D484</f>
        <v>6</v>
      </c>
      <c r="F484" s="0" t="n">
        <v>732.4200913</v>
      </c>
      <c r="G484" s="0" t="n">
        <v>1940.913242</v>
      </c>
      <c r="H484" s="0" t="n">
        <v>304.76</v>
      </c>
      <c r="I484" s="0" t="n">
        <v>0.30476</v>
      </c>
      <c r="J484" s="0" t="n">
        <v>0.00030476</v>
      </c>
      <c r="K484" s="0" t="n">
        <v>0.671879991</v>
      </c>
      <c r="L484" s="0" t="n">
        <v>0.015</v>
      </c>
      <c r="M484" s="0" t="n">
        <v>3</v>
      </c>
      <c r="N484" s="0" t="n">
        <v>27.28698603</v>
      </c>
      <c r="O484" s="0" t="n">
        <f aca="false">R484*0.00220462</f>
        <v>1.19132955845438</v>
      </c>
      <c r="P484" s="0" t="n">
        <f aca="false">Q484/2.54</f>
        <v>13.0027512747706</v>
      </c>
      <c r="Q484" s="0" t="n">
        <f aca="false">73.2*(1-EXP(-0.1*(E484)))</f>
        <v>33.0269882379173</v>
      </c>
      <c r="R484" s="0" t="n">
        <f aca="false">L484*(Q484^M484)</f>
        <v>540.378640515999</v>
      </c>
      <c r="S484" s="0" t="n">
        <f aca="false">R484/20/5.7/3.65*1000</f>
        <v>1298.6749351502</v>
      </c>
      <c r="T484" s="0" t="n">
        <f aca="false">S484*2.65</f>
        <v>3441.48857814804</v>
      </c>
      <c r="U484" s="0" t="n">
        <v>73.2</v>
      </c>
      <c r="V484" s="0" t="n">
        <v>0.1</v>
      </c>
      <c r="W484" s="0" t="n">
        <v>0</v>
      </c>
    </row>
    <row r="485" customFormat="false" ht="15" hidden="false" customHeight="false" outlineLevel="0" collapsed="false">
      <c r="A485" s="0" t="s">
        <v>117</v>
      </c>
      <c r="B485" s="0" t="s">
        <v>118</v>
      </c>
      <c r="C485" s="0" t="n">
        <v>4</v>
      </c>
      <c r="D485" s="0" t="n">
        <v>2</v>
      </c>
      <c r="E485" s="0" t="n">
        <f aca="false">C485*D485</f>
        <v>8</v>
      </c>
      <c r="F485" s="0" t="n">
        <v>1115.200673</v>
      </c>
      <c r="G485" s="0" t="n">
        <v>2955.281782</v>
      </c>
      <c r="H485" s="0" t="n">
        <v>464.035</v>
      </c>
      <c r="I485" s="0" t="n">
        <v>0.464035</v>
      </c>
      <c r="J485" s="0" t="n">
        <v>0.000464035</v>
      </c>
      <c r="K485" s="0" t="n">
        <v>1.023020842</v>
      </c>
      <c r="L485" s="0" t="n">
        <v>0.015</v>
      </c>
      <c r="M485" s="0" t="n">
        <v>3</v>
      </c>
      <c r="N485" s="0" t="n">
        <v>31.39206078</v>
      </c>
      <c r="O485" s="0" t="n">
        <f aca="false">R485*0.00220462</f>
        <v>2.16588277565758</v>
      </c>
      <c r="P485" s="0" t="n">
        <f aca="false">Q485/2.54</f>
        <v>15.8697322152045</v>
      </c>
      <c r="Q485" s="0" t="n">
        <f aca="false">73.2*(1-EXP(-0.1*(E485)))</f>
        <v>40.3091198266194</v>
      </c>
      <c r="R485" s="0" t="n">
        <f aca="false">L485*(Q485^M485)</f>
        <v>982.429069707059</v>
      </c>
      <c r="S485" s="0" t="n">
        <f aca="false">R485/20/5.7/3.65*1000</f>
        <v>2361.0407827615</v>
      </c>
      <c r="T485" s="0" t="n">
        <f aca="false">S485*2.65</f>
        <v>6256.75807431797</v>
      </c>
      <c r="U485" s="0" t="n">
        <v>73.2</v>
      </c>
      <c r="V485" s="0" t="n">
        <v>0.1</v>
      </c>
      <c r="W485" s="0" t="n">
        <v>0</v>
      </c>
    </row>
    <row r="486" customFormat="false" ht="15" hidden="false" customHeight="false" outlineLevel="0" collapsed="false">
      <c r="A486" s="0" t="s">
        <v>117</v>
      </c>
      <c r="B486" s="0" t="s">
        <v>118</v>
      </c>
      <c r="C486" s="0" t="n">
        <v>5</v>
      </c>
      <c r="D486" s="0" t="n">
        <v>2</v>
      </c>
      <c r="E486" s="0" t="n">
        <f aca="false">C486*D486</f>
        <v>10</v>
      </c>
      <c r="F486" s="0" t="n">
        <v>1550.432588</v>
      </c>
      <c r="G486" s="0" t="n">
        <v>4108.646359</v>
      </c>
      <c r="H486" s="0" t="n">
        <v>645.1349999</v>
      </c>
      <c r="I486" s="0" t="n">
        <v>0.645135</v>
      </c>
      <c r="J486" s="0" t="n">
        <v>0.000645135</v>
      </c>
      <c r="K486" s="0" t="n">
        <v>1.422277523</v>
      </c>
      <c r="L486" s="0" t="n">
        <v>0.015</v>
      </c>
      <c r="M486" s="0" t="n">
        <v>3</v>
      </c>
      <c r="N486" s="0" t="n">
        <v>35.03642466</v>
      </c>
      <c r="O486" s="0" t="n">
        <f aca="false">R486*0.00220462</f>
        <v>3.2761063483326</v>
      </c>
      <c r="P486" s="0" t="n">
        <f aca="false">Q486/2.54</f>
        <v>18.2170176796261</v>
      </c>
      <c r="Q486" s="0" t="n">
        <f aca="false">73.2*(1-EXP(-0.1*(E486)))</f>
        <v>46.2712249062504</v>
      </c>
      <c r="R486" s="0" t="n">
        <f aca="false">L486*(Q486^M486)</f>
        <v>1486.01861016075</v>
      </c>
      <c r="S486" s="0" t="n">
        <f aca="false">R486/20/5.7/3.65*1000</f>
        <v>3571.30163460887</v>
      </c>
      <c r="T486" s="0" t="n">
        <f aca="false">S486*2.65</f>
        <v>9463.94933171352</v>
      </c>
      <c r="U486" s="0" t="n">
        <v>73.2</v>
      </c>
      <c r="V486" s="0" t="n">
        <v>0.1</v>
      </c>
      <c r="W486" s="0" t="n">
        <v>0</v>
      </c>
    </row>
    <row r="487" customFormat="false" ht="15" hidden="false" customHeight="false" outlineLevel="0" collapsed="false">
      <c r="A487" s="0" t="s">
        <v>117</v>
      </c>
      <c r="B487" s="0" t="s">
        <v>118</v>
      </c>
      <c r="C487" s="0" t="n">
        <v>6</v>
      </c>
      <c r="D487" s="0" t="n">
        <v>2</v>
      </c>
      <c r="E487" s="0" t="n">
        <f aca="false">C487*D487</f>
        <v>12</v>
      </c>
      <c r="F487" s="0" t="n">
        <v>1976.435953</v>
      </c>
      <c r="G487" s="0" t="n">
        <v>5237.555275</v>
      </c>
      <c r="H487" s="0" t="n">
        <v>822.395</v>
      </c>
      <c r="I487" s="0" t="n">
        <v>0.822395</v>
      </c>
      <c r="J487" s="0" t="n">
        <v>0.000822395</v>
      </c>
      <c r="K487" s="0" t="n">
        <v>1.813068465</v>
      </c>
      <c r="L487" s="0" t="n">
        <v>0.015</v>
      </c>
      <c r="M487" s="0" t="n">
        <v>3</v>
      </c>
      <c r="N487" s="0" t="n">
        <v>37.98945537</v>
      </c>
      <c r="O487" s="0" t="n">
        <f aca="false">R487*0.00220462</f>
        <v>4.42616628473911</v>
      </c>
      <c r="P487" s="0" t="n">
        <f aca="false">Q487/2.54</f>
        <v>20.1388124756011</v>
      </c>
      <c r="Q487" s="0" t="n">
        <f aca="false">73.2*(1-EXP(-0.1*(E487)))</f>
        <v>51.1525836880268</v>
      </c>
      <c r="R487" s="0" t="n">
        <f aca="false">L487*(Q487^M487)</f>
        <v>2007.67764274075</v>
      </c>
      <c r="S487" s="0" t="n">
        <f aca="false">R487/20/5.7/3.65*1000</f>
        <v>4824.98832670212</v>
      </c>
      <c r="T487" s="0" t="n">
        <f aca="false">S487*2.65</f>
        <v>12786.2190657606</v>
      </c>
      <c r="U487" s="0" t="n">
        <v>73.2</v>
      </c>
      <c r="V487" s="0" t="n">
        <v>0.1</v>
      </c>
      <c r="W487" s="0" t="n">
        <v>0</v>
      </c>
    </row>
    <row r="488" customFormat="false" ht="15" hidden="false" customHeight="false" outlineLevel="0" collapsed="false">
      <c r="A488" s="0" t="s">
        <v>117</v>
      </c>
      <c r="B488" s="0" t="s">
        <v>118</v>
      </c>
      <c r="C488" s="0" t="n">
        <v>7</v>
      </c>
      <c r="D488" s="0" t="n">
        <v>2</v>
      </c>
      <c r="E488" s="0" t="n">
        <f aca="false">C488*D488</f>
        <v>14</v>
      </c>
      <c r="F488" s="0" t="n">
        <v>2275.666907</v>
      </c>
      <c r="G488" s="0" t="n">
        <v>6030.517304</v>
      </c>
      <c r="H488" s="0" t="n">
        <v>946.905</v>
      </c>
      <c r="I488" s="0" t="n">
        <v>0.946905</v>
      </c>
      <c r="J488" s="0" t="n">
        <v>0.000946905</v>
      </c>
      <c r="K488" s="0" t="n">
        <v>2.087565701</v>
      </c>
      <c r="L488" s="0" t="n">
        <v>0.015</v>
      </c>
      <c r="M488" s="0" t="n">
        <v>3</v>
      </c>
      <c r="N488" s="0" t="n">
        <v>39.81729171</v>
      </c>
      <c r="O488" s="0" t="n">
        <f aca="false">R488*0.00220462</f>
        <v>5.54677236491169</v>
      </c>
      <c r="P488" s="0" t="n">
        <f aca="false">Q488/2.54</f>
        <v>21.712244976171</v>
      </c>
      <c r="Q488" s="0" t="n">
        <f aca="false">73.2*(1-EXP(-0.1*(E488)))</f>
        <v>55.1491022394744</v>
      </c>
      <c r="R488" s="0" t="n">
        <f aca="false">L488*(Q488^M488)</f>
        <v>2515.9766149775</v>
      </c>
      <c r="S488" s="0" t="n">
        <f aca="false">R488/20/5.7/3.65*1000</f>
        <v>6046.56720734798</v>
      </c>
      <c r="T488" s="0" t="n">
        <f aca="false">S488*2.65</f>
        <v>16023.4030994722</v>
      </c>
      <c r="U488" s="0" t="n">
        <v>73.2</v>
      </c>
      <c r="V488" s="0" t="n">
        <v>0.1</v>
      </c>
      <c r="W488" s="0" t="n">
        <v>0</v>
      </c>
    </row>
    <row r="489" customFormat="false" ht="15" hidden="false" customHeight="false" outlineLevel="0" collapsed="false">
      <c r="A489" s="0" t="s">
        <v>117</v>
      </c>
      <c r="B489" s="0" t="s">
        <v>118</v>
      </c>
      <c r="C489" s="0" t="n">
        <v>8</v>
      </c>
      <c r="D489" s="0" t="n">
        <v>2</v>
      </c>
      <c r="E489" s="0" t="n">
        <f aca="false">C489*D489</f>
        <v>16</v>
      </c>
      <c r="F489" s="0" t="n">
        <v>2451.333814</v>
      </c>
      <c r="G489" s="0" t="n">
        <v>6496.034608</v>
      </c>
      <c r="H489" s="0" t="n">
        <v>1020</v>
      </c>
      <c r="I489" s="0" t="n">
        <v>1.02</v>
      </c>
      <c r="J489" s="0" t="n">
        <v>0.00102</v>
      </c>
      <c r="K489" s="0" t="n">
        <v>2.2487124</v>
      </c>
      <c r="L489" s="0" t="n">
        <v>0.015</v>
      </c>
      <c r="M489" s="0" t="n">
        <v>3</v>
      </c>
      <c r="N489" s="0" t="n">
        <v>40.81655102</v>
      </c>
      <c r="O489" s="0" t="n">
        <f aca="false">R489*0.00220462</f>
        <v>6.59380139245627</v>
      </c>
      <c r="P489" s="0" t="n">
        <f aca="false">Q489/2.54</f>
        <v>23.00046255228</v>
      </c>
      <c r="Q489" s="0" t="n">
        <f aca="false">73.2*(1-EXP(-0.1*(E489)))</f>
        <v>58.4211748827912</v>
      </c>
      <c r="R489" s="0" t="n">
        <f aca="false">L489*(Q489^M489)</f>
        <v>2990.90155784501</v>
      </c>
      <c r="S489" s="0" t="n">
        <f aca="false">R489/20/5.7/3.65*1000</f>
        <v>7187.93933632543</v>
      </c>
      <c r="T489" s="0" t="n">
        <f aca="false">S489*2.65</f>
        <v>19048.0392412624</v>
      </c>
      <c r="U489" s="0" t="n">
        <v>73.2</v>
      </c>
      <c r="V489" s="0" t="n">
        <v>0.1</v>
      </c>
      <c r="W489" s="0" t="n">
        <v>0</v>
      </c>
    </row>
    <row r="490" customFormat="false" ht="15" hidden="false" customHeight="false" outlineLevel="0" collapsed="false">
      <c r="A490" s="0" t="s">
        <v>117</v>
      </c>
      <c r="B490" s="0" t="s">
        <v>118</v>
      </c>
      <c r="C490" s="0" t="n">
        <v>9</v>
      </c>
      <c r="D490" s="0" t="n">
        <v>2</v>
      </c>
      <c r="E490" s="0" t="n">
        <f aca="false">C490*D490</f>
        <v>18</v>
      </c>
      <c r="F490" s="0" t="n">
        <v>2643.59529</v>
      </c>
      <c r="G490" s="0" t="n">
        <v>7005.527518</v>
      </c>
      <c r="H490" s="0" t="n">
        <v>1100</v>
      </c>
      <c r="I490" s="0" t="n">
        <v>1.1</v>
      </c>
      <c r="J490" s="0" t="n">
        <v>0.0011</v>
      </c>
      <c r="K490" s="0" t="n">
        <v>2.425082</v>
      </c>
      <c r="L490" s="0" t="n">
        <v>0.015</v>
      </c>
      <c r="M490" s="0" t="n">
        <v>3</v>
      </c>
      <c r="N490" s="0" t="n">
        <v>41.85690786</v>
      </c>
      <c r="O490" s="0" t="n">
        <f aca="false">R490*0.00220462</f>
        <v>7.54312354844809</v>
      </c>
      <c r="P490" s="0" t="n">
        <f aca="false">Q490/2.54</f>
        <v>24.055165898496</v>
      </c>
      <c r="Q490" s="0" t="n">
        <f aca="false">73.2*(1-EXP(-0.1*(E490)))</f>
        <v>61.1001213821799</v>
      </c>
      <c r="R490" s="0" t="n">
        <f aca="false">L490*(Q490^M490)</f>
        <v>3421.50735657306</v>
      </c>
      <c r="S490" s="0" t="n">
        <f aca="false">R490/20/5.7/3.65*1000</f>
        <v>8222.8006646793</v>
      </c>
      <c r="T490" s="0" t="n">
        <f aca="false">S490*2.65</f>
        <v>21790.4217614001</v>
      </c>
      <c r="U490" s="0" t="n">
        <v>73.2</v>
      </c>
      <c r="V490" s="0" t="n">
        <v>0.1</v>
      </c>
      <c r="W490" s="0" t="n">
        <v>0</v>
      </c>
    </row>
    <row r="491" customFormat="false" ht="15" hidden="false" customHeight="false" outlineLevel="0" collapsed="false">
      <c r="A491" s="0" t="s">
        <v>117</v>
      </c>
      <c r="B491" s="0" t="s">
        <v>118</v>
      </c>
      <c r="C491" s="0" t="n">
        <v>10</v>
      </c>
      <c r="D491" s="0" t="n">
        <v>2</v>
      </c>
      <c r="E491" s="0" t="n">
        <f aca="false">C491*D491</f>
        <v>20</v>
      </c>
      <c r="F491" s="0" t="n">
        <v>3076.18361</v>
      </c>
      <c r="G491" s="0" t="n">
        <v>8151.886566</v>
      </c>
      <c r="H491" s="0" t="n">
        <v>1280</v>
      </c>
      <c r="I491" s="0" t="n">
        <v>1.28</v>
      </c>
      <c r="J491" s="0" t="n">
        <v>0.00128</v>
      </c>
      <c r="K491" s="0" t="n">
        <v>2.8219136</v>
      </c>
      <c r="L491" s="0" t="n">
        <v>0.015</v>
      </c>
      <c r="M491" s="0" t="n">
        <v>3</v>
      </c>
      <c r="N491" s="0" t="n">
        <v>44.02569665</v>
      </c>
      <c r="O491" s="0" t="n">
        <f aca="false">R491*0.00220462</f>
        <v>8.38496893870043</v>
      </c>
      <c r="P491" s="0" t="n">
        <f aca="false">Q491/2.54</f>
        <v>24.9186839634173</v>
      </c>
      <c r="Q491" s="0" t="n">
        <f aca="false">73.2*(1-EXP(-0.1*(E491)))</f>
        <v>63.29345726708</v>
      </c>
      <c r="R491" s="0" t="n">
        <f aca="false">L491*(Q491^M491)</f>
        <v>3803.3624564326</v>
      </c>
      <c r="S491" s="0" t="n">
        <f aca="false">R491/20/5.7/3.65*1000</f>
        <v>9140.50097676663</v>
      </c>
      <c r="T491" s="0" t="n">
        <f aca="false">S491*2.65</f>
        <v>24222.3275884316</v>
      </c>
      <c r="U491" s="0" t="n">
        <v>73.2</v>
      </c>
      <c r="V491" s="0" t="n">
        <v>0.1</v>
      </c>
      <c r="W491" s="0" t="n">
        <v>0</v>
      </c>
    </row>
    <row r="492" customFormat="false" ht="15" hidden="false" customHeight="false" outlineLevel="0" collapsed="false">
      <c r="A492" s="0" t="s">
        <v>119</v>
      </c>
      <c r="B492" s="0" t="s">
        <v>120</v>
      </c>
      <c r="C492" s="0" t="n">
        <v>1</v>
      </c>
      <c r="D492" s="0" t="n">
        <v>3</v>
      </c>
      <c r="E492" s="0" t="n">
        <f aca="false">C492*D492</f>
        <v>3</v>
      </c>
      <c r="F492" s="0" t="n">
        <v>829.488459</v>
      </c>
      <c r="G492" s="0" t="n">
        <v>2197.74442</v>
      </c>
      <c r="H492" s="0" t="n">
        <v>345.1501478</v>
      </c>
      <c r="I492" s="0" t="n">
        <v>0.345150148</v>
      </c>
      <c r="J492" s="0" t="n">
        <v>0.00034515</v>
      </c>
      <c r="K492" s="0" t="n">
        <v>0.760924919</v>
      </c>
      <c r="L492" s="0" t="n">
        <v>0.0214</v>
      </c>
      <c r="M492" s="0" t="n">
        <v>2.96</v>
      </c>
      <c r="N492" s="0" t="n">
        <v>26.39274475</v>
      </c>
      <c r="O492" s="0" t="n">
        <f aca="false">R492*0.00220462</f>
        <v>19.8112448412646</v>
      </c>
      <c r="P492" s="0" t="n">
        <f aca="false">Q492/2.54</f>
        <v>31.2524403603803</v>
      </c>
      <c r="Q492" s="2" t="n">
        <f aca="false">U492*(1-EXP(-V492*(E492-W492)))</f>
        <v>79.3811985153659</v>
      </c>
      <c r="R492" s="2" t="n">
        <f aca="false">L492*(Q492^M492)</f>
        <v>8986.24018709102</v>
      </c>
      <c r="S492" s="2" t="n">
        <f aca="false">R492/20/5.7/3.65*1000</f>
        <v>21596.3474815934</v>
      </c>
      <c r="T492" s="2" t="n">
        <f aca="false">S492*2.65</f>
        <v>57230.3208262226</v>
      </c>
      <c r="U492" s="0" t="n">
        <f aca="false">$AH$494</f>
        <v>133.766666666667</v>
      </c>
      <c r="V492" s="0" t="n">
        <f aca="false">$AH$495</f>
        <v>0.3</v>
      </c>
      <c r="W492" s="0" t="n">
        <v>0</v>
      </c>
      <c r="Y492" s="0" t="s">
        <v>729</v>
      </c>
      <c r="Z492" s="0" t="s">
        <v>730</v>
      </c>
      <c r="AA492" s="0" t="s">
        <v>731</v>
      </c>
      <c r="AB492" s="0" t="s">
        <v>732</v>
      </c>
      <c r="AC492" s="0" t="s">
        <v>733</v>
      </c>
      <c r="AD492" s="0" t="s">
        <v>734</v>
      </c>
      <c r="AE492" s="0" t="s">
        <v>735</v>
      </c>
      <c r="AF492" s="0" t="s">
        <v>736</v>
      </c>
    </row>
    <row r="493" customFormat="false" ht="15" hidden="false" customHeight="false" outlineLevel="0" collapsed="false">
      <c r="A493" s="0" t="s">
        <v>119</v>
      </c>
      <c r="B493" s="0" t="s">
        <v>120</v>
      </c>
      <c r="C493" s="0" t="n">
        <v>2</v>
      </c>
      <c r="D493" s="0" t="n">
        <v>3</v>
      </c>
      <c r="E493" s="0" t="n">
        <f aca="false">C493*D493</f>
        <v>6</v>
      </c>
      <c r="F493" s="0" t="n">
        <v>67705.01032</v>
      </c>
      <c r="G493" s="0" t="n">
        <v>179418.2774</v>
      </c>
      <c r="H493" s="0" t="n">
        <v>28172.05479</v>
      </c>
      <c r="I493" s="0" t="n">
        <v>28.17205479</v>
      </c>
      <c r="J493" s="0" t="n">
        <v>0.028172055</v>
      </c>
      <c r="K493" s="0" t="n">
        <v>62.10867544</v>
      </c>
      <c r="L493" s="0" t="n">
        <v>0.0214</v>
      </c>
      <c r="M493" s="0" t="n">
        <v>2.96</v>
      </c>
      <c r="N493" s="0" t="n">
        <v>116.779462</v>
      </c>
      <c r="O493" s="0" t="n">
        <f aca="false">R493*0.00220462</f>
        <v>43.9711848829406</v>
      </c>
      <c r="P493" s="0" t="n">
        <f aca="false">Q493/2.54</f>
        <v>40.9131058703983</v>
      </c>
      <c r="Q493" s="2" t="n">
        <f aca="false">U493*(1-EXP(-V493*(E493-W493)))</f>
        <v>103.919288910812</v>
      </c>
      <c r="R493" s="2" t="n">
        <f aca="false">L493*(Q493^M493)</f>
        <v>19945.0176823854</v>
      </c>
      <c r="S493" s="2" t="n">
        <f aca="false">R493/20/5.7/3.65*1000</f>
        <v>47933.2316327456</v>
      </c>
      <c r="T493" s="2" t="n">
        <f aca="false">S493*2.65</f>
        <v>127023.063826776</v>
      </c>
      <c r="U493" s="0" t="n">
        <f aca="false">$AH$494</f>
        <v>133.766666666667</v>
      </c>
      <c r="V493" s="0" t="n">
        <f aca="false">$AH$495</f>
        <v>0.3</v>
      </c>
      <c r="W493" s="0" t="n">
        <v>1</v>
      </c>
      <c r="X493" s="0" t="s">
        <v>422</v>
      </c>
      <c r="Y493" s="0" t="n">
        <v>108</v>
      </c>
      <c r="AA493" s="0" t="n">
        <v>110</v>
      </c>
      <c r="AB493" s="0" t="n">
        <v>122</v>
      </c>
      <c r="AC493" s="0" t="n">
        <v>250</v>
      </c>
      <c r="AD493" s="0" t="n">
        <v>140</v>
      </c>
      <c r="AE493" s="0" t="n">
        <v>239</v>
      </c>
      <c r="AH493" s="0" t="n">
        <f aca="false">AVERAGE(Y493:AE493)</f>
        <v>161.5</v>
      </c>
    </row>
    <row r="494" customFormat="false" ht="15" hidden="false" customHeight="false" outlineLevel="0" collapsed="false">
      <c r="A494" s="0" t="s">
        <v>119</v>
      </c>
      <c r="B494" s="0" t="s">
        <v>120</v>
      </c>
      <c r="C494" s="0" t="n">
        <v>3</v>
      </c>
      <c r="D494" s="0" t="n">
        <v>3</v>
      </c>
      <c r="E494" s="0" t="n">
        <f aca="false">C494*D494</f>
        <v>9</v>
      </c>
      <c r="F494" s="0" t="n">
        <v>124433.1019</v>
      </c>
      <c r="G494" s="0" t="n">
        <v>329747.72</v>
      </c>
      <c r="H494" s="0" t="n">
        <v>51776.6137</v>
      </c>
      <c r="I494" s="0" t="n">
        <v>51.7766137</v>
      </c>
      <c r="J494" s="0" t="n">
        <v>0.051776614</v>
      </c>
      <c r="K494" s="0" t="n">
        <v>114.1477581</v>
      </c>
      <c r="L494" s="0" t="n">
        <v>0.0214</v>
      </c>
      <c r="M494" s="0" t="n">
        <v>2.96</v>
      </c>
      <c r="N494" s="0" t="n">
        <v>143.4373055</v>
      </c>
      <c r="O494" s="0" t="n">
        <f aca="false">R494*0.00220462</f>
        <v>63.0685193568005</v>
      </c>
      <c r="P494" s="0" t="n">
        <f aca="false">Q494/2.54</f>
        <v>46.2149915147085</v>
      </c>
      <c r="Q494" s="2" t="n">
        <f aca="false">U494*(1-EXP(-V494*(E494-W494)))</f>
        <v>117.386078447359</v>
      </c>
      <c r="R494" s="2" t="n">
        <f aca="false">L494*(Q494^M494)</f>
        <v>28607.4331888491</v>
      </c>
      <c r="S494" s="2" t="n">
        <f aca="false">R494/20/5.7/3.65*1000</f>
        <v>68751.3414776474</v>
      </c>
      <c r="T494" s="2" t="n">
        <f aca="false">S494*2.65</f>
        <v>182191.054915766</v>
      </c>
      <c r="U494" s="0" t="n">
        <f aca="false">$AH$494</f>
        <v>133.766666666667</v>
      </c>
      <c r="V494" s="0" t="n">
        <f aca="false">$AH$495</f>
        <v>0.3</v>
      </c>
      <c r="W494" s="0" t="n">
        <v>2</v>
      </c>
      <c r="X494" s="0" t="s">
        <v>18</v>
      </c>
      <c r="Y494" s="0" t="n">
        <v>88.6</v>
      </c>
      <c r="AA494" s="0" t="n">
        <v>82</v>
      </c>
      <c r="AB494" s="0" t="n">
        <v>112</v>
      </c>
      <c r="AC494" s="0" t="n">
        <v>203</v>
      </c>
      <c r="AD494" s="0" t="n">
        <v>134</v>
      </c>
      <c r="AE494" s="0" t="n">
        <v>183</v>
      </c>
      <c r="AH494" s="0" t="n">
        <f aca="false">AVERAGE(Y494:AE494)</f>
        <v>133.766666666667</v>
      </c>
    </row>
    <row r="495" customFormat="false" ht="15" hidden="false" customHeight="false" outlineLevel="0" collapsed="false">
      <c r="A495" s="0" t="s">
        <v>119</v>
      </c>
      <c r="B495" s="0" t="s">
        <v>120</v>
      </c>
      <c r="C495" s="0" t="n">
        <v>4</v>
      </c>
      <c r="D495" s="0" t="n">
        <v>3</v>
      </c>
      <c r="E495" s="0" t="n">
        <f aca="false">C495*D495</f>
        <v>12</v>
      </c>
      <c r="F495" s="0" t="n">
        <v>157775.1923</v>
      </c>
      <c r="G495" s="0" t="n">
        <v>418104.2597</v>
      </c>
      <c r="H495" s="0" t="n">
        <v>65650.25752</v>
      </c>
      <c r="I495" s="0" t="n">
        <v>65.65025752</v>
      </c>
      <c r="J495" s="0" t="n">
        <v>0.065650258</v>
      </c>
      <c r="K495" s="0" t="n">
        <v>144.7338707</v>
      </c>
      <c r="L495" s="0" t="n">
        <v>0.0214</v>
      </c>
      <c r="M495" s="0" t="n">
        <v>2.96</v>
      </c>
      <c r="N495" s="0" t="n">
        <v>155.4154328</v>
      </c>
      <c r="O495" s="0" t="n">
        <f aca="false">R495*0.00220462</f>
        <v>75.5620598855775</v>
      </c>
      <c r="P495" s="0" t="n">
        <f aca="false">Q495/2.54</f>
        <v>49.1247280495457</v>
      </c>
      <c r="Q495" s="2" t="n">
        <f aca="false">U495*(1-EXP(-V495*(E495-W495)))</f>
        <v>124.776809245846</v>
      </c>
      <c r="R495" s="2" t="n">
        <f aca="false">L495*(Q495^M495)</f>
        <v>34274.4145864492</v>
      </c>
      <c r="S495" s="2" t="n">
        <f aca="false">R495/20/5.7/3.65*1000</f>
        <v>82370.6190493851</v>
      </c>
      <c r="T495" s="2" t="n">
        <f aca="false">S495*2.65</f>
        <v>218282.140480871</v>
      </c>
      <c r="U495" s="0" t="n">
        <f aca="false">$AH$494</f>
        <v>133.766666666667</v>
      </c>
      <c r="V495" s="0" t="n">
        <f aca="false">$AH$495</f>
        <v>0.3</v>
      </c>
      <c r="W495" s="0" t="n">
        <v>3</v>
      </c>
      <c r="X495" s="0" t="s">
        <v>19</v>
      </c>
      <c r="Y495" s="0" t="n">
        <v>0.3</v>
      </c>
      <c r="AA495" s="0" t="n">
        <v>0.5</v>
      </c>
      <c r="AB495" s="0" t="n">
        <v>0.1</v>
      </c>
      <c r="AC495" s="0" t="n">
        <v>0.2</v>
      </c>
      <c r="AD495" s="0" t="n">
        <v>0.2</v>
      </c>
      <c r="AE495" s="0" t="n">
        <v>0.5</v>
      </c>
      <c r="AH495" s="0" t="n">
        <f aca="false">AVERAGE(Y495:AE495)</f>
        <v>0.3</v>
      </c>
    </row>
    <row r="496" customFormat="false" ht="15" hidden="false" customHeight="false" outlineLevel="0" collapsed="false">
      <c r="A496" s="0" t="s">
        <v>119</v>
      </c>
      <c r="B496" s="0" t="s">
        <v>120</v>
      </c>
      <c r="C496" s="0" t="n">
        <v>5</v>
      </c>
      <c r="D496" s="0" t="n">
        <v>3</v>
      </c>
      <c r="E496" s="0" t="n">
        <f aca="false">C496*D496</f>
        <v>15</v>
      </c>
      <c r="F496" s="0" t="n">
        <v>174502.5333</v>
      </c>
      <c r="G496" s="0" t="n">
        <v>462431.7133</v>
      </c>
      <c r="H496" s="0" t="n">
        <v>72610.50411</v>
      </c>
      <c r="I496" s="0" t="n">
        <v>72.61050411</v>
      </c>
      <c r="J496" s="0" t="n">
        <v>0.072610504</v>
      </c>
      <c r="K496" s="0" t="n">
        <v>160.0785696</v>
      </c>
      <c r="L496" s="0" t="n">
        <v>0.0214</v>
      </c>
      <c r="M496" s="0" t="n">
        <v>2.96</v>
      </c>
      <c r="N496" s="0" t="n">
        <v>160.7973716</v>
      </c>
      <c r="O496" s="0" t="n">
        <f aca="false">R496*0.00220462</f>
        <v>83.0667226129426</v>
      </c>
      <c r="P496" s="0" t="n">
        <f aca="false">Q496/2.54</f>
        <v>50.7216253178323</v>
      </c>
      <c r="Q496" s="2" t="n">
        <f aca="false">U496*(1-EXP(-V496*(E496-W496)))</f>
        <v>128.832928307294</v>
      </c>
      <c r="R496" s="2" t="n">
        <f aca="false">L496*(Q496^M496)</f>
        <v>37678.4763872879</v>
      </c>
      <c r="S496" s="2" t="n">
        <f aca="false">R496/20/5.7/3.65*1000</f>
        <v>90551.4933604612</v>
      </c>
      <c r="T496" s="2" t="n">
        <f aca="false">S496*2.65</f>
        <v>239961.457405222</v>
      </c>
      <c r="U496" s="0" t="n">
        <f aca="false">$AH$494</f>
        <v>133.766666666667</v>
      </c>
      <c r="V496" s="0" t="n">
        <f aca="false">$AH$495</f>
        <v>0.3</v>
      </c>
      <c r="W496" s="0" t="n">
        <v>4</v>
      </c>
      <c r="X496" s="0" t="s">
        <v>477</v>
      </c>
    </row>
    <row r="497" customFormat="false" ht="15" hidden="false" customHeight="false" outlineLevel="0" collapsed="false">
      <c r="A497" s="0" t="s">
        <v>119</v>
      </c>
      <c r="B497" s="0" t="s">
        <v>120</v>
      </c>
      <c r="C497" s="0" t="n">
        <v>6</v>
      </c>
      <c r="D497" s="0" t="n">
        <v>3</v>
      </c>
      <c r="E497" s="0" t="n">
        <f aca="false">C497*D497</f>
        <v>18</v>
      </c>
      <c r="F497" s="0" t="n">
        <v>182386.1888</v>
      </c>
      <c r="G497" s="0" t="n">
        <v>483323.4003</v>
      </c>
      <c r="H497" s="0" t="n">
        <v>75890.89316</v>
      </c>
      <c r="I497" s="0" t="n">
        <v>75.89089316</v>
      </c>
      <c r="J497" s="0" t="n">
        <v>0.075890893</v>
      </c>
      <c r="K497" s="0" t="n">
        <v>167.3105809</v>
      </c>
      <c r="L497" s="0" t="n">
        <v>0.0214</v>
      </c>
      <c r="M497" s="0" t="n">
        <v>2.96</v>
      </c>
      <c r="N497" s="0" t="n">
        <v>163.2157726</v>
      </c>
      <c r="O497" s="0" t="n">
        <f aca="false">R497*0.00220462</f>
        <v>87.3874634527214</v>
      </c>
      <c r="P497" s="0" t="n">
        <f aca="false">Q497/2.54</f>
        <v>51.5980211203148</v>
      </c>
      <c r="Q497" s="2" t="n">
        <f aca="false">U497*(1-EXP(-V497*(E497-W497)))</f>
        <v>131.0589736456</v>
      </c>
      <c r="R497" s="2" t="n">
        <f aca="false">L497*(Q497^M497)</f>
        <v>39638.3337957205</v>
      </c>
      <c r="S497" s="2" t="n">
        <f aca="false">R497/20/5.7/3.65*1000</f>
        <v>95261.556827014</v>
      </c>
      <c r="T497" s="2" t="n">
        <f aca="false">S497*2.65</f>
        <v>252443.125591587</v>
      </c>
      <c r="U497" s="0" t="n">
        <f aca="false">$AH$494</f>
        <v>133.766666666667</v>
      </c>
      <c r="V497" s="0" t="n">
        <f aca="false">$AH$495</f>
        <v>0.3</v>
      </c>
      <c r="W497" s="0" t="n">
        <v>5</v>
      </c>
      <c r="X497" s="0" t="s">
        <v>423</v>
      </c>
      <c r="Y497" s="0" t="s">
        <v>428</v>
      </c>
      <c r="AA497" s="0" t="s">
        <v>428</v>
      </c>
      <c r="AB497" s="0" t="s">
        <v>428</v>
      </c>
      <c r="AC497" s="0" t="s">
        <v>428</v>
      </c>
      <c r="AD497" s="0" t="s">
        <v>428</v>
      </c>
      <c r="AE497" s="0" t="s">
        <v>428</v>
      </c>
    </row>
    <row r="498" customFormat="false" ht="15" hidden="false" customHeight="false" outlineLevel="0" collapsed="false">
      <c r="A498" s="0" t="s">
        <v>119</v>
      </c>
      <c r="B498" s="0" t="s">
        <v>120</v>
      </c>
      <c r="C498" s="0" t="n">
        <v>7</v>
      </c>
      <c r="D498" s="0" t="n">
        <v>3</v>
      </c>
      <c r="E498" s="0" t="n">
        <f aca="false">C498*D498</f>
        <v>21</v>
      </c>
      <c r="F498" s="0" t="n">
        <v>186004.1284</v>
      </c>
      <c r="G498" s="0" t="n">
        <v>492910.9401</v>
      </c>
      <c r="H498" s="0" t="n">
        <v>77396.31783</v>
      </c>
      <c r="I498" s="0" t="n">
        <v>77.39631783</v>
      </c>
      <c r="J498" s="0" t="n">
        <v>0.077396318</v>
      </c>
      <c r="K498" s="0" t="n">
        <v>170.6294702</v>
      </c>
      <c r="L498" s="0" t="n">
        <v>0.0214</v>
      </c>
      <c r="M498" s="0" t="n">
        <v>2.96</v>
      </c>
      <c r="N498" s="0" t="n">
        <v>164.3024716</v>
      </c>
      <c r="O498" s="0" t="n">
        <f aca="false">R498*0.00220462</f>
        <v>89.8207455815155</v>
      </c>
      <c r="P498" s="0" t="n">
        <f aca="false">Q498/2.54</f>
        <v>52.0789973345411</v>
      </c>
      <c r="Q498" s="2" t="n">
        <f aca="false">U498*(1-EXP(-V498*(E498-W498)))</f>
        <v>132.280653229734</v>
      </c>
      <c r="R498" s="2" t="n">
        <f aca="false">L498*(Q498^M498)</f>
        <v>40742.053315998</v>
      </c>
      <c r="S498" s="2" t="n">
        <f aca="false">R498/20/5.7/3.65*1000</f>
        <v>97914.0911223215</v>
      </c>
      <c r="T498" s="2" t="n">
        <f aca="false">S498*2.65</f>
        <v>259472.341474152</v>
      </c>
      <c r="U498" s="0" t="n">
        <f aca="false">$AH$494</f>
        <v>133.766666666667</v>
      </c>
      <c r="V498" s="0" t="n">
        <f aca="false">$AH$495</f>
        <v>0.3</v>
      </c>
      <c r="W498" s="0" t="n">
        <v>6</v>
      </c>
      <c r="X498" s="0" t="s">
        <v>434</v>
      </c>
      <c r="Y498" s="7" t="s">
        <v>737</v>
      </c>
      <c r="AA498" s="7" t="s">
        <v>738</v>
      </c>
      <c r="AB498" s="7" t="s">
        <v>739</v>
      </c>
      <c r="AD498" s="7" t="s">
        <v>740</v>
      </c>
      <c r="AE498" s="7" t="s">
        <v>741</v>
      </c>
    </row>
    <row r="499" customFormat="false" ht="15" hidden="false" customHeight="false" outlineLevel="0" collapsed="false">
      <c r="A499" s="0" t="s">
        <v>119</v>
      </c>
      <c r="B499" s="0" t="s">
        <v>120</v>
      </c>
      <c r="C499" s="0" t="n">
        <v>8</v>
      </c>
      <c r="D499" s="0" t="n">
        <v>3</v>
      </c>
      <c r="E499" s="0" t="n">
        <f aca="false">C499*D499</f>
        <v>24</v>
      </c>
      <c r="F499" s="0" t="n">
        <v>187644.9615</v>
      </c>
      <c r="G499" s="0" t="n">
        <v>497259.1481</v>
      </c>
      <c r="H499" s="0" t="n">
        <v>78079.06848</v>
      </c>
      <c r="I499" s="0" t="n">
        <v>78.07906848</v>
      </c>
      <c r="J499" s="0" t="n">
        <v>0.078079068</v>
      </c>
      <c r="K499" s="0" t="n">
        <v>172.134676</v>
      </c>
      <c r="L499" s="0" t="n">
        <v>0.0214</v>
      </c>
      <c r="M499" s="0" t="n">
        <v>2.96</v>
      </c>
      <c r="N499" s="0" t="n">
        <v>164.790708</v>
      </c>
      <c r="O499" s="0" t="n">
        <f aca="false">R499*0.00220462</f>
        <v>91.1750242120587</v>
      </c>
      <c r="P499" s="0" t="n">
        <f aca="false">Q499/2.54</f>
        <v>52.342962677593</v>
      </c>
      <c r="Q499" s="2" t="n">
        <f aca="false">U499*(1-EXP(-V499*(E499-W499)))</f>
        <v>132.951125201086</v>
      </c>
      <c r="R499" s="2" t="n">
        <f aca="false">L499*(Q499^M499)</f>
        <v>41356.3445002126</v>
      </c>
      <c r="S499" s="2" t="n">
        <f aca="false">R499/20/5.7/3.65*1000</f>
        <v>99390.3977414386</v>
      </c>
      <c r="T499" s="2" t="n">
        <f aca="false">S499*2.65</f>
        <v>263384.554014812</v>
      </c>
      <c r="U499" s="0" t="n">
        <f aca="false">$AH$494</f>
        <v>133.766666666667</v>
      </c>
      <c r="V499" s="0" t="n">
        <f aca="false">$AH$495</f>
        <v>0.3</v>
      </c>
      <c r="W499" s="0" t="n">
        <v>7</v>
      </c>
    </row>
    <row r="500" customFormat="false" ht="15" hidden="false" customHeight="false" outlineLevel="0" collapsed="false">
      <c r="A500" s="0" t="s">
        <v>119</v>
      </c>
      <c r="B500" s="0" t="s">
        <v>120</v>
      </c>
      <c r="C500" s="0" t="n">
        <v>9</v>
      </c>
      <c r="D500" s="0" t="n">
        <v>3</v>
      </c>
      <c r="E500" s="0" t="n">
        <f aca="false">C500*D500</f>
        <v>27</v>
      </c>
      <c r="F500" s="0" t="n">
        <v>188385.8135</v>
      </c>
      <c r="G500" s="0" t="n">
        <v>499222.4057</v>
      </c>
      <c r="H500" s="0" t="n">
        <v>78387.337</v>
      </c>
      <c r="I500" s="0" t="n">
        <v>78.387337</v>
      </c>
      <c r="J500" s="0" t="n">
        <v>0.078387337</v>
      </c>
      <c r="K500" s="0" t="n">
        <v>172.8142909</v>
      </c>
      <c r="L500" s="0" t="n">
        <v>0.0214</v>
      </c>
      <c r="M500" s="0" t="n">
        <v>2.96</v>
      </c>
      <c r="N500" s="0" t="n">
        <v>165.0102253</v>
      </c>
      <c r="O500" s="0" t="n">
        <f aca="false">R500*0.00220462</f>
        <v>91.9239812438711</v>
      </c>
      <c r="P500" s="0" t="n">
        <f aca="false">Q500/2.54</f>
        <v>52.4878299293854</v>
      </c>
      <c r="Q500" s="2" t="n">
        <f aca="false">U500*(1-EXP(-V500*(E500-W500)))</f>
        <v>133.319088020639</v>
      </c>
      <c r="R500" s="2" t="n">
        <f aca="false">L500*(Q500^M500)</f>
        <v>41696.0660993146</v>
      </c>
      <c r="S500" s="2" t="n">
        <f aca="false">R500/20/5.7/3.65*1000</f>
        <v>100206.839940675</v>
      </c>
      <c r="T500" s="2" t="n">
        <f aca="false">S500*2.65</f>
        <v>265548.125842787</v>
      </c>
      <c r="U500" s="0" t="n">
        <f aca="false">$AH$494</f>
        <v>133.766666666667</v>
      </c>
      <c r="V500" s="0" t="n">
        <f aca="false">$AH$495</f>
        <v>0.3</v>
      </c>
      <c r="W500" s="0" t="n">
        <v>8</v>
      </c>
    </row>
    <row r="501" customFormat="false" ht="15" hidden="false" customHeight="false" outlineLevel="0" collapsed="false">
      <c r="A501" s="0" t="s">
        <v>119</v>
      </c>
      <c r="B501" s="0" t="s">
        <v>120</v>
      </c>
      <c r="C501" s="0" t="n">
        <v>10</v>
      </c>
      <c r="D501" s="0" t="n">
        <v>3</v>
      </c>
      <c r="E501" s="0" t="n">
        <f aca="false">C501*D501</f>
        <v>30</v>
      </c>
      <c r="F501" s="0" t="n">
        <v>188718.3336</v>
      </c>
      <c r="G501" s="0" t="n">
        <v>500103.5842</v>
      </c>
      <c r="H501" s="0" t="n">
        <v>78525.69861</v>
      </c>
      <c r="I501" s="0" t="n">
        <v>78.52569861</v>
      </c>
      <c r="J501" s="0" t="n">
        <v>0.078525699</v>
      </c>
      <c r="K501" s="0" t="n">
        <v>173.1193257</v>
      </c>
      <c r="L501" s="0" t="n">
        <v>0.0214</v>
      </c>
      <c r="M501" s="0" t="n">
        <v>2.96</v>
      </c>
      <c r="N501" s="0" t="n">
        <v>165.1085664</v>
      </c>
      <c r="O501" s="0" t="n">
        <f aca="false">R501*0.00220462</f>
        <v>92.3367434897843</v>
      </c>
      <c r="P501" s="0" t="n">
        <f aca="false">Q501/2.54</f>
        <v>52.5673347628581</v>
      </c>
      <c r="Q501" s="2" t="n">
        <f aca="false">U501*(1-EXP(-V501*(E501-W501)))</f>
        <v>133.521030297659</v>
      </c>
      <c r="R501" s="2" t="n">
        <f aca="false">L501*(Q501^M501)</f>
        <v>41883.2921273437</v>
      </c>
      <c r="S501" s="2" t="n">
        <f aca="false">R501/20/5.7/3.65*1000</f>
        <v>100656.794345935</v>
      </c>
      <c r="T501" s="2" t="n">
        <f aca="false">S501*2.65</f>
        <v>266740.505016728</v>
      </c>
      <c r="U501" s="0" t="n">
        <f aca="false">$AH$494</f>
        <v>133.766666666667</v>
      </c>
      <c r="V501" s="0" t="n">
        <f aca="false">$AH$495</f>
        <v>0.3</v>
      </c>
      <c r="W501" s="0" t="n">
        <v>9</v>
      </c>
      <c r="Y501" s="0" t="s">
        <v>742</v>
      </c>
      <c r="Z501" s="0" t="s">
        <v>743</v>
      </c>
      <c r="AA501" s="0" t="s">
        <v>744</v>
      </c>
      <c r="AB501" s="0" t="s">
        <v>745</v>
      </c>
    </row>
    <row r="502" customFormat="false" ht="15" hidden="false" customHeight="false" outlineLevel="0" collapsed="false">
      <c r="A502" s="0" t="s">
        <v>121</v>
      </c>
      <c r="B502" s="0" t="s">
        <v>122</v>
      </c>
      <c r="C502" s="0" t="n">
        <v>1</v>
      </c>
      <c r="D502" s="0" t="n">
        <v>7</v>
      </c>
      <c r="E502" s="0" t="n">
        <f aca="false">C502*D502</f>
        <v>7</v>
      </c>
      <c r="F502" s="0" t="n">
        <v>8511146.557</v>
      </c>
      <c r="G502" s="0" t="n">
        <v>22554538.37</v>
      </c>
      <c r="H502" s="0" t="n">
        <v>3541488.082</v>
      </c>
      <c r="I502" s="0" t="n">
        <v>3541.488082</v>
      </c>
      <c r="J502" s="0" t="n">
        <v>3.541488082</v>
      </c>
      <c r="K502" s="0" t="n">
        <v>7807.635456</v>
      </c>
      <c r="L502" s="2" t="n">
        <v>0.001</v>
      </c>
      <c r="M502" s="0" t="n">
        <v>3</v>
      </c>
      <c r="N502" s="0" t="n">
        <v>707.5035037</v>
      </c>
      <c r="O502" s="0" t="n">
        <f aca="false">R502*0.00220462</f>
        <v>22254.8200623547</v>
      </c>
      <c r="P502" s="0" t="n">
        <f aca="false">Q502/2.54</f>
        <v>850.869712472466</v>
      </c>
      <c r="Q502" s="2" t="n">
        <f aca="false">U502*(1-EXP(-V502*(E502-W502)))</f>
        <v>2161.20906968006</v>
      </c>
      <c r="R502" s="2" t="n">
        <f aca="false">L502*(Q502^M502)</f>
        <v>10094628.5810501</v>
      </c>
      <c r="S502" s="2" t="n">
        <f aca="false">R502/20/5.7/3.65*1000</f>
        <v>24260102.3336941</v>
      </c>
      <c r="T502" s="2" t="n">
        <f aca="false">S502*2.65</f>
        <v>64289271.1842893</v>
      </c>
      <c r="U502" s="0" t="n">
        <f aca="false">$AC$503*100</f>
        <v>2615.76</v>
      </c>
      <c r="V502" s="0" t="n">
        <v>0.25</v>
      </c>
      <c r="W502" s="0" t="n">
        <v>0</v>
      </c>
      <c r="X502" s="0" t="s">
        <v>459</v>
      </c>
      <c r="Y502" s="0" t="n">
        <f aca="false">30*2000*0.453592</f>
        <v>27215.52</v>
      </c>
      <c r="AA502" s="0" t="n">
        <f aca="false">6600*0.453592</f>
        <v>2993.7072</v>
      </c>
      <c r="AC502" s="0" t="n">
        <f aca="false">AVERAGE(Y502:AA502)</f>
        <v>15104.6136</v>
      </c>
      <c r="AD502" s="0" t="n">
        <f aca="false">AC502*0.001</f>
        <v>15.1046136</v>
      </c>
      <c r="AE502" s="0" t="n">
        <f aca="false">R502*0.000001</f>
        <v>10.0946285810501</v>
      </c>
    </row>
    <row r="503" customFormat="false" ht="15" hidden="false" customHeight="false" outlineLevel="0" collapsed="false">
      <c r="A503" s="0" t="s">
        <v>121</v>
      </c>
      <c r="B503" s="0" t="s">
        <v>122</v>
      </c>
      <c r="C503" s="0" t="n">
        <v>2</v>
      </c>
      <c r="D503" s="0" t="n">
        <v>7</v>
      </c>
      <c r="E503" s="0" t="n">
        <f aca="false">C503*D503</f>
        <v>14</v>
      </c>
      <c r="F503" s="0" t="n">
        <v>9222421.467</v>
      </c>
      <c r="G503" s="0" t="n">
        <v>24439416.89</v>
      </c>
      <c r="H503" s="0" t="n">
        <v>3837449.572</v>
      </c>
      <c r="I503" s="0" t="n">
        <v>3837.449572</v>
      </c>
      <c r="J503" s="0" t="n">
        <v>3.837449572</v>
      </c>
      <c r="K503" s="0" t="n">
        <v>8460.118076</v>
      </c>
      <c r="L503" s="2" t="n">
        <v>0.001</v>
      </c>
      <c r="M503" s="0" t="n">
        <v>3</v>
      </c>
      <c r="N503" s="0" t="n">
        <v>726.6872836</v>
      </c>
      <c r="O503" s="0" t="n">
        <f aca="false">R503*0.00220462</f>
        <v>35989.6381724016</v>
      </c>
      <c r="P503" s="0" t="n">
        <f aca="false">Q503/2.54</f>
        <v>998.728697771353</v>
      </c>
      <c r="Q503" s="2" t="n">
        <f aca="false">U503*(1-EXP(-V503*(E503-W503)))</f>
        <v>2536.77089233924</v>
      </c>
      <c r="R503" s="2" t="n">
        <f aca="false">L503*(Q503^M503)</f>
        <v>16324644.6881556</v>
      </c>
      <c r="S503" s="2" t="n">
        <f aca="false">R503/20/5.7/3.65*1000</f>
        <v>39232503.456274</v>
      </c>
      <c r="T503" s="2" t="n">
        <f aca="false">S503*2.65</f>
        <v>103966134.159126</v>
      </c>
      <c r="U503" s="0" t="n">
        <f aca="false">$AC$503*100</f>
        <v>2615.76</v>
      </c>
      <c r="V503" s="0" t="n">
        <v>0.25</v>
      </c>
      <c r="W503" s="0" t="n">
        <v>0</v>
      </c>
      <c r="X503" s="0" t="s">
        <v>460</v>
      </c>
      <c r="Y503" s="0" t="n">
        <v>45</v>
      </c>
      <c r="AA503" s="0" t="n">
        <f aca="false">24*0.3048</f>
        <v>7.3152</v>
      </c>
      <c r="AC503" s="0" t="n">
        <f aca="false">AVERAGE(Y503:AA503)</f>
        <v>26.1576</v>
      </c>
      <c r="AE503" s="0" t="n">
        <f aca="false">R503*0.000001</f>
        <v>16.3246446881556</v>
      </c>
    </row>
    <row r="504" customFormat="false" ht="15" hidden="false" customHeight="false" outlineLevel="0" collapsed="false">
      <c r="A504" s="0" t="s">
        <v>121</v>
      </c>
      <c r="B504" s="0" t="s">
        <v>122</v>
      </c>
      <c r="C504" s="0" t="n">
        <v>3</v>
      </c>
      <c r="D504" s="0" t="n">
        <v>7</v>
      </c>
      <c r="E504" s="0" t="n">
        <f aca="false">C504*D504</f>
        <v>21</v>
      </c>
      <c r="F504" s="0" t="n">
        <v>9235805.592</v>
      </c>
      <c r="G504" s="0" t="n">
        <v>24474884.82</v>
      </c>
      <c r="H504" s="0" t="n">
        <v>3843018.707</v>
      </c>
      <c r="I504" s="0" t="n">
        <v>3843.018707</v>
      </c>
      <c r="J504" s="0" t="n">
        <v>3.843018707</v>
      </c>
      <c r="K504" s="0" t="n">
        <v>8472.395901</v>
      </c>
      <c r="L504" s="2" t="n">
        <v>0.001</v>
      </c>
      <c r="M504" s="0" t="n">
        <v>3</v>
      </c>
      <c r="N504" s="0" t="n">
        <v>727.0386509</v>
      </c>
      <c r="O504" s="0" t="n">
        <f aca="false">R504*0.00220462</f>
        <v>38839.400660067</v>
      </c>
      <c r="P504" s="0" t="n">
        <f aca="false">Q504/2.54</f>
        <v>1024.42273672132</v>
      </c>
      <c r="Q504" s="2" t="n">
        <f aca="false">U504*(1-EXP(-V504*(E504-W504)))</f>
        <v>2602.03375127216</v>
      </c>
      <c r="R504" s="2" t="n">
        <f aca="false">L504*(Q504^M504)</f>
        <v>17617276.7461363</v>
      </c>
      <c r="S504" s="2" t="n">
        <f aca="false">R504/20/5.7/3.65*1000</f>
        <v>42339045.2923247</v>
      </c>
      <c r="T504" s="2" t="n">
        <f aca="false">S504*2.65</f>
        <v>112198470.02466</v>
      </c>
      <c r="U504" s="0" t="n">
        <f aca="false">$AC$503*100</f>
        <v>2615.76</v>
      </c>
      <c r="V504" s="0" t="n">
        <v>0.25</v>
      </c>
      <c r="W504" s="0" t="n">
        <v>0</v>
      </c>
      <c r="X504" s="0" t="s">
        <v>461</v>
      </c>
      <c r="Y504" s="0" t="n">
        <v>60</v>
      </c>
      <c r="AA504" s="0" t="n">
        <f aca="false">2200*0.453592</f>
        <v>997.9024</v>
      </c>
      <c r="AE504" s="0" t="n">
        <f aca="false">R504*0.000001</f>
        <v>17.6172767461363</v>
      </c>
    </row>
    <row r="505" customFormat="false" ht="15" hidden="false" customHeight="false" outlineLevel="0" collapsed="false">
      <c r="A505" s="0" t="s">
        <v>121</v>
      </c>
      <c r="B505" s="0" t="s">
        <v>122</v>
      </c>
      <c r="C505" s="0" t="n">
        <v>4</v>
      </c>
      <c r="D505" s="0" t="n">
        <v>7</v>
      </c>
      <c r="E505" s="0" t="n">
        <f aca="false">C505*D505</f>
        <v>28</v>
      </c>
      <c r="F505" s="0" t="n">
        <v>9236050.291</v>
      </c>
      <c r="G505" s="0" t="n">
        <v>24475533.27</v>
      </c>
      <c r="H505" s="0" t="n">
        <v>3843120.526</v>
      </c>
      <c r="I505" s="0" t="n">
        <v>3843.120526</v>
      </c>
      <c r="J505" s="0" t="n">
        <v>3.843120526</v>
      </c>
      <c r="K505" s="0" t="n">
        <v>8472.620374</v>
      </c>
      <c r="L505" s="2" t="n">
        <v>0.001</v>
      </c>
      <c r="M505" s="0" t="n">
        <v>3</v>
      </c>
      <c r="N505" s="0" t="n">
        <v>727.0450717</v>
      </c>
      <c r="O505" s="0" t="n">
        <f aca="false">R505*0.00220462</f>
        <v>39349.4628146065</v>
      </c>
      <c r="P505" s="0" t="n">
        <f aca="false">Q505/2.54</f>
        <v>1028.88769119283</v>
      </c>
      <c r="Q505" s="2" t="n">
        <f aca="false">U505*(1-EXP(-V505*(E505-W505)))</f>
        <v>2613.37473562978</v>
      </c>
      <c r="R505" s="2" t="n">
        <f aca="false">L505*(Q505^M505)</f>
        <v>17848637.3228069</v>
      </c>
      <c r="S505" s="2" t="n">
        <f aca="false">R505/20/5.7/3.65*1000</f>
        <v>42895066.8656739</v>
      </c>
      <c r="T505" s="2" t="n">
        <f aca="false">S505*2.65</f>
        <v>113671927.194036</v>
      </c>
      <c r="U505" s="0" t="n">
        <f aca="false">$AC$503*100</f>
        <v>2615.76</v>
      </c>
      <c r="V505" s="0" t="n">
        <v>0.25</v>
      </c>
      <c r="W505" s="0" t="n">
        <v>0</v>
      </c>
      <c r="X505" s="0" t="s">
        <v>462</v>
      </c>
      <c r="AE505" s="0" t="n">
        <f aca="false">R505*0.000001</f>
        <v>17.8486373228069</v>
      </c>
    </row>
    <row r="506" customFormat="false" ht="15" hidden="false" customHeight="false" outlineLevel="0" collapsed="false">
      <c r="A506" s="0" t="s">
        <v>121</v>
      </c>
      <c r="B506" s="0" t="s">
        <v>122</v>
      </c>
      <c r="C506" s="0" t="n">
        <v>5</v>
      </c>
      <c r="D506" s="0" t="n">
        <v>7</v>
      </c>
      <c r="E506" s="0" t="n">
        <f aca="false">C506*D506</f>
        <v>35</v>
      </c>
      <c r="F506" s="0" t="n">
        <v>9236054.795</v>
      </c>
      <c r="G506" s="0" t="n">
        <v>24475545.21</v>
      </c>
      <c r="H506" s="0" t="n">
        <v>3843122.4</v>
      </c>
      <c r="I506" s="0" t="n">
        <v>3843.1224</v>
      </c>
      <c r="J506" s="0" t="n">
        <v>3.8431224</v>
      </c>
      <c r="K506" s="0" t="n">
        <v>8472.624506</v>
      </c>
      <c r="L506" s="2" t="n">
        <v>0.001</v>
      </c>
      <c r="M506" s="0" t="n">
        <v>3</v>
      </c>
      <c r="N506" s="0" t="n">
        <v>727.0451899</v>
      </c>
      <c r="O506" s="0" t="n">
        <f aca="false">R506*0.00220462</f>
        <v>39438.5512324734</v>
      </c>
      <c r="P506" s="0" t="n">
        <f aca="false">Q506/2.54</f>
        <v>1029.66358393867</v>
      </c>
      <c r="Q506" s="2" t="n">
        <f aca="false">U506*(1-EXP(-V506*(E506-W506)))</f>
        <v>2615.34550320422</v>
      </c>
      <c r="R506" s="2" t="n">
        <f aca="false">L506*(Q506^M506)</f>
        <v>17889047.1974642</v>
      </c>
      <c r="S506" s="2" t="n">
        <f aca="false">R506/20/5.7/3.65*1000</f>
        <v>42992182.6423075</v>
      </c>
      <c r="T506" s="2" t="n">
        <f aca="false">S506*2.65</f>
        <v>113929284.002115</v>
      </c>
      <c r="U506" s="0" t="n">
        <f aca="false">$AC$503*100</f>
        <v>2615.76</v>
      </c>
      <c r="V506" s="0" t="n">
        <v>0.25</v>
      </c>
      <c r="W506" s="0" t="n">
        <v>0</v>
      </c>
      <c r="X506" s="0" t="s">
        <v>463</v>
      </c>
      <c r="Y506" s="0" t="n">
        <f aca="false">13*0.3048</f>
        <v>3.9624</v>
      </c>
      <c r="AA506" s="0" t="n">
        <f aca="false">12*0.3048</f>
        <v>3.6576</v>
      </c>
      <c r="AE506" s="0" t="n">
        <f aca="false">R506*0.000001</f>
        <v>17.8890471974642</v>
      </c>
    </row>
    <row r="507" customFormat="false" ht="15" hidden="false" customHeight="false" outlineLevel="0" collapsed="false">
      <c r="A507" s="0" t="s">
        <v>121</v>
      </c>
      <c r="B507" s="0" t="s">
        <v>122</v>
      </c>
      <c r="C507" s="0" t="n">
        <v>6</v>
      </c>
      <c r="D507" s="0" t="n">
        <v>7</v>
      </c>
      <c r="E507" s="0" t="n">
        <f aca="false">C507*D507</f>
        <v>42</v>
      </c>
      <c r="F507" s="0" t="n">
        <v>9236055.545</v>
      </c>
      <c r="G507" s="0" t="n">
        <v>24475547.19</v>
      </c>
      <c r="H507" s="0" t="n">
        <v>3843122.712</v>
      </c>
      <c r="I507" s="0" t="n">
        <v>3843.122712</v>
      </c>
      <c r="J507" s="0" t="n">
        <v>3.843122712</v>
      </c>
      <c r="K507" s="0" t="n">
        <v>8472.625194</v>
      </c>
      <c r="L507" s="2" t="n">
        <v>0.001</v>
      </c>
      <c r="M507" s="0" t="n">
        <v>3</v>
      </c>
      <c r="N507" s="0" t="n">
        <v>727.0452096</v>
      </c>
      <c r="O507" s="0" t="n">
        <f aca="false">R507*0.00220462</f>
        <v>39454.0461785814</v>
      </c>
      <c r="P507" s="0" t="n">
        <f aca="false">Q507/2.54</f>
        <v>1029.79841388081</v>
      </c>
      <c r="Q507" s="2" t="n">
        <f aca="false">U507*(1-EXP(-V507*(E507-W507)))</f>
        <v>2615.68797125725</v>
      </c>
      <c r="R507" s="2" t="n">
        <f aca="false">L507*(Q507^M507)</f>
        <v>17896075.5951508</v>
      </c>
      <c r="S507" s="2" t="n">
        <f aca="false">R507/20/5.7/3.65*1000</f>
        <v>43009073.7686874</v>
      </c>
      <c r="T507" s="2" t="n">
        <f aca="false">S507*2.65</f>
        <v>113974045.487022</v>
      </c>
      <c r="U507" s="0" t="n">
        <f aca="false">$AC$503*100</f>
        <v>2615.76</v>
      </c>
      <c r="V507" s="0" t="n">
        <v>0.25</v>
      </c>
      <c r="W507" s="0" t="n">
        <v>0</v>
      </c>
      <c r="X507" s="0" t="s">
        <v>464</v>
      </c>
      <c r="AE507" s="0" t="n">
        <f aca="false">R507*0.000001</f>
        <v>17.8960755951508</v>
      </c>
    </row>
    <row r="508" customFormat="false" ht="15" hidden="false" customHeight="false" outlineLevel="0" collapsed="false">
      <c r="A508" s="0" t="s">
        <v>121</v>
      </c>
      <c r="B508" s="0" t="s">
        <v>122</v>
      </c>
      <c r="C508" s="0" t="n">
        <v>7</v>
      </c>
      <c r="D508" s="0" t="n">
        <v>7</v>
      </c>
      <c r="E508" s="0" t="n">
        <f aca="false">C508*D508</f>
        <v>49</v>
      </c>
      <c r="F508" s="0" t="n">
        <v>9236056.296</v>
      </c>
      <c r="G508" s="0" t="n">
        <v>24475549.18</v>
      </c>
      <c r="H508" s="0" t="n">
        <v>3843123.025</v>
      </c>
      <c r="I508" s="0" t="n">
        <v>3843.123025</v>
      </c>
      <c r="J508" s="0" t="n">
        <v>3.843123025</v>
      </c>
      <c r="K508" s="0" t="n">
        <v>8472.625883</v>
      </c>
      <c r="L508" s="2" t="n">
        <v>0.001</v>
      </c>
      <c r="M508" s="0" t="n">
        <v>3</v>
      </c>
      <c r="N508" s="0" t="n">
        <v>727.0452293</v>
      </c>
      <c r="O508" s="0" t="n">
        <f aca="false">R508*0.00220462</f>
        <v>39456.7392103122</v>
      </c>
      <c r="P508" s="0" t="n">
        <f aca="false">Q508/2.54</f>
        <v>1029.82184381155</v>
      </c>
      <c r="Q508" s="2" t="n">
        <f aca="false">U508*(1-EXP(-V508*(E508-W508)))</f>
        <v>2615.74748328133</v>
      </c>
      <c r="R508" s="2" t="n">
        <f aca="false">L508*(Q508^M508)</f>
        <v>17897297.1352488</v>
      </c>
      <c r="S508" s="2" t="n">
        <f aca="false">R508/20/5.7/3.65*1000</f>
        <v>43012009.4574592</v>
      </c>
      <c r="T508" s="2" t="n">
        <f aca="false">S508*2.65</f>
        <v>113981825.062267</v>
      </c>
      <c r="U508" s="0" t="n">
        <f aca="false">$AC$503*100</f>
        <v>2615.76</v>
      </c>
      <c r="V508" s="0" t="n">
        <v>0.25</v>
      </c>
      <c r="W508" s="0" t="n">
        <v>0</v>
      </c>
      <c r="X508" s="0" t="s">
        <v>434</v>
      </c>
      <c r="Y508" s="7" t="s">
        <v>746</v>
      </c>
      <c r="AE508" s="0" t="n">
        <f aca="false">R508*0.000001</f>
        <v>17.8972971352488</v>
      </c>
    </row>
    <row r="509" customFormat="false" ht="15" hidden="false" customHeight="false" outlineLevel="0" collapsed="false">
      <c r="A509" s="0" t="s">
        <v>121</v>
      </c>
      <c r="B509" s="0" t="s">
        <v>122</v>
      </c>
      <c r="C509" s="0" t="n">
        <v>8</v>
      </c>
      <c r="D509" s="0" t="n">
        <v>7</v>
      </c>
      <c r="E509" s="0" t="n">
        <f aca="false">C509*D509</f>
        <v>56</v>
      </c>
      <c r="F509" s="0" t="n">
        <v>9236057.046</v>
      </c>
      <c r="G509" s="0" t="n">
        <v>24475551.17</v>
      </c>
      <c r="H509" s="0" t="n">
        <v>3843123.337</v>
      </c>
      <c r="I509" s="0" t="n">
        <v>3843.123337</v>
      </c>
      <c r="J509" s="0" t="n">
        <v>3.843123337</v>
      </c>
      <c r="K509" s="0" t="n">
        <v>8472.626571</v>
      </c>
      <c r="L509" s="2" t="n">
        <v>0.001</v>
      </c>
      <c r="M509" s="0" t="n">
        <v>3</v>
      </c>
      <c r="N509" s="0" t="n">
        <v>727.045249</v>
      </c>
      <c r="O509" s="0" t="n">
        <f aca="false">R509*0.00220462</f>
        <v>39457.2072015534</v>
      </c>
      <c r="P509" s="0" t="n">
        <f aca="false">Q509/2.54</f>
        <v>1029.82591532301</v>
      </c>
      <c r="Q509" s="2" t="n">
        <f aca="false">U509*(1-EXP(-V509*(E509-W509)))</f>
        <v>2615.75782492044</v>
      </c>
      <c r="R509" s="2" t="n">
        <f aca="false">L509*(Q509^M509)</f>
        <v>17897509.4127575</v>
      </c>
      <c r="S509" s="2" t="n">
        <f aca="false">R509/20/5.7/3.65*1000</f>
        <v>43012519.6172975</v>
      </c>
      <c r="T509" s="2" t="n">
        <f aca="false">S509*2.65</f>
        <v>113983176.985838</v>
      </c>
      <c r="U509" s="0" t="n">
        <f aca="false">$AC$503*100</f>
        <v>2615.76</v>
      </c>
      <c r="V509" s="0" t="n">
        <v>0.25</v>
      </c>
      <c r="W509" s="0" t="n">
        <v>0</v>
      </c>
      <c r="X509" s="0" t="s">
        <v>469</v>
      </c>
      <c r="Y509" s="0" t="n">
        <v>15</v>
      </c>
      <c r="AA509" s="0" t="n">
        <v>15</v>
      </c>
    </row>
    <row r="510" customFormat="false" ht="15" hidden="false" customHeight="false" outlineLevel="0" collapsed="false">
      <c r="A510" s="0" t="s">
        <v>121</v>
      </c>
      <c r="B510" s="0" t="s">
        <v>122</v>
      </c>
      <c r="C510" s="0" t="n">
        <v>9</v>
      </c>
      <c r="D510" s="0" t="n">
        <v>7</v>
      </c>
      <c r="E510" s="0" t="n">
        <f aca="false">C510*D510</f>
        <v>63</v>
      </c>
      <c r="F510" s="0" t="n">
        <v>9236057.797</v>
      </c>
      <c r="G510" s="0" t="n">
        <v>24475553.16</v>
      </c>
      <c r="H510" s="0" t="n">
        <v>3843123.649</v>
      </c>
      <c r="I510" s="0" t="n">
        <v>3843.123649</v>
      </c>
      <c r="J510" s="0" t="n">
        <v>3.843123649</v>
      </c>
      <c r="K510" s="0" t="n">
        <v>8472.62726</v>
      </c>
      <c r="L510" s="2" t="n">
        <v>0.001</v>
      </c>
      <c r="M510" s="0" t="n">
        <v>3</v>
      </c>
      <c r="N510" s="0" t="n">
        <v>727.0452687</v>
      </c>
      <c r="O510" s="0" t="n">
        <f aca="false">R510*0.00220462</f>
        <v>39457.2885266143</v>
      </c>
      <c r="P510" s="0" t="n">
        <f aca="false">Q510/2.54</f>
        <v>1029.82662284561</v>
      </c>
      <c r="Q510" s="2" t="n">
        <f aca="false">U510*(1-EXP(-V510*(E510-W510)))</f>
        <v>2615.75962202785</v>
      </c>
      <c r="R510" s="2" t="n">
        <f aca="false">L510*(Q510^M510)</f>
        <v>17897546.3012285</v>
      </c>
      <c r="S510" s="2" t="n">
        <f aca="false">R510/20/5.7/3.65*1000</f>
        <v>43012608.2701958</v>
      </c>
      <c r="T510" s="2" t="n">
        <f aca="false">S510*2.65</f>
        <v>113983411.916019</v>
      </c>
      <c r="U510" s="0" t="n">
        <f aca="false">$AC$503*100</f>
        <v>2615.76</v>
      </c>
      <c r="V510" s="0" t="n">
        <v>0.25</v>
      </c>
      <c r="W510" s="0" t="n">
        <v>0</v>
      </c>
      <c r="X510" s="0" t="s">
        <v>470</v>
      </c>
      <c r="Y510" s="0" t="n">
        <v>9</v>
      </c>
      <c r="AA510" s="0" t="n">
        <v>10</v>
      </c>
    </row>
    <row r="511" customFormat="false" ht="15" hidden="false" customHeight="false" outlineLevel="0" collapsed="false">
      <c r="A511" s="0" t="s">
        <v>121</v>
      </c>
      <c r="B511" s="0" t="s">
        <v>122</v>
      </c>
      <c r="C511" s="0" t="n">
        <v>10</v>
      </c>
      <c r="D511" s="0" t="n">
        <v>7</v>
      </c>
      <c r="E511" s="0" t="n">
        <f aca="false">C511*D511</f>
        <v>70</v>
      </c>
      <c r="F511" s="0" t="n">
        <v>9236059.298</v>
      </c>
      <c r="G511" s="0" t="n">
        <v>24475557.14</v>
      </c>
      <c r="H511" s="0" t="n">
        <v>3843124.274</v>
      </c>
      <c r="I511" s="0" t="n">
        <v>3843.124274</v>
      </c>
      <c r="J511" s="0" t="n">
        <v>3.843124274</v>
      </c>
      <c r="K511" s="0" t="n">
        <v>8472.628637</v>
      </c>
      <c r="L511" s="2" t="n">
        <v>0.001</v>
      </c>
      <c r="M511" s="0" t="n">
        <v>3</v>
      </c>
      <c r="N511" s="0" t="n">
        <v>727.0453081</v>
      </c>
      <c r="O511" s="0" t="n">
        <f aca="false">R511*0.00220462</f>
        <v>39457.3026588023</v>
      </c>
      <c r="P511" s="0" t="n">
        <f aca="false">Q511/2.54</f>
        <v>1029.8267457946</v>
      </c>
      <c r="Q511" s="2" t="n">
        <f aca="false">U511*(1-EXP(-V511*(E511-W511)))</f>
        <v>2615.75993431829</v>
      </c>
      <c r="R511" s="2" t="n">
        <f aca="false">L511*(Q511^M511)</f>
        <v>17897552.7114887</v>
      </c>
      <c r="S511" s="2" t="n">
        <f aca="false">R511/20/5.7/3.65*1000</f>
        <v>43012623.675772</v>
      </c>
      <c r="T511" s="2" t="n">
        <f aca="false">S511*2.65</f>
        <v>113983452.740796</v>
      </c>
      <c r="U511" s="0" t="n">
        <f aca="false">$AC$503*100</f>
        <v>2615.76</v>
      </c>
      <c r="V511" s="0" t="n">
        <v>0.25</v>
      </c>
      <c r="W511" s="0" t="n">
        <v>0</v>
      </c>
      <c r="X511" s="0" t="s">
        <v>471</v>
      </c>
      <c r="Y511" s="0" t="n">
        <v>1</v>
      </c>
      <c r="AA511" s="0" t="n">
        <v>2</v>
      </c>
    </row>
    <row r="512" customFormat="false" ht="15" hidden="false" customHeight="false" outlineLevel="0" collapsed="false">
      <c r="A512" s="0" t="s">
        <v>123</v>
      </c>
      <c r="B512" s="0" t="s">
        <v>124</v>
      </c>
      <c r="C512" s="0" t="n">
        <v>1</v>
      </c>
      <c r="D512" s="0" t="n">
        <v>2</v>
      </c>
      <c r="E512" s="0" t="n">
        <f aca="false">C512*D512</f>
        <v>2</v>
      </c>
      <c r="F512" s="0" t="n">
        <v>127.5414564</v>
      </c>
      <c r="G512" s="0" t="n">
        <v>337.9848595</v>
      </c>
      <c r="H512" s="0" t="n">
        <v>53.07000001</v>
      </c>
      <c r="I512" s="0" t="n">
        <v>0.05307</v>
      </c>
      <c r="J512" s="0" t="n">
        <v>5.31E-005</v>
      </c>
      <c r="K512" s="0" t="n">
        <v>0.116999183</v>
      </c>
      <c r="L512" s="0" t="n">
        <v>0.0095</v>
      </c>
      <c r="M512" s="0" t="n">
        <v>3.1</v>
      </c>
      <c r="N512" s="0" t="n">
        <v>16.17149443</v>
      </c>
      <c r="O512" s="0" t="n">
        <f aca="false">R512*0.00220462</f>
        <v>0.345397329009277</v>
      </c>
      <c r="P512" s="0" t="n">
        <f aca="false">Q512/2.54</f>
        <v>9.02761978539892</v>
      </c>
      <c r="Q512" s="0" t="n">
        <f aca="false">111*(1-EXP(-0.13*(E512-0.22)))</f>
        <v>22.9301542549133</v>
      </c>
      <c r="R512" s="0" t="n">
        <f aca="false">L512*(Q512^M512)</f>
        <v>156.669779376617</v>
      </c>
      <c r="S512" s="0" t="n">
        <f aca="false">R512/20/5.7/3.65*1000</f>
        <v>376.519537074301</v>
      </c>
      <c r="T512" s="0" t="n">
        <f aca="false">S512*2.65</f>
        <v>997.776773246898</v>
      </c>
      <c r="U512" s="0" t="n">
        <v>111</v>
      </c>
      <c r="V512" s="0" t="n">
        <v>0.13</v>
      </c>
      <c r="W512" s="0" t="n">
        <v>0.22</v>
      </c>
      <c r="Y512" s="0" t="s">
        <v>747</v>
      </c>
    </row>
    <row r="513" customFormat="false" ht="15" hidden="false" customHeight="false" outlineLevel="0" collapsed="false">
      <c r="A513" s="0" t="s">
        <v>123</v>
      </c>
      <c r="B513" s="0" t="s">
        <v>124</v>
      </c>
      <c r="C513" s="0" t="n">
        <v>2</v>
      </c>
      <c r="D513" s="0" t="n">
        <v>2</v>
      </c>
      <c r="E513" s="0" t="n">
        <f aca="false">C513*D513</f>
        <v>4</v>
      </c>
      <c r="F513" s="0" t="n">
        <v>347.4885845</v>
      </c>
      <c r="G513" s="0" t="n">
        <v>920.8447489</v>
      </c>
      <c r="H513" s="0" t="n">
        <v>144.59</v>
      </c>
      <c r="I513" s="0" t="n">
        <v>0.14459</v>
      </c>
      <c r="J513" s="0" t="n">
        <v>0.00014459</v>
      </c>
      <c r="K513" s="0" t="n">
        <v>0.318766006</v>
      </c>
      <c r="L513" s="0" t="n">
        <v>0.0095</v>
      </c>
      <c r="M513" s="0" t="n">
        <v>3.1</v>
      </c>
      <c r="N513" s="0" t="n">
        <v>22.34426209</v>
      </c>
      <c r="O513" s="0" t="n">
        <f aca="false">R513*0.00220462</f>
        <v>2.44195206643825</v>
      </c>
      <c r="P513" s="0" t="n">
        <f aca="false">Q513/2.54</f>
        <v>16.9659865262895</v>
      </c>
      <c r="Q513" s="0" t="n">
        <f aca="false">111*(1-EXP(-0.13*(E513-0.22)))</f>
        <v>43.0936057767754</v>
      </c>
      <c r="R513" s="0" t="n">
        <f aca="false">L513*(Q513^M513)</f>
        <v>1107.6521425181</v>
      </c>
      <c r="S513" s="0" t="n">
        <f aca="false">R513/20/5.7/3.65*1000</f>
        <v>2661.98544224489</v>
      </c>
      <c r="T513" s="0" t="n">
        <f aca="false">S513*2.65</f>
        <v>7054.26142194897</v>
      </c>
      <c r="U513" s="0" t="n">
        <v>111</v>
      </c>
      <c r="V513" s="0" t="n">
        <v>0.13</v>
      </c>
      <c r="W513" s="0" t="n">
        <v>0.22</v>
      </c>
    </row>
    <row r="514" customFormat="false" ht="15" hidden="false" customHeight="false" outlineLevel="0" collapsed="false">
      <c r="A514" s="0" t="s">
        <v>123</v>
      </c>
      <c r="B514" s="0" t="s">
        <v>124</v>
      </c>
      <c r="C514" s="0" t="n">
        <v>3</v>
      </c>
      <c r="D514" s="0" t="n">
        <v>2</v>
      </c>
      <c r="E514" s="0" t="n">
        <f aca="false">C514*D514</f>
        <v>6</v>
      </c>
      <c r="F514" s="0" t="n">
        <v>732.4200913</v>
      </c>
      <c r="G514" s="0" t="n">
        <v>1940.913242</v>
      </c>
      <c r="H514" s="0" t="n">
        <v>304.76</v>
      </c>
      <c r="I514" s="0" t="n">
        <v>0.30476</v>
      </c>
      <c r="J514" s="0" t="n">
        <v>0.00030476</v>
      </c>
      <c r="K514" s="0" t="n">
        <v>0.671879991</v>
      </c>
      <c r="L514" s="0" t="n">
        <v>0.0095</v>
      </c>
      <c r="M514" s="0" t="n">
        <v>3.1</v>
      </c>
      <c r="N514" s="0" t="n">
        <v>28.41999433</v>
      </c>
      <c r="O514" s="0" t="n">
        <f aca="false">R514*0.00220462</f>
        <v>6.34561828479851</v>
      </c>
      <c r="P514" s="0" t="n">
        <f aca="false">Q514/2.54</f>
        <v>23.0868767905435</v>
      </c>
      <c r="Q514" s="0" t="n">
        <f aca="false">111*(1-EXP(-0.13*(E514-0.22)))</f>
        <v>58.6406670479805</v>
      </c>
      <c r="R514" s="0" t="n">
        <f aca="false">L514*(Q514^M514)</f>
        <v>2878.32745996975</v>
      </c>
      <c r="S514" s="0" t="n">
        <f aca="false">R514/20/5.7/3.65*1000</f>
        <v>6917.39355916786</v>
      </c>
      <c r="T514" s="0" t="n">
        <f aca="false">S514*2.65</f>
        <v>18331.0929317948</v>
      </c>
      <c r="U514" s="0" t="n">
        <v>111</v>
      </c>
      <c r="V514" s="0" t="n">
        <v>0.13</v>
      </c>
      <c r="W514" s="0" t="n">
        <v>0.22</v>
      </c>
    </row>
    <row r="515" customFormat="false" ht="15" hidden="false" customHeight="false" outlineLevel="0" collapsed="false">
      <c r="A515" s="0" t="s">
        <v>123</v>
      </c>
      <c r="B515" s="0" t="s">
        <v>124</v>
      </c>
      <c r="C515" s="0" t="n">
        <v>4</v>
      </c>
      <c r="D515" s="0" t="n">
        <v>2</v>
      </c>
      <c r="E515" s="0" t="n">
        <f aca="false">C515*D515</f>
        <v>8</v>
      </c>
      <c r="F515" s="0" t="n">
        <v>1115.200673</v>
      </c>
      <c r="G515" s="0" t="n">
        <v>2955.281782</v>
      </c>
      <c r="H515" s="0" t="n">
        <v>464.035</v>
      </c>
      <c r="I515" s="0" t="n">
        <v>0.464035</v>
      </c>
      <c r="J515" s="0" t="n">
        <v>0.000464035</v>
      </c>
      <c r="K515" s="0" t="n">
        <v>1.023020842</v>
      </c>
      <c r="L515" s="0" t="n">
        <v>0.0095</v>
      </c>
      <c r="M515" s="0" t="n">
        <v>3.1</v>
      </c>
      <c r="N515" s="0" t="n">
        <v>32.54804305</v>
      </c>
      <c r="O515" s="0" t="n">
        <f aca="false">R515*0.00220462</f>
        <v>11.2951133205428</v>
      </c>
      <c r="P515" s="0" t="n">
        <f aca="false">Q515/2.54</f>
        <v>27.8063989353262</v>
      </c>
      <c r="Q515" s="0" t="n">
        <f aca="false">111*(1-EXP(-0.13*(E515-0.22)))</f>
        <v>70.6282532957285</v>
      </c>
      <c r="R515" s="0" t="n">
        <f aca="false">L515*(Q515^M515)</f>
        <v>5123.38331347025</v>
      </c>
      <c r="S515" s="0" t="n">
        <f aca="false">R515/20/5.7/3.65*1000</f>
        <v>12312.8654493397</v>
      </c>
      <c r="T515" s="0" t="n">
        <f aca="false">S515*2.65</f>
        <v>32629.0934407502</v>
      </c>
      <c r="U515" s="0" t="n">
        <v>111</v>
      </c>
      <c r="V515" s="0" t="n">
        <v>0.13</v>
      </c>
      <c r="W515" s="0" t="n">
        <v>0.22</v>
      </c>
    </row>
    <row r="516" customFormat="false" ht="15" hidden="false" customHeight="false" outlineLevel="0" collapsed="false">
      <c r="A516" s="0" t="s">
        <v>123</v>
      </c>
      <c r="B516" s="0" t="s">
        <v>124</v>
      </c>
      <c r="C516" s="0" t="n">
        <v>5</v>
      </c>
      <c r="D516" s="0" t="n">
        <v>2</v>
      </c>
      <c r="E516" s="0" t="n">
        <f aca="false">C516*D516</f>
        <v>10</v>
      </c>
      <c r="F516" s="0" t="n">
        <v>1550.432588</v>
      </c>
      <c r="G516" s="0" t="n">
        <v>4108.646359</v>
      </c>
      <c r="H516" s="0" t="n">
        <v>645.1349999</v>
      </c>
      <c r="I516" s="0" t="n">
        <v>0.645135</v>
      </c>
      <c r="J516" s="0" t="n">
        <v>0.000645135</v>
      </c>
      <c r="K516" s="0" t="n">
        <v>1.422277523</v>
      </c>
      <c r="L516" s="0" t="n">
        <v>0.0095</v>
      </c>
      <c r="M516" s="0" t="n">
        <v>3.1</v>
      </c>
      <c r="N516" s="0" t="n">
        <v>36.19812943</v>
      </c>
      <c r="O516" s="0" t="n">
        <f aca="false">R516*0.00220462</f>
        <v>16.5374557255485</v>
      </c>
      <c r="P516" s="0" t="n">
        <f aca="false">Q516/2.54</f>
        <v>31.4453939692959</v>
      </c>
      <c r="Q516" s="0" t="n">
        <f aca="false">111*(1-EXP(-0.13*(E516-0.22)))</f>
        <v>79.8713006820115</v>
      </c>
      <c r="R516" s="0" t="n">
        <f aca="false">L516*(Q516^M516)</f>
        <v>7501.27265721461</v>
      </c>
      <c r="S516" s="0" t="n">
        <f aca="false">R516/20/5.7/3.65*1000</f>
        <v>18027.5718750652</v>
      </c>
      <c r="T516" s="0" t="n">
        <f aca="false">S516*2.65</f>
        <v>47773.0654689227</v>
      </c>
      <c r="U516" s="0" t="n">
        <v>111</v>
      </c>
      <c r="V516" s="0" t="n">
        <v>0.13</v>
      </c>
      <c r="W516" s="0" t="n">
        <v>0.22</v>
      </c>
    </row>
    <row r="517" customFormat="false" ht="15" hidden="false" customHeight="false" outlineLevel="0" collapsed="false">
      <c r="A517" s="0" t="s">
        <v>123</v>
      </c>
      <c r="B517" s="0" t="s">
        <v>124</v>
      </c>
      <c r="C517" s="0" t="n">
        <v>6</v>
      </c>
      <c r="D517" s="0" t="n">
        <v>2</v>
      </c>
      <c r="E517" s="0" t="n">
        <f aca="false">C517*D517</f>
        <v>12</v>
      </c>
      <c r="F517" s="0" t="n">
        <v>1976.435953</v>
      </c>
      <c r="G517" s="0" t="n">
        <v>5237.555275</v>
      </c>
      <c r="H517" s="0" t="n">
        <v>822.395</v>
      </c>
      <c r="I517" s="0" t="n">
        <v>0.822395</v>
      </c>
      <c r="J517" s="0" t="n">
        <v>0.000822395</v>
      </c>
      <c r="K517" s="0" t="n">
        <v>1.813068465</v>
      </c>
      <c r="L517" s="0" t="n">
        <v>0.0095</v>
      </c>
      <c r="M517" s="0" t="n">
        <v>3.1</v>
      </c>
      <c r="N517" s="0" t="n">
        <v>39.14675429</v>
      </c>
      <c r="O517" s="0" t="n">
        <f aca="false">R517*0.00220462</f>
        <v>21.5545353911808</v>
      </c>
      <c r="P517" s="0" t="n">
        <f aca="false">Q517/2.54</f>
        <v>34.2512468609695</v>
      </c>
      <c r="Q517" s="0" t="n">
        <f aca="false">111*(1-EXP(-0.13*(E517-0.22)))</f>
        <v>86.9981670268626</v>
      </c>
      <c r="R517" s="0" t="n">
        <f aca="false">L517*(Q517^M517)</f>
        <v>9776.98441961918</v>
      </c>
      <c r="S517" s="0" t="n">
        <f aca="false">R517/20/5.7/3.65*1000</f>
        <v>23496.7181437615</v>
      </c>
      <c r="T517" s="0" t="n">
        <f aca="false">S517*2.65</f>
        <v>62266.3030809681</v>
      </c>
      <c r="U517" s="0" t="n">
        <v>111</v>
      </c>
      <c r="V517" s="0" t="n">
        <v>0.13</v>
      </c>
      <c r="W517" s="0" t="n">
        <v>0.22</v>
      </c>
    </row>
    <row r="518" customFormat="false" ht="15" hidden="false" customHeight="false" outlineLevel="0" collapsed="false">
      <c r="A518" s="0" t="s">
        <v>123</v>
      </c>
      <c r="B518" s="0" t="s">
        <v>124</v>
      </c>
      <c r="C518" s="0" t="n">
        <v>7</v>
      </c>
      <c r="D518" s="0" t="n">
        <v>2</v>
      </c>
      <c r="E518" s="0" t="n">
        <f aca="false">C518*D518</f>
        <v>14</v>
      </c>
      <c r="F518" s="0" t="n">
        <v>2275.666907</v>
      </c>
      <c r="G518" s="0" t="n">
        <v>6030.517304</v>
      </c>
      <c r="H518" s="0" t="n">
        <v>946.905</v>
      </c>
      <c r="I518" s="0" t="n">
        <v>0.946905</v>
      </c>
      <c r="J518" s="0" t="n">
        <v>0.000946905</v>
      </c>
      <c r="K518" s="0" t="n">
        <v>2.087565701</v>
      </c>
      <c r="L518" s="0" t="n">
        <v>0.0095</v>
      </c>
      <c r="M518" s="0" t="n">
        <v>3.1</v>
      </c>
      <c r="N518" s="0" t="n">
        <v>40.96812293</v>
      </c>
      <c r="O518" s="0" t="n">
        <f aca="false">R518*0.00220462</f>
        <v>26.0615299337002</v>
      </c>
      <c r="P518" s="0" t="n">
        <f aca="false">Q518/2.54</f>
        <v>36.414704182626</v>
      </c>
      <c r="Q518" s="0" t="n">
        <f aca="false">111*(1-EXP(-0.13*(E518-0.22)))</f>
        <v>92.4933486238701</v>
      </c>
      <c r="R518" s="0" t="n">
        <f aca="false">L518*(Q518^M518)</f>
        <v>11821.3251869711</v>
      </c>
      <c r="S518" s="0" t="n">
        <f aca="false">R518/20/5.7/3.65*1000</f>
        <v>28409.8178009399</v>
      </c>
      <c r="T518" s="0" t="n">
        <f aca="false">S518*2.65</f>
        <v>75286.0171724906</v>
      </c>
      <c r="U518" s="0" t="n">
        <v>111</v>
      </c>
      <c r="V518" s="0" t="n">
        <v>0.13</v>
      </c>
      <c r="W518" s="0" t="n">
        <v>0.22</v>
      </c>
    </row>
    <row r="519" customFormat="false" ht="15" hidden="false" customHeight="false" outlineLevel="0" collapsed="false">
      <c r="A519" s="0" t="s">
        <v>123</v>
      </c>
      <c r="B519" s="0" t="s">
        <v>124</v>
      </c>
      <c r="C519" s="0" t="n">
        <v>8</v>
      </c>
      <c r="D519" s="0" t="n">
        <v>2</v>
      </c>
      <c r="E519" s="0" t="n">
        <f aca="false">C519*D519</f>
        <v>16</v>
      </c>
      <c r="F519" s="0" t="n">
        <v>2451.333814</v>
      </c>
      <c r="G519" s="0" t="n">
        <v>6496.034608</v>
      </c>
      <c r="H519" s="0" t="n">
        <v>1020</v>
      </c>
      <c r="I519" s="0" t="n">
        <v>1.02</v>
      </c>
      <c r="J519" s="0" t="n">
        <v>0.00102</v>
      </c>
      <c r="K519" s="0" t="n">
        <v>2.2487124</v>
      </c>
      <c r="L519" s="0" t="n">
        <v>0.0095</v>
      </c>
      <c r="M519" s="0" t="n">
        <v>3.1</v>
      </c>
      <c r="N519" s="0" t="n">
        <v>41.96269849</v>
      </c>
      <c r="O519" s="0" t="n">
        <f aca="false">R519*0.00220462</f>
        <v>29.9435188559266</v>
      </c>
      <c r="P519" s="0" t="n">
        <f aca="false">Q519/2.54</f>
        <v>38.0828413813076</v>
      </c>
      <c r="Q519" s="0" t="n">
        <f aca="false">111*(1-EXP(-0.13*(E519-0.22)))</f>
        <v>96.7304171085213</v>
      </c>
      <c r="R519" s="0" t="n">
        <f aca="false">L519*(Q519^M519)</f>
        <v>13582.1678366007</v>
      </c>
      <c r="S519" s="0" t="n">
        <f aca="false">R519/20/5.7/3.65*1000</f>
        <v>32641.5953775551</v>
      </c>
      <c r="T519" s="0" t="n">
        <f aca="false">S519*2.65</f>
        <v>86500.2277505209</v>
      </c>
      <c r="U519" s="0" t="n">
        <v>111</v>
      </c>
      <c r="V519" s="0" t="n">
        <v>0.13</v>
      </c>
      <c r="W519" s="0" t="n">
        <v>0.22</v>
      </c>
    </row>
    <row r="520" customFormat="false" ht="15" hidden="false" customHeight="false" outlineLevel="0" collapsed="false">
      <c r="A520" s="0" t="s">
        <v>123</v>
      </c>
      <c r="B520" s="0" t="s">
        <v>124</v>
      </c>
      <c r="C520" s="0" t="n">
        <v>9</v>
      </c>
      <c r="D520" s="0" t="n">
        <v>2</v>
      </c>
      <c r="E520" s="0" t="n">
        <f aca="false">C520*D520</f>
        <v>18</v>
      </c>
      <c r="F520" s="0" t="n">
        <v>2643.59529</v>
      </c>
      <c r="G520" s="0" t="n">
        <v>7005.527518</v>
      </c>
      <c r="H520" s="0" t="n">
        <v>1100</v>
      </c>
      <c r="I520" s="0" t="n">
        <v>1.1</v>
      </c>
      <c r="J520" s="0" t="n">
        <v>0.0011</v>
      </c>
      <c r="K520" s="0" t="n">
        <v>2.425082</v>
      </c>
      <c r="L520" s="0" t="n">
        <v>0.0095</v>
      </c>
      <c r="M520" s="0" t="n">
        <v>3.1</v>
      </c>
      <c r="N520" s="0" t="n">
        <v>42.99734491</v>
      </c>
      <c r="O520" s="0" t="n">
        <f aca="false">R520*0.00220462</f>
        <v>33.1911692661382</v>
      </c>
      <c r="P520" s="0" t="n">
        <f aca="false">Q520/2.54</f>
        <v>39.3690612136889</v>
      </c>
      <c r="Q520" s="0" t="n">
        <f aca="false">111*(1-EXP(-0.13*(E520-0.22)))</f>
        <v>99.9974154827699</v>
      </c>
      <c r="R520" s="0" t="n">
        <f aca="false">L520*(Q520^M520)</f>
        <v>15055.2790349984</v>
      </c>
      <c r="S520" s="0" t="n">
        <f aca="false">R520/20/5.7/3.65*1000</f>
        <v>36181.8770367662</v>
      </c>
      <c r="T520" s="0" t="n">
        <f aca="false">S520*2.65</f>
        <v>95881.9741474305</v>
      </c>
      <c r="U520" s="0" t="n">
        <v>111</v>
      </c>
      <c r="V520" s="0" t="n">
        <v>0.13</v>
      </c>
      <c r="W520" s="0" t="n">
        <v>0.22</v>
      </c>
    </row>
    <row r="521" customFormat="false" ht="15" hidden="false" customHeight="false" outlineLevel="0" collapsed="false">
      <c r="A521" s="0" t="s">
        <v>123</v>
      </c>
      <c r="B521" s="0" t="s">
        <v>124</v>
      </c>
      <c r="C521" s="0" t="n">
        <v>10</v>
      </c>
      <c r="D521" s="0" t="n">
        <v>2</v>
      </c>
      <c r="E521" s="0" t="n">
        <f aca="false">C521*D521</f>
        <v>20</v>
      </c>
      <c r="F521" s="0" t="n">
        <v>3076.18361</v>
      </c>
      <c r="G521" s="0" t="n">
        <v>8151.886566</v>
      </c>
      <c r="H521" s="0" t="n">
        <v>1280</v>
      </c>
      <c r="I521" s="0" t="n">
        <v>1.28</v>
      </c>
      <c r="J521" s="0" t="n">
        <v>0.00128</v>
      </c>
      <c r="K521" s="0" t="n">
        <v>2.8219136</v>
      </c>
      <c r="L521" s="0" t="n">
        <v>0.0095</v>
      </c>
      <c r="M521" s="0" t="n">
        <v>3.1</v>
      </c>
      <c r="N521" s="0" t="n">
        <v>45.15158712</v>
      </c>
      <c r="O521" s="0" t="n">
        <f aca="false">R521*0.00220462</f>
        <v>35.8523185040405</v>
      </c>
      <c r="P521" s="0" t="n">
        <f aca="false">Q521/2.54</f>
        <v>40.3608030551386</v>
      </c>
      <c r="Q521" s="0" t="n">
        <f aca="false">111*(1-EXP(-0.13*(E521-0.22)))</f>
        <v>102.516439760052</v>
      </c>
      <c r="R521" s="0" t="n">
        <f aca="false">L521*(Q521^M521)</f>
        <v>16262.3574602609</v>
      </c>
      <c r="S521" s="0" t="n">
        <f aca="false">R521/20/5.7/3.65*1000</f>
        <v>39082.8105269429</v>
      </c>
      <c r="T521" s="0" t="n">
        <f aca="false">S521*2.65</f>
        <v>103569.447896399</v>
      </c>
      <c r="U521" s="0" t="n">
        <v>111</v>
      </c>
      <c r="V521" s="0" t="n">
        <v>0.13</v>
      </c>
      <c r="W521" s="0" t="n">
        <v>0.22</v>
      </c>
    </row>
    <row r="522" customFormat="false" ht="15" hidden="false" customHeight="false" outlineLevel="0" collapsed="false">
      <c r="A522" s="0" t="s">
        <v>125</v>
      </c>
      <c r="B522" s="0" t="s">
        <v>126</v>
      </c>
      <c r="C522" s="0" t="n">
        <v>1</v>
      </c>
      <c r="D522" s="0" t="n">
        <v>1</v>
      </c>
      <c r="E522" s="0" t="n">
        <f aca="false">C522*D522</f>
        <v>1</v>
      </c>
      <c r="F522" s="0" t="n">
        <v>43.97981254</v>
      </c>
      <c r="G522" s="0" t="n">
        <v>116.5465032</v>
      </c>
      <c r="H522" s="0" t="n">
        <v>18.3</v>
      </c>
      <c r="I522" s="0" t="n">
        <v>0.0183</v>
      </c>
      <c r="J522" s="0" t="n">
        <v>1.83E-005</v>
      </c>
      <c r="K522" s="0" t="n">
        <v>0.040344546</v>
      </c>
      <c r="L522" s="0" t="n">
        <v>0.015</v>
      </c>
      <c r="M522" s="0" t="n">
        <v>2.9</v>
      </c>
      <c r="N522" s="0" t="n">
        <v>11.59476659</v>
      </c>
      <c r="O522" s="0" t="n">
        <f aca="false">R522*0.00220462</f>
        <v>0.0554932122889599</v>
      </c>
      <c r="P522" s="0" t="n">
        <f aca="false">Q522/2.54</f>
        <v>5.09531934925571</v>
      </c>
      <c r="Q522" s="0" t="n">
        <f aca="false">136*(1-EXP(-0.1*(E522)))</f>
        <v>12.9421111471095</v>
      </c>
      <c r="R522" s="0" t="n">
        <f aca="false">L522*(Q522^M522)</f>
        <v>25.1713276160789</v>
      </c>
      <c r="S522" s="0" t="n">
        <f aca="false">R522/20/5.7/3.65*1000</f>
        <v>60.4934573806271</v>
      </c>
      <c r="T522" s="0" t="n">
        <f aca="false">S522*2.65</f>
        <v>160.307662058662</v>
      </c>
      <c r="U522" s="0" t="n">
        <v>136</v>
      </c>
      <c r="V522" s="0" t="n">
        <v>0.1</v>
      </c>
      <c r="W522" s="0" t="n">
        <v>0</v>
      </c>
      <c r="Y522" s="0" t="s">
        <v>728</v>
      </c>
    </row>
    <row r="523" customFormat="false" ht="15" hidden="false" customHeight="false" outlineLevel="0" collapsed="false">
      <c r="A523" s="0" t="s">
        <v>125</v>
      </c>
      <c r="B523" s="0" t="s">
        <v>126</v>
      </c>
      <c r="C523" s="0" t="n">
        <v>2</v>
      </c>
      <c r="D523" s="0" t="n">
        <v>1</v>
      </c>
      <c r="E523" s="0" t="n">
        <f aca="false">C523*D523</f>
        <v>2</v>
      </c>
      <c r="F523" s="0" t="n">
        <v>253.3044941</v>
      </c>
      <c r="G523" s="0" t="n">
        <v>671.2569094</v>
      </c>
      <c r="H523" s="0" t="n">
        <v>105.4</v>
      </c>
      <c r="I523" s="0" t="n">
        <v>0.1054</v>
      </c>
      <c r="J523" s="0" t="n">
        <v>0.0001054</v>
      </c>
      <c r="K523" s="0" t="n">
        <v>0.232366948</v>
      </c>
      <c r="L523" s="0" t="n">
        <v>0.015</v>
      </c>
      <c r="M523" s="0" t="n">
        <v>2.9</v>
      </c>
      <c r="N523" s="0" t="n">
        <v>21.20631918</v>
      </c>
      <c r="O523" s="0" t="n">
        <f aca="false">R523*0.00220462</f>
        <v>0.359606733137583</v>
      </c>
      <c r="P523" s="0" t="n">
        <f aca="false">Q523/2.54</f>
        <v>9.70575495330491</v>
      </c>
      <c r="Q523" s="0" t="n">
        <f aca="false">136*(1-EXP(-0.1*(E523)))</f>
        <v>24.6526175813945</v>
      </c>
      <c r="R523" s="0" t="n">
        <f aca="false">L523*(Q523^M523)</f>
        <v>163.115064336522</v>
      </c>
      <c r="S523" s="0" t="n">
        <f aca="false">R523/20/5.7/3.65*1000</f>
        <v>392.009287038025</v>
      </c>
      <c r="T523" s="0" t="n">
        <f aca="false">S523*2.65</f>
        <v>1038.82461065077</v>
      </c>
      <c r="U523" s="0" t="n">
        <v>136</v>
      </c>
      <c r="V523" s="0" t="n">
        <v>0.1</v>
      </c>
      <c r="W523" s="0" t="n">
        <v>0</v>
      </c>
    </row>
    <row r="524" customFormat="false" ht="15" hidden="false" customHeight="false" outlineLevel="0" collapsed="false">
      <c r="A524" s="0" t="s">
        <v>125</v>
      </c>
      <c r="B524" s="0" t="s">
        <v>126</v>
      </c>
      <c r="C524" s="0" t="n">
        <v>3</v>
      </c>
      <c r="D524" s="0" t="n">
        <v>1</v>
      </c>
      <c r="E524" s="0" t="n">
        <f aca="false">C524*D524</f>
        <v>3</v>
      </c>
      <c r="F524" s="0" t="n">
        <v>789.9543381</v>
      </c>
      <c r="G524" s="0" t="n">
        <v>2093.378996</v>
      </c>
      <c r="H524" s="0" t="n">
        <v>328.7000001</v>
      </c>
      <c r="I524" s="0" t="n">
        <v>0.3287</v>
      </c>
      <c r="J524" s="0" t="n">
        <v>0.0003287</v>
      </c>
      <c r="K524" s="0" t="n">
        <v>0.724658594</v>
      </c>
      <c r="L524" s="0" t="n">
        <v>0.015</v>
      </c>
      <c r="M524" s="0" t="n">
        <v>2.9</v>
      </c>
      <c r="N524" s="0" t="n">
        <v>31.3903397</v>
      </c>
      <c r="O524" s="0" t="n">
        <f aca="false">R524*0.00220462</f>
        <v>1.01424013134625</v>
      </c>
      <c r="P524" s="0" t="n">
        <f aca="false">Q524/2.54</f>
        <v>13.8774496012938</v>
      </c>
      <c r="Q524" s="0" t="n">
        <f aca="false">136*(1-EXP(-0.1*(E524)))</f>
        <v>35.2487219872864</v>
      </c>
      <c r="R524" s="0" t="n">
        <f aca="false">L524*(Q524^M524)</f>
        <v>460.052132043729</v>
      </c>
      <c r="S524" s="0" t="n">
        <f aca="false">R524/20/5.7/3.65*1000</f>
        <v>1105.62877203492</v>
      </c>
      <c r="T524" s="0" t="n">
        <f aca="false">S524*2.65</f>
        <v>2929.91624589253</v>
      </c>
      <c r="U524" s="0" t="n">
        <v>136</v>
      </c>
      <c r="V524" s="0" t="n">
        <v>0.1</v>
      </c>
      <c r="W524" s="0" t="n">
        <v>0</v>
      </c>
    </row>
    <row r="525" customFormat="false" ht="15" hidden="false" customHeight="false" outlineLevel="0" collapsed="false">
      <c r="A525" s="0" t="s">
        <v>125</v>
      </c>
      <c r="B525" s="0" t="s">
        <v>126</v>
      </c>
      <c r="C525" s="0" t="n">
        <v>4</v>
      </c>
      <c r="D525" s="0" t="n">
        <v>1</v>
      </c>
      <c r="E525" s="0" t="n">
        <f aca="false">C525*D525</f>
        <v>4</v>
      </c>
      <c r="F525" s="0" t="n">
        <v>1839.701994</v>
      </c>
      <c r="G525" s="0" t="n">
        <v>4875.210285</v>
      </c>
      <c r="H525" s="0" t="n">
        <v>765.4999997</v>
      </c>
      <c r="I525" s="0" t="n">
        <v>0.7655</v>
      </c>
      <c r="J525" s="0" t="n">
        <v>0.0007655</v>
      </c>
      <c r="K525" s="0" t="n">
        <v>1.687636609</v>
      </c>
      <c r="L525" s="0" t="n">
        <v>0.015</v>
      </c>
      <c r="M525" s="0" t="n">
        <v>2.9</v>
      </c>
      <c r="N525" s="0" t="n">
        <v>42.01437514</v>
      </c>
      <c r="O525" s="0" t="n">
        <f aca="false">R525*0.00220462</f>
        <v>2.03777488233993</v>
      </c>
      <c r="P525" s="0" t="n">
        <f aca="false">Q525/2.54</f>
        <v>17.6521550154146</v>
      </c>
      <c r="Q525" s="0" t="n">
        <f aca="false">136*(1-EXP(-0.1*(E525)))</f>
        <v>44.8364737391531</v>
      </c>
      <c r="R525" s="0" t="n">
        <f aca="false">L525*(Q525^M525)</f>
        <v>924.320237655436</v>
      </c>
      <c r="S525" s="0" t="n">
        <f aca="false">R525/20/5.7/3.65*1000</f>
        <v>2221.38966031107</v>
      </c>
      <c r="T525" s="0" t="n">
        <f aca="false">S525*2.65</f>
        <v>5886.68259982433</v>
      </c>
      <c r="U525" s="0" t="n">
        <v>136</v>
      </c>
      <c r="V525" s="0" t="n">
        <v>0.1</v>
      </c>
      <c r="W525" s="0" t="n">
        <v>0</v>
      </c>
    </row>
    <row r="526" customFormat="false" ht="15" hidden="false" customHeight="false" outlineLevel="0" collapsed="false">
      <c r="A526" s="0" t="s">
        <v>125</v>
      </c>
      <c r="B526" s="0" t="s">
        <v>126</v>
      </c>
      <c r="C526" s="0" t="n">
        <v>5</v>
      </c>
      <c r="D526" s="0" t="n">
        <v>1</v>
      </c>
      <c r="E526" s="0" t="n">
        <f aca="false">C526*D526</f>
        <v>5</v>
      </c>
      <c r="F526" s="0" t="n">
        <v>3889.449651</v>
      </c>
      <c r="G526" s="0" t="n">
        <v>10307.04158</v>
      </c>
      <c r="H526" s="0" t="n">
        <v>1618.4</v>
      </c>
      <c r="I526" s="0" t="n">
        <v>1.6184</v>
      </c>
      <c r="J526" s="0" t="n">
        <v>0.0016184</v>
      </c>
      <c r="K526" s="0" t="n">
        <v>3.567957008</v>
      </c>
      <c r="L526" s="0" t="n">
        <v>0.015</v>
      </c>
      <c r="M526" s="0" t="n">
        <v>2.9</v>
      </c>
      <c r="N526" s="0" t="n">
        <v>54.38953965</v>
      </c>
      <c r="O526" s="0" t="n">
        <f aca="false">R526*0.00220462</f>
        <v>3.40352886373621</v>
      </c>
      <c r="P526" s="0" t="n">
        <f aca="false">Q526/2.54</f>
        <v>21.067649716174</v>
      </c>
      <c r="Q526" s="0" t="n">
        <f aca="false">136*(1-EXP(-0.1*(E526)))</f>
        <v>53.5118302790819</v>
      </c>
      <c r="R526" s="0" t="n">
        <f aca="false">L526*(Q526^M526)</f>
        <v>1543.81655965029</v>
      </c>
      <c r="S526" s="0" t="n">
        <f aca="false">R526/20/5.7/3.65*1000</f>
        <v>3710.20562280771</v>
      </c>
      <c r="T526" s="0" t="n">
        <f aca="false">S526*2.65</f>
        <v>9832.04490044042</v>
      </c>
      <c r="U526" s="0" t="n">
        <v>136</v>
      </c>
      <c r="V526" s="0" t="n">
        <v>0.1</v>
      </c>
      <c r="W526" s="0" t="n">
        <v>0</v>
      </c>
    </row>
    <row r="527" customFormat="false" ht="15" hidden="false" customHeight="false" outlineLevel="0" collapsed="false">
      <c r="A527" s="0" t="s">
        <v>125</v>
      </c>
      <c r="B527" s="0" t="s">
        <v>126</v>
      </c>
      <c r="C527" s="0" t="n">
        <v>6</v>
      </c>
      <c r="D527" s="0" t="n">
        <v>1</v>
      </c>
      <c r="E527" s="0" t="n">
        <f aca="false">C527*D527</f>
        <v>6</v>
      </c>
      <c r="F527" s="0" t="n">
        <v>6412.881519</v>
      </c>
      <c r="G527" s="0" t="n">
        <v>16994.13603</v>
      </c>
      <c r="H527" s="0" t="n">
        <v>2668.4</v>
      </c>
      <c r="I527" s="0" t="n">
        <v>2.6684</v>
      </c>
      <c r="J527" s="0" t="n">
        <v>0.0026684</v>
      </c>
      <c r="K527" s="0" t="n">
        <v>5.882808008</v>
      </c>
      <c r="L527" s="0" t="n">
        <v>0.015</v>
      </c>
      <c r="M527" s="0" t="n">
        <v>2.9</v>
      </c>
      <c r="N527" s="0" t="n">
        <v>64.62490047</v>
      </c>
      <c r="O527" s="0" t="n">
        <f aca="false">R527*0.00220462</f>
        <v>5.06204171050335</v>
      </c>
      <c r="P527" s="0" t="n">
        <f aca="false">Q527/2.54</f>
        <v>24.1581171225246</v>
      </c>
      <c r="Q527" s="0" t="n">
        <f aca="false">136*(1-EXP(-0.1*(E527)))</f>
        <v>61.3616174912124</v>
      </c>
      <c r="R527" s="0" t="n">
        <f aca="false">L527*(Q527^M527)</f>
        <v>2296.10622715178</v>
      </c>
      <c r="S527" s="0" t="n">
        <f aca="false">R527/20/5.7/3.65*1000</f>
        <v>5518.15964227776</v>
      </c>
      <c r="T527" s="0" t="n">
        <f aca="false">S527*2.65</f>
        <v>14623.1230520361</v>
      </c>
      <c r="U527" s="0" t="n">
        <v>136</v>
      </c>
      <c r="V527" s="0" t="n">
        <v>0.1</v>
      </c>
      <c r="W527" s="0" t="n">
        <v>0</v>
      </c>
    </row>
    <row r="528" customFormat="false" ht="15" hidden="false" customHeight="false" outlineLevel="0" collapsed="false">
      <c r="A528" s="0" t="s">
        <v>125</v>
      </c>
      <c r="B528" s="0" t="s">
        <v>126</v>
      </c>
      <c r="C528" s="0" t="n">
        <v>7</v>
      </c>
      <c r="D528" s="0" t="n">
        <v>1</v>
      </c>
      <c r="E528" s="0" t="n">
        <f aca="false">C528*D528</f>
        <v>7</v>
      </c>
      <c r="F528" s="0" t="n">
        <v>9491.949049</v>
      </c>
      <c r="G528" s="0" t="n">
        <v>25153.66498</v>
      </c>
      <c r="H528" s="0" t="n">
        <v>3949.599999</v>
      </c>
      <c r="I528" s="0" t="n">
        <v>3.949599999</v>
      </c>
      <c r="J528" s="0" t="n">
        <v>0.0039496</v>
      </c>
      <c r="K528" s="0" t="n">
        <v>8.70736715</v>
      </c>
      <c r="L528" s="0" t="n">
        <v>0.015</v>
      </c>
      <c r="M528" s="0" t="n">
        <v>2.9</v>
      </c>
      <c r="N528" s="0" t="n">
        <v>73.98178024</v>
      </c>
      <c r="O528" s="0" t="n">
        <f aca="false">R528*0.00220462</f>
        <v>6.95461217705604</v>
      </c>
      <c r="P528" s="0" t="n">
        <f aca="false">Q528/2.54</f>
        <v>26.9544876710111</v>
      </c>
      <c r="Q528" s="0" t="n">
        <f aca="false">136*(1-EXP(-0.1*(E528)))</f>
        <v>68.4643986843683</v>
      </c>
      <c r="R528" s="0" t="n">
        <f aca="false">L528*(Q528^M528)</f>
        <v>3154.56277138738</v>
      </c>
      <c r="S528" s="0" t="n">
        <f aca="false">R528/20/5.7/3.65*1000</f>
        <v>7581.26116651617</v>
      </c>
      <c r="T528" s="0" t="n">
        <f aca="false">S528*2.65</f>
        <v>20090.3420912678</v>
      </c>
      <c r="U528" s="0" t="n">
        <v>136</v>
      </c>
      <c r="V528" s="0" t="n">
        <v>0.1</v>
      </c>
      <c r="W528" s="0" t="n">
        <v>0</v>
      </c>
    </row>
    <row r="529" customFormat="false" ht="15" hidden="false" customHeight="false" outlineLevel="0" collapsed="false">
      <c r="A529" s="0" t="s">
        <v>125</v>
      </c>
      <c r="B529" s="0" t="s">
        <v>126</v>
      </c>
      <c r="C529" s="0" t="n">
        <v>8</v>
      </c>
      <c r="D529" s="0" t="n">
        <v>1</v>
      </c>
      <c r="E529" s="0" t="n">
        <f aca="false">C529*D529</f>
        <v>8</v>
      </c>
      <c r="F529" s="0" t="n">
        <v>14744.53257</v>
      </c>
      <c r="G529" s="0" t="n">
        <v>39073.0113</v>
      </c>
      <c r="H529" s="0" t="n">
        <v>6135.200002</v>
      </c>
      <c r="I529" s="0" t="n">
        <v>6.135200002</v>
      </c>
      <c r="J529" s="0" t="n">
        <v>0.0061352</v>
      </c>
      <c r="K529" s="0" t="n">
        <v>13.52578463</v>
      </c>
      <c r="L529" s="0" t="n">
        <v>0.015</v>
      </c>
      <c r="M529" s="0" t="n">
        <v>2.9</v>
      </c>
      <c r="N529" s="0" t="n">
        <v>86.1156105</v>
      </c>
      <c r="O529" s="0" t="n">
        <f aca="false">R529*0.00220462</f>
        <v>9.02142857891354</v>
      </c>
      <c r="P529" s="0" t="n">
        <f aca="false">Q529/2.54</f>
        <v>29.4847483779755</v>
      </c>
      <c r="Q529" s="0" t="n">
        <f aca="false">136*(1-EXP(-0.1*(E529)))</f>
        <v>74.8912608800579</v>
      </c>
      <c r="R529" s="0" t="n">
        <f aca="false">L529*(Q529^M529)</f>
        <v>4092.05603637522</v>
      </c>
      <c r="S529" s="0" t="n">
        <f aca="false">R529/20/5.7/3.65*1000</f>
        <v>9834.30914774145</v>
      </c>
      <c r="T529" s="0" t="n">
        <f aca="false">S529*2.65</f>
        <v>26060.9192415149</v>
      </c>
      <c r="U529" s="0" t="n">
        <v>136</v>
      </c>
      <c r="V529" s="0" t="n">
        <v>0.1</v>
      </c>
      <c r="W529" s="0" t="n">
        <v>0</v>
      </c>
    </row>
    <row r="530" customFormat="false" ht="15" hidden="false" customHeight="false" outlineLevel="0" collapsed="false">
      <c r="A530" s="0" t="s">
        <v>125</v>
      </c>
      <c r="B530" s="0" t="s">
        <v>126</v>
      </c>
      <c r="C530" s="0" t="n">
        <v>9</v>
      </c>
      <c r="D530" s="0" t="n">
        <v>1</v>
      </c>
      <c r="E530" s="0" t="n">
        <f aca="false">C530*D530</f>
        <v>9</v>
      </c>
      <c r="F530" s="0" t="n">
        <v>21457.66242</v>
      </c>
      <c r="G530" s="0" t="n">
        <v>56862.80541</v>
      </c>
      <c r="H530" s="0" t="n">
        <v>8928.533333</v>
      </c>
      <c r="I530" s="0" t="n">
        <v>8.928533333</v>
      </c>
      <c r="J530" s="0" t="n">
        <v>0.008928533</v>
      </c>
      <c r="K530" s="0" t="n">
        <v>19.68402316</v>
      </c>
      <c r="L530" s="0" t="n">
        <v>0.015</v>
      </c>
      <c r="M530" s="0" t="n">
        <v>2.9</v>
      </c>
      <c r="N530" s="0" t="n">
        <v>98.0103686</v>
      </c>
      <c r="O530" s="0" t="n">
        <f aca="false">R530*0.00220462</f>
        <v>11.2062447040654</v>
      </c>
      <c r="P530" s="0" t="n">
        <f aca="false">Q530/2.54</f>
        <v>31.774222943023</v>
      </c>
      <c r="Q530" s="0" t="n">
        <f aca="false">136*(1-EXP(-0.1*(E530)))</f>
        <v>80.7065262752785</v>
      </c>
      <c r="R530" s="0" t="n">
        <f aca="false">L530*(Q530^M530)</f>
        <v>5083.07313916474</v>
      </c>
      <c r="S530" s="0" t="n">
        <f aca="false">R530/20/5.7/3.65*1000</f>
        <v>12215.9892794154</v>
      </c>
      <c r="T530" s="0" t="n">
        <f aca="false">S530*2.65</f>
        <v>32372.3715904507</v>
      </c>
      <c r="U530" s="0" t="n">
        <v>136</v>
      </c>
      <c r="V530" s="0" t="n">
        <v>0.1</v>
      </c>
      <c r="W530" s="0" t="n">
        <v>0</v>
      </c>
    </row>
    <row r="531" customFormat="false" ht="15" hidden="false" customHeight="false" outlineLevel="0" collapsed="false">
      <c r="A531" s="0" t="s">
        <v>125</v>
      </c>
      <c r="B531" s="0" t="s">
        <v>126</v>
      </c>
      <c r="C531" s="0" t="n">
        <v>10</v>
      </c>
      <c r="D531" s="0" t="n">
        <v>1</v>
      </c>
      <c r="E531" s="0" t="n">
        <f aca="false">C531*D531</f>
        <v>10</v>
      </c>
      <c r="F531" s="0" t="n">
        <v>34739.24537</v>
      </c>
      <c r="G531" s="0" t="n">
        <v>92059.00024</v>
      </c>
      <c r="H531" s="0" t="n">
        <v>14455</v>
      </c>
      <c r="I531" s="0" t="n">
        <v>14.455</v>
      </c>
      <c r="J531" s="0" t="n">
        <v>0.014455</v>
      </c>
      <c r="K531" s="0" t="n">
        <v>31.8677821</v>
      </c>
      <c r="L531" s="0" t="n">
        <v>0.015</v>
      </c>
      <c r="M531" s="0" t="n">
        <v>2.9</v>
      </c>
      <c r="N531" s="0" t="n">
        <v>115.7238962</v>
      </c>
      <c r="O531" s="0" t="n">
        <f aca="false">R531*0.00220462</f>
        <v>13.4588387802451</v>
      </c>
      <c r="P531" s="0" t="n">
        <f aca="false">Q531/2.54</f>
        <v>33.8458251971196</v>
      </c>
      <c r="Q531" s="0" t="n">
        <f aca="false">136*(1-EXP(-0.1*(E531)))</f>
        <v>85.9683960006838</v>
      </c>
      <c r="R531" s="0" t="n">
        <f aca="false">L531*(Q531^M531)</f>
        <v>6104.83383995658</v>
      </c>
      <c r="S531" s="0" t="n">
        <f aca="false">R531/20/5.7/3.65*1000</f>
        <v>14671.5545300567</v>
      </c>
      <c r="T531" s="0" t="n">
        <f aca="false">S531*2.65</f>
        <v>38879.6195046502</v>
      </c>
      <c r="U531" s="0" t="n">
        <v>136</v>
      </c>
      <c r="V531" s="0" t="n">
        <v>0.1</v>
      </c>
      <c r="W531" s="0" t="n">
        <v>0</v>
      </c>
    </row>
    <row r="532" customFormat="false" ht="15" hidden="false" customHeight="false" outlineLevel="0" collapsed="false">
      <c r="A532" s="0" t="s">
        <v>127</v>
      </c>
      <c r="B532" s="0" t="s">
        <v>128</v>
      </c>
      <c r="C532" s="0" t="n">
        <v>1</v>
      </c>
      <c r="D532" s="0" t="n">
        <v>2</v>
      </c>
      <c r="E532" s="0" t="n">
        <f aca="false">C532*D532</f>
        <v>2</v>
      </c>
      <c r="F532" s="0" t="n">
        <v>476.0273973</v>
      </c>
      <c r="G532" s="0" t="n">
        <v>1261.472603</v>
      </c>
      <c r="H532" s="0" t="n">
        <v>198.075</v>
      </c>
      <c r="I532" s="0" t="n">
        <v>0.198075</v>
      </c>
      <c r="J532" s="0" t="n">
        <v>0.000198075</v>
      </c>
      <c r="K532" s="0" t="n">
        <v>0.436680107</v>
      </c>
      <c r="L532" s="0" t="n">
        <v>0.014</v>
      </c>
      <c r="M532" s="0" t="n">
        <v>3</v>
      </c>
      <c r="N532" s="0" t="n">
        <v>24.18617604</v>
      </c>
      <c r="O532" s="0" t="n">
        <f aca="false">R532*0.00220462</f>
        <v>0.772750599178754</v>
      </c>
      <c r="P532" s="0" t="n">
        <f aca="false">Q532/2.54</f>
        <v>11.5175155514851</v>
      </c>
      <c r="Q532" s="0" t="n">
        <f aca="false">62.2*(1-EXP(-0.31*(E532+0.05)))</f>
        <v>29.2544895007721</v>
      </c>
      <c r="R532" s="0" t="n">
        <f aca="false">L532*(Q532^M532)</f>
        <v>350.514192549625</v>
      </c>
      <c r="S532" s="0" t="n">
        <f aca="false">R532/20/5.7/3.65*1000</f>
        <v>842.379698509073</v>
      </c>
      <c r="T532" s="0" t="n">
        <f aca="false">S532*2.65</f>
        <v>2232.30620104904</v>
      </c>
      <c r="U532" s="0" t="n">
        <v>62.2</v>
      </c>
      <c r="V532" s="0" t="n">
        <v>0.31</v>
      </c>
      <c r="W532" s="0" t="n">
        <v>-0.05</v>
      </c>
      <c r="Y532" s="0" t="s">
        <v>748</v>
      </c>
    </row>
    <row r="533" customFormat="false" ht="15" hidden="false" customHeight="false" outlineLevel="0" collapsed="false">
      <c r="A533" s="0" t="s">
        <v>127</v>
      </c>
      <c r="B533" s="0" t="s">
        <v>128</v>
      </c>
      <c r="C533" s="0" t="n">
        <v>2</v>
      </c>
      <c r="D533" s="0" t="n">
        <v>2</v>
      </c>
      <c r="E533" s="0" t="n">
        <f aca="false">C533*D533</f>
        <v>4</v>
      </c>
      <c r="F533" s="0" t="n">
        <v>1129.488104</v>
      </c>
      <c r="G533" s="0" t="n">
        <v>2993.143474</v>
      </c>
      <c r="H533" s="0" t="n">
        <v>469.9800001</v>
      </c>
      <c r="I533" s="0" t="n">
        <v>0.46998</v>
      </c>
      <c r="J533" s="0" t="n">
        <v>0.00046998</v>
      </c>
      <c r="K533" s="0" t="n">
        <v>1.036127308</v>
      </c>
      <c r="L533" s="0" t="n">
        <v>0.014</v>
      </c>
      <c r="M533" s="0" t="n">
        <v>3</v>
      </c>
      <c r="N533" s="0" t="n">
        <v>32.25896632</v>
      </c>
      <c r="O533" s="0" t="n">
        <f aca="false">R533*0.00220462</f>
        <v>2.71564196019891</v>
      </c>
      <c r="P533" s="0" t="n">
        <f aca="false">Q533/2.54</f>
        <v>17.5106873555998</v>
      </c>
      <c r="Q533" s="0" t="n">
        <f aca="false">62.2*(1-EXP(-0.31*(E533+0.05)))</f>
        <v>44.4771458832234</v>
      </c>
      <c r="R533" s="0" t="n">
        <f aca="false">L533*(Q533^M533)</f>
        <v>1231.79593771213</v>
      </c>
      <c r="S533" s="0" t="n">
        <f aca="false">R533/20/5.7/3.65*1000</f>
        <v>2960.33630788783</v>
      </c>
      <c r="T533" s="0" t="n">
        <f aca="false">S533*2.65</f>
        <v>7844.89121590276</v>
      </c>
      <c r="U533" s="0" t="n">
        <v>62.2</v>
      </c>
      <c r="V533" s="0" t="n">
        <v>0.31</v>
      </c>
      <c r="W533" s="0" t="n">
        <v>-0.05</v>
      </c>
    </row>
    <row r="534" customFormat="false" ht="15" hidden="false" customHeight="false" outlineLevel="0" collapsed="false">
      <c r="A534" s="0" t="s">
        <v>127</v>
      </c>
      <c r="B534" s="0" t="s">
        <v>128</v>
      </c>
      <c r="C534" s="0" t="n">
        <v>3</v>
      </c>
      <c r="D534" s="0" t="n">
        <v>2</v>
      </c>
      <c r="E534" s="0" t="n">
        <f aca="false">C534*D534</f>
        <v>6</v>
      </c>
      <c r="F534" s="0" t="n">
        <v>1548.906513</v>
      </c>
      <c r="G534" s="0" t="n">
        <v>4104.60226</v>
      </c>
      <c r="H534" s="0" t="n">
        <v>644.5000001</v>
      </c>
      <c r="I534" s="0" t="n">
        <v>0.6445</v>
      </c>
      <c r="J534" s="0" t="n">
        <v>0.0006445</v>
      </c>
      <c r="K534" s="0" t="n">
        <v>1.42087759</v>
      </c>
      <c r="L534" s="0" t="n">
        <v>0.014</v>
      </c>
      <c r="M534" s="0" t="n">
        <v>3</v>
      </c>
      <c r="N534" s="0" t="n">
        <v>35.83974921</v>
      </c>
      <c r="O534" s="0" t="n">
        <f aca="false">R534*0.00220462</f>
        <v>4.50873790138409</v>
      </c>
      <c r="P534" s="0" t="n">
        <f aca="false">Q534/2.54</f>
        <v>20.7346807911725</v>
      </c>
      <c r="Q534" s="0" t="n">
        <f aca="false">62.2*(1-EXP(-0.31*(E534+0.05)))</f>
        <v>52.6660892095782</v>
      </c>
      <c r="R534" s="0" t="n">
        <f aca="false">L534*(Q534^M534)</f>
        <v>2045.13154257155</v>
      </c>
      <c r="S534" s="0" t="n">
        <f aca="false">R534/20/5.7/3.65*1000</f>
        <v>4915.00010231086</v>
      </c>
      <c r="T534" s="0" t="n">
        <f aca="false">S534*2.65</f>
        <v>13024.7502711238</v>
      </c>
      <c r="U534" s="0" t="n">
        <v>62.2</v>
      </c>
      <c r="V534" s="0" t="n">
        <v>0.31</v>
      </c>
      <c r="W534" s="0" t="n">
        <v>-0.05</v>
      </c>
    </row>
    <row r="535" customFormat="false" ht="15" hidden="false" customHeight="false" outlineLevel="0" collapsed="false">
      <c r="A535" s="0" t="s">
        <v>127</v>
      </c>
      <c r="B535" s="0" t="s">
        <v>128</v>
      </c>
      <c r="C535" s="0" t="n">
        <v>4</v>
      </c>
      <c r="D535" s="0" t="n">
        <v>2</v>
      </c>
      <c r="E535" s="0" t="n">
        <f aca="false">C535*D535</f>
        <v>8</v>
      </c>
      <c r="F535" s="0" t="n">
        <v>2095.457822</v>
      </c>
      <c r="G535" s="0" t="n">
        <v>5552.96323</v>
      </c>
      <c r="H535" s="0" t="n">
        <v>871.9199997</v>
      </c>
      <c r="I535" s="0" t="n">
        <v>0.87192</v>
      </c>
      <c r="J535" s="0" t="n">
        <v>0.00087192</v>
      </c>
      <c r="K535" s="0" t="n">
        <v>1.92225227</v>
      </c>
      <c r="L535" s="0" t="n">
        <v>0.014</v>
      </c>
      <c r="M535" s="0" t="n">
        <v>3</v>
      </c>
      <c r="N535" s="0" t="n">
        <v>39.63840779</v>
      </c>
      <c r="O535" s="0" t="n">
        <f aca="false">R535*0.00220462</f>
        <v>5.73739497121008</v>
      </c>
      <c r="P535" s="0" t="n">
        <f aca="false">Q535/2.54</f>
        <v>22.4690101266806</v>
      </c>
      <c r="Q535" s="0" t="n">
        <f aca="false">62.2*(1-EXP(-0.31*(E535+0.05)))</f>
        <v>57.0712857217687</v>
      </c>
      <c r="R535" s="0" t="n">
        <f aca="false">L535*(Q535^M535)</f>
        <v>2602.44167757259</v>
      </c>
      <c r="S535" s="0" t="n">
        <f aca="false">R535/20/5.7/3.65*1000</f>
        <v>6254.3659638851</v>
      </c>
      <c r="T535" s="0" t="n">
        <f aca="false">S535*2.65</f>
        <v>16574.0698042955</v>
      </c>
      <c r="U535" s="0" t="n">
        <v>62.2</v>
      </c>
      <c r="V535" s="0" t="n">
        <v>0.31</v>
      </c>
      <c r="W535" s="0" t="n">
        <v>-0.05</v>
      </c>
    </row>
    <row r="536" customFormat="false" ht="15" hidden="false" customHeight="false" outlineLevel="0" collapsed="false">
      <c r="A536" s="0" t="s">
        <v>127</v>
      </c>
      <c r="B536" s="0" t="s">
        <v>128</v>
      </c>
      <c r="C536" s="0" t="n">
        <v>5</v>
      </c>
      <c r="D536" s="0" t="n">
        <v>2</v>
      </c>
      <c r="E536" s="0" t="n">
        <f aca="false">C536*D536</f>
        <v>10</v>
      </c>
      <c r="F536" s="0" t="n">
        <v>2636.890171</v>
      </c>
      <c r="G536" s="0" t="n">
        <v>6987.758953</v>
      </c>
      <c r="H536" s="0" t="n">
        <v>1097.21</v>
      </c>
      <c r="I536" s="0" t="n">
        <v>1.09721</v>
      </c>
      <c r="J536" s="0" t="n">
        <v>0.00109721</v>
      </c>
      <c r="K536" s="0" t="n">
        <v>2.418931111</v>
      </c>
      <c r="L536" s="0" t="n">
        <v>0.014</v>
      </c>
      <c r="M536" s="0" t="n">
        <v>3</v>
      </c>
      <c r="N536" s="0" t="n">
        <v>42.79442944</v>
      </c>
      <c r="O536" s="0" t="n">
        <f aca="false">R536*0.00220462</f>
        <v>6.4821772760088</v>
      </c>
      <c r="P536" s="0" t="n">
        <f aca="false">Q536/2.54</f>
        <v>23.4019829456744</v>
      </c>
      <c r="Q536" s="0" t="n">
        <f aca="false">62.2*(1-EXP(-0.31*(E536+0.05)))</f>
        <v>59.4410366820131</v>
      </c>
      <c r="R536" s="0" t="n">
        <f aca="false">L536*(Q536^M536)</f>
        <v>2940.26965010242</v>
      </c>
      <c r="S536" s="0" t="n">
        <f aca="false">R536/20/5.7/3.65*1000</f>
        <v>7066.25727013319</v>
      </c>
      <c r="T536" s="0" t="n">
        <f aca="false">S536*2.65</f>
        <v>18725.581765853</v>
      </c>
      <c r="U536" s="0" t="n">
        <v>62.2</v>
      </c>
      <c r="V536" s="0" t="n">
        <v>0.31</v>
      </c>
      <c r="W536" s="0" t="n">
        <v>-0.05</v>
      </c>
    </row>
    <row r="537" customFormat="false" ht="15" hidden="false" customHeight="false" outlineLevel="0" collapsed="false">
      <c r="A537" s="0" t="s">
        <v>127</v>
      </c>
      <c r="B537" s="0" t="s">
        <v>128</v>
      </c>
      <c r="C537" s="0" t="n">
        <v>6</v>
      </c>
      <c r="D537" s="0" t="n">
        <v>2</v>
      </c>
      <c r="E537" s="0" t="n">
        <f aca="false">C537*D537</f>
        <v>12</v>
      </c>
      <c r="F537" s="0" t="n">
        <v>2919.850997</v>
      </c>
      <c r="G537" s="0" t="n">
        <v>7737.605143</v>
      </c>
      <c r="H537" s="0" t="n">
        <v>1214.95</v>
      </c>
      <c r="I537" s="0" t="n">
        <v>1.21495</v>
      </c>
      <c r="J537" s="0" t="n">
        <v>0.00121495</v>
      </c>
      <c r="K537" s="0" t="n">
        <v>2.678503069</v>
      </c>
      <c r="L537" s="0" t="n">
        <v>0.014</v>
      </c>
      <c r="M537" s="0" t="n">
        <v>3</v>
      </c>
      <c r="N537" s="0" t="n">
        <v>44.27345927</v>
      </c>
      <c r="O537" s="0" t="n">
        <f aca="false">R537*0.00220462</f>
        <v>6.9082430636609</v>
      </c>
      <c r="P537" s="0" t="n">
        <f aca="false">Q537/2.54</f>
        <v>23.9038704840792</v>
      </c>
      <c r="Q537" s="0" t="n">
        <f aca="false">62.2*(1-EXP(-0.31*(E537+0.05)))</f>
        <v>60.7158310295612</v>
      </c>
      <c r="R537" s="0" t="n">
        <f aca="false">L537*(Q537^M537)</f>
        <v>3133.53007033452</v>
      </c>
      <c r="S537" s="0" t="n">
        <f aca="false">R537/20/5.7/3.65*1000</f>
        <v>7530.71393976093</v>
      </c>
      <c r="T537" s="0" t="n">
        <f aca="false">S537*2.65</f>
        <v>19956.3919403665</v>
      </c>
      <c r="U537" s="0" t="n">
        <v>62.2</v>
      </c>
      <c r="V537" s="0" t="n">
        <v>0.31</v>
      </c>
      <c r="W537" s="0" t="n">
        <v>-0.05</v>
      </c>
    </row>
    <row r="538" customFormat="false" ht="15" hidden="false" customHeight="false" outlineLevel="0" collapsed="false">
      <c r="A538" s="0" t="s">
        <v>127</v>
      </c>
      <c r="B538" s="0" t="s">
        <v>128</v>
      </c>
      <c r="C538" s="0" t="n">
        <v>7</v>
      </c>
      <c r="D538" s="0" t="n">
        <v>2</v>
      </c>
      <c r="E538" s="0" t="n">
        <f aca="false">C538*D538</f>
        <v>14</v>
      </c>
      <c r="F538" s="0" t="n">
        <v>3445.56597</v>
      </c>
      <c r="G538" s="0" t="n">
        <v>9130.749819</v>
      </c>
      <c r="H538" s="0" t="n">
        <v>1433.7</v>
      </c>
      <c r="I538" s="0" t="n">
        <v>1.4337</v>
      </c>
      <c r="J538" s="0" t="n">
        <v>0.0014337</v>
      </c>
      <c r="K538" s="0" t="n">
        <v>3.160763694</v>
      </c>
      <c r="L538" s="0" t="n">
        <v>0.014</v>
      </c>
      <c r="M538" s="0" t="n">
        <v>3</v>
      </c>
      <c r="N538" s="0" t="n">
        <v>46.78537159</v>
      </c>
      <c r="O538" s="0" t="n">
        <f aca="false">R538*0.00220462</f>
        <v>7.14497697492978</v>
      </c>
      <c r="P538" s="0" t="n">
        <f aca="false">Q538/2.54</f>
        <v>24.1738580936621</v>
      </c>
      <c r="Q538" s="0" t="n">
        <f aca="false">62.2*(1-EXP(-0.31*(E538+0.05)))</f>
        <v>61.4015995579018</v>
      </c>
      <c r="R538" s="0" t="n">
        <f aca="false">L538*(Q538^M538)</f>
        <v>3240.91089390906</v>
      </c>
      <c r="S538" s="0" t="n">
        <f aca="false">R538/20/5.7/3.65*1000</f>
        <v>7788.77888466488</v>
      </c>
      <c r="T538" s="0" t="n">
        <f aca="false">S538*2.65</f>
        <v>20640.2640443619</v>
      </c>
      <c r="U538" s="0" t="n">
        <v>62.2</v>
      </c>
      <c r="V538" s="0" t="n">
        <v>0.31</v>
      </c>
      <c r="W538" s="0" t="n">
        <v>-0.05</v>
      </c>
    </row>
    <row r="539" customFormat="false" ht="15" hidden="false" customHeight="false" outlineLevel="0" collapsed="false">
      <c r="A539" s="0" t="s">
        <v>127</v>
      </c>
      <c r="B539" s="0" t="s">
        <v>128</v>
      </c>
      <c r="C539" s="0" t="n">
        <v>8</v>
      </c>
      <c r="D539" s="0" t="n">
        <v>2</v>
      </c>
      <c r="E539" s="0" t="n">
        <f aca="false">C539*D539</f>
        <v>16</v>
      </c>
      <c r="F539" s="0" t="n">
        <v>3970.920452</v>
      </c>
      <c r="G539" s="0" t="n">
        <v>10522.9392</v>
      </c>
      <c r="H539" s="0" t="n">
        <v>1652.3</v>
      </c>
      <c r="I539" s="0" t="n">
        <v>1.6523</v>
      </c>
      <c r="J539" s="0" t="n">
        <v>0.0016523</v>
      </c>
      <c r="K539" s="0" t="n">
        <v>3.642693626</v>
      </c>
      <c r="L539" s="0" t="n">
        <v>0.014</v>
      </c>
      <c r="M539" s="0" t="n">
        <v>3</v>
      </c>
      <c r="N539" s="0" t="n">
        <v>49.05165018</v>
      </c>
      <c r="O539" s="0" t="n">
        <f aca="false">R539*0.00220462</f>
        <v>7.27453491540318</v>
      </c>
      <c r="P539" s="0" t="n">
        <f aca="false">Q539/2.54</f>
        <v>24.3190964264568</v>
      </c>
      <c r="Q539" s="0" t="n">
        <f aca="false">62.2*(1-EXP(-0.31*(E539+0.05)))</f>
        <v>61.7705049232002</v>
      </c>
      <c r="R539" s="0" t="n">
        <f aca="false">L539*(Q539^M539)</f>
        <v>3299.67745706887</v>
      </c>
      <c r="S539" s="0" t="n">
        <f aca="false">R539/20/5.7/3.65*1000</f>
        <v>7930.01071153298</v>
      </c>
      <c r="T539" s="0" t="n">
        <f aca="false">S539*2.65</f>
        <v>21014.5283855624</v>
      </c>
      <c r="U539" s="0" t="n">
        <v>62.2</v>
      </c>
      <c r="V539" s="0" t="n">
        <v>0.31</v>
      </c>
      <c r="W539" s="0" t="n">
        <v>-0.05</v>
      </c>
    </row>
    <row r="540" customFormat="false" ht="15" hidden="false" customHeight="false" outlineLevel="0" collapsed="false">
      <c r="A540" s="0" t="s">
        <v>127</v>
      </c>
      <c r="B540" s="0" t="s">
        <v>128</v>
      </c>
      <c r="C540" s="0" t="n">
        <v>9</v>
      </c>
      <c r="D540" s="0" t="n">
        <v>2</v>
      </c>
      <c r="E540" s="0" t="n">
        <f aca="false">C540*D540</f>
        <v>18</v>
      </c>
      <c r="F540" s="0" t="n">
        <v>4109.589041</v>
      </c>
      <c r="G540" s="0" t="n">
        <v>10890.41096</v>
      </c>
      <c r="H540" s="0" t="n">
        <v>1710</v>
      </c>
      <c r="I540" s="0" t="n">
        <v>1.71</v>
      </c>
      <c r="J540" s="0" t="n">
        <v>0.00171</v>
      </c>
      <c r="K540" s="0" t="n">
        <v>3.7699002</v>
      </c>
      <c r="L540" s="0" t="n">
        <v>0.014</v>
      </c>
      <c r="M540" s="0" t="n">
        <v>3</v>
      </c>
      <c r="N540" s="0" t="n">
        <v>49.6161077</v>
      </c>
      <c r="O540" s="0" t="n">
        <f aca="false">R540*0.00220462</f>
        <v>7.344873276202</v>
      </c>
      <c r="P540" s="0" t="n">
        <f aca="false">Q540/2.54</f>
        <v>24.3972265797091</v>
      </c>
      <c r="Q540" s="0" t="n">
        <f aca="false">62.2*(1-EXP(-0.31*(E540+0.05)))</f>
        <v>61.9689555124612</v>
      </c>
      <c r="R540" s="0" t="n">
        <f aca="false">L540*(Q540^M540)</f>
        <v>3331.58243878855</v>
      </c>
      <c r="S540" s="0" t="n">
        <f aca="false">R540/20/5.7/3.65*1000</f>
        <v>8006.68694734089</v>
      </c>
      <c r="T540" s="0" t="n">
        <f aca="false">S540*2.65</f>
        <v>21217.7204104534</v>
      </c>
      <c r="U540" s="0" t="n">
        <v>62.2</v>
      </c>
      <c r="V540" s="0" t="n">
        <v>0.31</v>
      </c>
      <c r="W540" s="0" t="n">
        <v>-0.05</v>
      </c>
    </row>
    <row r="541" customFormat="false" ht="15" hidden="false" customHeight="false" outlineLevel="0" collapsed="false">
      <c r="A541" s="0" t="s">
        <v>127</v>
      </c>
      <c r="B541" s="0" t="s">
        <v>128</v>
      </c>
      <c r="C541" s="0" t="n">
        <v>10</v>
      </c>
      <c r="D541" s="0" t="n">
        <v>2</v>
      </c>
      <c r="E541" s="0" t="n">
        <f aca="false">C541*D541</f>
        <v>20</v>
      </c>
      <c r="F541" s="0" t="n">
        <v>4373.94857</v>
      </c>
      <c r="G541" s="0" t="n">
        <v>11590.96371</v>
      </c>
      <c r="H541" s="0" t="n">
        <v>1820</v>
      </c>
      <c r="I541" s="0" t="n">
        <v>1.82</v>
      </c>
      <c r="J541" s="0" t="n">
        <v>0.00182</v>
      </c>
      <c r="K541" s="0" t="n">
        <v>4.0124084</v>
      </c>
      <c r="L541" s="0" t="n">
        <v>0.014</v>
      </c>
      <c r="M541" s="0" t="n">
        <v>3</v>
      </c>
      <c r="N541" s="0" t="n">
        <v>50.65797019</v>
      </c>
      <c r="O541" s="0" t="n">
        <f aca="false">R541*0.00220462</f>
        <v>7.38289827021219</v>
      </c>
      <c r="P541" s="0" t="n">
        <f aca="false">Q541/2.54</f>
        <v>24.4392562610597</v>
      </c>
      <c r="Q541" s="0" t="n">
        <f aca="false">62.2*(1-EXP(-0.31*(E541+0.05)))</f>
        <v>62.0757109030916</v>
      </c>
      <c r="R541" s="0" t="n">
        <f aca="false">L541*(Q541^M541)</f>
        <v>3348.8303064529</v>
      </c>
      <c r="S541" s="0" t="n">
        <f aca="false">R541/20/5.7/3.65*1000</f>
        <v>8048.13820344364</v>
      </c>
      <c r="T541" s="0" t="n">
        <f aca="false">S541*2.65</f>
        <v>21327.5662391256</v>
      </c>
      <c r="U541" s="0" t="n">
        <v>62.2</v>
      </c>
      <c r="V541" s="0" t="n">
        <v>0.31</v>
      </c>
      <c r="W541" s="0" t="n">
        <v>-0.05</v>
      </c>
    </row>
    <row r="542" customFormat="false" ht="15" hidden="false" customHeight="false" outlineLevel="0" collapsed="false">
      <c r="A542" s="0" t="s">
        <v>129</v>
      </c>
      <c r="B542" s="0" t="s">
        <v>130</v>
      </c>
      <c r="C542" s="0" t="n">
        <v>1</v>
      </c>
      <c r="D542" s="0" t="n">
        <v>2</v>
      </c>
      <c r="E542" s="0" t="n">
        <f aca="false">C542*D542</f>
        <v>2</v>
      </c>
      <c r="F542" s="0" t="n">
        <v>127.5414564</v>
      </c>
      <c r="G542" s="0" t="n">
        <v>337.9848595</v>
      </c>
      <c r="H542" s="0" t="n">
        <v>53.07000001</v>
      </c>
      <c r="I542" s="0" t="n">
        <v>0.05307</v>
      </c>
      <c r="J542" s="0" t="n">
        <v>5.31E-005</v>
      </c>
      <c r="K542" s="0" t="n">
        <v>0.116999183</v>
      </c>
      <c r="L542" s="0" t="n">
        <v>0.0125</v>
      </c>
      <c r="M542" s="0" t="n">
        <v>2.88</v>
      </c>
      <c r="N542" s="0" t="n">
        <v>18.18448758</v>
      </c>
      <c r="O542" s="0" t="n">
        <f aca="false">R542*0.00220462</f>
        <v>0.0447027353802983</v>
      </c>
      <c r="P542" s="0" t="n">
        <f aca="false">Q542/2.54</f>
        <v>5.12602813669927</v>
      </c>
      <c r="Q542" s="0" t="n">
        <f aca="false">158*(1-EXP(-0.043*(E542)))</f>
        <v>13.0201114672162</v>
      </c>
      <c r="R542" s="0" t="n">
        <f aca="false">L542*(Q542^M542)</f>
        <v>20.276843800881</v>
      </c>
      <c r="S542" s="0" t="n">
        <f aca="false">R542/20/5.7/3.65*1000</f>
        <v>48.7306988725811</v>
      </c>
      <c r="T542" s="0" t="n">
        <f aca="false">S542*2.65</f>
        <v>129.13635201234</v>
      </c>
      <c r="U542" s="0" t="n">
        <v>158</v>
      </c>
      <c r="V542" s="0" t="n">
        <v>0.043</v>
      </c>
      <c r="W542" s="0" t="n">
        <v>0</v>
      </c>
      <c r="Y542" s="0" t="s">
        <v>749</v>
      </c>
    </row>
    <row r="543" customFormat="false" ht="15" hidden="false" customHeight="false" outlineLevel="0" collapsed="false">
      <c r="A543" s="0" t="s">
        <v>129</v>
      </c>
      <c r="B543" s="0" t="s">
        <v>130</v>
      </c>
      <c r="C543" s="0" t="n">
        <v>2</v>
      </c>
      <c r="D543" s="0" t="n">
        <v>2</v>
      </c>
      <c r="E543" s="0" t="n">
        <f aca="false">C543*D543</f>
        <v>4</v>
      </c>
      <c r="F543" s="0" t="n">
        <v>347.4885845</v>
      </c>
      <c r="G543" s="0" t="n">
        <v>920.8447489</v>
      </c>
      <c r="H543" s="0" t="n">
        <v>144.59</v>
      </c>
      <c r="I543" s="0" t="n">
        <v>0.14459</v>
      </c>
      <c r="J543" s="0" t="n">
        <v>0.00014459</v>
      </c>
      <c r="K543" s="0" t="n">
        <v>0.318766006</v>
      </c>
      <c r="L543" s="0" t="n">
        <v>0.0125</v>
      </c>
      <c r="M543" s="0" t="n">
        <v>2.88</v>
      </c>
      <c r="N543" s="0" t="n">
        <v>25.75390804</v>
      </c>
      <c r="O543" s="0" t="n">
        <f aca="false">R543*0.00220462</f>
        <v>0.291523410737049</v>
      </c>
      <c r="P543" s="0" t="n">
        <f aca="false">Q543/2.54</f>
        <v>9.8296419840067</v>
      </c>
      <c r="Q543" s="0" t="n">
        <f aca="false">158*(1-EXP(-0.043*(E543)))</f>
        <v>24.967290639377</v>
      </c>
      <c r="R543" s="0" t="n">
        <f aca="false">L543*(Q543^M543)</f>
        <v>132.232952044819</v>
      </c>
      <c r="S543" s="0" t="n">
        <f aca="false">R543/20/5.7/3.65*1000</f>
        <v>317.791281049793</v>
      </c>
      <c r="T543" s="0" t="n">
        <f aca="false">S543*2.65</f>
        <v>842.146894781952</v>
      </c>
      <c r="U543" s="0" t="n">
        <v>158</v>
      </c>
      <c r="V543" s="0" t="n">
        <v>0.043</v>
      </c>
      <c r="W543" s="0" t="n">
        <v>0</v>
      </c>
    </row>
    <row r="544" customFormat="false" ht="15" hidden="false" customHeight="false" outlineLevel="0" collapsed="false">
      <c r="A544" s="0" t="s">
        <v>129</v>
      </c>
      <c r="B544" s="0" t="s">
        <v>130</v>
      </c>
      <c r="C544" s="0" t="n">
        <v>3</v>
      </c>
      <c r="D544" s="0" t="n">
        <v>2</v>
      </c>
      <c r="E544" s="0" t="n">
        <f aca="false">C544*D544</f>
        <v>6</v>
      </c>
      <c r="F544" s="0" t="n">
        <v>732.4200913</v>
      </c>
      <c r="G544" s="0" t="n">
        <v>1940.913242</v>
      </c>
      <c r="H544" s="0" t="n">
        <v>304.76</v>
      </c>
      <c r="I544" s="0" t="n">
        <v>0.30476</v>
      </c>
      <c r="J544" s="0" t="n">
        <v>0.00030476</v>
      </c>
      <c r="K544" s="0" t="n">
        <v>0.671879991</v>
      </c>
      <c r="L544" s="0" t="n">
        <v>0.0125</v>
      </c>
      <c r="M544" s="0" t="n">
        <v>2.88</v>
      </c>
      <c r="N544" s="0" t="n">
        <v>33.3641864</v>
      </c>
      <c r="O544" s="0" t="n">
        <f aca="false">R544*0.00220462</f>
        <v>0.831685091936688</v>
      </c>
      <c r="P544" s="0" t="n">
        <f aca="false">Q544/2.54</f>
        <v>14.1456509161832</v>
      </c>
      <c r="Q544" s="0" t="n">
        <f aca="false">158*(1-EXP(-0.043*(E544)))</f>
        <v>35.9299533271054</v>
      </c>
      <c r="R544" s="0" t="n">
        <f aca="false">L544*(Q544^M544)</f>
        <v>377.24646058581</v>
      </c>
      <c r="S544" s="0" t="n">
        <f aca="false">R544/20/5.7/3.65*1000</f>
        <v>906.624514745998</v>
      </c>
      <c r="T544" s="0" t="n">
        <f aca="false">S544*2.65</f>
        <v>2402.5549640769</v>
      </c>
      <c r="U544" s="0" t="n">
        <v>158</v>
      </c>
      <c r="V544" s="0" t="n">
        <v>0.043</v>
      </c>
      <c r="W544" s="0" t="n">
        <v>0</v>
      </c>
    </row>
    <row r="545" customFormat="false" ht="15" hidden="false" customHeight="false" outlineLevel="0" collapsed="false">
      <c r="A545" s="0" t="s">
        <v>129</v>
      </c>
      <c r="B545" s="0" t="s">
        <v>130</v>
      </c>
      <c r="C545" s="0" t="n">
        <v>4</v>
      </c>
      <c r="D545" s="0" t="n">
        <v>2</v>
      </c>
      <c r="E545" s="0" t="n">
        <f aca="false">C545*D545</f>
        <v>8</v>
      </c>
      <c r="F545" s="0" t="n">
        <v>1115.200673</v>
      </c>
      <c r="G545" s="0" t="n">
        <v>2955.281782</v>
      </c>
      <c r="H545" s="0" t="n">
        <v>464.035</v>
      </c>
      <c r="I545" s="0" t="n">
        <v>0.464035</v>
      </c>
      <c r="J545" s="0" t="n">
        <v>0.000464035</v>
      </c>
      <c r="K545" s="0" t="n">
        <v>1.023020842</v>
      </c>
      <c r="L545" s="0" t="n">
        <v>0.0125</v>
      </c>
      <c r="M545" s="0" t="n">
        <v>2.88</v>
      </c>
      <c r="N545" s="0" t="n">
        <v>38.60831141</v>
      </c>
      <c r="O545" s="0" t="n">
        <f aca="false">R545*0.00220462</f>
        <v>1.69314213223247</v>
      </c>
      <c r="P545" s="0" t="n">
        <f aca="false">Q545/2.54</f>
        <v>18.105995814243</v>
      </c>
      <c r="Q545" s="0" t="n">
        <f aca="false">158*(1-EXP(-0.043*(E545)))</f>
        <v>45.9892293681773</v>
      </c>
      <c r="R545" s="0" t="n">
        <f aca="false">L545*(Q545^M545)</f>
        <v>767.997265847389</v>
      </c>
      <c r="S545" s="0" t="n">
        <f aca="false">R545/20/5.7/3.65*1000</f>
        <v>1845.70359492283</v>
      </c>
      <c r="T545" s="0" t="n">
        <f aca="false">S545*2.65</f>
        <v>4891.11452654549</v>
      </c>
      <c r="U545" s="0" t="n">
        <v>158</v>
      </c>
      <c r="V545" s="0" t="n">
        <v>0.043</v>
      </c>
      <c r="W545" s="0" t="n">
        <v>0</v>
      </c>
    </row>
    <row r="546" customFormat="false" ht="15" hidden="false" customHeight="false" outlineLevel="0" collapsed="false">
      <c r="A546" s="0" t="s">
        <v>129</v>
      </c>
      <c r="B546" s="0" t="s">
        <v>130</v>
      </c>
      <c r="C546" s="0" t="n">
        <v>5</v>
      </c>
      <c r="D546" s="0" t="n">
        <v>2</v>
      </c>
      <c r="E546" s="0" t="n">
        <f aca="false">C546*D546</f>
        <v>10</v>
      </c>
      <c r="F546" s="0" t="n">
        <v>1550.432588</v>
      </c>
      <c r="G546" s="0" t="n">
        <v>4108.646359</v>
      </c>
      <c r="H546" s="0" t="n">
        <v>645.1349999</v>
      </c>
      <c r="I546" s="0" t="n">
        <v>0.645135</v>
      </c>
      <c r="J546" s="0" t="n">
        <v>0.000645135</v>
      </c>
      <c r="K546" s="0" t="n">
        <v>1.422277523</v>
      </c>
      <c r="L546" s="0" t="n">
        <v>0.0125</v>
      </c>
      <c r="M546" s="0" t="n">
        <v>2.88</v>
      </c>
      <c r="N546" s="0" t="n">
        <v>43.28807374</v>
      </c>
      <c r="O546" s="0" t="n">
        <f aca="false">R546*0.00220462</f>
        <v>2.86728918748922</v>
      </c>
      <c r="P546" s="0" t="n">
        <f aca="false">Q546/2.54</f>
        <v>21.7399854463449</v>
      </c>
      <c r="Q546" s="0" t="n">
        <f aca="false">158*(1-EXP(-0.043*(E546)))</f>
        <v>55.219563033716</v>
      </c>
      <c r="R546" s="0" t="n">
        <f aca="false">L546*(Q546^M546)</f>
        <v>1300.58204474659</v>
      </c>
      <c r="S546" s="0" t="n">
        <f aca="false">R546/20/5.7/3.65*1000</f>
        <v>3125.64778838401</v>
      </c>
      <c r="T546" s="0" t="n">
        <f aca="false">S546*2.65</f>
        <v>8282.96663921762</v>
      </c>
      <c r="U546" s="0" t="n">
        <v>158</v>
      </c>
      <c r="V546" s="0" t="n">
        <v>0.043</v>
      </c>
      <c r="W546" s="0" t="n">
        <v>0</v>
      </c>
    </row>
    <row r="547" customFormat="false" ht="15" hidden="false" customHeight="false" outlineLevel="0" collapsed="false">
      <c r="A547" s="0" t="s">
        <v>129</v>
      </c>
      <c r="B547" s="0" t="s">
        <v>130</v>
      </c>
      <c r="C547" s="0" t="n">
        <v>6</v>
      </c>
      <c r="D547" s="0" t="n">
        <v>2</v>
      </c>
      <c r="E547" s="0" t="n">
        <f aca="false">C547*D547</f>
        <v>12</v>
      </c>
      <c r="F547" s="0" t="n">
        <v>1976.435953</v>
      </c>
      <c r="G547" s="0" t="n">
        <v>5237.555275</v>
      </c>
      <c r="H547" s="0" t="n">
        <v>822.395</v>
      </c>
      <c r="I547" s="0" t="n">
        <v>0.822395</v>
      </c>
      <c r="J547" s="0" t="n">
        <v>0.000822395</v>
      </c>
      <c r="K547" s="0" t="n">
        <v>1.813068465</v>
      </c>
      <c r="L547" s="0" t="n">
        <v>0.0125</v>
      </c>
      <c r="M547" s="0" t="n">
        <v>2.88</v>
      </c>
      <c r="N547" s="0" t="n">
        <v>47.09511374</v>
      </c>
      <c r="O547" s="0" t="n">
        <f aca="false">R547*0.00220462</f>
        <v>4.32468517960662</v>
      </c>
      <c r="P547" s="0" t="n">
        <f aca="false">Q547/2.54</f>
        <v>25.0745133690754</v>
      </c>
      <c r="Q547" s="0" t="n">
        <f aca="false">158*(1-EXP(-0.043*(E547)))</f>
        <v>63.6892639574514</v>
      </c>
      <c r="R547" s="0" t="n">
        <f aca="false">L547*(Q547^M547)</f>
        <v>1961.64653301096</v>
      </c>
      <c r="S547" s="0" t="n">
        <f aca="false">R547/20/5.7/3.65*1000</f>
        <v>4714.36321319624</v>
      </c>
      <c r="T547" s="0" t="n">
        <f aca="false">S547*2.65</f>
        <v>12493.06251497</v>
      </c>
      <c r="U547" s="0" t="n">
        <v>158</v>
      </c>
      <c r="V547" s="0" t="n">
        <v>0.043</v>
      </c>
      <c r="W547" s="0" t="n">
        <v>0</v>
      </c>
    </row>
    <row r="548" customFormat="false" ht="15" hidden="false" customHeight="false" outlineLevel="0" collapsed="false">
      <c r="A548" s="0" t="s">
        <v>129</v>
      </c>
      <c r="B548" s="0" t="s">
        <v>130</v>
      </c>
      <c r="C548" s="0" t="n">
        <v>7</v>
      </c>
      <c r="D548" s="0" t="n">
        <v>2</v>
      </c>
      <c r="E548" s="0" t="n">
        <f aca="false">C548*D548</f>
        <v>14</v>
      </c>
      <c r="F548" s="0" t="n">
        <v>2275.666907</v>
      </c>
      <c r="G548" s="0" t="n">
        <v>6030.517304</v>
      </c>
      <c r="H548" s="0" t="n">
        <v>946.905</v>
      </c>
      <c r="I548" s="0" t="n">
        <v>0.946905</v>
      </c>
      <c r="J548" s="0" t="n">
        <v>0.000946905</v>
      </c>
      <c r="K548" s="0" t="n">
        <v>2.087565701</v>
      </c>
      <c r="L548" s="0" t="n">
        <v>0.0125</v>
      </c>
      <c r="M548" s="0" t="n">
        <v>2.88</v>
      </c>
      <c r="N548" s="0" t="n">
        <v>49.45780751</v>
      </c>
      <c r="O548" s="0" t="n">
        <f aca="false">R548*0.00220462</f>
        <v>6.02508190020956</v>
      </c>
      <c r="P548" s="0" t="n">
        <f aca="false">Q548/2.54</f>
        <v>28.1342569548154</v>
      </c>
      <c r="Q548" s="0" t="n">
        <f aca="false">158*(1-EXP(-0.043*(E548)))</f>
        <v>71.4610126652311</v>
      </c>
      <c r="R548" s="0" t="n">
        <f aca="false">L548*(Q548^M548)</f>
        <v>2732.93442870406</v>
      </c>
      <c r="S548" s="0" t="n">
        <f aca="false">R548/20/5.7/3.65*1000</f>
        <v>6567.97507499174</v>
      </c>
      <c r="T548" s="0" t="n">
        <f aca="false">S548*2.65</f>
        <v>17405.1339487281</v>
      </c>
      <c r="U548" s="0" t="n">
        <v>158</v>
      </c>
      <c r="V548" s="0" t="n">
        <v>0.043</v>
      </c>
      <c r="W548" s="0" t="n">
        <v>0</v>
      </c>
    </row>
    <row r="549" customFormat="false" ht="15" hidden="false" customHeight="false" outlineLevel="0" collapsed="false">
      <c r="A549" s="0" t="s">
        <v>129</v>
      </c>
      <c r="B549" s="0" t="s">
        <v>130</v>
      </c>
      <c r="C549" s="0" t="n">
        <v>8</v>
      </c>
      <c r="D549" s="0" t="n">
        <v>2</v>
      </c>
      <c r="E549" s="0" t="n">
        <f aca="false">C549*D549</f>
        <v>16</v>
      </c>
      <c r="F549" s="0" t="n">
        <v>2451.333814</v>
      </c>
      <c r="G549" s="0" t="n">
        <v>6496.034608</v>
      </c>
      <c r="H549" s="0" t="n">
        <v>1020</v>
      </c>
      <c r="I549" s="0" t="n">
        <v>1.02</v>
      </c>
      <c r="J549" s="0" t="n">
        <v>0.00102</v>
      </c>
      <c r="K549" s="0" t="n">
        <v>2.2487124</v>
      </c>
      <c r="L549" s="0" t="n">
        <v>0.0125</v>
      </c>
      <c r="M549" s="0" t="n">
        <v>2.88</v>
      </c>
      <c r="N549" s="0" t="n">
        <v>50.75139355</v>
      </c>
      <c r="O549" s="0" t="n">
        <f aca="false">R549*0.00220462</f>
        <v>7.9238918771272</v>
      </c>
      <c r="P549" s="0" t="n">
        <f aca="false">Q549/2.54</f>
        <v>30.9418600181033</v>
      </c>
      <c r="Q549" s="0" t="n">
        <f aca="false">158*(1-EXP(-0.043*(E549)))</f>
        <v>78.5923244459823</v>
      </c>
      <c r="R549" s="0" t="n">
        <f aca="false">L549*(Q549^M549)</f>
        <v>3594.22117059956</v>
      </c>
      <c r="S549" s="0" t="n">
        <f aca="false">R549/20/5.7/3.65*1000</f>
        <v>8637.87832395953</v>
      </c>
      <c r="T549" s="0" t="n">
        <f aca="false">S549*2.65</f>
        <v>22890.3775584928</v>
      </c>
      <c r="U549" s="0" t="n">
        <v>158</v>
      </c>
      <c r="V549" s="0" t="n">
        <v>0.043</v>
      </c>
      <c r="W549" s="0" t="n">
        <v>0</v>
      </c>
    </row>
    <row r="550" customFormat="false" ht="15" hidden="false" customHeight="false" outlineLevel="0" collapsed="false">
      <c r="A550" s="0" t="s">
        <v>129</v>
      </c>
      <c r="B550" s="0" t="s">
        <v>130</v>
      </c>
      <c r="C550" s="0" t="n">
        <v>9</v>
      </c>
      <c r="D550" s="0" t="n">
        <v>2</v>
      </c>
      <c r="E550" s="0" t="n">
        <f aca="false">C550*D550</f>
        <v>18</v>
      </c>
      <c r="F550" s="0" t="n">
        <v>2643.59529</v>
      </c>
      <c r="G550" s="0" t="n">
        <v>7005.527518</v>
      </c>
      <c r="H550" s="0" t="n">
        <v>1100</v>
      </c>
      <c r="I550" s="0" t="n">
        <v>1.1</v>
      </c>
      <c r="J550" s="0" t="n">
        <v>0.0011</v>
      </c>
      <c r="K550" s="0" t="n">
        <v>2.425082</v>
      </c>
      <c r="L550" s="0" t="n">
        <v>0.0125</v>
      </c>
      <c r="M550" s="0" t="n">
        <v>2.88</v>
      </c>
      <c r="N550" s="0" t="n">
        <v>52.09958467</v>
      </c>
      <c r="O550" s="0" t="n">
        <f aca="false">R550*0.00220462</f>
        <v>9.97630054974345</v>
      </c>
      <c r="P550" s="0" t="n">
        <f aca="false">Q550/2.54</f>
        <v>33.5181003925323</v>
      </c>
      <c r="Q550" s="0" t="n">
        <f aca="false">158*(1-EXP(-0.043*(E550)))</f>
        <v>85.135974997032</v>
      </c>
      <c r="R550" s="0" t="n">
        <f aca="false">L550*(Q550^M550)</f>
        <v>4525.1791917625</v>
      </c>
      <c r="S550" s="0" t="n">
        <f aca="false">R550/20/5.7/3.65*1000</f>
        <v>10875.2203599195</v>
      </c>
      <c r="T550" s="0" t="n">
        <f aca="false">S550*2.65</f>
        <v>28819.3339537867</v>
      </c>
      <c r="U550" s="0" t="n">
        <v>158</v>
      </c>
      <c r="V550" s="0" t="n">
        <v>0.043</v>
      </c>
      <c r="W550" s="0" t="n">
        <v>0</v>
      </c>
    </row>
    <row r="551" customFormat="false" ht="15" hidden="false" customHeight="false" outlineLevel="0" collapsed="false">
      <c r="A551" s="0" t="s">
        <v>129</v>
      </c>
      <c r="B551" s="0" t="s">
        <v>130</v>
      </c>
      <c r="C551" s="0" t="n">
        <v>10</v>
      </c>
      <c r="D551" s="0" t="n">
        <v>2</v>
      </c>
      <c r="E551" s="0" t="n">
        <f aca="false">C551*D551</f>
        <v>20</v>
      </c>
      <c r="F551" s="0" t="n">
        <v>3076.18361</v>
      </c>
      <c r="G551" s="0" t="n">
        <v>8151.886566</v>
      </c>
      <c r="H551" s="0" t="n">
        <v>1280</v>
      </c>
      <c r="I551" s="0" t="n">
        <v>1.28</v>
      </c>
      <c r="J551" s="0" t="n">
        <v>0.00128</v>
      </c>
      <c r="K551" s="0" t="n">
        <v>2.8219136</v>
      </c>
      <c r="L551" s="0" t="n">
        <v>0.0125</v>
      </c>
      <c r="M551" s="0" t="n">
        <v>2.88</v>
      </c>
      <c r="N551" s="0" t="n">
        <v>54.91455706</v>
      </c>
      <c r="O551" s="0" t="n">
        <f aca="false">R551*0.00220462</f>
        <v>12.1397882516017</v>
      </c>
      <c r="P551" s="0" t="n">
        <f aca="false">Q551/2.54</f>
        <v>35.8820436983448</v>
      </c>
      <c r="Q551" s="0" t="n">
        <f aca="false">158*(1-EXP(-0.043*(E551)))</f>
        <v>91.1403909937957</v>
      </c>
      <c r="R551" s="0" t="n">
        <f aca="false">L551*(Q551^M551)</f>
        <v>5506.52187297662</v>
      </c>
      <c r="S551" s="0" t="n">
        <f aca="false">R551/20/5.7/3.65*1000</f>
        <v>13233.6502594968</v>
      </c>
      <c r="T551" s="0" t="n">
        <f aca="false">S551*2.65</f>
        <v>35069.1731876665</v>
      </c>
      <c r="U551" s="0" t="n">
        <v>158</v>
      </c>
      <c r="V551" s="0" t="n">
        <v>0.043</v>
      </c>
      <c r="W551" s="0" t="n">
        <v>0</v>
      </c>
    </row>
    <row r="552" customFormat="false" ht="15" hidden="false" customHeight="false" outlineLevel="0" collapsed="false">
      <c r="A552" s="0" t="s">
        <v>131</v>
      </c>
      <c r="B552" s="0" t="s">
        <v>132</v>
      </c>
      <c r="C552" s="0" t="n">
        <v>1</v>
      </c>
      <c r="D552" s="0" t="n">
        <v>2</v>
      </c>
      <c r="E552" s="0" t="n">
        <f aca="false">C552*D552</f>
        <v>2</v>
      </c>
      <c r="F552" s="0" t="n">
        <v>476.0273973</v>
      </c>
      <c r="G552" s="0" t="n">
        <v>1261.472603</v>
      </c>
      <c r="H552" s="0" t="n">
        <v>198.075</v>
      </c>
      <c r="I552" s="0" t="n">
        <v>0.198075</v>
      </c>
      <c r="J552" s="0" t="n">
        <v>0.000198075</v>
      </c>
      <c r="K552" s="0" t="n">
        <v>0.436680107</v>
      </c>
      <c r="L552" s="0" t="n">
        <v>0.014</v>
      </c>
      <c r="M552" s="0" t="n">
        <v>2.9</v>
      </c>
      <c r="N552" s="0" t="n">
        <v>26.99457061</v>
      </c>
      <c r="O552" s="0" t="n">
        <f aca="false">R552*0.00220462</f>
        <v>0.0804798442738196</v>
      </c>
      <c r="P552" s="0" t="n">
        <f aca="false">Q552/2.54</f>
        <v>5.93164326620917</v>
      </c>
      <c r="Q552" s="0" t="n">
        <f aca="false">45.7*(1-EXP(-0.2*(E552)))</f>
        <v>15.0663738961713</v>
      </c>
      <c r="R552" s="0" t="n">
        <f aca="false">L552*(Q552^M552)</f>
        <v>36.5050867150891</v>
      </c>
      <c r="S552" s="0" t="n">
        <f aca="false">R552/20/5.7/3.65*1000</f>
        <v>87.7315229874767</v>
      </c>
      <c r="T552" s="0" t="n">
        <f aca="false">S552*2.65</f>
        <v>232.488535916813</v>
      </c>
      <c r="U552" s="0" t="n">
        <v>45.7</v>
      </c>
      <c r="V552" s="0" t="n">
        <v>0.2</v>
      </c>
      <c r="W552" s="0" t="n">
        <v>0</v>
      </c>
      <c r="Y552" s="0" t="s">
        <v>728</v>
      </c>
    </row>
    <row r="553" customFormat="false" ht="15" hidden="false" customHeight="false" outlineLevel="0" collapsed="false">
      <c r="A553" s="0" t="s">
        <v>131</v>
      </c>
      <c r="B553" s="0" t="s">
        <v>132</v>
      </c>
      <c r="C553" s="0" t="n">
        <v>2</v>
      </c>
      <c r="D553" s="0" t="n">
        <v>2</v>
      </c>
      <c r="E553" s="0" t="n">
        <f aca="false">C553*D553</f>
        <v>4</v>
      </c>
      <c r="F553" s="0" t="n">
        <v>1129.488104</v>
      </c>
      <c r="G553" s="0" t="n">
        <v>2993.143474</v>
      </c>
      <c r="H553" s="0" t="n">
        <v>469.9800001</v>
      </c>
      <c r="I553" s="0" t="n">
        <v>0.46998</v>
      </c>
      <c r="J553" s="0" t="n">
        <v>0.00046998</v>
      </c>
      <c r="K553" s="0" t="n">
        <v>1.036127308</v>
      </c>
      <c r="L553" s="0" t="n">
        <v>0.014</v>
      </c>
      <c r="M553" s="0" t="n">
        <v>2.9</v>
      </c>
      <c r="N553" s="0" t="n">
        <v>36.36410276</v>
      </c>
      <c r="O553" s="0" t="n">
        <f aca="false">R553*0.00220462</f>
        <v>0.356292136805931</v>
      </c>
      <c r="P553" s="0" t="n">
        <f aca="false">Q553/2.54</f>
        <v>9.90774265348149</v>
      </c>
      <c r="Q553" s="0" t="n">
        <f aca="false">45.7*(1-EXP(-0.2*(E553)))</f>
        <v>25.165666339843</v>
      </c>
      <c r="R553" s="0" t="n">
        <f aca="false">L553*(Q553^M553)</f>
        <v>161.611586942843</v>
      </c>
      <c r="S553" s="0" t="n">
        <f aca="false">R553/20/5.7/3.65*1000</f>
        <v>388.396027259897</v>
      </c>
      <c r="T553" s="0" t="n">
        <f aca="false">S553*2.65</f>
        <v>1029.24947223873</v>
      </c>
      <c r="U553" s="0" t="n">
        <v>45.7</v>
      </c>
      <c r="V553" s="0" t="n">
        <v>0.2</v>
      </c>
      <c r="W553" s="0" t="n">
        <v>0</v>
      </c>
    </row>
    <row r="554" customFormat="false" ht="15" hidden="false" customHeight="false" outlineLevel="0" collapsed="false">
      <c r="A554" s="0" t="s">
        <v>131</v>
      </c>
      <c r="B554" s="0" t="s">
        <v>132</v>
      </c>
      <c r="C554" s="0" t="n">
        <v>3</v>
      </c>
      <c r="D554" s="0" t="n">
        <v>2</v>
      </c>
      <c r="E554" s="0" t="n">
        <f aca="false">C554*D554</f>
        <v>6</v>
      </c>
      <c r="F554" s="0" t="n">
        <v>1548.906513</v>
      </c>
      <c r="G554" s="0" t="n">
        <v>4104.60226</v>
      </c>
      <c r="H554" s="0" t="n">
        <v>644.5000001</v>
      </c>
      <c r="I554" s="0" t="n">
        <v>0.6445</v>
      </c>
      <c r="J554" s="0" t="n">
        <v>0.0006445</v>
      </c>
      <c r="K554" s="0" t="n">
        <v>1.42087759</v>
      </c>
      <c r="L554" s="0" t="n">
        <v>0.014</v>
      </c>
      <c r="M554" s="0" t="n">
        <v>2.9</v>
      </c>
      <c r="N554" s="0" t="n">
        <v>40.54746931</v>
      </c>
      <c r="O554" s="0" t="n">
        <f aca="false">R554*0.00220462</f>
        <v>0.71097215166475</v>
      </c>
      <c r="P554" s="0" t="n">
        <f aca="false">Q554/2.54</f>
        <v>12.5730017778001</v>
      </c>
      <c r="Q554" s="0" t="n">
        <f aca="false">45.7*(1-EXP(-0.2*(E554)))</f>
        <v>31.9354245156124</v>
      </c>
      <c r="R554" s="0" t="n">
        <f aca="false">L554*(Q554^M554)</f>
        <v>322.491926801331</v>
      </c>
      <c r="S554" s="0" t="n">
        <f aca="false">R554/20/5.7/3.65*1000</f>
        <v>775.034671476402</v>
      </c>
      <c r="T554" s="0" t="n">
        <f aca="false">S554*2.65</f>
        <v>2053.84187941247</v>
      </c>
      <c r="U554" s="0" t="n">
        <v>45.7</v>
      </c>
      <c r="V554" s="0" t="n">
        <v>0.2</v>
      </c>
      <c r="W554" s="0" t="n">
        <v>0</v>
      </c>
    </row>
    <row r="555" customFormat="false" ht="15" hidden="false" customHeight="false" outlineLevel="0" collapsed="false">
      <c r="A555" s="0" t="s">
        <v>131</v>
      </c>
      <c r="B555" s="0" t="s">
        <v>132</v>
      </c>
      <c r="C555" s="0" t="n">
        <v>4</v>
      </c>
      <c r="D555" s="0" t="n">
        <v>2</v>
      </c>
      <c r="E555" s="0" t="n">
        <f aca="false">C555*D555</f>
        <v>8</v>
      </c>
      <c r="F555" s="0" t="n">
        <v>2095.457822</v>
      </c>
      <c r="G555" s="0" t="n">
        <v>5552.96323</v>
      </c>
      <c r="H555" s="0" t="n">
        <v>871.9199997</v>
      </c>
      <c r="I555" s="0" t="n">
        <v>0.87192</v>
      </c>
      <c r="J555" s="0" t="n">
        <v>0.00087192</v>
      </c>
      <c r="K555" s="0" t="n">
        <v>1.92225227</v>
      </c>
      <c r="L555" s="0" t="n">
        <v>0.014</v>
      </c>
      <c r="M555" s="0" t="n">
        <v>2.9</v>
      </c>
      <c r="N555" s="0" t="n">
        <v>45.00115458</v>
      </c>
      <c r="O555" s="0" t="n">
        <f aca="false">R555*0.00220462</f>
        <v>1.04517847008849</v>
      </c>
      <c r="P555" s="0" t="n">
        <f aca="false">Q555/2.54</f>
        <v>14.3595783967103</v>
      </c>
      <c r="Q555" s="0" t="n">
        <f aca="false">45.7*(1-EXP(-0.2*(E555)))</f>
        <v>36.4733291276443</v>
      </c>
      <c r="R555" s="0" t="n">
        <f aca="false">L555*(Q555^M555)</f>
        <v>474.085543126928</v>
      </c>
      <c r="S555" s="0" t="n">
        <f aca="false">R555/20/5.7/3.65*1000</f>
        <v>1139.35482606808</v>
      </c>
      <c r="T555" s="0" t="n">
        <f aca="false">S555*2.65</f>
        <v>3019.29028908041</v>
      </c>
      <c r="U555" s="0" t="n">
        <v>45.7</v>
      </c>
      <c r="V555" s="0" t="n">
        <v>0.2</v>
      </c>
      <c r="W555" s="0" t="n">
        <v>0</v>
      </c>
    </row>
    <row r="556" customFormat="false" ht="15" hidden="false" customHeight="false" outlineLevel="0" collapsed="false">
      <c r="A556" s="0" t="s">
        <v>131</v>
      </c>
      <c r="B556" s="0" t="s">
        <v>132</v>
      </c>
      <c r="C556" s="0" t="n">
        <v>5</v>
      </c>
      <c r="D556" s="0" t="n">
        <v>2</v>
      </c>
      <c r="E556" s="0" t="n">
        <f aca="false">C556*D556</f>
        <v>10</v>
      </c>
      <c r="F556" s="0" t="n">
        <v>2636.890171</v>
      </c>
      <c r="G556" s="0" t="n">
        <v>6987.758953</v>
      </c>
      <c r="H556" s="0" t="n">
        <v>1097.21</v>
      </c>
      <c r="I556" s="0" t="n">
        <v>1.09721</v>
      </c>
      <c r="J556" s="0" t="n">
        <v>0.00109721</v>
      </c>
      <c r="K556" s="0" t="n">
        <v>2.418931111</v>
      </c>
      <c r="L556" s="0" t="n">
        <v>0.014</v>
      </c>
      <c r="M556" s="0" t="n">
        <v>2.9</v>
      </c>
      <c r="N556" s="0" t="n">
        <v>48.71267432</v>
      </c>
      <c r="O556" s="0" t="n">
        <f aca="false">R556*0.00220462</f>
        <v>1.31849108614866</v>
      </c>
      <c r="P556" s="0" t="n">
        <f aca="false">Q556/2.54</f>
        <v>15.5571565181444</v>
      </c>
      <c r="Q556" s="0" t="n">
        <f aca="false">45.7*(1-EXP(-0.2*(E556)))</f>
        <v>39.5151775560868</v>
      </c>
      <c r="R556" s="0" t="n">
        <f aca="false">L556*(Q556^M556)</f>
        <v>598.058207831128</v>
      </c>
      <c r="S556" s="0" t="n">
        <f aca="false">R556/20/5.7/3.65*1000</f>
        <v>1437.29441920483</v>
      </c>
      <c r="T556" s="0" t="n">
        <f aca="false">S556*2.65</f>
        <v>3808.83021089279</v>
      </c>
      <c r="U556" s="0" t="n">
        <v>45.7</v>
      </c>
      <c r="V556" s="0" t="n">
        <v>0.2</v>
      </c>
      <c r="W556" s="0" t="n">
        <v>0</v>
      </c>
    </row>
    <row r="557" customFormat="false" ht="15" hidden="false" customHeight="false" outlineLevel="0" collapsed="false">
      <c r="A557" s="0" t="s">
        <v>131</v>
      </c>
      <c r="B557" s="0" t="s">
        <v>132</v>
      </c>
      <c r="C557" s="0" t="n">
        <v>6</v>
      </c>
      <c r="D557" s="0" t="n">
        <v>2</v>
      </c>
      <c r="E557" s="0" t="n">
        <f aca="false">C557*D557</f>
        <v>12</v>
      </c>
      <c r="F557" s="0" t="n">
        <v>2919.850997</v>
      </c>
      <c r="G557" s="0" t="n">
        <v>7737.605143</v>
      </c>
      <c r="H557" s="0" t="n">
        <v>1214.95</v>
      </c>
      <c r="I557" s="0" t="n">
        <v>1.21495</v>
      </c>
      <c r="J557" s="0" t="n">
        <v>0.00121495</v>
      </c>
      <c r="K557" s="0" t="n">
        <v>2.678503069</v>
      </c>
      <c r="L557" s="0" t="n">
        <v>0.014</v>
      </c>
      <c r="M557" s="0" t="n">
        <v>2.9</v>
      </c>
      <c r="N557" s="0" t="n">
        <v>50.45532687</v>
      </c>
      <c r="O557" s="0" t="n">
        <f aca="false">R557*0.00220462</f>
        <v>1.52561428302213</v>
      </c>
      <c r="P557" s="0" t="n">
        <f aca="false">Q557/2.54</f>
        <v>16.3599171396354</v>
      </c>
      <c r="Q557" s="0" t="n">
        <f aca="false">45.7*(1-EXP(-0.2*(E557)))</f>
        <v>41.5541895346739</v>
      </c>
      <c r="R557" s="0" t="n">
        <f aca="false">L557*(Q557^M557)</f>
        <v>692.007821312574</v>
      </c>
      <c r="S557" s="0" t="n">
        <f aca="false">R557/20/5.7/3.65*1000</f>
        <v>1663.08056071275</v>
      </c>
      <c r="T557" s="0" t="n">
        <f aca="false">S557*2.65</f>
        <v>4407.16348588878</v>
      </c>
      <c r="U557" s="0" t="n">
        <v>45.7</v>
      </c>
      <c r="V557" s="0" t="n">
        <v>0.2</v>
      </c>
      <c r="W557" s="0" t="n">
        <v>0</v>
      </c>
    </row>
    <row r="558" customFormat="false" ht="15" hidden="false" customHeight="false" outlineLevel="0" collapsed="false">
      <c r="A558" s="0" t="s">
        <v>131</v>
      </c>
      <c r="B558" s="0" t="s">
        <v>132</v>
      </c>
      <c r="C558" s="0" t="n">
        <v>7</v>
      </c>
      <c r="D558" s="0" t="n">
        <v>2</v>
      </c>
      <c r="E558" s="0" t="n">
        <f aca="false">C558*D558</f>
        <v>14</v>
      </c>
      <c r="F558" s="0" t="n">
        <v>3445.56597</v>
      </c>
      <c r="G558" s="0" t="n">
        <v>9130.749819</v>
      </c>
      <c r="H558" s="0" t="n">
        <v>1433.7</v>
      </c>
      <c r="I558" s="0" t="n">
        <v>1.4337</v>
      </c>
      <c r="J558" s="0" t="n">
        <v>0.0014337</v>
      </c>
      <c r="K558" s="0" t="n">
        <v>3.160763694</v>
      </c>
      <c r="L558" s="0" t="n">
        <v>0.014</v>
      </c>
      <c r="M558" s="0" t="n">
        <v>2.9</v>
      </c>
      <c r="N558" s="0" t="n">
        <v>53.41953288</v>
      </c>
      <c r="O558" s="0" t="n">
        <f aca="false">R558*0.00220462</f>
        <v>1.6757287015857</v>
      </c>
      <c r="P558" s="0" t="n">
        <f aca="false">Q558/2.54</f>
        <v>16.8980236763888</v>
      </c>
      <c r="Q558" s="0" t="n">
        <f aca="false">45.7*(1-EXP(-0.2*(E558)))</f>
        <v>42.9209801380276</v>
      </c>
      <c r="R558" s="0" t="n">
        <f aca="false">L558*(Q558^M558)</f>
        <v>760.098657177063</v>
      </c>
      <c r="S558" s="0" t="n">
        <f aca="false">R558/20/5.7/3.65*1000</f>
        <v>1826.72111794536</v>
      </c>
      <c r="T558" s="0" t="n">
        <f aca="false">S558*2.65</f>
        <v>4840.8109625552</v>
      </c>
      <c r="U558" s="0" t="n">
        <v>45.7</v>
      </c>
      <c r="V558" s="0" t="n">
        <v>0.2</v>
      </c>
      <c r="W558" s="0" t="n">
        <v>0</v>
      </c>
    </row>
    <row r="559" customFormat="false" ht="15" hidden="false" customHeight="false" outlineLevel="0" collapsed="false">
      <c r="A559" s="0" t="s">
        <v>131</v>
      </c>
      <c r="B559" s="0" t="s">
        <v>132</v>
      </c>
      <c r="C559" s="0" t="n">
        <v>8</v>
      </c>
      <c r="D559" s="0" t="n">
        <v>2</v>
      </c>
      <c r="E559" s="0" t="n">
        <f aca="false">C559*D559</f>
        <v>16</v>
      </c>
      <c r="F559" s="0" t="n">
        <v>3970.920452</v>
      </c>
      <c r="G559" s="0" t="n">
        <v>10522.9392</v>
      </c>
      <c r="H559" s="0" t="n">
        <v>1652.3</v>
      </c>
      <c r="I559" s="0" t="n">
        <v>1.6523</v>
      </c>
      <c r="J559" s="0" t="n">
        <v>0.0016523</v>
      </c>
      <c r="K559" s="0" t="n">
        <v>3.642693626</v>
      </c>
      <c r="L559" s="0" t="n">
        <v>0.014</v>
      </c>
      <c r="M559" s="0" t="n">
        <v>2.9</v>
      </c>
      <c r="N559" s="0" t="n">
        <v>56.09860001</v>
      </c>
      <c r="O559" s="0" t="n">
        <f aca="false">R559*0.00220462</f>
        <v>1.78157856253445</v>
      </c>
      <c r="P559" s="0" t="n">
        <f aca="false">Q559/2.54</f>
        <v>17.2587272748774</v>
      </c>
      <c r="Q559" s="0" t="n">
        <f aca="false">45.7*(1-EXP(-0.2*(E559)))</f>
        <v>43.8371672781887</v>
      </c>
      <c r="R559" s="0" t="n">
        <f aca="false">L559*(Q559^M559)</f>
        <v>808.111403568167</v>
      </c>
      <c r="S559" s="0" t="n">
        <f aca="false">R559/20/5.7/3.65*1000</f>
        <v>1942.10863630898</v>
      </c>
      <c r="T559" s="0" t="n">
        <f aca="false">S559*2.65</f>
        <v>5146.5878862188</v>
      </c>
      <c r="U559" s="0" t="n">
        <v>45.7</v>
      </c>
      <c r="V559" s="0" t="n">
        <v>0.2</v>
      </c>
      <c r="W559" s="0" t="n">
        <v>0</v>
      </c>
    </row>
    <row r="560" customFormat="false" ht="15" hidden="false" customHeight="false" outlineLevel="0" collapsed="false">
      <c r="A560" s="0" t="s">
        <v>131</v>
      </c>
      <c r="B560" s="0" t="s">
        <v>132</v>
      </c>
      <c r="C560" s="0" t="n">
        <v>9</v>
      </c>
      <c r="D560" s="0" t="n">
        <v>2</v>
      </c>
      <c r="E560" s="0" t="n">
        <f aca="false">C560*D560</f>
        <v>18</v>
      </c>
      <c r="F560" s="0" t="n">
        <v>4109.589041</v>
      </c>
      <c r="G560" s="0" t="n">
        <v>10890.41096</v>
      </c>
      <c r="H560" s="0" t="n">
        <v>1710</v>
      </c>
      <c r="I560" s="0" t="n">
        <v>1.71</v>
      </c>
      <c r="J560" s="0" t="n">
        <v>0.00171</v>
      </c>
      <c r="K560" s="0" t="n">
        <v>3.7699002</v>
      </c>
      <c r="L560" s="0" t="n">
        <v>0.014</v>
      </c>
      <c r="M560" s="0" t="n">
        <v>2.9</v>
      </c>
      <c r="N560" s="0" t="n">
        <v>56.76654201</v>
      </c>
      <c r="O560" s="0" t="n">
        <f aca="false">R560*0.00220462</f>
        <v>1.85492732393692</v>
      </c>
      <c r="P560" s="0" t="n">
        <f aca="false">Q560/2.54</f>
        <v>17.5005141276216</v>
      </c>
      <c r="Q560" s="0" t="n">
        <f aca="false">45.7*(1-EXP(-0.2*(E560)))</f>
        <v>44.4513058841587</v>
      </c>
      <c r="R560" s="0" t="n">
        <f aca="false">L560*(Q560^M560)</f>
        <v>841.381881656211</v>
      </c>
      <c r="S560" s="0" t="n">
        <f aca="false">R560/20/5.7/3.65*1000</f>
        <v>2022.06652645088</v>
      </c>
      <c r="T560" s="0" t="n">
        <f aca="false">S560*2.65</f>
        <v>5358.47629509483</v>
      </c>
      <c r="U560" s="0" t="n">
        <v>45.7</v>
      </c>
      <c r="V560" s="0" t="n">
        <v>0.2</v>
      </c>
      <c r="W560" s="0" t="n">
        <v>0</v>
      </c>
    </row>
    <row r="561" customFormat="false" ht="15" hidden="false" customHeight="false" outlineLevel="0" collapsed="false">
      <c r="A561" s="0" t="s">
        <v>131</v>
      </c>
      <c r="B561" s="0" t="s">
        <v>132</v>
      </c>
      <c r="C561" s="0" t="n">
        <v>10</v>
      </c>
      <c r="D561" s="0" t="n">
        <v>2</v>
      </c>
      <c r="E561" s="0" t="n">
        <f aca="false">C561*D561</f>
        <v>20</v>
      </c>
      <c r="F561" s="0" t="n">
        <v>4373.94857</v>
      </c>
      <c r="G561" s="0" t="n">
        <v>11590.96371</v>
      </c>
      <c r="H561" s="0" t="n">
        <v>1820</v>
      </c>
      <c r="I561" s="0" t="n">
        <v>1.82</v>
      </c>
      <c r="J561" s="0" t="n">
        <v>0.00182</v>
      </c>
      <c r="K561" s="0" t="n">
        <v>4.0124084</v>
      </c>
      <c r="L561" s="0" t="n">
        <v>0.014</v>
      </c>
      <c r="M561" s="0" t="n">
        <v>2.9</v>
      </c>
      <c r="N561" s="0" t="n">
        <v>58.00009998</v>
      </c>
      <c r="O561" s="0" t="n">
        <f aca="false">R561*0.00220462</f>
        <v>1.90518515525045</v>
      </c>
      <c r="P561" s="0" t="n">
        <f aca="false">Q561/2.54</f>
        <v>17.6625887018838</v>
      </c>
      <c r="Q561" s="0" t="n">
        <f aca="false">45.7*(1-EXP(-0.2*(E561)))</f>
        <v>44.8629753027848</v>
      </c>
      <c r="R561" s="0" t="n">
        <f aca="false">L561*(Q561^M561)</f>
        <v>864.178477583643</v>
      </c>
      <c r="S561" s="0" t="n">
        <f aca="false">R561/20/5.7/3.65*1000</f>
        <v>2076.85286609864</v>
      </c>
      <c r="T561" s="0" t="n">
        <f aca="false">S561*2.65</f>
        <v>5503.66009516139</v>
      </c>
      <c r="U561" s="0" t="n">
        <v>45.7</v>
      </c>
      <c r="V561" s="0" t="n">
        <v>0.2</v>
      </c>
      <c r="W561" s="0" t="n">
        <v>0</v>
      </c>
    </row>
    <row r="562" customFormat="false" ht="15" hidden="false" customHeight="false" outlineLevel="0" collapsed="false">
      <c r="A562" s="0" t="s">
        <v>133</v>
      </c>
      <c r="B562" s="0" t="s">
        <v>134</v>
      </c>
      <c r="C562" s="0" t="n">
        <v>1</v>
      </c>
      <c r="D562" s="0" t="n">
        <v>3</v>
      </c>
      <c r="E562" s="0" t="n">
        <f aca="false">C562*D562</f>
        <v>3</v>
      </c>
      <c r="F562" s="0" t="n">
        <v>350</v>
      </c>
      <c r="G562" s="0" t="n">
        <v>927.5</v>
      </c>
      <c r="H562" s="0" t="n">
        <v>145.635</v>
      </c>
      <c r="I562" s="0" t="n">
        <v>0.145635</v>
      </c>
      <c r="J562" s="0" t="n">
        <v>0.000145635</v>
      </c>
      <c r="K562" s="0" t="n">
        <v>0.321069834</v>
      </c>
      <c r="L562" s="0" t="n">
        <v>0.0127</v>
      </c>
      <c r="M562" s="0" t="n">
        <v>3.1</v>
      </c>
      <c r="N562" s="0" t="n">
        <v>20.39406897</v>
      </c>
      <c r="O562" s="0" t="n">
        <f aca="false">R562*0.00220462</f>
        <v>1.01324938973726</v>
      </c>
      <c r="P562" s="0" t="n">
        <f aca="false">Q562/2.54</f>
        <v>11.6325680481434</v>
      </c>
      <c r="Q562" s="0" t="n">
        <f aca="false">114*(1-EXP(-0.1*(E562)))</f>
        <v>29.5467228422842</v>
      </c>
      <c r="R562" s="0" t="n">
        <f aca="false">L562*(Q562^M562)</f>
        <v>459.602738674809</v>
      </c>
      <c r="S562" s="0" t="n">
        <f aca="false">R562/20/5.7/3.65*1000</f>
        <v>1104.54875913196</v>
      </c>
      <c r="T562" s="0" t="n">
        <f aca="false">S562*2.65</f>
        <v>2927.05421169969</v>
      </c>
      <c r="U562" s="0" t="n">
        <v>114</v>
      </c>
      <c r="V562" s="0" t="n">
        <v>0.1</v>
      </c>
      <c r="W562" s="0" t="n">
        <v>0</v>
      </c>
      <c r="Y562" s="0" t="s">
        <v>728</v>
      </c>
    </row>
    <row r="563" customFormat="false" ht="15" hidden="false" customHeight="false" outlineLevel="0" collapsed="false">
      <c r="A563" s="0" t="s">
        <v>133</v>
      </c>
      <c r="B563" s="0" t="s">
        <v>134</v>
      </c>
      <c r="C563" s="0" t="n">
        <v>2</v>
      </c>
      <c r="D563" s="0" t="n">
        <v>3</v>
      </c>
      <c r="E563" s="0" t="n">
        <f aca="false">C563*D563</f>
        <v>6</v>
      </c>
      <c r="F563" s="0" t="n">
        <v>1200</v>
      </c>
      <c r="G563" s="0" t="n">
        <v>3180</v>
      </c>
      <c r="H563" s="0" t="n">
        <v>499.32</v>
      </c>
      <c r="I563" s="0" t="n">
        <v>0.49932</v>
      </c>
      <c r="J563" s="0" t="n">
        <v>0.00049932</v>
      </c>
      <c r="K563" s="0" t="n">
        <v>1.100810858</v>
      </c>
      <c r="L563" s="0" t="n">
        <v>0.0127</v>
      </c>
      <c r="M563" s="0" t="n">
        <v>3.1</v>
      </c>
      <c r="N563" s="0" t="n">
        <v>30.347369</v>
      </c>
      <c r="O563" s="0" t="n">
        <f aca="false">R563*0.00220462</f>
        <v>5.65004574788313</v>
      </c>
      <c r="P563" s="0" t="n">
        <f aca="false">Q563/2.54</f>
        <v>20.2501864115279</v>
      </c>
      <c r="Q563" s="0" t="n">
        <f aca="false">114*(1-EXP(-0.1*(E563)))</f>
        <v>51.435473485281</v>
      </c>
      <c r="R563" s="0" t="n">
        <f aca="false">L563*(Q563^M563)</f>
        <v>2562.82068922677</v>
      </c>
      <c r="S563" s="0" t="n">
        <f aca="false">R563/20/5.7/3.65*1000</f>
        <v>6159.1460928305</v>
      </c>
      <c r="T563" s="0" t="n">
        <f aca="false">S563*2.65</f>
        <v>16321.7371460008</v>
      </c>
      <c r="U563" s="0" t="n">
        <v>114</v>
      </c>
      <c r="V563" s="0" t="n">
        <v>0.1</v>
      </c>
      <c r="W563" s="0" t="n">
        <v>0</v>
      </c>
    </row>
    <row r="564" customFormat="false" ht="15" hidden="false" customHeight="false" outlineLevel="0" collapsed="false">
      <c r="A564" s="0" t="s">
        <v>133</v>
      </c>
      <c r="B564" s="0" t="s">
        <v>134</v>
      </c>
      <c r="C564" s="0" t="n">
        <v>3</v>
      </c>
      <c r="D564" s="0" t="n">
        <v>3</v>
      </c>
      <c r="E564" s="0" t="n">
        <f aca="false">C564*D564</f>
        <v>9</v>
      </c>
      <c r="F564" s="0" t="n">
        <v>1800</v>
      </c>
      <c r="G564" s="0" t="n">
        <v>4770</v>
      </c>
      <c r="H564" s="0" t="n">
        <v>748.98</v>
      </c>
      <c r="I564" s="0" t="n">
        <v>0.74898</v>
      </c>
      <c r="J564" s="0" t="n">
        <v>0.00074898</v>
      </c>
      <c r="K564" s="0" t="n">
        <v>1.651216288</v>
      </c>
      <c r="L564" s="0" t="n">
        <v>0.0127</v>
      </c>
      <c r="M564" s="0" t="n">
        <v>3.1</v>
      </c>
      <c r="N564" s="0" t="n">
        <v>34.58793844</v>
      </c>
      <c r="O564" s="0" t="n">
        <f aca="false">R564*0.00220462</f>
        <v>13.2126130962632</v>
      </c>
      <c r="P564" s="0" t="n">
        <f aca="false">Q564/2.54</f>
        <v>26.6342751140046</v>
      </c>
      <c r="Q564" s="0" t="n">
        <f aca="false">114*(1-EXP(-0.1*(E564)))</f>
        <v>67.6510587895717</v>
      </c>
      <c r="R564" s="0" t="n">
        <f aca="false">L564*(Q564^M564)</f>
        <v>5993.14761558147</v>
      </c>
      <c r="S564" s="0" t="n">
        <f aca="false">R564/20/5.7/3.65*1000</f>
        <v>14403.1425512652</v>
      </c>
      <c r="T564" s="0" t="n">
        <f aca="false">S564*2.65</f>
        <v>38168.3277608529</v>
      </c>
      <c r="U564" s="0" t="n">
        <v>114</v>
      </c>
      <c r="V564" s="0" t="n">
        <v>0.1</v>
      </c>
      <c r="W564" s="0" t="n">
        <v>0</v>
      </c>
    </row>
    <row r="565" customFormat="false" ht="15" hidden="false" customHeight="false" outlineLevel="0" collapsed="false">
      <c r="A565" s="0" t="s">
        <v>133</v>
      </c>
      <c r="B565" s="0" t="s">
        <v>134</v>
      </c>
      <c r="C565" s="0" t="n">
        <v>4</v>
      </c>
      <c r="D565" s="0" t="n">
        <v>3</v>
      </c>
      <c r="E565" s="0" t="n">
        <f aca="false">C565*D565</f>
        <v>12</v>
      </c>
      <c r="F565" s="0" t="n">
        <v>3129.99</v>
      </c>
      <c r="G565" s="0" t="n">
        <v>8294.48</v>
      </c>
      <c r="H565" s="0" t="n">
        <v>1302.388839</v>
      </c>
      <c r="I565" s="0" t="n">
        <v>1.302388839</v>
      </c>
      <c r="J565" s="0" t="n">
        <v>0.001302389</v>
      </c>
      <c r="K565" s="0" t="n">
        <v>2.871272482</v>
      </c>
      <c r="L565" s="0" t="n">
        <v>0.0127</v>
      </c>
      <c r="M565" s="0" t="n">
        <v>3.1</v>
      </c>
      <c r="N565" s="0" t="n">
        <v>41.34578791</v>
      </c>
      <c r="O565" s="0" t="n">
        <f aca="false">R565*0.00220462</f>
        <v>21.9304545296729</v>
      </c>
      <c r="P565" s="0" t="n">
        <f aca="false">Q565/2.54</f>
        <v>31.3637243472476</v>
      </c>
      <c r="Q565" s="0" t="n">
        <f aca="false">114*(1-EXP(-0.1*(E565)))</f>
        <v>79.663859842009</v>
      </c>
      <c r="R565" s="0" t="n">
        <f aca="false">L565*(Q565^M565)</f>
        <v>9947.49867536032</v>
      </c>
      <c r="S565" s="0" t="n">
        <f aca="false">R565/20/5.7/3.65*1000</f>
        <v>23906.5096740214</v>
      </c>
      <c r="T565" s="0" t="n">
        <f aca="false">S565*2.65</f>
        <v>63352.2506361568</v>
      </c>
      <c r="U565" s="0" t="n">
        <v>114</v>
      </c>
      <c r="V565" s="0" t="n">
        <v>0.1</v>
      </c>
      <c r="W565" s="0" t="n">
        <v>0</v>
      </c>
    </row>
    <row r="566" customFormat="false" ht="15" hidden="false" customHeight="false" outlineLevel="0" collapsed="false">
      <c r="A566" s="0" t="s">
        <v>133</v>
      </c>
      <c r="B566" s="0" t="s">
        <v>134</v>
      </c>
      <c r="C566" s="0" t="n">
        <v>5</v>
      </c>
      <c r="D566" s="0" t="n">
        <v>3</v>
      </c>
      <c r="E566" s="0" t="n">
        <f aca="false">C566*D566</f>
        <v>15</v>
      </c>
      <c r="F566" s="0" t="n">
        <v>7000</v>
      </c>
      <c r="G566" s="0" t="n">
        <v>18550</v>
      </c>
      <c r="H566" s="0" t="n">
        <v>2912.7</v>
      </c>
      <c r="I566" s="0" t="n">
        <v>2.9127</v>
      </c>
      <c r="J566" s="0" t="n">
        <v>0.0029127</v>
      </c>
      <c r="K566" s="0" t="n">
        <v>6.421396674</v>
      </c>
      <c r="L566" s="0" t="n">
        <v>0.0127</v>
      </c>
      <c r="M566" s="0" t="n">
        <v>3.1</v>
      </c>
      <c r="N566" s="0" t="n">
        <v>53.60323234</v>
      </c>
      <c r="O566" s="0" t="n">
        <f aca="false">R566*0.00220462</f>
        <v>30.4524411874097</v>
      </c>
      <c r="P566" s="0" t="n">
        <f aca="false">Q566/2.54</f>
        <v>34.8673865130232</v>
      </c>
      <c r="Q566" s="0" t="n">
        <f aca="false">114*(1-EXP(-0.1*(E566)))</f>
        <v>88.563161743079</v>
      </c>
      <c r="R566" s="0" t="n">
        <f aca="false">L566*(Q566^M566)</f>
        <v>13813.0113976149</v>
      </c>
      <c r="S566" s="0" t="n">
        <f aca="false">R566/20/5.7/3.65*1000</f>
        <v>33196.3744234916</v>
      </c>
      <c r="T566" s="0" t="n">
        <f aca="false">S566*2.65</f>
        <v>87970.3922222529</v>
      </c>
      <c r="U566" s="0" t="n">
        <v>114</v>
      </c>
      <c r="V566" s="0" t="n">
        <v>0.1</v>
      </c>
      <c r="W566" s="0" t="n">
        <v>0</v>
      </c>
    </row>
    <row r="567" customFormat="false" ht="15" hidden="false" customHeight="false" outlineLevel="0" collapsed="false">
      <c r="A567" s="0" t="s">
        <v>133</v>
      </c>
      <c r="B567" s="0" t="s">
        <v>134</v>
      </c>
      <c r="C567" s="0" t="n">
        <v>6</v>
      </c>
      <c r="D567" s="0" t="n">
        <v>3</v>
      </c>
      <c r="E567" s="0" t="n">
        <f aca="false">C567*D567</f>
        <v>18</v>
      </c>
      <c r="F567" s="0" t="n">
        <v>9000</v>
      </c>
      <c r="G567" s="0" t="n">
        <v>23850</v>
      </c>
      <c r="H567" s="0" t="n">
        <v>3744.9</v>
      </c>
      <c r="I567" s="0" t="n">
        <v>3.7449</v>
      </c>
      <c r="J567" s="0" t="n">
        <v>0.0037449</v>
      </c>
      <c r="K567" s="0" t="n">
        <v>8.256081438</v>
      </c>
      <c r="L567" s="0" t="n">
        <v>0.0127</v>
      </c>
      <c r="M567" s="0" t="n">
        <v>3.1</v>
      </c>
      <c r="N567" s="0" t="n">
        <v>58.12980584</v>
      </c>
      <c r="O567" s="0" t="n">
        <f aca="false">R567*0.00220462</f>
        <v>38.0442106883284</v>
      </c>
      <c r="P567" s="0" t="n">
        <f aca="false">Q567/2.54</f>
        <v>37.462963284543</v>
      </c>
      <c r="Q567" s="0" t="n">
        <f aca="false">114*(1-EXP(-0.1*(E567)))</f>
        <v>95.1559267427391</v>
      </c>
      <c r="R567" s="0" t="n">
        <f aca="false">L567*(Q567^M567)</f>
        <v>17256.5842133013</v>
      </c>
      <c r="S567" s="0" t="n">
        <f aca="false">R567/20/5.7/3.65*1000</f>
        <v>41472.2043097845</v>
      </c>
      <c r="T567" s="0" t="n">
        <f aca="false">S567*2.65</f>
        <v>109901.341420929</v>
      </c>
      <c r="U567" s="0" t="n">
        <v>114</v>
      </c>
      <c r="V567" s="0" t="n">
        <v>0.1</v>
      </c>
      <c r="W567" s="0" t="n">
        <v>0</v>
      </c>
    </row>
    <row r="568" customFormat="false" ht="15" hidden="false" customHeight="false" outlineLevel="0" collapsed="false">
      <c r="A568" s="0" t="s">
        <v>133</v>
      </c>
      <c r="B568" s="0" t="s">
        <v>134</v>
      </c>
      <c r="C568" s="0" t="n">
        <v>7</v>
      </c>
      <c r="D568" s="0" t="n">
        <v>3</v>
      </c>
      <c r="E568" s="0" t="n">
        <f aca="false">C568*D568</f>
        <v>21</v>
      </c>
      <c r="F568" s="0" t="n">
        <v>13000</v>
      </c>
      <c r="G568" s="0" t="n">
        <v>34450</v>
      </c>
      <c r="H568" s="0" t="n">
        <v>5409.3</v>
      </c>
      <c r="I568" s="0" t="n">
        <v>5.4093</v>
      </c>
      <c r="J568" s="0" t="n">
        <v>0.0054093</v>
      </c>
      <c r="K568" s="0" t="n">
        <v>11.92545097</v>
      </c>
      <c r="L568" s="0" t="n">
        <v>0.0127</v>
      </c>
      <c r="M568" s="0" t="n">
        <v>3.1</v>
      </c>
      <c r="N568" s="0" t="n">
        <v>65.45084732</v>
      </c>
      <c r="O568" s="0" t="n">
        <f aca="false">R568*0.00220462</f>
        <v>44.4299106330849</v>
      </c>
      <c r="P568" s="0" t="n">
        <f aca="false">Q568/2.54</f>
        <v>39.385813850063</v>
      </c>
      <c r="Q568" s="0" t="n">
        <f aca="false">114*(1-EXP(-0.1*(E568)))</f>
        <v>100.03996717916</v>
      </c>
      <c r="R568" s="0" t="n">
        <f aca="false">L568*(Q568^M568)</f>
        <v>20153.0924300264</v>
      </c>
      <c r="S568" s="0" t="n">
        <f aca="false">R568/20/5.7/3.65*1000</f>
        <v>48433.2911079703</v>
      </c>
      <c r="T568" s="0" t="n">
        <f aca="false">S568*2.65</f>
        <v>128348.221436121</v>
      </c>
      <c r="U568" s="0" t="n">
        <v>114</v>
      </c>
      <c r="V568" s="0" t="n">
        <v>0.1</v>
      </c>
      <c r="W568" s="0" t="n">
        <v>0</v>
      </c>
    </row>
    <row r="569" customFormat="false" ht="15" hidden="false" customHeight="false" outlineLevel="0" collapsed="false">
      <c r="A569" s="0" t="s">
        <v>133</v>
      </c>
      <c r="B569" s="0" t="s">
        <v>134</v>
      </c>
      <c r="C569" s="0" t="n">
        <v>8</v>
      </c>
      <c r="D569" s="0" t="n">
        <v>3</v>
      </c>
      <c r="E569" s="0" t="n">
        <f aca="false">C569*D569</f>
        <v>24</v>
      </c>
      <c r="F569" s="0" t="n">
        <v>18000</v>
      </c>
      <c r="G569" s="0" t="n">
        <v>40770</v>
      </c>
      <c r="H569" s="0" t="n">
        <v>7489.8</v>
      </c>
      <c r="I569" s="0" t="n">
        <v>7.4898</v>
      </c>
      <c r="J569" s="0" t="n">
        <v>0.0074898</v>
      </c>
      <c r="K569" s="0" t="n">
        <v>16.51216288</v>
      </c>
      <c r="L569" s="0" t="n">
        <v>0.0127</v>
      </c>
      <c r="M569" s="0" t="n">
        <v>3.1</v>
      </c>
      <c r="N569" s="0" t="n">
        <v>72.69513084</v>
      </c>
      <c r="O569" s="0" t="n">
        <f aca="false">R569*0.00220462</f>
        <v>49.6030308321134</v>
      </c>
      <c r="P569" s="0" t="n">
        <f aca="false">Q569/2.54</f>
        <v>40.8102965846484</v>
      </c>
      <c r="Q569" s="0" t="n">
        <f aca="false">114*(1-EXP(-0.1*(E569)))</f>
        <v>103.658153325007</v>
      </c>
      <c r="R569" s="0" t="n">
        <f aca="false">L569*(Q569^M569)</f>
        <v>22499.5830719641</v>
      </c>
      <c r="S569" s="0" t="n">
        <f aca="false">R569/20/5.7/3.65*1000</f>
        <v>54072.538024427</v>
      </c>
      <c r="T569" s="0" t="n">
        <f aca="false">S569*2.65</f>
        <v>143292.225764732</v>
      </c>
      <c r="U569" s="0" t="n">
        <v>114</v>
      </c>
      <c r="V569" s="0" t="n">
        <v>0.1</v>
      </c>
      <c r="W569" s="0" t="n">
        <v>0</v>
      </c>
    </row>
    <row r="570" customFormat="false" ht="15" hidden="false" customHeight="false" outlineLevel="0" collapsed="false">
      <c r="A570" s="0" t="s">
        <v>133</v>
      </c>
      <c r="B570" s="0" t="s">
        <v>134</v>
      </c>
      <c r="C570" s="0" t="n">
        <v>9</v>
      </c>
      <c r="D570" s="0" t="n">
        <v>3</v>
      </c>
      <c r="E570" s="0" t="n">
        <f aca="false">C570*D570</f>
        <v>27</v>
      </c>
      <c r="F570" s="0" t="n">
        <v>30000</v>
      </c>
      <c r="G570" s="0" t="n">
        <v>79500</v>
      </c>
      <c r="H570" s="0" t="n">
        <v>12483</v>
      </c>
      <c r="I570" s="0" t="n">
        <v>12.483</v>
      </c>
      <c r="J570" s="0" t="n">
        <v>0.012483</v>
      </c>
      <c r="K570" s="0" t="n">
        <v>27.52027146</v>
      </c>
      <c r="L570" s="0" t="n">
        <v>0.0127</v>
      </c>
      <c r="M570" s="0" t="n">
        <v>3.1</v>
      </c>
      <c r="N570" s="0" t="n">
        <v>85.71748801</v>
      </c>
      <c r="O570" s="0" t="n">
        <f aca="false">R570*0.00220462</f>
        <v>53.6882208687514</v>
      </c>
      <c r="P570" s="0" t="n">
        <f aca="false">Q570/2.54</f>
        <v>41.8655793494758</v>
      </c>
      <c r="Q570" s="0" t="n">
        <f aca="false">114*(1-EXP(-0.1*(E570)))</f>
        <v>106.338571547669</v>
      </c>
      <c r="R570" s="0" t="n">
        <f aca="false">L570*(Q570^M570)</f>
        <v>24352.5963062802</v>
      </c>
      <c r="S570" s="0" t="n">
        <f aca="false">R570/20/5.7/3.65*1000</f>
        <v>58525.8262587844</v>
      </c>
      <c r="T570" s="0" t="n">
        <f aca="false">S570*2.65</f>
        <v>155093.439585779</v>
      </c>
      <c r="U570" s="0" t="n">
        <v>114</v>
      </c>
      <c r="V570" s="0" t="n">
        <v>0.1</v>
      </c>
      <c r="W570" s="0" t="n">
        <v>0</v>
      </c>
    </row>
    <row r="571" customFormat="false" ht="15" hidden="false" customHeight="false" outlineLevel="0" collapsed="false">
      <c r="A571" s="0" t="s">
        <v>133</v>
      </c>
      <c r="B571" s="0" t="s">
        <v>134</v>
      </c>
      <c r="C571" s="0" t="n">
        <v>10</v>
      </c>
      <c r="D571" s="0" t="n">
        <v>3</v>
      </c>
      <c r="E571" s="0" t="n">
        <f aca="false">C571*D571</f>
        <v>30</v>
      </c>
      <c r="F571" s="0" t="n">
        <v>32000</v>
      </c>
      <c r="G571" s="0" t="n">
        <v>85500</v>
      </c>
      <c r="H571" s="0" t="n">
        <v>13315.2</v>
      </c>
      <c r="I571" s="0" t="n">
        <v>13.3152</v>
      </c>
      <c r="J571" s="0" t="n">
        <v>0.0133152</v>
      </c>
      <c r="K571" s="0" t="n">
        <v>29.35495622</v>
      </c>
      <c r="L571" s="0" t="n">
        <v>0.0127</v>
      </c>
      <c r="M571" s="0" t="n">
        <v>3.1</v>
      </c>
      <c r="N571" s="0" t="n">
        <v>87.52073558</v>
      </c>
      <c r="O571" s="0" t="n">
        <f aca="false">R571*0.00220462</f>
        <v>56.8574536856516</v>
      </c>
      <c r="P571" s="0" t="n">
        <f aca="false">Q571/2.54</f>
        <v>42.6473520496313</v>
      </c>
      <c r="Q571" s="0" t="n">
        <f aca="false">114*(1-EXP(-0.1*(E571)))</f>
        <v>108.324274206064</v>
      </c>
      <c r="R571" s="0" t="n">
        <f aca="false">L571*(Q571^M571)</f>
        <v>25790.1378403768</v>
      </c>
      <c r="S571" s="0" t="n">
        <f aca="false">R571/20/5.7/3.65*1000</f>
        <v>61980.6244661784</v>
      </c>
      <c r="T571" s="0" t="n">
        <f aca="false">S571*2.65</f>
        <v>164248.654835373</v>
      </c>
      <c r="U571" s="0" t="n">
        <v>114</v>
      </c>
      <c r="V571" s="0" t="n">
        <v>0.1</v>
      </c>
      <c r="W571" s="0" t="n">
        <v>0</v>
      </c>
    </row>
    <row r="572" customFormat="false" ht="15" hidden="false" customHeight="false" outlineLevel="0" collapsed="false">
      <c r="A572" s="0" t="s">
        <v>135</v>
      </c>
      <c r="B572" s="0" t="s">
        <v>136</v>
      </c>
      <c r="C572" s="0" t="n">
        <v>1</v>
      </c>
      <c r="D572" s="0" t="n">
        <v>2</v>
      </c>
      <c r="E572" s="0" t="n">
        <f aca="false">C572*D572</f>
        <v>2</v>
      </c>
      <c r="F572" s="0" t="n">
        <v>476.0273973</v>
      </c>
      <c r="G572" s="0" t="n">
        <v>1261.472603</v>
      </c>
      <c r="H572" s="0" t="n">
        <v>198.075</v>
      </c>
      <c r="I572" s="0" t="n">
        <v>0.198075</v>
      </c>
      <c r="J572" s="0" t="n">
        <v>0.000198075</v>
      </c>
      <c r="K572" s="0" t="n">
        <v>0.436680107</v>
      </c>
      <c r="L572" s="0" t="n">
        <v>0.012</v>
      </c>
      <c r="M572" s="0" t="n">
        <v>3</v>
      </c>
      <c r="N572" s="0" t="n">
        <v>25.46143086</v>
      </c>
      <c r="O572" s="0" t="n">
        <f aca="false">R572*0.00220462</f>
        <v>0.0339561769324887</v>
      </c>
      <c r="P572" s="0" t="n">
        <f aca="false">Q572/2.54</f>
        <v>4.27859208077213</v>
      </c>
      <c r="Q572" s="0" t="n">
        <f aca="false">60.5*(1-EXP(-0.099*(E572)))</f>
        <v>10.8676238851612</v>
      </c>
      <c r="R572" s="0" t="n">
        <f aca="false">L572*(Q572^M572)</f>
        <v>15.4022810881189</v>
      </c>
      <c r="S572" s="0" t="n">
        <f aca="false">R572/20/5.7/3.65*1000</f>
        <v>37.0158161214105</v>
      </c>
      <c r="T572" s="0" t="n">
        <f aca="false">S572*2.65</f>
        <v>98.0919127217379</v>
      </c>
      <c r="U572" s="0" t="n">
        <v>60.5</v>
      </c>
      <c r="V572" s="0" t="n">
        <v>0.099</v>
      </c>
      <c r="W572" s="0" t="n">
        <v>0</v>
      </c>
      <c r="Y572" s="0" t="s">
        <v>750</v>
      </c>
    </row>
    <row r="573" customFormat="false" ht="15" hidden="false" customHeight="false" outlineLevel="0" collapsed="false">
      <c r="A573" s="0" t="s">
        <v>135</v>
      </c>
      <c r="B573" s="0" t="s">
        <v>136</v>
      </c>
      <c r="C573" s="0" t="n">
        <v>2</v>
      </c>
      <c r="D573" s="0" t="n">
        <v>2</v>
      </c>
      <c r="E573" s="0" t="n">
        <f aca="false">C573*D573</f>
        <v>4</v>
      </c>
      <c r="F573" s="0" t="n">
        <v>1129.488104</v>
      </c>
      <c r="G573" s="0" t="n">
        <v>2993.143474</v>
      </c>
      <c r="H573" s="0" t="n">
        <v>469.9800001</v>
      </c>
      <c r="I573" s="0" t="n">
        <v>0.46998</v>
      </c>
      <c r="J573" s="0" t="n">
        <v>0.00046998</v>
      </c>
      <c r="K573" s="0" t="n">
        <v>1.036127308</v>
      </c>
      <c r="L573" s="0" t="n">
        <v>0.012</v>
      </c>
      <c r="M573" s="0" t="n">
        <v>3</v>
      </c>
      <c r="N573" s="0" t="n">
        <v>33.95987192</v>
      </c>
      <c r="O573" s="0" t="n">
        <f aca="false">R573*0.00220462</f>
        <v>0.204831946313793</v>
      </c>
      <c r="P573" s="0" t="n">
        <f aca="false">Q573/2.54</f>
        <v>7.78862003771186</v>
      </c>
      <c r="Q573" s="0" t="n">
        <f aca="false">60.5*(1-EXP(-0.099*(E573)))</f>
        <v>19.7830948957881</v>
      </c>
      <c r="R573" s="0" t="n">
        <f aca="false">L573*(Q573^M573)</f>
        <v>92.9103184738383</v>
      </c>
      <c r="S573" s="0" t="n">
        <f aca="false">R573/20/5.7/3.65*1000</f>
        <v>223.288436611003</v>
      </c>
      <c r="T573" s="0" t="n">
        <f aca="false">S573*2.65</f>
        <v>591.714357019157</v>
      </c>
      <c r="U573" s="0" t="n">
        <v>60.5</v>
      </c>
      <c r="V573" s="0" t="n">
        <v>0.099</v>
      </c>
      <c r="W573" s="0" t="n">
        <v>0</v>
      </c>
    </row>
    <row r="574" customFormat="false" ht="15" hidden="false" customHeight="false" outlineLevel="0" collapsed="false">
      <c r="A574" s="0" t="s">
        <v>135</v>
      </c>
      <c r="B574" s="0" t="s">
        <v>136</v>
      </c>
      <c r="C574" s="0" t="n">
        <v>3</v>
      </c>
      <c r="D574" s="0" t="n">
        <v>2</v>
      </c>
      <c r="E574" s="0" t="n">
        <f aca="false">C574*D574</f>
        <v>6</v>
      </c>
      <c r="F574" s="0" t="n">
        <v>1548.906513</v>
      </c>
      <c r="G574" s="0" t="n">
        <v>4104.60226</v>
      </c>
      <c r="H574" s="0" t="n">
        <v>644.5000001</v>
      </c>
      <c r="I574" s="0" t="n">
        <v>0.6445</v>
      </c>
      <c r="J574" s="0" t="n">
        <v>0.0006445</v>
      </c>
      <c r="K574" s="0" t="n">
        <v>1.42087759</v>
      </c>
      <c r="L574" s="0" t="n">
        <v>0.012</v>
      </c>
      <c r="M574" s="0" t="n">
        <v>3</v>
      </c>
      <c r="N574" s="0" t="n">
        <v>37.72945732</v>
      </c>
      <c r="O574" s="0" t="n">
        <f aca="false">R574*0.00220462</f>
        <v>0.526359419569842</v>
      </c>
      <c r="P574" s="0" t="n">
        <f aca="false">Q574/2.54</f>
        <v>10.6681411572562</v>
      </c>
      <c r="Q574" s="0" t="n">
        <f aca="false">60.5*(1-EXP(-0.099*(E574)))</f>
        <v>27.0970785394307</v>
      </c>
      <c r="R574" s="0" t="n">
        <f aca="false">L574*(Q574^M574)</f>
        <v>238.752900531539</v>
      </c>
      <c r="S574" s="0" t="n">
        <f aca="false">R574/20/5.7/3.65*1000</f>
        <v>573.787312020041</v>
      </c>
      <c r="T574" s="0" t="n">
        <f aca="false">S574*2.65</f>
        <v>1520.53637685311</v>
      </c>
      <c r="U574" s="0" t="n">
        <v>60.5</v>
      </c>
      <c r="V574" s="0" t="n">
        <v>0.099</v>
      </c>
      <c r="W574" s="0" t="n">
        <v>0</v>
      </c>
    </row>
    <row r="575" customFormat="false" ht="15" hidden="false" customHeight="false" outlineLevel="0" collapsed="false">
      <c r="A575" s="0" t="s">
        <v>135</v>
      </c>
      <c r="B575" s="0" t="s">
        <v>136</v>
      </c>
      <c r="C575" s="0" t="n">
        <v>4</v>
      </c>
      <c r="D575" s="0" t="n">
        <v>2</v>
      </c>
      <c r="E575" s="0" t="n">
        <f aca="false">C575*D575</f>
        <v>8</v>
      </c>
      <c r="F575" s="0" t="n">
        <v>2095.457822</v>
      </c>
      <c r="G575" s="0" t="n">
        <v>5552.96323</v>
      </c>
      <c r="H575" s="0" t="n">
        <v>871.9199997</v>
      </c>
      <c r="I575" s="0" t="n">
        <v>0.87192</v>
      </c>
      <c r="J575" s="0" t="n">
        <v>0.00087192</v>
      </c>
      <c r="K575" s="0" t="n">
        <v>1.92225227</v>
      </c>
      <c r="L575" s="0" t="n">
        <v>0.012</v>
      </c>
      <c r="M575" s="0" t="n">
        <v>3</v>
      </c>
      <c r="N575" s="0" t="n">
        <v>41.72840625</v>
      </c>
      <c r="O575" s="0" t="n">
        <f aca="false">R575*0.00220462</f>
        <v>0.959159271504254</v>
      </c>
      <c r="P575" s="0" t="n">
        <f aca="false">Q575/2.54</f>
        <v>13.030413475204</v>
      </c>
      <c r="Q575" s="0" t="n">
        <f aca="false">60.5*(1-EXP(-0.099*(E575)))</f>
        <v>33.0972502270183</v>
      </c>
      <c r="R575" s="0" t="n">
        <f aca="false">L575*(Q575^M575)</f>
        <v>435.067844573783</v>
      </c>
      <c r="S575" s="0" t="n">
        <f aca="false">R575/20/5.7/3.65*1000</f>
        <v>1045.58482233546</v>
      </c>
      <c r="T575" s="0" t="n">
        <f aca="false">S575*2.65</f>
        <v>2770.79977918896</v>
      </c>
      <c r="U575" s="0" t="n">
        <v>60.5</v>
      </c>
      <c r="V575" s="0" t="n">
        <v>0.099</v>
      </c>
      <c r="W575" s="0" t="n">
        <v>0</v>
      </c>
    </row>
    <row r="576" customFormat="false" ht="15" hidden="false" customHeight="false" outlineLevel="0" collapsed="false">
      <c r="A576" s="0" t="s">
        <v>135</v>
      </c>
      <c r="B576" s="0" t="s">
        <v>136</v>
      </c>
      <c r="C576" s="0" t="n">
        <v>5</v>
      </c>
      <c r="D576" s="0" t="n">
        <v>2</v>
      </c>
      <c r="E576" s="0" t="n">
        <f aca="false">C576*D576</f>
        <v>10</v>
      </c>
      <c r="F576" s="0" t="n">
        <v>2636.890171</v>
      </c>
      <c r="G576" s="0" t="n">
        <v>6987.758953</v>
      </c>
      <c r="H576" s="0" t="n">
        <v>1097.21</v>
      </c>
      <c r="I576" s="0" t="n">
        <v>1.09721</v>
      </c>
      <c r="J576" s="0" t="n">
        <v>0.00109721</v>
      </c>
      <c r="K576" s="0" t="n">
        <v>2.418931111</v>
      </c>
      <c r="L576" s="0" t="n">
        <v>0.012</v>
      </c>
      <c r="M576" s="0" t="n">
        <v>3</v>
      </c>
      <c r="N576" s="0" t="n">
        <v>45.05083419</v>
      </c>
      <c r="O576" s="0" t="n">
        <f aca="false">R576*0.00220462</f>
        <v>1.45391148920343</v>
      </c>
      <c r="P576" s="0" t="n">
        <f aca="false">Q576/2.54</f>
        <v>14.9683504697505</v>
      </c>
      <c r="Q576" s="0" t="n">
        <f aca="false">60.5*(1-EXP(-0.099*(E576)))</f>
        <v>38.0196101931662</v>
      </c>
      <c r="R576" s="0" t="n">
        <f aca="false">L576*(Q576^M576)</f>
        <v>659.483942449686</v>
      </c>
      <c r="S576" s="0" t="n">
        <f aca="false">R576/20/5.7/3.65*1000</f>
        <v>1584.91694892979</v>
      </c>
      <c r="T576" s="0" t="n">
        <f aca="false">S576*2.65</f>
        <v>4200.02991466394</v>
      </c>
      <c r="U576" s="0" t="n">
        <v>60.5</v>
      </c>
      <c r="V576" s="0" t="n">
        <v>0.099</v>
      </c>
      <c r="W576" s="0" t="n">
        <v>0</v>
      </c>
    </row>
    <row r="577" customFormat="false" ht="15" hidden="false" customHeight="false" outlineLevel="0" collapsed="false">
      <c r="A577" s="0" t="s">
        <v>135</v>
      </c>
      <c r="B577" s="0" t="s">
        <v>136</v>
      </c>
      <c r="C577" s="0" t="n">
        <v>6</v>
      </c>
      <c r="D577" s="0" t="n">
        <v>2</v>
      </c>
      <c r="E577" s="0" t="n">
        <f aca="false">C577*D577</f>
        <v>12</v>
      </c>
      <c r="F577" s="0" t="n">
        <v>2919.850997</v>
      </c>
      <c r="G577" s="0" t="n">
        <v>7737.605143</v>
      </c>
      <c r="H577" s="0" t="n">
        <v>1214.95</v>
      </c>
      <c r="I577" s="0" t="n">
        <v>1.21495</v>
      </c>
      <c r="J577" s="0" t="n">
        <v>0.00121495</v>
      </c>
      <c r="K577" s="0" t="n">
        <v>2.678503069</v>
      </c>
      <c r="L577" s="0" t="n">
        <v>0.012</v>
      </c>
      <c r="M577" s="0" t="n">
        <v>3</v>
      </c>
      <c r="N577" s="0" t="n">
        <v>46.60784823</v>
      </c>
      <c r="O577" s="0" t="n">
        <f aca="false">R577*0.00220462</f>
        <v>1.96812912161246</v>
      </c>
      <c r="P577" s="0" t="n">
        <f aca="false">Q577/2.54</f>
        <v>16.5581755573569</v>
      </c>
      <c r="Q577" s="0" t="n">
        <f aca="false">60.5*(1-EXP(-0.099*(E577)))</f>
        <v>42.0577659156866</v>
      </c>
      <c r="R577" s="0" t="n">
        <f aca="false">L577*(Q577^M577)</f>
        <v>892.729414417206</v>
      </c>
      <c r="S577" s="0" t="n">
        <f aca="false">R577/20/5.7/3.65*1000</f>
        <v>2145.46843166836</v>
      </c>
      <c r="T577" s="0" t="n">
        <f aca="false">S577*2.65</f>
        <v>5685.49134392116</v>
      </c>
      <c r="U577" s="0" t="n">
        <v>60.5</v>
      </c>
      <c r="V577" s="0" t="n">
        <v>0.099</v>
      </c>
      <c r="W577" s="0" t="n">
        <v>0</v>
      </c>
    </row>
    <row r="578" customFormat="false" ht="15" hidden="false" customHeight="false" outlineLevel="0" collapsed="false">
      <c r="A578" s="0" t="s">
        <v>135</v>
      </c>
      <c r="B578" s="0" t="s">
        <v>136</v>
      </c>
      <c r="C578" s="0" t="n">
        <v>7</v>
      </c>
      <c r="D578" s="0" t="n">
        <v>2</v>
      </c>
      <c r="E578" s="0" t="n">
        <f aca="false">C578*D578</f>
        <v>14</v>
      </c>
      <c r="F578" s="0" t="n">
        <v>3445.56597</v>
      </c>
      <c r="G578" s="0" t="n">
        <v>9130.749819</v>
      </c>
      <c r="H578" s="0" t="n">
        <v>1433.7</v>
      </c>
      <c r="I578" s="0" t="n">
        <v>1.4337</v>
      </c>
      <c r="J578" s="0" t="n">
        <v>0.0014337</v>
      </c>
      <c r="K578" s="0" t="n">
        <v>3.160763694</v>
      </c>
      <c r="L578" s="0" t="n">
        <v>0.012</v>
      </c>
      <c r="M578" s="0" t="n">
        <v>3</v>
      </c>
      <c r="N578" s="0" t="n">
        <v>49.25220515</v>
      </c>
      <c r="O578" s="0" t="n">
        <f aca="false">R578*0.00220462</f>
        <v>2.47079684797921</v>
      </c>
      <c r="P578" s="0" t="n">
        <f aca="false">Q578/2.54</f>
        <v>17.8624201309915</v>
      </c>
      <c r="Q578" s="0" t="n">
        <f aca="false">60.5*(1-EXP(-0.099*(E578)))</f>
        <v>45.3705471327183</v>
      </c>
      <c r="R578" s="0" t="n">
        <f aca="false">L578*(Q578^M578)</f>
        <v>1120.7359308993</v>
      </c>
      <c r="S578" s="0" t="n">
        <f aca="false">R578/20/5.7/3.65*1000</f>
        <v>2693.4292980036</v>
      </c>
      <c r="T578" s="0" t="n">
        <f aca="false">S578*2.65</f>
        <v>7137.58763970955</v>
      </c>
      <c r="U578" s="0" t="n">
        <v>60.5</v>
      </c>
      <c r="V578" s="0" t="n">
        <v>0.099</v>
      </c>
      <c r="W578" s="0" t="n">
        <v>0</v>
      </c>
    </row>
    <row r="579" customFormat="false" ht="15" hidden="false" customHeight="false" outlineLevel="0" collapsed="false">
      <c r="A579" s="0" t="s">
        <v>135</v>
      </c>
      <c r="B579" s="0" t="s">
        <v>136</v>
      </c>
      <c r="C579" s="0" t="n">
        <v>8</v>
      </c>
      <c r="D579" s="0" t="n">
        <v>2</v>
      </c>
      <c r="E579" s="0" t="n">
        <f aca="false">C579*D579</f>
        <v>16</v>
      </c>
      <c r="F579" s="0" t="n">
        <v>3970.920452</v>
      </c>
      <c r="G579" s="0" t="n">
        <v>10522.9392</v>
      </c>
      <c r="H579" s="0" t="n">
        <v>1652.3</v>
      </c>
      <c r="I579" s="0" t="n">
        <v>1.6523</v>
      </c>
      <c r="J579" s="0" t="n">
        <v>0.0016523</v>
      </c>
      <c r="K579" s="0" t="n">
        <v>3.642693626</v>
      </c>
      <c r="L579" s="0" t="n">
        <v>0.012</v>
      </c>
      <c r="M579" s="0" t="n">
        <v>3</v>
      </c>
      <c r="N579" s="0" t="n">
        <v>51.6379769</v>
      </c>
      <c r="O579" s="0" t="n">
        <f aca="false">R579*0.00220462</f>
        <v>2.94192764873165</v>
      </c>
      <c r="P579" s="0" t="n">
        <f aca="false">Q579/2.54</f>
        <v>18.9323830603198</v>
      </c>
      <c r="Q579" s="0" t="n">
        <f aca="false">60.5*(1-EXP(-0.099*(E579)))</f>
        <v>48.0882529732124</v>
      </c>
      <c r="R579" s="0" t="n">
        <f aca="false">L579*(Q579^M579)</f>
        <v>1334.43752153734</v>
      </c>
      <c r="S579" s="0" t="n">
        <f aca="false">R579/20/5.7/3.65*1000</f>
        <v>3207.01158744855</v>
      </c>
      <c r="T579" s="0" t="n">
        <f aca="false">S579*2.65</f>
        <v>8498.58070673865</v>
      </c>
      <c r="U579" s="0" t="n">
        <v>60.5</v>
      </c>
      <c r="V579" s="0" t="n">
        <v>0.099</v>
      </c>
      <c r="W579" s="0" t="n">
        <v>0</v>
      </c>
    </row>
    <row r="580" customFormat="false" ht="15" hidden="false" customHeight="false" outlineLevel="0" collapsed="false">
      <c r="A580" s="0" t="s">
        <v>135</v>
      </c>
      <c r="B580" s="0" t="s">
        <v>136</v>
      </c>
      <c r="C580" s="0" t="n">
        <v>9</v>
      </c>
      <c r="D580" s="0" t="n">
        <v>2</v>
      </c>
      <c r="E580" s="0" t="n">
        <f aca="false">C580*D580</f>
        <v>18</v>
      </c>
      <c r="F580" s="0" t="n">
        <v>4109.589041</v>
      </c>
      <c r="G580" s="0" t="n">
        <v>10890.41096</v>
      </c>
      <c r="H580" s="0" t="n">
        <v>1710</v>
      </c>
      <c r="I580" s="0" t="n">
        <v>1.71</v>
      </c>
      <c r="J580" s="0" t="n">
        <v>0.00171</v>
      </c>
      <c r="K580" s="0" t="n">
        <v>3.7699002</v>
      </c>
      <c r="L580" s="0" t="n">
        <v>0.012</v>
      </c>
      <c r="M580" s="0" t="n">
        <v>3</v>
      </c>
      <c r="N580" s="0" t="n">
        <v>52.23219634</v>
      </c>
      <c r="O580" s="0" t="n">
        <f aca="false">R580*0.00220462</f>
        <v>3.37038353880245</v>
      </c>
      <c r="P580" s="0" t="n">
        <f aca="false">Q580/2.54</f>
        <v>19.8101483915159</v>
      </c>
      <c r="Q580" s="0" t="n">
        <f aca="false">60.5*(1-EXP(-0.099*(E580)))</f>
        <v>50.3177769144503</v>
      </c>
      <c r="R580" s="0" t="n">
        <f aca="false">L580*(Q580^M580)</f>
        <v>1528.78207527939</v>
      </c>
      <c r="S580" s="0" t="n">
        <f aca="false">R580/20/5.7/3.65*1000</f>
        <v>3674.07372093101</v>
      </c>
      <c r="T580" s="0" t="n">
        <f aca="false">S580*2.65</f>
        <v>9736.29536046717</v>
      </c>
      <c r="U580" s="0" t="n">
        <v>60.5</v>
      </c>
      <c r="V580" s="0" t="n">
        <v>0.099</v>
      </c>
      <c r="W580" s="0" t="n">
        <v>0</v>
      </c>
    </row>
    <row r="581" customFormat="false" ht="15" hidden="false" customHeight="false" outlineLevel="0" collapsed="false">
      <c r="A581" s="0" t="s">
        <v>135</v>
      </c>
      <c r="B581" s="0" t="s">
        <v>136</v>
      </c>
      <c r="C581" s="0" t="n">
        <v>10</v>
      </c>
      <c r="D581" s="0" t="n">
        <v>2</v>
      </c>
      <c r="E581" s="0" t="n">
        <f aca="false">C581*D581</f>
        <v>20</v>
      </c>
      <c r="F581" s="0" t="n">
        <v>4373.94857</v>
      </c>
      <c r="G581" s="0" t="n">
        <v>11590.96371</v>
      </c>
      <c r="H581" s="0" t="n">
        <v>1820</v>
      </c>
      <c r="I581" s="0" t="n">
        <v>1.82</v>
      </c>
      <c r="J581" s="0" t="n">
        <v>0.00182</v>
      </c>
      <c r="K581" s="0" t="n">
        <v>4.0124084</v>
      </c>
      <c r="L581" s="0" t="n">
        <v>0.012</v>
      </c>
      <c r="M581" s="0" t="n">
        <v>3</v>
      </c>
      <c r="N581" s="0" t="n">
        <v>53.3289927</v>
      </c>
      <c r="O581" s="0" t="n">
        <f aca="false">R581*0.00220462</f>
        <v>3.75144217341619</v>
      </c>
      <c r="P581" s="0" t="n">
        <f aca="false">Q581/2.54</f>
        <v>20.5302406073587</v>
      </c>
      <c r="Q581" s="0" t="n">
        <f aca="false">60.5*(1-EXP(-0.099*(E581)))</f>
        <v>52.146811142691</v>
      </c>
      <c r="R581" s="0" t="n">
        <f aca="false">L581*(Q581^M581)</f>
        <v>1701.62757001941</v>
      </c>
      <c r="S581" s="0" t="n">
        <f aca="false">R581/20/5.7/3.65*1000</f>
        <v>4089.46784431485</v>
      </c>
      <c r="T581" s="0" t="n">
        <f aca="false">S581*2.65</f>
        <v>10837.0897874344</v>
      </c>
      <c r="U581" s="0" t="n">
        <v>60.5</v>
      </c>
      <c r="V581" s="0" t="n">
        <v>0.099</v>
      </c>
      <c r="W581" s="0" t="n">
        <v>0</v>
      </c>
    </row>
    <row r="582" customFormat="false" ht="15" hidden="false" customHeight="false" outlineLevel="0" collapsed="false">
      <c r="A582" s="0" t="s">
        <v>137</v>
      </c>
      <c r="B582" s="0" t="s">
        <v>138</v>
      </c>
      <c r="C582" s="0" t="n">
        <v>1</v>
      </c>
      <c r="D582" s="0" t="n">
        <v>1</v>
      </c>
      <c r="E582" s="0" t="n">
        <f aca="false">C582*D582</f>
        <v>1</v>
      </c>
      <c r="F582" s="0" t="n">
        <v>37.01033405</v>
      </c>
      <c r="G582" s="0" t="n">
        <v>98.07738524</v>
      </c>
      <c r="H582" s="0" t="n">
        <v>15.4</v>
      </c>
      <c r="I582" s="0" t="n">
        <v>0.0154</v>
      </c>
      <c r="J582" s="0" t="n">
        <v>1.54E-005</v>
      </c>
      <c r="K582" s="0" t="n">
        <v>0.033951148</v>
      </c>
      <c r="L582" s="0" t="n">
        <v>0.0125</v>
      </c>
      <c r="M582" s="0" t="n">
        <v>2.82</v>
      </c>
      <c r="N582" s="0" t="n">
        <v>12.47272204</v>
      </c>
      <c r="O582" s="0" t="n">
        <f aca="false">R582*0.00220462</f>
        <v>0.0492660764361411</v>
      </c>
      <c r="P582" s="0" t="n">
        <f aca="false">Q582/2.54</f>
        <v>5.60358097731181</v>
      </c>
      <c r="Q582" s="0" t="n">
        <f aca="false">50*(1-EXP(-0.335*(E582)))</f>
        <v>14.233095682372</v>
      </c>
      <c r="R582" s="0" t="n">
        <f aca="false">L582*(Q582^M582)</f>
        <v>22.3467429471478</v>
      </c>
      <c r="S582" s="0" t="n">
        <f aca="false">R582/20/5.7/3.65*1000</f>
        <v>53.7052221753133</v>
      </c>
      <c r="T582" s="0" t="n">
        <f aca="false">S582*2.65</f>
        <v>142.31883876458</v>
      </c>
      <c r="U582" s="0" t="n">
        <v>50</v>
      </c>
      <c r="V582" s="0" t="n">
        <v>0.335</v>
      </c>
      <c r="W582" s="0" t="n">
        <v>0</v>
      </c>
      <c r="Y582" s="0" t="s">
        <v>751</v>
      </c>
    </row>
    <row r="583" customFormat="false" ht="15" hidden="false" customHeight="false" outlineLevel="0" collapsed="false">
      <c r="A583" s="0" t="s">
        <v>137</v>
      </c>
      <c r="B583" s="0" t="s">
        <v>138</v>
      </c>
      <c r="C583" s="0" t="n">
        <v>2</v>
      </c>
      <c r="D583" s="0" t="n">
        <v>1</v>
      </c>
      <c r="E583" s="0" t="n">
        <f aca="false">C583*D583</f>
        <v>2</v>
      </c>
      <c r="F583" s="0" t="n">
        <v>236.0009613</v>
      </c>
      <c r="G583" s="0" t="n">
        <v>625.4025475</v>
      </c>
      <c r="H583" s="0" t="n">
        <v>98.2</v>
      </c>
      <c r="I583" s="0" t="n">
        <v>0.0982</v>
      </c>
      <c r="J583" s="0" t="n">
        <v>9.82E-005</v>
      </c>
      <c r="K583" s="0" t="n">
        <v>0.216493684</v>
      </c>
      <c r="L583" s="0" t="n">
        <v>0.0125</v>
      </c>
      <c r="M583" s="0" t="n">
        <v>2.82</v>
      </c>
      <c r="N583" s="0" t="n">
        <v>24.05897488</v>
      </c>
      <c r="O583" s="0" t="n">
        <f aca="false">R583*0.00220462</f>
        <v>0.225639026038558</v>
      </c>
      <c r="P583" s="0" t="n">
        <f aca="false">Q583/2.54</f>
        <v>9.61203587034365</v>
      </c>
      <c r="Q583" s="0" t="n">
        <f aca="false">50*(1-EXP(-0.335*(E583)))</f>
        <v>24.4145711106729</v>
      </c>
      <c r="R583" s="0" t="n">
        <f aca="false">L583*(Q583^M583)</f>
        <v>102.348262303054</v>
      </c>
      <c r="S583" s="0" t="n">
        <f aca="false">R583/20/5.7/3.65*1000</f>
        <v>245.970349202243</v>
      </c>
      <c r="T583" s="0" t="n">
        <f aca="false">S583*2.65</f>
        <v>651.821425385945</v>
      </c>
      <c r="U583" s="0" t="n">
        <v>50</v>
      </c>
      <c r="V583" s="0" t="n">
        <v>0.335</v>
      </c>
      <c r="W583" s="0" t="n">
        <v>0</v>
      </c>
    </row>
    <row r="584" customFormat="false" ht="15" hidden="false" customHeight="false" outlineLevel="0" collapsed="false">
      <c r="A584" s="0" t="s">
        <v>137</v>
      </c>
      <c r="B584" s="0" t="s">
        <v>138</v>
      </c>
      <c r="C584" s="0" t="n">
        <v>3</v>
      </c>
      <c r="D584" s="0" t="n">
        <v>1</v>
      </c>
      <c r="E584" s="0" t="n">
        <f aca="false">C584*D584</f>
        <v>3</v>
      </c>
      <c r="F584" s="0" t="n">
        <v>518.3850036</v>
      </c>
      <c r="G584" s="0" t="n">
        <v>1373.72026</v>
      </c>
      <c r="H584" s="0" t="n">
        <v>215.7</v>
      </c>
      <c r="I584" s="0" t="n">
        <v>0.2157</v>
      </c>
      <c r="J584" s="0" t="n">
        <v>0.0002157</v>
      </c>
      <c r="K584" s="0" t="n">
        <v>0.475536534</v>
      </c>
      <c r="L584" s="0" t="n">
        <v>0.0125</v>
      </c>
      <c r="M584" s="0" t="n">
        <v>2.82</v>
      </c>
      <c r="N584" s="0" t="n">
        <v>31.80248378</v>
      </c>
      <c r="O584" s="0" t="n">
        <f aca="false">R584*0.00220462</f>
        <v>0.471134220916542</v>
      </c>
      <c r="P584" s="0" t="n">
        <f aca="false">Q584/2.54</f>
        <v>12.4794363227556</v>
      </c>
      <c r="Q584" s="0" t="n">
        <f aca="false">50*(1-EXP(-0.335*(E584)))</f>
        <v>31.6977682597992</v>
      </c>
      <c r="R584" s="0" t="n">
        <f aca="false">L584*(Q584^M584)</f>
        <v>213.703142000228</v>
      </c>
      <c r="S584" s="0" t="n">
        <f aca="false">R584/20/5.7/3.65*1000</f>
        <v>513.586017784734</v>
      </c>
      <c r="T584" s="0" t="n">
        <f aca="false">S584*2.65</f>
        <v>1361.00294712955</v>
      </c>
      <c r="U584" s="0" t="n">
        <v>50</v>
      </c>
      <c r="V584" s="0" t="n">
        <v>0.335</v>
      </c>
      <c r="W584" s="0" t="n">
        <v>0</v>
      </c>
    </row>
    <row r="585" customFormat="false" ht="15" hidden="false" customHeight="false" outlineLevel="0" collapsed="false">
      <c r="A585" s="0" t="s">
        <v>137</v>
      </c>
      <c r="B585" s="0" t="s">
        <v>138</v>
      </c>
      <c r="C585" s="0" t="n">
        <v>4</v>
      </c>
      <c r="D585" s="0" t="n">
        <v>1</v>
      </c>
      <c r="E585" s="0" t="n">
        <f aca="false">C585*D585</f>
        <v>4</v>
      </c>
      <c r="F585" s="0" t="n">
        <v>871.9057917</v>
      </c>
      <c r="G585" s="0" t="n">
        <v>2310.550348</v>
      </c>
      <c r="H585" s="0" t="n">
        <v>362.7999999</v>
      </c>
      <c r="I585" s="0" t="n">
        <v>0.3628</v>
      </c>
      <c r="J585" s="0" t="n">
        <v>0.0003628</v>
      </c>
      <c r="K585" s="0" t="n">
        <v>0.799836136</v>
      </c>
      <c r="L585" s="0" t="n">
        <v>0.0125</v>
      </c>
      <c r="M585" s="0" t="n">
        <v>2.82</v>
      </c>
      <c r="N585" s="0" t="n">
        <v>38.24177459</v>
      </c>
      <c r="O585" s="0" t="n">
        <f aca="false">R585*0.00220462</f>
        <v>0.723626053132991</v>
      </c>
      <c r="P585" s="0" t="n">
        <f aca="false">Q585/2.54</f>
        <v>14.5305970751904</v>
      </c>
      <c r="Q585" s="0" t="n">
        <f aca="false">50*(1-EXP(-0.335*(E585)))</f>
        <v>36.9077165709837</v>
      </c>
      <c r="R585" s="0" t="n">
        <f aca="false">L585*(Q585^M585)</f>
        <v>328.231646784022</v>
      </c>
      <c r="S585" s="0" t="n">
        <f aca="false">R585/20/5.7/3.65*1000</f>
        <v>788.82875939443</v>
      </c>
      <c r="T585" s="0" t="n">
        <f aca="false">S585*2.65</f>
        <v>2090.39621239524</v>
      </c>
      <c r="U585" s="0" t="n">
        <v>50</v>
      </c>
      <c r="V585" s="0" t="n">
        <v>0.335</v>
      </c>
      <c r="W585" s="0" t="n">
        <v>0</v>
      </c>
    </row>
    <row r="586" customFormat="false" ht="15" hidden="false" customHeight="false" outlineLevel="0" collapsed="false">
      <c r="A586" s="0" t="s">
        <v>137</v>
      </c>
      <c r="B586" s="0" t="s">
        <v>138</v>
      </c>
      <c r="C586" s="0" t="n">
        <v>5</v>
      </c>
      <c r="D586" s="0" t="n">
        <v>1</v>
      </c>
      <c r="E586" s="0" t="n">
        <f aca="false">C586*D586</f>
        <v>5</v>
      </c>
      <c r="F586" s="0" t="n">
        <v>1241.768805</v>
      </c>
      <c r="G586" s="0" t="n">
        <v>3290.687334</v>
      </c>
      <c r="H586" s="0" t="n">
        <v>516.6999998</v>
      </c>
      <c r="I586" s="0" t="n">
        <v>0.5167</v>
      </c>
      <c r="J586" s="0" t="n">
        <v>0.0005167</v>
      </c>
      <c r="K586" s="0" t="n">
        <v>1.139127153</v>
      </c>
      <c r="L586" s="0" t="n">
        <v>0.0125</v>
      </c>
      <c r="M586" s="0" t="n">
        <v>2.82</v>
      </c>
      <c r="N586" s="0" t="n">
        <v>43.35067895</v>
      </c>
      <c r="O586" s="0" t="n">
        <f aca="false">R586*0.00220462</f>
        <v>0.949139777086718</v>
      </c>
      <c r="P586" s="0" t="n">
        <f aca="false">Q586/2.54</f>
        <v>15.9978704826386</v>
      </c>
      <c r="Q586" s="0" t="n">
        <f aca="false">50*(1-EXP(-0.335*(E586)))</f>
        <v>40.6345910259022</v>
      </c>
      <c r="R586" s="0" t="n">
        <f aca="false">L586*(Q586^M586)</f>
        <v>430.523072949859</v>
      </c>
      <c r="S586" s="0" t="n">
        <f aca="false">R586/20/5.7/3.65*1000</f>
        <v>1034.66251610156</v>
      </c>
      <c r="T586" s="0" t="n">
        <f aca="false">S586*2.65</f>
        <v>2741.85566766913</v>
      </c>
      <c r="U586" s="0" t="n">
        <v>50</v>
      </c>
      <c r="V586" s="0" t="n">
        <v>0.335</v>
      </c>
      <c r="W586" s="0" t="n">
        <v>0</v>
      </c>
    </row>
    <row r="587" customFormat="false" ht="15" hidden="false" customHeight="false" outlineLevel="0" collapsed="false">
      <c r="A587" s="0" t="s">
        <v>137</v>
      </c>
      <c r="B587" s="0" t="s">
        <v>138</v>
      </c>
      <c r="C587" s="0" t="n">
        <v>6</v>
      </c>
      <c r="D587" s="0" t="n">
        <v>1</v>
      </c>
      <c r="E587" s="0" t="n">
        <f aca="false">C587*D587</f>
        <v>6</v>
      </c>
      <c r="F587" s="0" t="n">
        <v>1659.216534</v>
      </c>
      <c r="G587" s="0" t="n">
        <v>4396.923816</v>
      </c>
      <c r="H587" s="0" t="n">
        <v>690.3999998</v>
      </c>
      <c r="I587" s="0" t="n">
        <v>0.6904</v>
      </c>
      <c r="J587" s="0" t="n">
        <v>0.0006904</v>
      </c>
      <c r="K587" s="0" t="n">
        <v>1.522069648</v>
      </c>
      <c r="L587" s="0" t="n">
        <v>0.0125</v>
      </c>
      <c r="M587" s="0" t="n">
        <v>2.82</v>
      </c>
      <c r="N587" s="0" t="n">
        <v>48.04275815</v>
      </c>
      <c r="O587" s="0" t="n">
        <f aca="false">R587*0.00220462</f>
        <v>1.13541764740114</v>
      </c>
      <c r="P587" s="0" t="n">
        <f aca="false">Q587/2.54</f>
        <v>17.0474670340786</v>
      </c>
      <c r="Q587" s="0" t="n">
        <f aca="false">50*(1-EXP(-0.335*(E587)))</f>
        <v>43.3005662665598</v>
      </c>
      <c r="R587" s="0" t="n">
        <f aca="false">L587*(Q587^M587)</f>
        <v>515.01739410925</v>
      </c>
      <c r="S587" s="0" t="n">
        <f aca="false">R587/20/5.7/3.65*1000</f>
        <v>1237.72505193283</v>
      </c>
      <c r="T587" s="0" t="n">
        <f aca="false">S587*2.65</f>
        <v>3279.971387622</v>
      </c>
      <c r="U587" s="0" t="n">
        <v>50</v>
      </c>
      <c r="V587" s="0" t="n">
        <v>0.335</v>
      </c>
      <c r="W587" s="0" t="n">
        <v>0</v>
      </c>
    </row>
    <row r="588" customFormat="false" ht="15" hidden="false" customHeight="false" outlineLevel="0" collapsed="false">
      <c r="A588" s="0" t="s">
        <v>137</v>
      </c>
      <c r="B588" s="0" t="s">
        <v>138</v>
      </c>
      <c r="C588" s="0" t="n">
        <v>7</v>
      </c>
      <c r="D588" s="0" t="n">
        <v>1</v>
      </c>
      <c r="E588" s="0" t="n">
        <f aca="false">C588*D588</f>
        <v>7</v>
      </c>
      <c r="F588" s="0" t="n">
        <v>2118.481134</v>
      </c>
      <c r="G588" s="0" t="n">
        <v>5613.975006</v>
      </c>
      <c r="H588" s="0" t="n">
        <v>881.4999999</v>
      </c>
      <c r="I588" s="0" t="n">
        <v>0.8815</v>
      </c>
      <c r="J588" s="0" t="n">
        <v>0.0008815</v>
      </c>
      <c r="K588" s="0" t="n">
        <v>1.94337253</v>
      </c>
      <c r="L588" s="0" t="n">
        <v>0.0125</v>
      </c>
      <c r="M588" s="0" t="n">
        <v>2.82</v>
      </c>
      <c r="N588" s="0" t="n">
        <v>52.39136119</v>
      </c>
      <c r="O588" s="0" t="n">
        <f aca="false">R588*0.00220462</f>
        <v>1.28215677141509</v>
      </c>
      <c r="P588" s="0" t="n">
        <f aca="false">Q588/2.54</f>
        <v>17.798283422628</v>
      </c>
      <c r="Q588" s="0" t="n">
        <f aca="false">50*(1-EXP(-0.335*(E588)))</f>
        <v>45.2076398934751</v>
      </c>
      <c r="R588" s="0" t="n">
        <f aca="false">L588*(Q588^M588)</f>
        <v>581.577220298775</v>
      </c>
      <c r="S588" s="0" t="n">
        <f aca="false">R588/20/5.7/3.65*1000</f>
        <v>1397.68618192448</v>
      </c>
      <c r="T588" s="0" t="n">
        <f aca="false">S588*2.65</f>
        <v>3703.86838209986</v>
      </c>
      <c r="U588" s="0" t="n">
        <v>50</v>
      </c>
      <c r="V588" s="0" t="n">
        <v>0.335</v>
      </c>
      <c r="W588" s="0" t="n">
        <v>0</v>
      </c>
    </row>
    <row r="589" customFormat="false" ht="15" hidden="false" customHeight="false" outlineLevel="0" collapsed="false">
      <c r="A589" s="0" t="s">
        <v>137</v>
      </c>
      <c r="B589" s="0" t="s">
        <v>138</v>
      </c>
      <c r="C589" s="0" t="n">
        <v>8</v>
      </c>
      <c r="D589" s="0" t="n">
        <v>1</v>
      </c>
      <c r="E589" s="0" t="n">
        <f aca="false">C589*D589</f>
        <v>8</v>
      </c>
      <c r="F589" s="0" t="n">
        <v>2453.016102</v>
      </c>
      <c r="G589" s="0" t="n">
        <v>6500.492671</v>
      </c>
      <c r="H589" s="0" t="n">
        <v>1020.7</v>
      </c>
      <c r="I589" s="0" t="n">
        <v>1.0207</v>
      </c>
      <c r="J589" s="0" t="n">
        <v>0.0010207</v>
      </c>
      <c r="K589" s="0" t="n">
        <v>2.250255634</v>
      </c>
      <c r="L589" s="0" t="n">
        <v>0.0125</v>
      </c>
      <c r="M589" s="0" t="n">
        <v>2.82</v>
      </c>
      <c r="N589" s="0" t="n">
        <v>55.18737693</v>
      </c>
      <c r="O589" s="0" t="n">
        <f aca="false">R589*0.00220462</f>
        <v>1.39428577021588</v>
      </c>
      <c r="P589" s="0" t="n">
        <f aca="false">Q589/2.54</f>
        <v>18.335370981215</v>
      </c>
      <c r="Q589" s="0" t="n">
        <f aca="false">50*(1-EXP(-0.335*(E589)))</f>
        <v>46.5718422922861</v>
      </c>
      <c r="R589" s="0" t="n">
        <f aca="false">L589*(Q589^M589)</f>
        <v>632.438139096935</v>
      </c>
      <c r="S589" s="0" t="n">
        <f aca="false">R589/20/5.7/3.65*1000</f>
        <v>1519.91862316014</v>
      </c>
      <c r="T589" s="0" t="n">
        <f aca="false">S589*2.65</f>
        <v>4027.78435137438</v>
      </c>
      <c r="U589" s="0" t="n">
        <v>50</v>
      </c>
      <c r="V589" s="0" t="n">
        <v>0.335</v>
      </c>
      <c r="W589" s="0" t="n">
        <v>0</v>
      </c>
    </row>
    <row r="590" customFormat="false" ht="15" hidden="false" customHeight="false" outlineLevel="0" collapsed="false">
      <c r="A590" s="0" t="s">
        <v>137</v>
      </c>
      <c r="B590" s="0" t="s">
        <v>138</v>
      </c>
      <c r="C590" s="0" t="n">
        <v>9</v>
      </c>
      <c r="D590" s="0" t="n">
        <v>1</v>
      </c>
      <c r="E590" s="0" t="n">
        <f aca="false">C590*D590</f>
        <v>9</v>
      </c>
      <c r="F590" s="0" t="n">
        <v>2682.287911</v>
      </c>
      <c r="G590" s="0" t="n">
        <v>7108.062965</v>
      </c>
      <c r="H590" s="0" t="n">
        <v>1116.1</v>
      </c>
      <c r="I590" s="0" t="n">
        <v>1.1161</v>
      </c>
      <c r="J590" s="0" t="n">
        <v>0.0011161</v>
      </c>
      <c r="K590" s="0" t="n">
        <v>2.460576381</v>
      </c>
      <c r="L590" s="0" t="n">
        <v>0.0125</v>
      </c>
      <c r="M590" s="0" t="n">
        <v>2.82</v>
      </c>
      <c r="N590" s="0" t="n">
        <v>56.96398827</v>
      </c>
      <c r="O590" s="0" t="n">
        <f aca="false">R590*0.00220462</f>
        <v>1.47825445662989</v>
      </c>
      <c r="P590" s="0" t="n">
        <f aca="false">Q590/2.54</f>
        <v>18.7195701675784</v>
      </c>
      <c r="Q590" s="0" t="n">
        <f aca="false">50*(1-EXP(-0.335*(E590)))</f>
        <v>47.5477082256492</v>
      </c>
      <c r="R590" s="0" t="n">
        <f aca="false">L590*(Q590^M590)</f>
        <v>670.525739868952</v>
      </c>
      <c r="S590" s="0" t="n">
        <f aca="false">R590/20/5.7/3.65*1000</f>
        <v>1611.45335224454</v>
      </c>
      <c r="T590" s="0" t="n">
        <f aca="false">S590*2.65</f>
        <v>4270.35138344802</v>
      </c>
      <c r="U590" s="0" t="n">
        <v>50</v>
      </c>
      <c r="V590" s="0" t="n">
        <v>0.335</v>
      </c>
      <c r="W590" s="0" t="n">
        <v>0</v>
      </c>
    </row>
    <row r="591" customFormat="false" ht="15" hidden="false" customHeight="false" outlineLevel="0" collapsed="false">
      <c r="A591" s="0" t="s">
        <v>137</v>
      </c>
      <c r="B591" s="0" t="s">
        <v>138</v>
      </c>
      <c r="C591" s="0" t="n">
        <v>10</v>
      </c>
      <c r="D591" s="0" t="n">
        <v>1</v>
      </c>
      <c r="E591" s="0" t="n">
        <f aca="false">C591*D591</f>
        <v>10</v>
      </c>
      <c r="F591" s="0" t="n">
        <v>2907.954819</v>
      </c>
      <c r="G591" s="0" t="n">
        <v>7706.080269</v>
      </c>
      <c r="H591" s="0" t="n">
        <v>1210</v>
      </c>
      <c r="I591" s="0" t="n">
        <v>1.21</v>
      </c>
      <c r="J591" s="0" t="n">
        <v>0.00121</v>
      </c>
      <c r="K591" s="0" t="n">
        <v>2.6675902</v>
      </c>
      <c r="L591" s="0" t="n">
        <v>0.0125</v>
      </c>
      <c r="M591" s="0" t="n">
        <v>2.82</v>
      </c>
      <c r="N591" s="0" t="n">
        <v>58.61933764</v>
      </c>
      <c r="O591" s="0" t="n">
        <f aca="false">R591*0.00220462</f>
        <v>1.54027806541676</v>
      </c>
      <c r="P591" s="0" t="n">
        <f aca="false">Q591/2.54</f>
        <v>18.9944024783298</v>
      </c>
      <c r="Q591" s="0" t="n">
        <f aca="false">50*(1-EXP(-0.335*(E591)))</f>
        <v>48.2457822949578</v>
      </c>
      <c r="R591" s="0" t="n">
        <f aca="false">L591*(Q591^M591)</f>
        <v>698.659209032287</v>
      </c>
      <c r="S591" s="0" t="n">
        <f aca="false">R591/20/5.7/3.65*1000</f>
        <v>1679.06563093556</v>
      </c>
      <c r="T591" s="0" t="n">
        <f aca="false">S591*2.65</f>
        <v>4449.52392197923</v>
      </c>
      <c r="U591" s="0" t="n">
        <v>50</v>
      </c>
      <c r="V591" s="0" t="n">
        <v>0.335</v>
      </c>
      <c r="W591" s="0" t="n">
        <v>0</v>
      </c>
    </row>
  </sheetData>
  <hyperlinks>
    <hyperlink ref="Y58" r:id="rId1" display="http://www.fishbase.org/Summary/SpeciesSummary.php?ID=252&amp;AT=capelin"/>
    <hyperlink ref="Z58" r:id="rId2" display="http://www.fishbase.org/Summary/SpeciesSummary.php?ID=1060&amp;AT=silverstripe+halfbeak"/>
    <hyperlink ref="AA58" r:id="rId3" display="http://www.fishbase.org/Summary/SpeciesSummary.php?ID=54736&amp;AT=chub+mackerel"/>
    <hyperlink ref="AB58" r:id="rId4" display="http://www.fishbase.org/Summary/SpeciesSummary.php?ID=3821&amp;AT=northern+sand+lance"/>
    <hyperlink ref="AC58" r:id="rId5" display="http://www.fishbase.org/Summary/SpeciesSummary.php?ID=1084&amp;AT=atlantic+saury"/>
    <hyperlink ref="AD58" r:id="rId6" display="http://www.fishbase.org/Summary/SpeciesSummary.php?ID=993&amp;AT=mackerel+scad"/>
    <hyperlink ref="AE58" r:id="rId7" display="http://www.fishbase.org/Summary/SpeciesSummary.php?ID=387&amp;AT=bigeye+scad"/>
    <hyperlink ref="AF58" r:id="rId8" display="http://www.fishbase.org/Summary/SpeciesSummary.php?ID=994&amp;AT=round+scad"/>
    <hyperlink ref="AG58" r:id="rId9" display="http://www.fishbase.se/Summary/SpeciesSummary.php?ID=369&amp;AT=rough+scad"/>
    <hyperlink ref="AH58" r:id="rId10" display="http://www.fishbase.se/Summary/SpeciesSummary.php?ID=961&amp;AT=Silver%20rag"/>
    <hyperlink ref="AI58" r:id="rId11" display="http://www.fishbase.se/Summary/SpeciesSummary.php?ID=1486&amp;AT=atlantic+thread+herring"/>
    <hyperlink ref="AJ58" r:id="rId12" display="http://www.fishbase.se/Summary/SpeciesSummary.php?ID=1043&amp;AT=spanish+sardine"/>
    <hyperlink ref="AK58" r:id="rId13" display="http://www.fishbase.se/Summary/SpeciesSummary.php?ID=3155&amp;AT=flying+halfbeak"/>
    <hyperlink ref="AL58" r:id="rId14" display="http://www.fishbase.se/Summary/SpeciesSummary.php?ID=785&amp;AT=striped+mullet"/>
    <hyperlink ref="AM58" r:id="rId15" display="http://www.fishbase.se/Summary/SpeciesSummary.php?ID=1086&amp;AT=white+mullet"/>
    <hyperlink ref="AN58" r:id="rId16" display="http://www.fishbase.se/Summary/SpeciesSummary.php?ID=339&amp;AT=atlantic+silverside"/>
    <hyperlink ref="AO58" r:id="rId17" display="http://www.fishbase.se/Summary/SpeciesSummary.php?ID=2700&amp;AT=atlantic+argentine"/>
    <hyperlink ref="AP58" r:id="rId18" display="http://www.fishbase.se/Summary/SpeciesSummary.php?ID=28143&amp;AT=harvestfish"/>
    <hyperlink ref="Y88" r:id="rId19" display="https://www.fisheries.noaa.gov/species/fin-whale"/>
    <hyperlink ref="AA88" r:id="rId20" display="https://www.fisheries.noaa.gov/species/minke-whale"/>
    <hyperlink ref="AB88" r:id="rId21" display="https://www.fisheries.noaa.gov/species/sei-whale"/>
    <hyperlink ref="Y118" r:id="rId22" display="http://www.fishbase.se/Summary/SpeciesSummary.php?ID=408&amp;AT=atlantic+croaker"/>
    <hyperlink ref="Z118" r:id="rId23" display="http://www.fishbase.se/Summary/SpeciesSummary.php?ID=425&amp;AT=black+drum"/>
    <hyperlink ref="AA118" r:id="rId24" display="http://www.fishbase.se/Summary/SpeciesSummary.php?ID=429&amp;AT=spot"/>
    <hyperlink ref="Y128" r:id="rId25" display="http://www.fishbase.se/Summary/SpeciesSummary.php?ID=656&amp;AT=black+dogfish"/>
    <hyperlink ref="Z128" r:id="rId26" display="http://www.fishbase.se/Summary/SpeciesSummary.php?ID=749&amp;AT=sand+tiger+shark"/>
    <hyperlink ref="AA128" r:id="rId27" display="http://www.fishbase.se/Summary/SpeciesSummary.php?ID=853&amp;AT=chain+dogfish"/>
    <hyperlink ref="AB128" r:id="rId28" display="http://www.fishbase.se/Summary/SpeciesSummary.php?ID=731&amp;AT=atlantic+angel+shark"/>
    <hyperlink ref="AC128" r:id="rId29" display="http://www.fishbase.se/Summary/SpeciesSummary.php?ID=2532&amp;AT=nurse+shark"/>
    <hyperlink ref="AD128" r:id="rId30" display="http://www.fishbase.se/Summary/SpeciesSummary.php?ID=873&amp;AT=bull+shark"/>
    <hyperlink ref="AE128" r:id="rId31" display="http://www.fishbase.se/Summary/SpeciesSummary.php?ID=897&amp;AT=lemon+shark"/>
    <hyperlink ref="AF128" r:id="rId32" display="http://www.fishbase.se/Summary/SpeciesSummary.php?ID=905&amp;AT=atlantic+sharpnose+shark"/>
    <hyperlink ref="AG128" r:id="rId33" display="http://www.fishbase.se/Summary/SpeciesSummary.php?ID=912&amp;AT=scalloped+hammerhead"/>
    <hyperlink ref="AH128" r:id="rId34" display="http://www.fishbase.se/Summary/SpeciesSummary.php?ID=2535&amp;AT=thresher+shark"/>
    <hyperlink ref="AI128" r:id="rId35" display="http://www.fishbase.se/Summary/SpeciesSummary.php?ID=2534&amp;AT=bigeye+thresher"/>
    <hyperlink ref="Y138" r:id="rId36" display="http://www.fishbase.se/Summary/SpeciesSummary.php?ID=1455&amp;AT=round+herring"/>
    <hyperlink ref="Z138" r:id="rId37" display="http://www.fishbase.se/Summary/SpeciesSummary.php?ID=1583&amp;AT=alewife"/>
    <hyperlink ref="AA138" r:id="rId38" display="http://www.fishbase.se/Summary/SpeciesSummary.php?ID=1574&amp;AT=blueback+herring"/>
    <hyperlink ref="AB138" r:id="rId39" display="http://www.fishbase.se/Summary/SpeciesSummary.php?ID=1584&amp;AT=american+shad"/>
    <hyperlink ref="AC138" r:id="rId40" display="http://www.fishbase.se/Summary/SpeciesSummary.php?ID=1604&amp;AT=gizzard+shad"/>
    <hyperlink ref="AD138" r:id="rId41" display="http://www.fishbase.se/Summary/SpeciesSummary.php?ID=1582&amp;AT=hickory+shad"/>
    <hyperlink ref="AE138" r:id="rId42" display="http://www.fishbase.se/Summary/SpeciesSummary.php?ID=2700&amp;AT=herring+smelt"/>
    <hyperlink ref="AF138" r:id="rId43" display="http://www.fishbase.se/Summary/SpeciesSummary.php?ID=253&amp;AT=smelt"/>
    <hyperlink ref="Y148" r:id="rId44" display="http://www.fishbase.se/Summary/SpeciesSummary.php?ID=1883&amp;AT=spotted+hake"/>
    <hyperlink ref="Z148" r:id="rId45" display="http://www.fishbase.se/Summary/SpeciesSummary.php?ID=1874&amp;AT=fourbeard+rockling"/>
    <hyperlink ref="AA148" r:id="rId46" display="http://www.fishbase.se/Summary/SpeciesSummary.php?ID=51&amp;AT=cusk"/>
    <hyperlink ref="AB148" r:id="rId47" display="http://www.fishbase.se/Summary/SpeciesSummary.php?ID=8425&amp;AT=threebeard+rockling"/>
    <hyperlink ref="Y158" r:id="rId48" display="http://www.fishbase.se/Summary/SpeciesSummary.php?ID=4260&amp;AT=hogchoker"/>
    <hyperlink ref="Z158" r:id="rId49" display="http://www.fishbase.se/Summary/SpeciesSummary.php?ID=4209&amp;AT=gulf+stream+flounder"/>
    <hyperlink ref="AA158" r:id="rId50" display="http://www.fishbase.se/Summary/SpeciesSummary.php?ID=4227&amp;AT=deepwater+flounder"/>
    <hyperlink ref="Z258" r:id="rId51" display="http://www.fishbase.se/Summary/SpeciesSummary.php?ID=51611&amp;AT=pearlsides"/>
    <hyperlink ref="AA258" r:id="rId52" display="http://www.fishbase.se/Summary/SpeciesSummary.php?ID=1328&amp;AT=spotted+lanternfish"/>
    <hyperlink ref="AB258" r:id="rId53" display="http://www.fishbase.se/Summary/SpeciesSummary.php?ID=10174&amp;AT=lanternfish"/>
    <hyperlink ref="Y288" r:id="rId54" display="https://www.fisheries.noaa.gov/species/gray-seal"/>
    <hyperlink ref="Z288" r:id="rId55" display="https://www.fisheries.noaa.gov/species/harbor-seal"/>
    <hyperlink ref="AA288" r:id="rId56" display="http://www.nmfs.noaa.gov/pr/species/mammals/seals/hooded-seal.html"/>
    <hyperlink ref="Y328" r:id="rId57" display="http://www.fishbase.se/Summary/SpeciesSummary.php?ID=878&amp;AT=dusky+shark"/>
    <hyperlink ref="Z328" r:id="rId58" display="http://www.fishbase.se/Summary/SpeciesSummary.php?ID=912&amp;AT=hammerhead+shark"/>
    <hyperlink ref="AA328" r:id="rId59" display="http://www.fishbase.se/Summary/SpeciesSummary.php?ID=752&amp;AT=bonito+shark"/>
    <hyperlink ref="AB328" r:id="rId60" display="http://www.fishbase.se/Summary/SpeciesSummary.php?ID=751&amp;AT=white+shark"/>
    <hyperlink ref="AC328" r:id="rId61" display="http://www.fishbase.se/Summary/SpeciesSummary.php?ID=857&amp;AT=blacknose+shark"/>
    <hyperlink ref="AD328" r:id="rId62" display="http://www.fishbase.se/Summary/SpeciesSummary.php?ID=868&amp;AT=silky+shark"/>
    <hyperlink ref="AE328" r:id="rId63" display="http://www.fishbase.se/Summary/SpeciesSummary.php?ID=874&amp;AT=blacktip+shark"/>
    <hyperlink ref="AF328" r:id="rId64" display="http://www.fishbase.se/Summary/SpeciesSummary.php?ID=886&amp;AT=tiger+shark"/>
    <hyperlink ref="AG328" r:id="rId65" display="http://www.fishbase.se/Summary/SpeciesSummary.php?ID=872&amp;AT=finetooth+shark"/>
    <hyperlink ref="AH328" r:id="rId66" display="http://www.fishbase.se/Summary/SpeciesSummary.php?ID=859&amp;AT=bignose+shark"/>
    <hyperlink ref="Y348" r:id="rId67" display="https://www.fisheries.noaa.gov/species/green-turtle"/>
    <hyperlink ref="Z348" r:id="rId68" display="https://www.fisheries.noaa.gov/species/kemps-ridley-turtle"/>
    <hyperlink ref="AB348" r:id="rId69" display="https://www.fisheries.noaa.gov/species/leatherback-turtle"/>
    <hyperlink ref="Y368" r:id="rId70" display="https://www.fisheries.noaa.gov/species/north-atlantic-right-whale"/>
    <hyperlink ref="X385" r:id="rId71" display="https://www.nefsc.noaa.gov/ecosys/ecosystem-ecology/seabirds.html"/>
    <hyperlink ref="Z385" r:id="rId72" display="https://www.allaboutbirds.org/guide/Great_Black-backed_Gull/overview"/>
    <hyperlink ref="Y408" r:id="rId73" display="http://www.fishbase.se/Summary/SpeciesSummary.php?ID=300&amp;AT=conger+eel"/>
    <hyperlink ref="AB408" r:id="rId74" display="http://www.fishbase.se/Summary/SpeciesSummary.php?ID=296&amp;AT=american+eel"/>
    <hyperlink ref="AC408" r:id="rId75" display="http://www.fishbase.se/Summary/SpeciesSummary.php?ID=2593&amp;AT=atlantic+sturgeon"/>
    <hyperlink ref="AF408" r:id="rId76" display="http://www.fishbase.se/Summary/SpeciesSummary.php?ID=405&amp;AT=Spotted%20sea%20trout"/>
    <hyperlink ref="AA428" r:id="rId77" display="http://www.fishbase.se/Summary/SpeciesSummary.php?ID=2553&amp;AT=atlantic+torpedo"/>
    <hyperlink ref="AB428" r:id="rId78" display="http://www.fishbase.se/Summary/SpeciesSummary.php?ID=2561&amp;AT=barndoor+skate"/>
    <hyperlink ref="AC428" r:id="rId79" display="http://www.fishbase.se/Summary/SpeciesSummary.php?ID=1252&amp;AT=clearnose+skate"/>
    <hyperlink ref="AD428" r:id="rId80" display="http://www.fishbase.se/Summary/SpeciesSummary.php?ID=1253&amp;AT=rosette+skate"/>
    <hyperlink ref="AE428" r:id="rId81" display="http://www.fishbase.se/Summary/SpeciesSummary.php?ID=2568&amp;AT=smooth+skate"/>
    <hyperlink ref="AF428" r:id="rId82" display="http://www.fishbase.se/Summary/SpeciesSummary.php?ID=2565&amp;AT=thorny+skate"/>
    <hyperlink ref="Y478" r:id="rId83" display="https://www.fisheries.noaa.gov/species/harbor-porpoise"/>
    <hyperlink ref="Z478" r:id="rId84" display="https://www.fisheries.noaa.gov/species/striped-dolphin"/>
    <hyperlink ref="AA478" r:id="rId85" display="https://www.fisheries.noaa.gov/species/common-bottlenose-dolphin"/>
    <hyperlink ref="Y498" r:id="rId86" display="http://www.fishbase.se/Summary/SpeciesSummary.php?ID=144&amp;AT=blackfin+tuna"/>
    <hyperlink ref="AA498" r:id="rId87" display="http://www.fishbase.se/Summary/SpeciesSummary.php?ID=107&amp;AT=skipjack+tuna"/>
    <hyperlink ref="AB498" r:id="rId88" display="http://www.fishbase.se/Summary/SpeciesSummary.php?ID=97&amp;AT=false+albacore"/>
    <hyperlink ref="AD498" r:id="rId89" display="http://www.fishbase.se/Summary/SpeciesSummary.php?ID=142&amp;AT=albacore+tuna"/>
    <hyperlink ref="AE498" r:id="rId90" display="http://www.fishbase.se/Summary/SpeciesSummary.php?ID=143&amp;AT=yellowfin+tuna"/>
    <hyperlink ref="Y508" r:id="rId91" display="https://www.fisheries.noaa.gov/species/sperm-whal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4" activeCellId="0" sqref="D44"/>
    </sheetView>
  </sheetViews>
  <sheetFormatPr defaultRowHeight="15"/>
  <cols>
    <col collapsed="false" hidden="false" max="1" min="1" style="0" width="13.7704081632653"/>
    <col collapsed="false" hidden="false" max="2" min="2" style="0" width="5.12755102040816"/>
    <col collapsed="false" hidden="false" max="3" min="3" style="0" width="14.5816326530612"/>
    <col collapsed="false" hidden="false" max="4" min="4" style="0" width="9.98979591836735"/>
    <col collapsed="false" hidden="false" max="5" min="5" style="0" width="11.7448979591837"/>
    <col collapsed="false" hidden="false" max="6" min="6" style="0" width="8.10204081632653"/>
    <col collapsed="false" hidden="false" max="1025" min="7" style="0" width="8.50510204081633"/>
  </cols>
  <sheetData>
    <row r="1" customFormat="false" ht="15" hidden="false" customHeight="false" outlineLevel="0" collapsed="false">
      <c r="C1" s="5" t="s">
        <v>752</v>
      </c>
      <c r="D1" s="0" t="s">
        <v>753</v>
      </c>
      <c r="E1" s="0" t="s">
        <v>754</v>
      </c>
      <c r="F1" s="0" t="s">
        <v>755</v>
      </c>
    </row>
    <row r="2" customFormat="false" ht="15" hidden="false" customHeight="false" outlineLevel="0" collapsed="false">
      <c r="A2" s="0" t="s">
        <v>756</v>
      </c>
      <c r="B2" s="0" t="s">
        <v>21</v>
      </c>
      <c r="C2" s="0" t="n">
        <v>3</v>
      </c>
      <c r="D2" s="0" t="n">
        <v>1</v>
      </c>
      <c r="E2" s="0" t="n">
        <v>10</v>
      </c>
      <c r="F2" s="0" t="n">
        <f aca="false">E2*D2</f>
        <v>10</v>
      </c>
    </row>
    <row r="3" customFormat="false" ht="15" hidden="false" customHeight="false" outlineLevel="0" collapsed="false">
      <c r="A3" s="0" t="s">
        <v>757</v>
      </c>
      <c r="B3" s="0" t="s">
        <v>23</v>
      </c>
      <c r="C3" s="0" t="n">
        <v>3</v>
      </c>
      <c r="D3" s="0" t="n">
        <v>3</v>
      </c>
      <c r="E3" s="0" t="n">
        <v>10</v>
      </c>
      <c r="F3" s="0" t="n">
        <f aca="false">E3*D3</f>
        <v>30</v>
      </c>
    </row>
    <row r="4" customFormat="false" ht="15" hidden="false" customHeight="false" outlineLevel="0" collapsed="false">
      <c r="A4" s="0" t="s">
        <v>758</v>
      </c>
      <c r="B4" s="0" t="s">
        <v>25</v>
      </c>
      <c r="C4" s="0" t="n">
        <v>3</v>
      </c>
      <c r="D4" s="0" t="n">
        <v>3</v>
      </c>
      <c r="E4" s="0" t="n">
        <v>10</v>
      </c>
      <c r="F4" s="0" t="n">
        <f aca="false">E4*D4</f>
        <v>30</v>
      </c>
    </row>
    <row r="5" customFormat="false" ht="15" hidden="false" customHeight="false" outlineLevel="0" collapsed="false">
      <c r="A5" s="0" t="s">
        <v>759</v>
      </c>
      <c r="B5" s="0" t="s">
        <v>27</v>
      </c>
      <c r="C5" s="0" t="n">
        <v>1</v>
      </c>
      <c r="D5" s="0" t="n">
        <v>1</v>
      </c>
      <c r="E5" s="0" t="n">
        <v>10</v>
      </c>
      <c r="F5" s="0" t="n">
        <f aca="false">E5*D5</f>
        <v>10</v>
      </c>
    </row>
    <row r="6" customFormat="false" ht="15" hidden="false" customHeight="false" outlineLevel="0" collapsed="false">
      <c r="A6" s="0" t="s">
        <v>760</v>
      </c>
      <c r="B6" s="0" t="s">
        <v>29</v>
      </c>
      <c r="C6" s="0" t="n">
        <v>2</v>
      </c>
      <c r="D6" s="0" t="n">
        <v>7</v>
      </c>
      <c r="E6" s="0" t="n">
        <v>10</v>
      </c>
      <c r="F6" s="0" t="n">
        <f aca="false">E6*D6</f>
        <v>70</v>
      </c>
    </row>
    <row r="7" customFormat="false" ht="15" hidden="false" customHeight="false" outlineLevel="0" collapsed="false">
      <c r="A7" s="0" t="s">
        <v>761</v>
      </c>
      <c r="B7" s="2" t="s">
        <v>31</v>
      </c>
      <c r="C7" s="0" t="n">
        <v>3</v>
      </c>
      <c r="D7" s="0" t="n">
        <v>1</v>
      </c>
      <c r="E7" s="0" t="n">
        <v>10</v>
      </c>
      <c r="F7" s="0" t="n">
        <f aca="false">E7*D7</f>
        <v>10</v>
      </c>
    </row>
    <row r="8" customFormat="false" ht="15" hidden="false" customHeight="false" outlineLevel="0" collapsed="false">
      <c r="A8" s="0" t="s">
        <v>762</v>
      </c>
      <c r="B8" s="0" t="s">
        <v>33</v>
      </c>
      <c r="C8" s="0" t="n">
        <v>1</v>
      </c>
      <c r="D8" s="0" t="n">
        <v>2</v>
      </c>
      <c r="E8" s="0" t="n">
        <v>10</v>
      </c>
      <c r="F8" s="0" t="n">
        <f aca="false">E8*D8</f>
        <v>20</v>
      </c>
    </row>
    <row r="9" customFormat="false" ht="15" hidden="false" customHeight="false" outlineLevel="0" collapsed="false">
      <c r="A9" s="0" t="s">
        <v>763</v>
      </c>
      <c r="B9" s="0" t="s">
        <v>35</v>
      </c>
      <c r="C9" s="0" t="n">
        <v>3</v>
      </c>
      <c r="D9" s="0" t="n">
        <v>1</v>
      </c>
      <c r="E9" s="0" t="n">
        <v>10</v>
      </c>
      <c r="F9" s="0" t="n">
        <f aca="false">E9*D9</f>
        <v>10</v>
      </c>
    </row>
    <row r="10" customFormat="false" ht="15" hidden="false" customHeight="false" outlineLevel="0" collapsed="false">
      <c r="A10" s="0" t="s">
        <v>764</v>
      </c>
      <c r="B10" s="0" t="s">
        <v>37</v>
      </c>
      <c r="C10" s="0" t="n">
        <v>3</v>
      </c>
      <c r="D10" s="0" t="n">
        <v>9</v>
      </c>
      <c r="E10" s="0" t="n">
        <v>10</v>
      </c>
      <c r="F10" s="0" t="n">
        <f aca="false">E10*D10</f>
        <v>90</v>
      </c>
    </row>
    <row r="11" customFormat="false" ht="15" hidden="false" customHeight="false" outlineLevel="0" collapsed="false">
      <c r="A11" s="0" t="s">
        <v>765</v>
      </c>
      <c r="B11" s="0" t="s">
        <v>39</v>
      </c>
      <c r="C11" s="0" t="n">
        <v>2</v>
      </c>
      <c r="D11" s="0" t="n">
        <v>2</v>
      </c>
      <c r="E11" s="0" t="n">
        <v>10</v>
      </c>
      <c r="F11" s="0" t="n">
        <f aca="false">E11*D11</f>
        <v>20</v>
      </c>
    </row>
    <row r="12" customFormat="false" ht="15" hidden="false" customHeight="false" outlineLevel="0" collapsed="false">
      <c r="A12" s="0" t="s">
        <v>766</v>
      </c>
      <c r="B12" s="0" t="s">
        <v>41</v>
      </c>
      <c r="C12" s="0" t="n">
        <v>3</v>
      </c>
      <c r="D12" s="0" t="n">
        <v>4</v>
      </c>
      <c r="E12" s="0" t="n">
        <v>10</v>
      </c>
      <c r="F12" s="0" t="n">
        <f aca="false">E12*D12</f>
        <v>40</v>
      </c>
    </row>
    <row r="13" customFormat="false" ht="15" hidden="false" customHeight="false" outlineLevel="0" collapsed="false">
      <c r="A13" s="0" t="s">
        <v>767</v>
      </c>
      <c r="B13" s="0" t="s">
        <v>43</v>
      </c>
      <c r="C13" s="0" t="n">
        <v>1</v>
      </c>
      <c r="D13" s="0" t="n">
        <v>2</v>
      </c>
      <c r="E13" s="0" t="n">
        <v>10</v>
      </c>
      <c r="F13" s="0" t="n">
        <f aca="false">E13*D13</f>
        <v>20</v>
      </c>
    </row>
    <row r="14" customFormat="false" ht="15" hidden="false" customHeight="false" outlineLevel="0" collapsed="false">
      <c r="A14" s="0" t="s">
        <v>768</v>
      </c>
      <c r="B14" s="0" t="s">
        <v>45</v>
      </c>
      <c r="C14" s="0" t="n">
        <v>2</v>
      </c>
      <c r="D14" s="0" t="n">
        <v>5</v>
      </c>
      <c r="E14" s="0" t="n">
        <v>10</v>
      </c>
      <c r="F14" s="0" t="n">
        <f aca="false">E14*D14</f>
        <v>50</v>
      </c>
    </row>
    <row r="15" customFormat="false" ht="15" hidden="false" customHeight="false" outlineLevel="0" collapsed="false">
      <c r="A15" s="0" t="s">
        <v>769</v>
      </c>
      <c r="B15" s="2" t="s">
        <v>47</v>
      </c>
      <c r="C15" s="0" t="n">
        <v>2</v>
      </c>
      <c r="D15" s="0" t="n">
        <v>1</v>
      </c>
      <c r="E15" s="0" t="n">
        <v>10</v>
      </c>
      <c r="F15" s="0" t="n">
        <f aca="false">E15*D15</f>
        <v>10</v>
      </c>
    </row>
    <row r="16" customFormat="false" ht="15" hidden="false" customHeight="false" outlineLevel="0" collapsed="false">
      <c r="A16" s="0" t="s">
        <v>770</v>
      </c>
      <c r="B16" s="2" t="s">
        <v>49</v>
      </c>
      <c r="C16" s="0" t="n">
        <v>1</v>
      </c>
      <c r="D16" s="0" t="n">
        <v>2</v>
      </c>
      <c r="E16" s="0" t="n">
        <v>10</v>
      </c>
      <c r="F16" s="0" t="n">
        <f aca="false">E16*D16</f>
        <v>20</v>
      </c>
    </row>
    <row r="17" customFormat="false" ht="15" hidden="false" customHeight="false" outlineLevel="0" collapsed="false">
      <c r="A17" s="0" t="s">
        <v>771</v>
      </c>
      <c r="B17" s="2" t="s">
        <v>51</v>
      </c>
      <c r="C17" s="0" t="n">
        <v>3</v>
      </c>
      <c r="D17" s="0" t="n">
        <v>2</v>
      </c>
      <c r="E17" s="0" t="n">
        <v>10</v>
      </c>
      <c r="F17" s="0" t="n">
        <f aca="false">E17*D17</f>
        <v>20</v>
      </c>
    </row>
    <row r="18" customFormat="false" ht="15" hidden="false" customHeight="false" outlineLevel="0" collapsed="false">
      <c r="A18" s="0" t="s">
        <v>772</v>
      </c>
      <c r="B18" s="0" t="s">
        <v>53</v>
      </c>
      <c r="C18" s="0" t="n">
        <v>3</v>
      </c>
      <c r="D18" s="0" t="n">
        <v>2</v>
      </c>
      <c r="E18" s="0" t="n">
        <v>10</v>
      </c>
      <c r="F18" s="0" t="n">
        <f aca="false">E18*D18</f>
        <v>20</v>
      </c>
    </row>
    <row r="19" customFormat="false" ht="15" hidden="false" customHeight="false" outlineLevel="0" collapsed="false">
      <c r="A19" s="0" t="s">
        <v>773</v>
      </c>
      <c r="B19" s="0" t="s">
        <v>55</v>
      </c>
      <c r="C19" s="0" t="n">
        <v>3</v>
      </c>
      <c r="D19" s="0" t="n">
        <v>1</v>
      </c>
      <c r="E19" s="0" t="n">
        <v>10</v>
      </c>
      <c r="F19" s="0" t="n">
        <f aca="false">E19*D19</f>
        <v>10</v>
      </c>
    </row>
    <row r="20" customFormat="false" ht="15" hidden="false" customHeight="false" outlineLevel="0" collapsed="false">
      <c r="A20" s="0" t="s">
        <v>774</v>
      </c>
      <c r="B20" s="0" t="s">
        <v>57</v>
      </c>
      <c r="C20" s="0" t="n">
        <v>1</v>
      </c>
      <c r="D20" s="0" t="n">
        <v>2</v>
      </c>
      <c r="E20" s="0" t="n">
        <v>10</v>
      </c>
      <c r="F20" s="0" t="n">
        <f aca="false">E20*D20</f>
        <v>20</v>
      </c>
    </row>
    <row r="21" customFormat="false" ht="15" hidden="false" customHeight="false" outlineLevel="0" collapsed="false">
      <c r="A21" s="0" t="s">
        <v>775</v>
      </c>
      <c r="B21" s="0" t="s">
        <v>59</v>
      </c>
      <c r="C21" s="0" t="n">
        <v>3</v>
      </c>
      <c r="D21" s="0" t="n">
        <v>2</v>
      </c>
      <c r="E21" s="0" t="n">
        <v>10</v>
      </c>
      <c r="F21" s="0" t="n">
        <f aca="false">E21*D21</f>
        <v>20</v>
      </c>
    </row>
    <row r="22" customFormat="false" ht="15" hidden="false" customHeight="false" outlineLevel="0" collapsed="false">
      <c r="A22" s="0" t="s">
        <v>776</v>
      </c>
      <c r="B22" s="0" t="s">
        <v>61</v>
      </c>
      <c r="C22" s="0" t="n">
        <v>2</v>
      </c>
      <c r="D22" s="0" t="n">
        <v>1</v>
      </c>
      <c r="E22" s="0" t="n">
        <v>10</v>
      </c>
      <c r="F22" s="0" t="n">
        <f aca="false">E22*D22</f>
        <v>10</v>
      </c>
    </row>
    <row r="23" customFormat="false" ht="15" hidden="false" customHeight="false" outlineLevel="0" collapsed="false">
      <c r="A23" s="0" t="s">
        <v>777</v>
      </c>
      <c r="B23" s="0" t="s">
        <v>63</v>
      </c>
      <c r="C23" s="0" t="n">
        <v>1</v>
      </c>
      <c r="D23" s="0" t="n">
        <v>2</v>
      </c>
      <c r="E23" s="0" t="n">
        <v>10</v>
      </c>
      <c r="F23" s="0" t="n">
        <f aca="false">E23*D23</f>
        <v>20</v>
      </c>
    </row>
    <row r="24" customFormat="false" ht="15" hidden="false" customHeight="false" outlineLevel="0" collapsed="false">
      <c r="A24" s="0" t="s">
        <v>778</v>
      </c>
      <c r="B24" s="0" t="s">
        <v>65</v>
      </c>
      <c r="C24" s="0" t="n">
        <v>2</v>
      </c>
      <c r="D24" s="0" t="n">
        <v>3</v>
      </c>
      <c r="E24" s="0" t="n">
        <v>10</v>
      </c>
      <c r="F24" s="0" t="n">
        <f aca="false">E24*D24</f>
        <v>30</v>
      </c>
    </row>
    <row r="25" customFormat="false" ht="15" hidden="false" customHeight="false" outlineLevel="0" collapsed="false">
      <c r="A25" s="0" t="s">
        <v>779</v>
      </c>
      <c r="B25" s="0" t="s">
        <v>67</v>
      </c>
      <c r="C25" s="0" t="n">
        <v>2</v>
      </c>
      <c r="D25" s="0" t="n">
        <v>1</v>
      </c>
      <c r="E25" s="0" t="n">
        <v>10</v>
      </c>
      <c r="F25" s="0" t="n">
        <f aca="false">E25*D25</f>
        <v>10</v>
      </c>
    </row>
    <row r="26" customFormat="false" ht="15" hidden="false" customHeight="false" outlineLevel="0" collapsed="false">
      <c r="A26" s="0" t="s">
        <v>780</v>
      </c>
      <c r="B26" s="0" t="s">
        <v>69</v>
      </c>
      <c r="C26" s="0" t="n">
        <v>2</v>
      </c>
      <c r="D26" s="0" t="n">
        <v>1</v>
      </c>
      <c r="E26" s="0" t="n">
        <v>10</v>
      </c>
      <c r="F26" s="0" t="n">
        <f aca="false">E26*D26</f>
        <v>10</v>
      </c>
    </row>
    <row r="27" customFormat="false" ht="15" hidden="false" customHeight="false" outlineLevel="0" collapsed="false">
      <c r="A27" s="0" t="s">
        <v>781</v>
      </c>
      <c r="B27" s="2" t="s">
        <v>71</v>
      </c>
      <c r="C27" s="0" t="n">
        <v>2</v>
      </c>
      <c r="D27" s="0" t="n">
        <v>1</v>
      </c>
      <c r="E27" s="0" t="n">
        <v>10</v>
      </c>
      <c r="F27" s="0" t="n">
        <f aca="false">E27*D27</f>
        <v>10</v>
      </c>
    </row>
    <row r="28" customFormat="false" ht="15" hidden="false" customHeight="false" outlineLevel="0" collapsed="false">
      <c r="A28" s="0" t="s">
        <v>782</v>
      </c>
      <c r="B28" s="0" t="s">
        <v>73</v>
      </c>
      <c r="C28" s="0" t="n">
        <v>1</v>
      </c>
      <c r="D28" s="0" t="n">
        <v>2</v>
      </c>
      <c r="E28" s="0" t="n">
        <v>10</v>
      </c>
      <c r="F28" s="0" t="n">
        <f aca="false">E28*D28</f>
        <v>20</v>
      </c>
    </row>
    <row r="29" customFormat="false" ht="15" hidden="false" customHeight="false" outlineLevel="0" collapsed="false">
      <c r="A29" s="0" t="s">
        <v>783</v>
      </c>
      <c r="B29" s="0" t="s">
        <v>75</v>
      </c>
      <c r="C29" s="0" t="n">
        <v>1</v>
      </c>
      <c r="D29" s="0" t="n">
        <v>2</v>
      </c>
      <c r="E29" s="0" t="n">
        <v>10</v>
      </c>
      <c r="F29" s="0" t="n">
        <f aca="false">E29*D29</f>
        <v>20</v>
      </c>
    </row>
    <row r="30" customFormat="false" ht="15" hidden="false" customHeight="false" outlineLevel="0" collapsed="false">
      <c r="A30" s="0" t="s">
        <v>784</v>
      </c>
      <c r="B30" s="0" t="s">
        <v>77</v>
      </c>
      <c r="C30" s="0" t="n">
        <v>3</v>
      </c>
      <c r="D30" s="0" t="n">
        <v>3</v>
      </c>
      <c r="E30" s="0" t="n">
        <v>10</v>
      </c>
      <c r="F30" s="0" t="n">
        <f aca="false">E30*D30</f>
        <v>30</v>
      </c>
    </row>
    <row r="31" customFormat="false" ht="15" hidden="false" customHeight="false" outlineLevel="0" collapsed="false">
      <c r="A31" s="0" t="s">
        <v>785</v>
      </c>
      <c r="B31" s="0" t="s">
        <v>79</v>
      </c>
      <c r="C31" s="0" t="n">
        <v>3</v>
      </c>
      <c r="D31" s="0" t="n">
        <v>2</v>
      </c>
      <c r="E31" s="0" t="n">
        <v>10</v>
      </c>
      <c r="F31" s="0" t="n">
        <f aca="false">E31*D31</f>
        <v>20</v>
      </c>
    </row>
    <row r="32" customFormat="false" ht="15" hidden="false" customHeight="false" outlineLevel="0" collapsed="false">
      <c r="A32" s="0" t="s">
        <v>786</v>
      </c>
      <c r="B32" s="0" t="s">
        <v>81</v>
      </c>
      <c r="C32" s="0" t="n">
        <v>1</v>
      </c>
      <c r="D32" s="0" t="n">
        <v>2</v>
      </c>
      <c r="E32" s="0" t="n">
        <v>10</v>
      </c>
      <c r="F32" s="0" t="n">
        <f aca="false">E32*D32</f>
        <v>20</v>
      </c>
    </row>
    <row r="33" customFormat="false" ht="15" hidden="false" customHeight="false" outlineLevel="0" collapsed="false">
      <c r="A33" s="0" t="s">
        <v>787</v>
      </c>
      <c r="B33" s="0" t="s">
        <v>83</v>
      </c>
      <c r="C33" s="0" t="n">
        <v>2</v>
      </c>
      <c r="D33" s="0" t="n">
        <v>7</v>
      </c>
      <c r="E33" s="0" t="n">
        <v>10</v>
      </c>
      <c r="F33" s="0" t="n">
        <f aca="false">E33*D33</f>
        <v>70</v>
      </c>
    </row>
    <row r="34" customFormat="false" ht="15" hidden="false" customHeight="false" outlineLevel="0" collapsed="false">
      <c r="A34" s="0" t="s">
        <v>788</v>
      </c>
      <c r="B34" s="0" t="s">
        <v>85</v>
      </c>
      <c r="C34" s="0" t="n">
        <v>2</v>
      </c>
      <c r="D34" s="0" t="n">
        <v>7</v>
      </c>
      <c r="E34" s="0" t="n">
        <v>10</v>
      </c>
      <c r="F34" s="0" t="n">
        <f aca="false">E34*D34</f>
        <v>70</v>
      </c>
    </row>
    <row r="35" customFormat="false" ht="15" hidden="false" customHeight="false" outlineLevel="0" collapsed="false">
      <c r="A35" s="0" t="s">
        <v>789</v>
      </c>
      <c r="B35" s="0" t="s">
        <v>87</v>
      </c>
      <c r="C35" s="0" t="n">
        <v>1</v>
      </c>
      <c r="D35" s="0" t="n">
        <v>2</v>
      </c>
      <c r="E35" s="0" t="n">
        <v>10</v>
      </c>
      <c r="F35" s="0" t="n">
        <f aca="false">E35*D35</f>
        <v>20</v>
      </c>
    </row>
    <row r="36" customFormat="false" ht="15" hidden="false" customHeight="false" outlineLevel="0" collapsed="false">
      <c r="A36" s="0" t="s">
        <v>790</v>
      </c>
      <c r="B36" s="0" t="s">
        <v>89</v>
      </c>
      <c r="C36" s="0" t="n">
        <v>2</v>
      </c>
      <c r="D36" s="0" t="n">
        <v>8</v>
      </c>
      <c r="E36" s="0" t="n">
        <v>10</v>
      </c>
      <c r="F36" s="0" t="n">
        <f aca="false">E36*D36</f>
        <v>80</v>
      </c>
    </row>
    <row r="37" customFormat="false" ht="15" hidden="false" customHeight="false" outlineLevel="0" collapsed="false">
      <c r="A37" s="0" t="s">
        <v>791</v>
      </c>
      <c r="B37" s="0" t="s">
        <v>91</v>
      </c>
      <c r="C37" s="0" t="n">
        <v>1</v>
      </c>
      <c r="D37" s="0" t="n">
        <v>2</v>
      </c>
      <c r="E37" s="0" t="n">
        <v>10</v>
      </c>
      <c r="F37" s="0" t="n">
        <f aca="false">E37*D37</f>
        <v>20</v>
      </c>
    </row>
    <row r="38" customFormat="false" ht="15" hidden="false" customHeight="false" outlineLevel="0" collapsed="false">
      <c r="A38" s="0" t="s">
        <v>792</v>
      </c>
      <c r="B38" s="0" t="s">
        <v>93</v>
      </c>
      <c r="C38" s="0" t="n">
        <v>3</v>
      </c>
      <c r="D38" s="0" t="n">
        <v>9</v>
      </c>
      <c r="E38" s="0" t="n">
        <v>10</v>
      </c>
      <c r="F38" s="0" t="n">
        <f aca="false">E38*D38</f>
        <v>90</v>
      </c>
    </row>
    <row r="39" customFormat="false" ht="15" hidden="false" customHeight="false" outlineLevel="0" collapsed="false">
      <c r="A39" s="0" t="s">
        <v>793</v>
      </c>
      <c r="B39" s="0" t="s">
        <v>95</v>
      </c>
      <c r="C39" s="0" t="n">
        <v>1</v>
      </c>
      <c r="D39" s="0" t="n">
        <v>2</v>
      </c>
      <c r="E39" s="0" t="n">
        <v>10</v>
      </c>
      <c r="F39" s="0" t="n">
        <f aca="false">E39*D39</f>
        <v>20</v>
      </c>
    </row>
    <row r="40" customFormat="false" ht="15" hidden="false" customHeight="false" outlineLevel="0" collapsed="false">
      <c r="A40" s="0" t="s">
        <v>794</v>
      </c>
      <c r="B40" s="0" t="s">
        <v>97</v>
      </c>
      <c r="C40" s="0" t="n">
        <v>1</v>
      </c>
      <c r="D40" s="0" t="n">
        <v>2</v>
      </c>
      <c r="E40" s="0" t="n">
        <v>10</v>
      </c>
      <c r="F40" s="0" t="n">
        <f aca="false">E40*D40</f>
        <v>20</v>
      </c>
    </row>
    <row r="41" customFormat="false" ht="15" hidden="false" customHeight="false" outlineLevel="0" collapsed="false">
      <c r="A41" s="0" t="s">
        <v>795</v>
      </c>
      <c r="B41" s="0" t="s">
        <v>99</v>
      </c>
      <c r="C41" s="0" t="n">
        <v>1</v>
      </c>
      <c r="D41" s="0" t="n">
        <v>2</v>
      </c>
      <c r="E41" s="0" t="n">
        <v>10</v>
      </c>
      <c r="F41" s="0" t="n">
        <f aca="false">E41*D41</f>
        <v>20</v>
      </c>
    </row>
    <row r="42" customFormat="false" ht="15" hidden="false" customHeight="false" outlineLevel="0" collapsed="false">
      <c r="A42" s="0" t="s">
        <v>796</v>
      </c>
      <c r="B42" s="0" t="s">
        <v>101</v>
      </c>
      <c r="C42" s="0" t="n">
        <v>1</v>
      </c>
      <c r="D42" s="0" t="n">
        <v>2</v>
      </c>
      <c r="E42" s="0" t="n">
        <v>10</v>
      </c>
      <c r="F42" s="0" t="n">
        <f aca="false">E42*D42</f>
        <v>20</v>
      </c>
    </row>
    <row r="43" customFormat="false" ht="15" hidden="false" customHeight="false" outlineLevel="0" collapsed="false">
      <c r="A43" s="0" t="s">
        <v>797</v>
      </c>
      <c r="B43" s="0" t="s">
        <v>103</v>
      </c>
      <c r="C43" s="0" t="n">
        <v>3</v>
      </c>
      <c r="D43" s="0" t="n">
        <v>1</v>
      </c>
      <c r="E43" s="0" t="n">
        <v>10</v>
      </c>
      <c r="F43" s="0" t="n">
        <f aca="false">E43*D43</f>
        <v>10</v>
      </c>
    </row>
    <row r="44" customFormat="false" ht="15" hidden="false" customHeight="false" outlineLevel="0" collapsed="false">
      <c r="A44" s="0" t="s">
        <v>798</v>
      </c>
      <c r="B44" s="2" t="s">
        <v>105</v>
      </c>
      <c r="C44" s="0" t="n">
        <v>2</v>
      </c>
      <c r="D44" s="0" t="n">
        <v>3</v>
      </c>
      <c r="E44" s="0" t="n">
        <v>10</v>
      </c>
      <c r="F44" s="0" t="n">
        <f aca="false">E44*D44</f>
        <v>30</v>
      </c>
    </row>
    <row r="45" customFormat="false" ht="15" hidden="false" customHeight="false" outlineLevel="0" collapsed="false">
      <c r="A45" s="0" t="s">
        <v>799</v>
      </c>
      <c r="B45" s="0" t="s">
        <v>107</v>
      </c>
      <c r="C45" s="0" t="n">
        <v>2</v>
      </c>
      <c r="D45" s="0" t="n">
        <v>5</v>
      </c>
      <c r="E45" s="0" t="n">
        <v>10</v>
      </c>
      <c r="F45" s="0" t="n">
        <f aca="false">E45*D45</f>
        <v>50</v>
      </c>
    </row>
    <row r="46" customFormat="false" ht="15" hidden="false" customHeight="false" outlineLevel="0" collapsed="false">
      <c r="A46" s="0" t="s">
        <v>800</v>
      </c>
      <c r="B46" s="0" t="s">
        <v>109</v>
      </c>
      <c r="C46" s="0" t="n">
        <v>2</v>
      </c>
      <c r="D46" s="0" t="n">
        <v>5</v>
      </c>
      <c r="E46" s="0" t="n">
        <v>10</v>
      </c>
      <c r="F46" s="0" t="n">
        <f aca="false">E46*D46</f>
        <v>50</v>
      </c>
    </row>
    <row r="47" customFormat="false" ht="15" hidden="false" customHeight="false" outlineLevel="0" collapsed="false">
      <c r="A47" s="0" t="s">
        <v>801</v>
      </c>
      <c r="B47" s="0" t="s">
        <v>111</v>
      </c>
      <c r="C47" s="0" t="n">
        <v>1</v>
      </c>
      <c r="D47" s="0" t="n">
        <v>2</v>
      </c>
      <c r="E47" s="0" t="n">
        <v>10</v>
      </c>
      <c r="F47" s="0" t="n">
        <f aca="false">E47*D47</f>
        <v>20</v>
      </c>
    </row>
    <row r="48" customFormat="false" ht="15" hidden="false" customHeight="false" outlineLevel="0" collapsed="false">
      <c r="A48" s="0" t="s">
        <v>802</v>
      </c>
      <c r="B48" s="0" t="s">
        <v>113</v>
      </c>
      <c r="C48" s="0" t="n">
        <v>3</v>
      </c>
      <c r="D48" s="0" t="n">
        <v>2</v>
      </c>
      <c r="E48" s="0" t="n">
        <v>10</v>
      </c>
      <c r="F48" s="0" t="n">
        <f aca="false">E48*D48</f>
        <v>20</v>
      </c>
    </row>
    <row r="49" customFormat="false" ht="15" hidden="false" customHeight="false" outlineLevel="0" collapsed="false">
      <c r="A49" s="0" t="s">
        <v>803</v>
      </c>
      <c r="B49" s="0" t="s">
        <v>115</v>
      </c>
      <c r="C49" s="0" t="n">
        <v>3</v>
      </c>
      <c r="D49" s="0" t="n">
        <v>7</v>
      </c>
      <c r="E49" s="0" t="n">
        <v>10</v>
      </c>
      <c r="F49" s="0" t="n">
        <f aca="false">E49*D49</f>
        <v>70</v>
      </c>
    </row>
    <row r="50" customFormat="false" ht="15" hidden="false" customHeight="false" outlineLevel="0" collapsed="false">
      <c r="A50" s="0" t="s">
        <v>804</v>
      </c>
      <c r="B50" s="0" t="s">
        <v>117</v>
      </c>
      <c r="C50" s="0" t="n">
        <v>1</v>
      </c>
      <c r="D50" s="0" t="n">
        <v>2</v>
      </c>
      <c r="E50" s="0" t="n">
        <v>10</v>
      </c>
      <c r="F50" s="0" t="n">
        <f aca="false">E50*D50</f>
        <v>20</v>
      </c>
    </row>
    <row r="51" customFormat="false" ht="15" hidden="false" customHeight="false" outlineLevel="0" collapsed="false">
      <c r="A51" s="0" t="s">
        <v>805</v>
      </c>
      <c r="B51" s="0" t="s">
        <v>119</v>
      </c>
      <c r="C51" s="0" t="n">
        <v>3</v>
      </c>
      <c r="D51" s="0" t="n">
        <v>3</v>
      </c>
      <c r="E51" s="0" t="n">
        <v>10</v>
      </c>
      <c r="F51" s="0" t="n">
        <f aca="false">E51*D51</f>
        <v>30</v>
      </c>
    </row>
    <row r="52" customFormat="false" ht="15" hidden="false" customHeight="false" outlineLevel="0" collapsed="false">
      <c r="A52" s="0" t="s">
        <v>806</v>
      </c>
      <c r="B52" s="0" t="s">
        <v>121</v>
      </c>
      <c r="C52" s="0" t="n">
        <v>3</v>
      </c>
      <c r="D52" s="0" t="n">
        <v>7</v>
      </c>
      <c r="E52" s="0" t="n">
        <v>10</v>
      </c>
      <c r="F52" s="0" t="n">
        <f aca="false">E52*D52</f>
        <v>70</v>
      </c>
    </row>
    <row r="53" customFormat="false" ht="15" hidden="false" customHeight="false" outlineLevel="0" collapsed="false">
      <c r="A53" s="0" t="s">
        <v>807</v>
      </c>
      <c r="B53" s="0" t="s">
        <v>123</v>
      </c>
      <c r="C53" s="0" t="n">
        <v>1</v>
      </c>
      <c r="D53" s="0" t="n">
        <v>2</v>
      </c>
      <c r="E53" s="0" t="n">
        <v>10</v>
      </c>
      <c r="F53" s="0" t="n">
        <f aca="false">E53*D53</f>
        <v>20</v>
      </c>
    </row>
    <row r="54" customFormat="false" ht="15" hidden="false" customHeight="false" outlineLevel="0" collapsed="false">
      <c r="A54" s="0" t="s">
        <v>808</v>
      </c>
      <c r="B54" s="0" t="s">
        <v>125</v>
      </c>
      <c r="C54" s="0" t="n">
        <v>3</v>
      </c>
      <c r="D54" s="0" t="n">
        <v>1</v>
      </c>
      <c r="E54" s="0" t="n">
        <v>10</v>
      </c>
      <c r="F54" s="0" t="n">
        <f aca="false">E54*D54</f>
        <v>10</v>
      </c>
    </row>
    <row r="55" customFormat="false" ht="15" hidden="false" customHeight="false" outlineLevel="0" collapsed="false">
      <c r="A55" s="0" t="s">
        <v>809</v>
      </c>
      <c r="B55" s="0" t="s">
        <v>127</v>
      </c>
      <c r="C55" s="0" t="n">
        <v>3</v>
      </c>
      <c r="D55" s="0" t="n">
        <v>2</v>
      </c>
      <c r="E55" s="0" t="n">
        <v>10</v>
      </c>
      <c r="F55" s="0" t="n">
        <f aca="false">E55*D55</f>
        <v>20</v>
      </c>
    </row>
    <row r="56" customFormat="false" ht="15" hidden="false" customHeight="false" outlineLevel="0" collapsed="false">
      <c r="A56" s="0" t="s">
        <v>810</v>
      </c>
      <c r="B56" s="0" t="s">
        <v>129</v>
      </c>
      <c r="C56" s="0" t="n">
        <v>1</v>
      </c>
      <c r="D56" s="0" t="n">
        <v>2</v>
      </c>
      <c r="E56" s="0" t="n">
        <v>10</v>
      </c>
      <c r="F56" s="0" t="n">
        <f aca="false">E56*D56</f>
        <v>20</v>
      </c>
    </row>
    <row r="57" customFormat="false" ht="15" hidden="false" customHeight="false" outlineLevel="0" collapsed="false">
      <c r="A57" s="0" t="s">
        <v>811</v>
      </c>
      <c r="B57" s="0" t="s">
        <v>131</v>
      </c>
      <c r="C57" s="0" t="n">
        <v>3</v>
      </c>
      <c r="D57" s="0" t="n">
        <v>2</v>
      </c>
      <c r="E57" s="0" t="n">
        <v>10</v>
      </c>
      <c r="F57" s="0" t="n">
        <f aca="false">E57*D57</f>
        <v>20</v>
      </c>
    </row>
    <row r="58" customFormat="false" ht="15" hidden="false" customHeight="false" outlineLevel="0" collapsed="false">
      <c r="A58" s="0" t="s">
        <v>812</v>
      </c>
      <c r="B58" s="0" t="s">
        <v>133</v>
      </c>
      <c r="C58" s="0" t="n">
        <v>2</v>
      </c>
      <c r="D58" s="0" t="n">
        <v>3</v>
      </c>
      <c r="E58" s="0" t="n">
        <v>10</v>
      </c>
      <c r="F58" s="0" t="n">
        <f aca="false">E58*D58</f>
        <v>30</v>
      </c>
    </row>
    <row r="59" customFormat="false" ht="15" hidden="false" customHeight="false" outlineLevel="0" collapsed="false">
      <c r="A59" s="0" t="s">
        <v>813</v>
      </c>
      <c r="B59" s="0" t="s">
        <v>135</v>
      </c>
      <c r="C59" s="0" t="n">
        <v>3</v>
      </c>
      <c r="D59" s="0" t="n">
        <v>2</v>
      </c>
      <c r="E59" s="0" t="n">
        <v>10</v>
      </c>
      <c r="F59" s="0" t="n">
        <f aca="false">E59*D59</f>
        <v>20</v>
      </c>
    </row>
    <row r="60" customFormat="false" ht="15" hidden="false" customHeight="false" outlineLevel="0" collapsed="false">
      <c r="A60" s="0" t="s">
        <v>814</v>
      </c>
      <c r="B60" s="0" t="s">
        <v>137</v>
      </c>
      <c r="C60" s="0" t="n">
        <v>2</v>
      </c>
      <c r="D60" s="0" t="n">
        <v>1</v>
      </c>
      <c r="E60" s="0" t="n">
        <v>10</v>
      </c>
      <c r="F60" s="0" t="n">
        <f aca="false">E60*D60</f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2018-06-28T16:53:20Z</dcterms:created>
  <dc:creator>Ryan Morse</dc:creator>
  <dc:description/>
  <dc:language>en-US</dc:language>
  <cp:lastModifiedBy/>
  <dcterms:modified xsi:type="dcterms:W3CDTF">2018-07-13T14:38:57Z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