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activeTab="1"/>
  </bookViews>
  <sheets>
    <sheet name="Group Condition" sheetId="1" r:id="rId1"/>
    <sheet name="Recruitment_Log" sheetId="3" r:id="rId2"/>
  </sheets>
  <definedNames>
    <definedName name="_xlnm._FilterDatabase" localSheetId="0" hidden="1">'Group Condition'!$A$1:$I$88</definedName>
    <definedName name="_xlnm._FilterDatabase" localSheetId="1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3" l="1"/>
  <c r="P50" i="3"/>
  <c r="N45" i="3"/>
  <c r="N4" i="3"/>
  <c r="N5" i="3"/>
  <c r="N7" i="3"/>
  <c r="N31" i="3"/>
  <c r="N8" i="3"/>
  <c r="N9" i="3"/>
  <c r="N10" i="3"/>
  <c r="N11" i="3"/>
  <c r="N12" i="3"/>
  <c r="N13" i="3"/>
  <c r="N6" i="3"/>
  <c r="N15" i="3"/>
  <c r="N3" i="3"/>
  <c r="N17" i="3"/>
  <c r="N16" i="3"/>
  <c r="N19" i="3"/>
  <c r="N24" i="3"/>
  <c r="N21" i="3"/>
  <c r="N22" i="3"/>
  <c r="N23" i="3"/>
  <c r="N39" i="3"/>
  <c r="N25" i="3"/>
  <c r="N26" i="3"/>
  <c r="N27" i="3"/>
  <c r="N28" i="3"/>
  <c r="N29" i="3"/>
  <c r="N30" i="3"/>
  <c r="N20" i="3"/>
  <c r="N32" i="3"/>
  <c r="N33" i="3"/>
  <c r="N34" i="3"/>
  <c r="N35" i="3"/>
  <c r="N36" i="3"/>
  <c r="N37" i="3"/>
  <c r="N38" i="3"/>
  <c r="N18" i="3"/>
  <c r="N40" i="3"/>
  <c r="N41" i="3"/>
  <c r="N42" i="3"/>
  <c r="N43" i="3"/>
  <c r="N44" i="3"/>
  <c r="N50" i="3"/>
  <c r="N46" i="3"/>
  <c r="N47" i="3"/>
  <c r="N48" i="3"/>
  <c r="N49" i="3"/>
  <c r="N55" i="3"/>
  <c r="N51" i="3"/>
  <c r="N52" i="3"/>
  <c r="N53" i="3"/>
  <c r="N54" i="3"/>
  <c r="N56" i="3"/>
  <c r="N14" i="3"/>
  <c r="N57" i="3"/>
  <c r="N58" i="3"/>
  <c r="N59" i="3"/>
  <c r="N60" i="3"/>
  <c r="N61" i="3"/>
  <c r="N62" i="3"/>
  <c r="N63" i="3"/>
  <c r="N64" i="3"/>
  <c r="N65" i="3"/>
  <c r="N66" i="3"/>
  <c r="N67" i="3"/>
  <c r="N68" i="3"/>
  <c r="N2" i="3"/>
  <c r="L5" i="3"/>
  <c r="L8" i="3"/>
  <c r="L10" i="3"/>
  <c r="L11" i="3"/>
  <c r="L12" i="3"/>
  <c r="L13" i="3"/>
  <c r="L15" i="3"/>
  <c r="L17" i="3"/>
  <c r="L21" i="3"/>
  <c r="L22" i="3"/>
  <c r="L25" i="3"/>
  <c r="L26" i="3"/>
  <c r="L28" i="3"/>
  <c r="L29" i="3"/>
  <c r="L32" i="3"/>
  <c r="L33" i="3"/>
  <c r="L34" i="3"/>
  <c r="L38" i="3"/>
  <c r="L40" i="3"/>
  <c r="L41" i="3"/>
  <c r="L42" i="3"/>
  <c r="L43" i="3"/>
  <c r="L44" i="3"/>
  <c r="L46" i="3"/>
  <c r="L51" i="3"/>
  <c r="L54" i="3"/>
  <c r="L57" i="3"/>
  <c r="L61" i="3"/>
  <c r="L67" i="3"/>
  <c r="M68" i="3"/>
  <c r="O68" i="3" s="1"/>
  <c r="M66" i="3"/>
  <c r="L66" i="3" s="1"/>
  <c r="M65" i="3"/>
  <c r="L65" i="3" s="1"/>
  <c r="M63" i="3"/>
  <c r="M60" i="3"/>
  <c r="O60" i="3" s="1"/>
  <c r="M59" i="3"/>
  <c r="L59" i="3" s="1"/>
  <c r="M56" i="3"/>
  <c r="L56" i="3" s="1"/>
  <c r="M53" i="3"/>
  <c r="L53" i="3" s="1"/>
  <c r="M52" i="3"/>
  <c r="M55" i="3"/>
  <c r="O55" i="3" s="1"/>
  <c r="M49" i="3"/>
  <c r="M48" i="3"/>
  <c r="M47" i="3"/>
  <c r="L47" i="3" s="1"/>
  <c r="M50" i="3"/>
  <c r="L50" i="3" s="1"/>
  <c r="M18" i="3"/>
  <c r="L18" i="3" s="1"/>
  <c r="M37" i="3"/>
  <c r="L37" i="3" s="1"/>
  <c r="M36" i="3"/>
  <c r="L36" i="3" s="1"/>
  <c r="M35" i="3"/>
  <c r="M20" i="3"/>
  <c r="L20" i="3" s="1"/>
  <c r="M30" i="3"/>
  <c r="L30" i="3" s="1"/>
  <c r="M27" i="3"/>
  <c r="M39" i="3"/>
  <c r="O39" i="3" s="1"/>
  <c r="M23" i="3"/>
  <c r="O23" i="3" s="1"/>
  <c r="M24" i="3"/>
  <c r="L24" i="3" s="1"/>
  <c r="M19" i="3"/>
  <c r="L19" i="3" s="1"/>
  <c r="M16" i="3"/>
  <c r="L16" i="3" s="1"/>
  <c r="M3" i="3"/>
  <c r="L3" i="3" s="1"/>
  <c r="M6" i="3"/>
  <c r="L6" i="3" s="1"/>
  <c r="M9" i="3"/>
  <c r="L9" i="3" s="1"/>
  <c r="M31" i="3"/>
  <c r="L31" i="3" s="1"/>
  <c r="M7" i="3"/>
  <c r="L7" i="3" s="1"/>
  <c r="M4" i="3"/>
  <c r="L4" i="3" s="1"/>
  <c r="M45" i="3"/>
  <c r="L45" i="3" s="1"/>
  <c r="L2" i="3"/>
  <c r="O7" i="3" l="1"/>
  <c r="O6" i="3"/>
  <c r="O18" i="3"/>
  <c r="O50" i="3"/>
  <c r="O45" i="3"/>
  <c r="O31" i="3"/>
  <c r="O56" i="3"/>
  <c r="O3" i="3"/>
  <c r="P68" i="3" s="1"/>
  <c r="O16" i="3"/>
  <c r="O19" i="3"/>
  <c r="O59" i="3"/>
  <c r="O24" i="3"/>
  <c r="P55" i="3" s="1"/>
  <c r="O65" i="3"/>
  <c r="P7" i="3" s="1"/>
  <c r="O30" i="3"/>
  <c r="O66" i="3"/>
  <c r="O20" i="3"/>
  <c r="L35" i="3"/>
  <c r="L63" i="3"/>
  <c r="L27" i="3"/>
  <c r="L55" i="3"/>
  <c r="L49" i="3"/>
  <c r="L52" i="3"/>
  <c r="L48" i="3"/>
  <c r="L39" i="3"/>
  <c r="L23" i="3"/>
  <c r="L68" i="3"/>
  <c r="K64" i="3"/>
  <c r="K62" i="3"/>
  <c r="K60" i="3"/>
  <c r="K58" i="3"/>
  <c r="K14" i="3"/>
  <c r="P20" i="3" l="1"/>
  <c r="P6" i="3"/>
  <c r="P59" i="3"/>
  <c r="P24" i="3"/>
  <c r="P18" i="3"/>
  <c r="P3" i="3"/>
  <c r="P66" i="3"/>
  <c r="P65" i="3"/>
  <c r="P60" i="3"/>
  <c r="P16" i="3"/>
  <c r="P39" i="3"/>
  <c r="P45" i="3"/>
  <c r="P56" i="3"/>
  <c r="P31" i="3"/>
  <c r="M64" i="3"/>
  <c r="O64" i="3" s="1"/>
  <c r="M14" i="3"/>
  <c r="O14" i="3" s="1"/>
  <c r="M58" i="3"/>
  <c r="L60" i="3"/>
  <c r="M62" i="3"/>
  <c r="L62" i="3" s="1"/>
  <c r="H5" i="3"/>
  <c r="H13" i="3"/>
  <c r="H3" i="3"/>
  <c r="H15" i="3"/>
  <c r="H37" i="3"/>
  <c r="H6" i="3"/>
  <c r="H17" i="3"/>
  <c r="H12" i="3"/>
  <c r="H7" i="3"/>
  <c r="H14" i="3"/>
  <c r="H16" i="3"/>
  <c r="H38" i="3"/>
  <c r="H52" i="3"/>
  <c r="H30" i="3"/>
  <c r="H18" i="3"/>
  <c r="H19" i="3"/>
  <c r="H20" i="3"/>
  <c r="H24" i="3"/>
  <c r="H31" i="3"/>
  <c r="H8" i="3"/>
  <c r="H23" i="3"/>
  <c r="J23" i="3" s="1"/>
  <c r="H21" i="3"/>
  <c r="H22" i="3"/>
  <c r="H39" i="3"/>
  <c r="H25" i="3"/>
  <c r="H26" i="3"/>
  <c r="H27" i="3"/>
  <c r="H9" i="3"/>
  <c r="H29" i="3"/>
  <c r="H33" i="3"/>
  <c r="H34" i="3"/>
  <c r="H36" i="3"/>
  <c r="H35" i="3"/>
  <c r="J35" i="3" s="1"/>
  <c r="H41" i="3"/>
  <c r="H42" i="3"/>
  <c r="H44" i="3"/>
  <c r="H45" i="3"/>
  <c r="H50" i="3"/>
  <c r="H46" i="3"/>
  <c r="H40" i="3"/>
  <c r="H2" i="3"/>
  <c r="H28" i="3"/>
  <c r="H47" i="3"/>
  <c r="H48" i="3"/>
  <c r="H10" i="3"/>
  <c r="H51" i="3"/>
  <c r="H55" i="3"/>
  <c r="H11" i="3"/>
  <c r="H53" i="3"/>
  <c r="H32" i="3"/>
  <c r="H56" i="3"/>
  <c r="H49" i="3"/>
  <c r="H57" i="3"/>
  <c r="H58" i="3"/>
  <c r="H54" i="3"/>
  <c r="H59" i="3"/>
  <c r="H43" i="3"/>
  <c r="H61" i="3"/>
  <c r="H60" i="3"/>
  <c r="H62" i="3"/>
  <c r="H64" i="3"/>
  <c r="H67" i="3"/>
  <c r="H63" i="3"/>
  <c r="H65" i="3"/>
  <c r="H66" i="3"/>
  <c r="H68" i="3"/>
  <c r="H4" i="3"/>
  <c r="P64" i="3" l="1"/>
  <c r="J34" i="3"/>
  <c r="L64" i="3"/>
  <c r="L58" i="3"/>
  <c r="O58" i="3"/>
  <c r="J30" i="3"/>
  <c r="J47" i="3"/>
  <c r="J38" i="3"/>
  <c r="J59" i="3"/>
  <c r="L14" i="3"/>
  <c r="J13" i="3"/>
  <c r="J5" i="3"/>
  <c r="J25" i="3"/>
  <c r="J53" i="3"/>
  <c r="J52" i="3"/>
  <c r="J57" i="3"/>
  <c r="J33" i="3"/>
  <c r="J11" i="3"/>
  <c r="J42" i="3"/>
  <c r="J16" i="3"/>
  <c r="J39" i="3"/>
  <c r="J26" i="3"/>
  <c r="J21" i="3"/>
  <c r="J9" i="3"/>
  <c r="J22" i="3"/>
  <c r="J44" i="3"/>
  <c r="J32" i="3"/>
  <c r="J46" i="3"/>
  <c r="J56" i="3"/>
  <c r="J19" i="3"/>
  <c r="J10" i="3"/>
  <c r="J31" i="3"/>
  <c r="J8" i="3"/>
  <c r="J61" i="3"/>
  <c r="J37" i="3"/>
  <c r="J48" i="3"/>
  <c r="J36" i="3"/>
  <c r="J12" i="3"/>
  <c r="J20" i="3"/>
  <c r="J66" i="3"/>
  <c r="J54" i="3"/>
  <c r="J7" i="3"/>
  <c r="J29" i="3"/>
  <c r="J17" i="3"/>
  <c r="J40" i="3"/>
  <c r="J28" i="3"/>
  <c r="J3" i="3"/>
  <c r="J4" i="3"/>
  <c r="J43" i="3"/>
  <c r="J65" i="3"/>
  <c r="J41" i="3"/>
  <c r="J63" i="3"/>
  <c r="J51" i="3"/>
  <c r="J18" i="3"/>
  <c r="J15" i="3"/>
  <c r="P19" i="3" l="1"/>
  <c r="P58" i="3"/>
</calcChain>
</file>

<file path=xl/sharedStrings.xml><?xml version="1.0" encoding="utf-8"?>
<sst xmlns="http://schemas.openxmlformats.org/spreadsheetml/2006/main" count="555" uniqueCount="212">
  <si>
    <t>Too High</t>
  </si>
  <si>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</si>
  <si>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</si>
  <si>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</si>
  <si>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</si>
  <si>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</si>
  <si>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</si>
  <si>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</si>
  <si>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</si>
  <si>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</si>
  <si>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</si>
  <si>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</si>
  <si>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</si>
  <si>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</si>
  <si>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</si>
  <si>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</si>
  <si>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</si>
  <si>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</si>
  <si>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</si>
  <si>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</si>
  <si>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</si>
  <si>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</si>
  <si>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</si>
  <si>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</si>
  <si>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</si>
  <si>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</si>
  <si>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</si>
  <si>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</si>
  <si>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</si>
  <si>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</si>
  <si>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</si>
  <si>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</si>
  <si>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</si>
  <si>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</si>
  <si>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</si>
  <si>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</si>
  <si>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</si>
  <si>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</si>
  <si>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</si>
  <si>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</si>
  <si>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</si>
  <si>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</si>
  <si>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</si>
  <si>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</si>
  <si>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</si>
  <si>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</si>
  <si>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</si>
  <si>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</si>
  <si>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</si>
  <si>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</si>
  <si>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</si>
  <si>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</si>
  <si>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</si>
  <si>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</si>
  <si>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</si>
  <si>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</si>
  <si>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</si>
  <si>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</si>
  <si>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</si>
  <si>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</si>
  <si>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</si>
  <si>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</si>
  <si>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</si>
  <si>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</si>
  <si>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</si>
  <si>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</si>
  <si>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</si>
  <si>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</si>
  <si>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</si>
  <si>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</si>
  <si>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</si>
  <si>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</si>
  <si>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</si>
  <si>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</si>
  <si>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</si>
  <si>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</si>
  <si>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</si>
  <si>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</si>
  <si>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</si>
  <si>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</si>
  <si>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</si>
  <si>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</si>
  <si>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</si>
  <si>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</si>
  <si>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</si>
  <si>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</si>
  <si>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</si>
  <si>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</si>
  <si>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</si>
  <si>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</si>
  <si>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</si>
  <si>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</si>
  <si>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</si>
  <si>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</si>
  <si>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</si>
  <si>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</si>
  <si>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</si>
  <si>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</si>
  <si>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</si>
  <si>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</si>
  <si>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</si>
  <si>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</si>
  <si>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</si>
  <si>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</si>
  <si>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</si>
  <si>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</si>
  <si>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</si>
  <si>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</si>
  <si>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</si>
  <si>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</si>
  <si>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</si>
  <si>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</si>
  <si>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</si>
  <si>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</si>
  <si>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</si>
  <si>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</si>
  <si>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</si>
  <si>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</si>
  <si>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</si>
  <si>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</si>
  <si>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</si>
  <si>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</si>
  <si>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</si>
  <si>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</si>
  <si>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</si>
  <si>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</si>
  <si>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</si>
  <si>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</si>
  <si>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</si>
  <si>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</si>
  <si>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</si>
  <si>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</si>
  <si>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</si>
  <si>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</si>
  <si>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</si>
  <si>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</si>
  <si>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</si>
  <si>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</si>
  <si>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</si>
  <si>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</si>
  <si>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</si>
  <si>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</si>
  <si>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</si>
  <si>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</si>
  <si>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</si>
  <si>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</si>
  <si>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</si>
  <si>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</si>
  <si>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</si>
  <si>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</si>
  <si>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</si>
  <si>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</si>
  <si>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</si>
  <si>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</si>
  <si>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</si>
  <si>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</si>
  <si>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</si>
  <si>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</si>
  <si>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</si>
  <si>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</si>
  <si>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</si>
  <si>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</si>
  <si>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</si>
  <si>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</si>
  <si>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</si>
  <si>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</si>
  <si>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</si>
  <si>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</si>
  <si>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</si>
  <si>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</si>
  <si>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</si>
  <si>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</si>
  <si>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</si>
  <si>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</si>
  <si>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</si>
  <si>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</si>
  <si>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</si>
  <si>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</si>
  <si>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</si>
  <si>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</si>
  <si>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</si>
  <si>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</si>
  <si>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</si>
  <si>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X?</t>
  </si>
  <si>
    <t>LSQj</t>
  </si>
  <si>
    <t>LSQa</t>
  </si>
  <si>
    <t>ISQj</t>
  </si>
  <si>
    <t>ISQa</t>
  </si>
  <si>
    <t>NSHj</t>
  </si>
  <si>
    <t>NSHa</t>
  </si>
  <si>
    <t>OSHj</t>
  </si>
  <si>
    <t>OSHa</t>
  </si>
  <si>
    <t>KDENR_Orig</t>
  </si>
  <si>
    <t>NA</t>
  </si>
  <si>
    <t>RemovePred3_Scale</t>
  </si>
  <si>
    <t>RemovePred2_Scale</t>
  </si>
  <si>
    <t>RemovePred2_newKDENR</t>
  </si>
  <si>
    <t>RemovePred2_new</t>
  </si>
  <si>
    <t>RemovePred3_NewKDENR</t>
  </si>
  <si>
    <t>RemovePred4_KDENR</t>
  </si>
  <si>
    <t>RemovePred4_Changed</t>
  </si>
  <si>
    <t>RemovePred3_FinalKDENR</t>
  </si>
  <si>
    <t>+</t>
  </si>
  <si>
    <t>-</t>
  </si>
  <si>
    <t>--</t>
  </si>
  <si>
    <t>Too High Early</t>
  </si>
  <si>
    <t>RemovePred5_tochange</t>
  </si>
  <si>
    <t>---</t>
  </si>
  <si>
    <t>RemovePred5_KDENR</t>
  </si>
  <si>
    <t>Change</t>
  </si>
  <si>
    <t>RemovePred6_KDENR</t>
  </si>
  <si>
    <t>RemovePred6_Change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</si>
</sst>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8"/>
  <sheetViews>
    <sheetView zoomScaleNormal="100" workbookViewId="0">
      <pane ySplit="1" topLeftCell="A2" activePane="bottomLeft" state="frozen"/>
      <selection pane="bottomLeft" activeCell="F86" sqref="F86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0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7.6640625" bestFit="1" customWidth="1"/>
    <col min="9" max="9" width="8.88671875" style="13"/>
  </cols>
  <sheetData>
    <row r="1" spans="1:9" x14ac:dyDescent="0.3">
      <c r="A1" t="s">
        <v>91</v>
      </c>
      <c r="B1" t="s">
        <v>180</v>
      </c>
      <c r="C1" t="s">
        <v>205</v>
      </c>
      <c r="D1" t="s">
        <v>0</v>
      </c>
      <c r="E1" t="s">
        <v>1</v>
      </c>
      <c r="F1" t="s">
        <v>3</v>
      </c>
      <c r="G1" t="s">
        <v>92</v>
      </c>
      <c r="H1" t="s">
        <v>2</v>
      </c>
      <c r="I1" s="13" t="s">
        <v>209</v>
      </c>
    </row>
    <row r="2" spans="1:9" hidden="1" x14ac:dyDescent="0.3">
      <c r="A2" t="s">
        <v>4</v>
      </c>
      <c r="B2" t="s">
        <v>123</v>
      </c>
      <c r="G2" t="s">
        <v>181</v>
      </c>
    </row>
    <row r="3" spans="1:9" x14ac:dyDescent="0.3">
      <c r="A3" t="s">
        <v>5</v>
      </c>
      <c r="B3" t="s">
        <v>103</v>
      </c>
      <c r="C3" t="s">
        <v>181</v>
      </c>
      <c r="D3" t="s">
        <v>181</v>
      </c>
      <c r="I3" s="13" t="s">
        <v>204</v>
      </c>
    </row>
    <row r="4" spans="1:9" hidden="1" x14ac:dyDescent="0.3">
      <c r="A4" t="s">
        <v>6</v>
      </c>
      <c r="B4" t="s">
        <v>111</v>
      </c>
      <c r="G4" t="s">
        <v>181</v>
      </c>
    </row>
    <row r="5" spans="1:9" hidden="1" x14ac:dyDescent="0.3">
      <c r="A5" t="s">
        <v>7</v>
      </c>
      <c r="B5" t="s">
        <v>105</v>
      </c>
      <c r="F5" t="s">
        <v>181</v>
      </c>
      <c r="H5" t="s">
        <v>181</v>
      </c>
    </row>
    <row r="6" spans="1:9" x14ac:dyDescent="0.3">
      <c r="A6" t="s">
        <v>8</v>
      </c>
      <c r="B6" t="s">
        <v>115</v>
      </c>
      <c r="C6" t="s">
        <v>181</v>
      </c>
      <c r="I6" s="13" t="s">
        <v>203</v>
      </c>
    </row>
    <row r="7" spans="1:9" x14ac:dyDescent="0.3">
      <c r="A7" t="s">
        <v>9</v>
      </c>
      <c r="B7" t="s">
        <v>102</v>
      </c>
      <c r="C7" t="s">
        <v>181</v>
      </c>
      <c r="I7" s="13" t="s">
        <v>203</v>
      </c>
    </row>
    <row r="8" spans="1:9" hidden="1" x14ac:dyDescent="0.3">
      <c r="A8" t="s">
        <v>10</v>
      </c>
      <c r="B8" t="s">
        <v>94</v>
      </c>
      <c r="G8" t="s">
        <v>181</v>
      </c>
    </row>
    <row r="9" spans="1:9" hidden="1" x14ac:dyDescent="0.3">
      <c r="A9" t="s">
        <v>26</v>
      </c>
      <c r="B9" t="s">
        <v>113</v>
      </c>
      <c r="G9" t="s">
        <v>181</v>
      </c>
    </row>
    <row r="10" spans="1:9" hidden="1" x14ac:dyDescent="0.3">
      <c r="A10" t="s">
        <v>36</v>
      </c>
      <c r="B10" t="s">
        <v>125</v>
      </c>
      <c r="F10" t="s">
        <v>181</v>
      </c>
      <c r="G10" t="s">
        <v>181</v>
      </c>
    </row>
    <row r="11" spans="1:9" hidden="1" x14ac:dyDescent="0.3">
      <c r="A11" t="s">
        <v>41</v>
      </c>
      <c r="B11" t="s">
        <v>130</v>
      </c>
      <c r="G11" t="s">
        <v>181</v>
      </c>
    </row>
    <row r="12" spans="1:9" hidden="1" x14ac:dyDescent="0.3">
      <c r="A12" t="s">
        <v>67</v>
      </c>
      <c r="B12" t="s">
        <v>156</v>
      </c>
      <c r="G12" t="s">
        <v>181</v>
      </c>
    </row>
    <row r="13" spans="1:9" hidden="1" x14ac:dyDescent="0.3">
      <c r="A13" t="s">
        <v>59</v>
      </c>
      <c r="B13" t="s">
        <v>148</v>
      </c>
      <c r="D13" t="s">
        <v>181</v>
      </c>
    </row>
    <row r="14" spans="1:9" hidden="1" x14ac:dyDescent="0.3">
      <c r="A14" t="s">
        <v>79</v>
      </c>
      <c r="B14" t="s">
        <v>168</v>
      </c>
      <c r="H14" t="s">
        <v>181</v>
      </c>
    </row>
    <row r="15" spans="1:9" hidden="1" x14ac:dyDescent="0.3">
      <c r="A15" t="s">
        <v>69</v>
      </c>
      <c r="B15" t="s">
        <v>158</v>
      </c>
      <c r="E15" t="s">
        <v>181</v>
      </c>
      <c r="G15" t="s">
        <v>181</v>
      </c>
    </row>
    <row r="16" spans="1:9" hidden="1" x14ac:dyDescent="0.3">
      <c r="A16" t="s">
        <v>21</v>
      </c>
      <c r="B16" t="s">
        <v>107</v>
      </c>
      <c r="F16" t="s">
        <v>181</v>
      </c>
      <c r="G16" t="s">
        <v>181</v>
      </c>
    </row>
    <row r="17" spans="1:9" x14ac:dyDescent="0.3">
      <c r="A17" t="s">
        <v>32</v>
      </c>
      <c r="B17" t="s">
        <v>120</v>
      </c>
      <c r="C17" t="s">
        <v>181</v>
      </c>
      <c r="D17" t="s">
        <v>181</v>
      </c>
      <c r="I17" s="13" t="s">
        <v>207</v>
      </c>
    </row>
    <row r="18" spans="1:9" hidden="1" x14ac:dyDescent="0.3">
      <c r="A18" t="s">
        <v>49</v>
      </c>
      <c r="B18" t="s">
        <v>138</v>
      </c>
      <c r="H18" t="s">
        <v>181</v>
      </c>
    </row>
    <row r="19" spans="1:9" x14ac:dyDescent="0.3">
      <c r="A19" t="s">
        <v>13</v>
      </c>
      <c r="B19" t="s">
        <v>96</v>
      </c>
      <c r="C19" t="s">
        <v>181</v>
      </c>
      <c r="D19" t="s">
        <v>181</v>
      </c>
      <c r="I19" s="13" t="s">
        <v>203</v>
      </c>
    </row>
    <row r="20" spans="1:9" hidden="1" x14ac:dyDescent="0.3">
      <c r="A20" t="s">
        <v>23</v>
      </c>
      <c r="B20" t="s">
        <v>109</v>
      </c>
      <c r="G20" t="s">
        <v>181</v>
      </c>
    </row>
    <row r="21" spans="1:9" hidden="1" x14ac:dyDescent="0.3">
      <c r="A21" t="s">
        <v>75</v>
      </c>
      <c r="B21" t="s">
        <v>164</v>
      </c>
      <c r="G21" t="s">
        <v>181</v>
      </c>
    </row>
    <row r="22" spans="1:9" hidden="1" x14ac:dyDescent="0.3">
      <c r="A22" t="s">
        <v>76</v>
      </c>
      <c r="B22" t="s">
        <v>165</v>
      </c>
      <c r="H22" t="s">
        <v>181</v>
      </c>
    </row>
    <row r="23" spans="1:9" hidden="1" x14ac:dyDescent="0.3">
      <c r="A23" t="s">
        <v>81</v>
      </c>
      <c r="B23" t="s">
        <v>170</v>
      </c>
      <c r="H23" t="s">
        <v>181</v>
      </c>
    </row>
    <row r="24" spans="1:9" hidden="1" x14ac:dyDescent="0.3">
      <c r="A24" t="s">
        <v>82</v>
      </c>
      <c r="B24" t="s">
        <v>171</v>
      </c>
      <c r="H24" t="s">
        <v>181</v>
      </c>
    </row>
    <row r="25" spans="1:9" x14ac:dyDescent="0.3">
      <c r="A25" t="s">
        <v>37</v>
      </c>
      <c r="B25" t="s">
        <v>126</v>
      </c>
      <c r="C25" t="s">
        <v>181</v>
      </c>
      <c r="D25" t="s">
        <v>181</v>
      </c>
      <c r="G25" t="s">
        <v>181</v>
      </c>
      <c r="I25" s="13" t="s">
        <v>203</v>
      </c>
    </row>
    <row r="26" spans="1:9" x14ac:dyDescent="0.3">
      <c r="A26" t="s">
        <v>18</v>
      </c>
      <c r="B26" t="s">
        <v>101</v>
      </c>
      <c r="C26" t="s">
        <v>181</v>
      </c>
      <c r="H26" t="s">
        <v>181</v>
      </c>
      <c r="I26" s="13" t="s">
        <v>203</v>
      </c>
    </row>
    <row r="27" spans="1:9" hidden="1" x14ac:dyDescent="0.3">
      <c r="A27" t="s">
        <v>80</v>
      </c>
      <c r="B27" t="s">
        <v>169</v>
      </c>
      <c r="G27" t="s">
        <v>181</v>
      </c>
    </row>
    <row r="28" spans="1:9" x14ac:dyDescent="0.3">
      <c r="A28" t="s">
        <v>43</v>
      </c>
      <c r="B28" t="s">
        <v>132</v>
      </c>
      <c r="C28" t="s">
        <v>181</v>
      </c>
      <c r="H28" t="s">
        <v>181</v>
      </c>
      <c r="I28" s="13" t="s">
        <v>203</v>
      </c>
    </row>
    <row r="29" spans="1:9" hidden="1" x14ac:dyDescent="0.3">
      <c r="A29" t="s">
        <v>64</v>
      </c>
      <c r="B29" t="s">
        <v>153</v>
      </c>
      <c r="G29" t="s">
        <v>181</v>
      </c>
      <c r="I29" s="13" t="s">
        <v>203</v>
      </c>
    </row>
    <row r="30" spans="1:9" x14ac:dyDescent="0.3">
      <c r="A30" t="s">
        <v>62</v>
      </c>
      <c r="B30" t="s">
        <v>151</v>
      </c>
      <c r="H30" t="s">
        <v>181</v>
      </c>
    </row>
    <row r="31" spans="1:9" hidden="1" x14ac:dyDescent="0.3">
      <c r="A31" t="s">
        <v>89</v>
      </c>
      <c r="B31" t="s">
        <v>178</v>
      </c>
      <c r="E31" t="s">
        <v>183</v>
      </c>
    </row>
    <row r="32" spans="1:9" x14ac:dyDescent="0.3">
      <c r="A32" t="s">
        <v>53</v>
      </c>
      <c r="B32" t="s">
        <v>142</v>
      </c>
      <c r="C32" t="s">
        <v>181</v>
      </c>
      <c r="G32" t="s">
        <v>181</v>
      </c>
      <c r="I32" s="13" t="s">
        <v>203</v>
      </c>
    </row>
    <row r="33" spans="1:9" hidden="1" x14ac:dyDescent="0.3">
      <c r="A33" t="s">
        <v>70</v>
      </c>
      <c r="B33" t="s">
        <v>159</v>
      </c>
      <c r="G33" t="s">
        <v>181</v>
      </c>
    </row>
    <row r="34" spans="1:9" hidden="1" x14ac:dyDescent="0.3">
      <c r="A34" t="s">
        <v>63</v>
      </c>
      <c r="B34" t="s">
        <v>152</v>
      </c>
      <c r="G34" t="s">
        <v>181</v>
      </c>
      <c r="I34" s="13" t="s">
        <v>203</v>
      </c>
    </row>
    <row r="35" spans="1:9" hidden="1" x14ac:dyDescent="0.3">
      <c r="A35" t="s">
        <v>11</v>
      </c>
      <c r="B35" t="s">
        <v>93</v>
      </c>
      <c r="E35" t="s">
        <v>181</v>
      </c>
      <c r="G35" t="s">
        <v>181</v>
      </c>
    </row>
    <row r="36" spans="1:9" hidden="1" x14ac:dyDescent="0.3">
      <c r="A36" t="s">
        <v>77</v>
      </c>
      <c r="B36" t="s">
        <v>166</v>
      </c>
      <c r="H36" t="s">
        <v>181</v>
      </c>
    </row>
    <row r="37" spans="1:9" hidden="1" x14ac:dyDescent="0.3">
      <c r="A37" t="s">
        <v>57</v>
      </c>
      <c r="B37" t="s">
        <v>146</v>
      </c>
      <c r="D37" t="s">
        <v>181</v>
      </c>
    </row>
    <row r="38" spans="1:9" hidden="1" x14ac:dyDescent="0.3">
      <c r="A38" t="s">
        <v>88</v>
      </c>
      <c r="B38" t="s">
        <v>177</v>
      </c>
      <c r="H38" t="s">
        <v>181</v>
      </c>
    </row>
    <row r="39" spans="1:9" hidden="1" x14ac:dyDescent="0.3">
      <c r="A39" t="s">
        <v>84</v>
      </c>
      <c r="B39" t="s">
        <v>173</v>
      </c>
      <c r="G39" t="s">
        <v>181</v>
      </c>
    </row>
    <row r="40" spans="1:9" hidden="1" x14ac:dyDescent="0.3">
      <c r="A40" t="s">
        <v>85</v>
      </c>
      <c r="B40" t="s">
        <v>174</v>
      </c>
      <c r="H40" t="s">
        <v>181</v>
      </c>
    </row>
    <row r="41" spans="1:9" hidden="1" x14ac:dyDescent="0.3">
      <c r="A41" t="s">
        <v>22</v>
      </c>
      <c r="B41" t="s">
        <v>108</v>
      </c>
      <c r="H41" t="s">
        <v>181</v>
      </c>
    </row>
    <row r="42" spans="1:9" x14ac:dyDescent="0.3">
      <c r="A42" t="s">
        <v>42</v>
      </c>
      <c r="B42" t="s">
        <v>131</v>
      </c>
    </row>
    <row r="43" spans="1:9" x14ac:dyDescent="0.3">
      <c r="A43" t="s">
        <v>25</v>
      </c>
      <c r="B43" t="s">
        <v>112</v>
      </c>
      <c r="C43" t="s">
        <v>181</v>
      </c>
      <c r="D43" t="s">
        <v>181</v>
      </c>
      <c r="G43" t="s">
        <v>181</v>
      </c>
      <c r="I43" s="13" t="s">
        <v>203</v>
      </c>
    </row>
    <row r="44" spans="1:9" hidden="1" x14ac:dyDescent="0.3">
      <c r="A44" t="s">
        <v>54</v>
      </c>
      <c r="B44" t="s">
        <v>143</v>
      </c>
      <c r="G44" t="s">
        <v>181</v>
      </c>
    </row>
    <row r="45" spans="1:9" hidden="1" x14ac:dyDescent="0.3">
      <c r="A45" t="s">
        <v>73</v>
      </c>
      <c r="B45" t="s">
        <v>162</v>
      </c>
      <c r="H45" t="s">
        <v>181</v>
      </c>
    </row>
    <row r="46" spans="1:9" hidden="1" x14ac:dyDescent="0.3">
      <c r="A46" t="s">
        <v>35</v>
      </c>
      <c r="B46" t="s">
        <v>124</v>
      </c>
      <c r="C46" t="s">
        <v>181</v>
      </c>
      <c r="G46" t="s">
        <v>181</v>
      </c>
    </row>
    <row r="47" spans="1:9" hidden="1" x14ac:dyDescent="0.3">
      <c r="A47" t="s">
        <v>66</v>
      </c>
      <c r="B47" t="s">
        <v>155</v>
      </c>
      <c r="G47" t="s">
        <v>181</v>
      </c>
    </row>
    <row r="48" spans="1:9" hidden="1" x14ac:dyDescent="0.3">
      <c r="A48" t="s">
        <v>29</v>
      </c>
      <c r="B48" t="s">
        <v>117</v>
      </c>
      <c r="E48" t="s">
        <v>181</v>
      </c>
    </row>
    <row r="49" spans="1:9" hidden="1" x14ac:dyDescent="0.3">
      <c r="A49" t="s">
        <v>68</v>
      </c>
      <c r="B49" t="s">
        <v>157</v>
      </c>
      <c r="G49" t="s">
        <v>181</v>
      </c>
    </row>
    <row r="50" spans="1:9" hidden="1" x14ac:dyDescent="0.3">
      <c r="A50" t="s">
        <v>24</v>
      </c>
      <c r="B50" t="s">
        <v>110</v>
      </c>
      <c r="G50" t="s">
        <v>181</v>
      </c>
    </row>
    <row r="51" spans="1:9" hidden="1" x14ac:dyDescent="0.3">
      <c r="A51" t="s">
        <v>48</v>
      </c>
      <c r="B51" t="s">
        <v>137</v>
      </c>
      <c r="H51" t="s">
        <v>181</v>
      </c>
    </row>
    <row r="52" spans="1:9" x14ac:dyDescent="0.3">
      <c r="A52" t="s">
        <v>19</v>
      </c>
      <c r="B52" t="s">
        <v>104</v>
      </c>
      <c r="C52" t="s">
        <v>181</v>
      </c>
      <c r="D52" t="s">
        <v>181</v>
      </c>
      <c r="I52" s="13" t="s">
        <v>203</v>
      </c>
    </row>
    <row r="53" spans="1:9" hidden="1" x14ac:dyDescent="0.3">
      <c r="A53" t="s">
        <v>51</v>
      </c>
      <c r="B53" t="s">
        <v>140</v>
      </c>
      <c r="H53" t="s">
        <v>181</v>
      </c>
    </row>
    <row r="54" spans="1:9" hidden="1" x14ac:dyDescent="0.3">
      <c r="A54" t="s">
        <v>74</v>
      </c>
      <c r="B54" t="s">
        <v>163</v>
      </c>
      <c r="H54" t="s">
        <v>181</v>
      </c>
    </row>
    <row r="55" spans="1:9" hidden="1" x14ac:dyDescent="0.3">
      <c r="A55" t="s">
        <v>20</v>
      </c>
      <c r="B55" t="s">
        <v>106</v>
      </c>
      <c r="H55" t="s">
        <v>181</v>
      </c>
    </row>
    <row r="56" spans="1:9" hidden="1" x14ac:dyDescent="0.3">
      <c r="A56" t="s">
        <v>86</v>
      </c>
      <c r="B56" t="s">
        <v>175</v>
      </c>
      <c r="H56" t="s">
        <v>181</v>
      </c>
    </row>
    <row r="57" spans="1:9" hidden="1" x14ac:dyDescent="0.3">
      <c r="A57" t="s">
        <v>83</v>
      </c>
      <c r="B57" t="s">
        <v>172</v>
      </c>
      <c r="H57" t="s">
        <v>181</v>
      </c>
    </row>
    <row r="58" spans="1:9" hidden="1" x14ac:dyDescent="0.3">
      <c r="A58" t="s">
        <v>56</v>
      </c>
      <c r="B58" t="s">
        <v>145</v>
      </c>
      <c r="H58" t="s">
        <v>181</v>
      </c>
    </row>
    <row r="59" spans="1:9" x14ac:dyDescent="0.3">
      <c r="A59" t="s">
        <v>30</v>
      </c>
      <c r="B59" t="s">
        <v>118</v>
      </c>
      <c r="C59" t="s">
        <v>181</v>
      </c>
      <c r="D59" t="s">
        <v>181</v>
      </c>
      <c r="I59" s="13" t="s">
        <v>203</v>
      </c>
    </row>
    <row r="60" spans="1:9" hidden="1" x14ac:dyDescent="0.3">
      <c r="A60" t="s">
        <v>50</v>
      </c>
      <c r="B60" t="s">
        <v>139</v>
      </c>
      <c r="H60" t="s">
        <v>181</v>
      </c>
    </row>
    <row r="61" spans="1:9" x14ac:dyDescent="0.3">
      <c r="A61" t="s">
        <v>71</v>
      </c>
      <c r="B61" t="s">
        <v>160</v>
      </c>
      <c r="E61" t="s">
        <v>181</v>
      </c>
      <c r="I61" s="13" t="s">
        <v>202</v>
      </c>
    </row>
    <row r="62" spans="1:9" hidden="1" x14ac:dyDescent="0.3">
      <c r="A62" t="s">
        <v>31</v>
      </c>
      <c r="B62" t="s">
        <v>119</v>
      </c>
      <c r="C62" t="s">
        <v>181</v>
      </c>
      <c r="H62" t="s">
        <v>181</v>
      </c>
    </row>
    <row r="63" spans="1:9" hidden="1" x14ac:dyDescent="0.3">
      <c r="A63" t="s">
        <v>90</v>
      </c>
      <c r="B63" t="s">
        <v>179</v>
      </c>
      <c r="H63" t="s">
        <v>181</v>
      </c>
    </row>
    <row r="64" spans="1:9" hidden="1" x14ac:dyDescent="0.3">
      <c r="A64" t="s">
        <v>58</v>
      </c>
      <c r="B64" t="s">
        <v>147</v>
      </c>
      <c r="D64" t="s">
        <v>181</v>
      </c>
    </row>
    <row r="65" spans="1:9" hidden="1" x14ac:dyDescent="0.3">
      <c r="A65" t="s">
        <v>47</v>
      </c>
      <c r="B65" t="s">
        <v>136</v>
      </c>
      <c r="D65" t="s">
        <v>181</v>
      </c>
    </row>
    <row r="66" spans="1:9" x14ac:dyDescent="0.3">
      <c r="A66" t="s">
        <v>33</v>
      </c>
      <c r="B66" t="s">
        <v>121</v>
      </c>
      <c r="C66" t="s">
        <v>181</v>
      </c>
      <c r="D66" t="s">
        <v>181</v>
      </c>
      <c r="G66" t="s">
        <v>181</v>
      </c>
      <c r="I66" s="13" t="s">
        <v>204</v>
      </c>
    </row>
    <row r="67" spans="1:9" hidden="1" x14ac:dyDescent="0.3">
      <c r="A67" t="s">
        <v>65</v>
      </c>
      <c r="B67" t="s">
        <v>154</v>
      </c>
      <c r="G67" t="s">
        <v>181</v>
      </c>
    </row>
    <row r="68" spans="1:9" hidden="1" x14ac:dyDescent="0.3">
      <c r="A68" t="s">
        <v>55</v>
      </c>
      <c r="B68" t="s">
        <v>144</v>
      </c>
      <c r="H68" t="s">
        <v>181</v>
      </c>
    </row>
    <row r="69" spans="1:9" hidden="1" x14ac:dyDescent="0.3">
      <c r="A69" t="s">
        <v>78</v>
      </c>
      <c r="B69" t="s">
        <v>167</v>
      </c>
      <c r="D69" t="s">
        <v>181</v>
      </c>
    </row>
    <row r="70" spans="1:9" hidden="1" x14ac:dyDescent="0.3">
      <c r="A70" t="s">
        <v>87</v>
      </c>
      <c r="B70" t="s">
        <v>176</v>
      </c>
      <c r="H70" t="s">
        <v>181</v>
      </c>
    </row>
    <row r="71" spans="1:9" hidden="1" x14ac:dyDescent="0.3">
      <c r="A71" t="s">
        <v>27</v>
      </c>
      <c r="B71" t="s">
        <v>114</v>
      </c>
      <c r="G71" t="s">
        <v>181</v>
      </c>
    </row>
    <row r="72" spans="1:9" hidden="1" x14ac:dyDescent="0.3">
      <c r="A72" t="s">
        <v>72</v>
      </c>
      <c r="B72" t="s">
        <v>161</v>
      </c>
      <c r="G72" t="s">
        <v>181</v>
      </c>
    </row>
    <row r="73" spans="1:9" hidden="1" x14ac:dyDescent="0.3">
      <c r="A73" t="s">
        <v>28</v>
      </c>
      <c r="B73" t="s">
        <v>116</v>
      </c>
      <c r="G73" t="s">
        <v>181</v>
      </c>
    </row>
    <row r="74" spans="1:9" hidden="1" x14ac:dyDescent="0.3">
      <c r="A74" t="s">
        <v>60</v>
      </c>
      <c r="B74" t="s">
        <v>149</v>
      </c>
      <c r="H74" t="s">
        <v>181</v>
      </c>
    </row>
    <row r="75" spans="1:9" x14ac:dyDescent="0.3">
      <c r="A75" t="s">
        <v>46</v>
      </c>
      <c r="B75" t="s">
        <v>135</v>
      </c>
      <c r="C75" t="s">
        <v>181</v>
      </c>
      <c r="D75" t="s">
        <v>181</v>
      </c>
      <c r="I75" s="13" t="s">
        <v>203</v>
      </c>
    </row>
    <row r="76" spans="1:9" x14ac:dyDescent="0.3">
      <c r="A76" t="s">
        <v>45</v>
      </c>
      <c r="B76" t="s">
        <v>134</v>
      </c>
      <c r="C76" t="s">
        <v>181</v>
      </c>
      <c r="D76" t="s">
        <v>181</v>
      </c>
      <c r="I76" s="13" t="s">
        <v>203</v>
      </c>
    </row>
    <row r="77" spans="1:9" hidden="1" x14ac:dyDescent="0.3">
      <c r="A77" t="s">
        <v>38</v>
      </c>
      <c r="B77" t="s">
        <v>127</v>
      </c>
      <c r="G77" t="s">
        <v>181</v>
      </c>
    </row>
    <row r="78" spans="1:9" x14ac:dyDescent="0.3">
      <c r="A78" t="s">
        <v>15</v>
      </c>
      <c r="B78" t="s">
        <v>98</v>
      </c>
      <c r="C78" t="s">
        <v>181</v>
      </c>
      <c r="D78" t="s">
        <v>181</v>
      </c>
      <c r="G78" t="s">
        <v>181</v>
      </c>
      <c r="I78" s="13" t="s">
        <v>204</v>
      </c>
    </row>
    <row r="79" spans="1:9" x14ac:dyDescent="0.3">
      <c r="A79" t="s">
        <v>39</v>
      </c>
      <c r="B79" t="s">
        <v>128</v>
      </c>
      <c r="C79" t="s">
        <v>181</v>
      </c>
      <c r="D79" t="s">
        <v>181</v>
      </c>
      <c r="G79" t="s">
        <v>181</v>
      </c>
      <c r="I79" s="13" t="s">
        <v>204</v>
      </c>
    </row>
    <row r="80" spans="1:9" hidden="1" x14ac:dyDescent="0.3">
      <c r="A80" t="s">
        <v>34</v>
      </c>
      <c r="B80" t="s">
        <v>122</v>
      </c>
      <c r="G80" t="s">
        <v>181</v>
      </c>
      <c r="I80" s="13" t="s">
        <v>202</v>
      </c>
    </row>
    <row r="81" spans="1:9" hidden="1" x14ac:dyDescent="0.3">
      <c r="A81" t="s">
        <v>61</v>
      </c>
      <c r="B81" t="s">
        <v>150</v>
      </c>
      <c r="H81" t="s">
        <v>181</v>
      </c>
    </row>
    <row r="82" spans="1:9" hidden="1" x14ac:dyDescent="0.3">
      <c r="A82" t="s">
        <v>12</v>
      </c>
      <c r="B82" t="s">
        <v>95</v>
      </c>
      <c r="C82" t="s">
        <v>181</v>
      </c>
      <c r="G82" t="s">
        <v>181</v>
      </c>
    </row>
    <row r="83" spans="1:9" hidden="1" x14ac:dyDescent="0.3">
      <c r="A83" t="s">
        <v>14</v>
      </c>
      <c r="B83" t="s">
        <v>97</v>
      </c>
      <c r="C83" t="s">
        <v>181</v>
      </c>
      <c r="H83" t="s">
        <v>181</v>
      </c>
    </row>
    <row r="84" spans="1:9" x14ac:dyDescent="0.3">
      <c r="A84" t="s">
        <v>16</v>
      </c>
      <c r="B84" t="s">
        <v>99</v>
      </c>
      <c r="C84" t="s">
        <v>181</v>
      </c>
      <c r="D84" t="s">
        <v>181</v>
      </c>
      <c r="I84" s="13" t="s">
        <v>204</v>
      </c>
    </row>
    <row r="85" spans="1:9" x14ac:dyDescent="0.3">
      <c r="A85" t="s">
        <v>52</v>
      </c>
      <c r="B85" t="s">
        <v>141</v>
      </c>
      <c r="C85" t="s">
        <v>181</v>
      </c>
      <c r="D85" t="s">
        <v>181</v>
      </c>
      <c r="G85" t="s">
        <v>181</v>
      </c>
      <c r="I85" s="13" t="s">
        <v>203</v>
      </c>
    </row>
    <row r="86" spans="1:9" x14ac:dyDescent="0.3">
      <c r="A86" t="s">
        <v>17</v>
      </c>
      <c r="B86" t="s">
        <v>100</v>
      </c>
      <c r="C86" t="s">
        <v>181</v>
      </c>
      <c r="G86" t="s">
        <v>181</v>
      </c>
      <c r="I86" s="13" t="s">
        <v>203</v>
      </c>
    </row>
    <row r="87" spans="1:9" hidden="1" x14ac:dyDescent="0.3">
      <c r="A87" t="s">
        <v>40</v>
      </c>
      <c r="B87" t="s">
        <v>129</v>
      </c>
      <c r="H87" t="s">
        <v>181</v>
      </c>
    </row>
    <row r="88" spans="1:9" x14ac:dyDescent="0.3">
      <c r="A88" t="s">
        <v>44</v>
      </c>
      <c r="B88" t="s">
        <v>133</v>
      </c>
      <c r="C88" t="s">
        <v>181</v>
      </c>
      <c r="D88" t="s">
        <v>181</v>
      </c>
      <c r="G88" t="s">
        <v>181</v>
      </c>
      <c r="I88" s="13" t="s">
        <v>203</v>
      </c>
    </row>
  </sheetData>
  <autoFilter ref="A1:I88">
    <filterColumn colId="2">
      <customFilters>
        <customFilter operator="notEqual" val=" "/>
      </customFilters>
    </filterColumn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2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U50" sqref="U50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0" style="3" bestFit="1" customWidth="1"/>
    <col min="5" max="5" width="25.44140625" style="3" bestFit="1" customWidth="1"/>
    <col min="6" max="6" width="24.21875" style="10" customWidth="1"/>
    <col min="7" max="7" width="20" style="4" bestFit="1" customWidth="1"/>
    <col min="8" max="8" width="27.88671875" style="3" bestFit="1" customWidth="1"/>
    <col min="9" max="9" width="26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6384" width="8.88671875" style="3"/>
  </cols>
  <sheetData>
    <row r="1" spans="1:16" ht="16.2" thickBot="1" x14ac:dyDescent="0.35">
      <c r="A1" s="6" t="s">
        <v>91</v>
      </c>
      <c r="B1" s="6" t="s">
        <v>182</v>
      </c>
      <c r="C1" s="3" t="s">
        <v>192</v>
      </c>
      <c r="D1" s="3" t="s">
        <v>195</v>
      </c>
      <c r="E1" s="3" t="s">
        <v>196</v>
      </c>
      <c r="F1" s="10" t="s">
        <v>197</v>
      </c>
      <c r="G1" s="4" t="s">
        <v>194</v>
      </c>
      <c r="H1" s="3" t="s">
        <v>198</v>
      </c>
      <c r="I1" s="3" t="s">
        <v>201</v>
      </c>
      <c r="J1" s="3" t="s">
        <v>200</v>
      </c>
      <c r="K1" s="3" t="s">
        <v>199</v>
      </c>
      <c r="L1" s="3" t="s">
        <v>206</v>
      </c>
      <c r="M1" s="3" t="s">
        <v>208</v>
      </c>
      <c r="N1" s="3" t="s">
        <v>211</v>
      </c>
      <c r="O1" s="3" t="s">
        <v>210</v>
      </c>
      <c r="P1" s="3" t="s">
        <v>210</v>
      </c>
    </row>
    <row r="2" spans="1:16" ht="16.2" hidden="1" thickBot="1" x14ac:dyDescent="0.35">
      <c r="A2" s="7" t="s">
        <v>4</v>
      </c>
      <c r="B2" s="3" t="s">
        <v>123</v>
      </c>
      <c r="C2" s="7">
        <v>1001094433</v>
      </c>
      <c r="D2" s="6">
        <v>15</v>
      </c>
      <c r="E2" s="6">
        <v>66739628.866666667</v>
      </c>
      <c r="F2" s="11">
        <v>66739628</v>
      </c>
      <c r="H2" s="3">
        <f t="shared" ref="H2:H33" si="0">IF(ISBLANK(G2),F2,F2/G2)</f>
        <v>66739628</v>
      </c>
      <c r="I2" s="3">
        <v>45700000</v>
      </c>
      <c r="J2" s="3">
        <v>2</v>
      </c>
      <c r="K2" s="3">
        <v>45700000</v>
      </c>
      <c r="L2" s="3">
        <f>VLOOKUP(A2,'Group Condition'!$A$2:$I$88,9,FALSE)</f>
        <v>0</v>
      </c>
      <c r="M2" s="3">
        <v>45700000</v>
      </c>
      <c r="N2" s="3">
        <f>VLOOKUP(A2,'Group Condition'!$A$2:$I$88,9,FALSE)</f>
        <v>0</v>
      </c>
      <c r="O2" s="3">
        <v>45700000</v>
      </c>
    </row>
    <row r="3" spans="1:16" ht="16.2" thickBot="1" x14ac:dyDescent="0.35">
      <c r="A3" s="7" t="s">
        <v>13</v>
      </c>
      <c r="B3" s="3" t="s">
        <v>96</v>
      </c>
      <c r="C3" s="7">
        <v>2124041.1490000002</v>
      </c>
      <c r="D3" s="6" t="s">
        <v>193</v>
      </c>
      <c r="E3" s="6" t="s">
        <v>193</v>
      </c>
      <c r="F3" s="11">
        <v>2124041.1490000002</v>
      </c>
      <c r="H3" s="3">
        <f>IF(ISBLANK(G3),F3,F3/G3)</f>
        <v>2124041.1490000002</v>
      </c>
      <c r="I3" s="3">
        <v>46100000</v>
      </c>
      <c r="J3" s="3">
        <f>IF(H3=I3,"",1)</f>
        <v>1</v>
      </c>
      <c r="K3" s="5">
        <v>10000000</v>
      </c>
      <c r="L3" s="3">
        <f>IF(K3=M3,1,0)</f>
        <v>0</v>
      </c>
      <c r="M3" s="5">
        <f>K3*0.75</f>
        <v>7500000</v>
      </c>
      <c r="N3" s="3" t="str">
        <f>VLOOKUP(A3,'Group Condition'!$A$2:$I$88,9,FALSE)</f>
        <v>-</v>
      </c>
      <c r="O3" s="5">
        <f>M3*0.75</f>
        <v>5625000</v>
      </c>
      <c r="P3" s="3">
        <f>O3*0.5</f>
        <v>2812500</v>
      </c>
    </row>
    <row r="4" spans="1:16" ht="16.2" hidden="1" thickBot="1" x14ac:dyDescent="0.35">
      <c r="A4" s="7" t="s">
        <v>6</v>
      </c>
      <c r="B4" s="3" t="s">
        <v>111</v>
      </c>
      <c r="C4" s="7">
        <v>114181041.2</v>
      </c>
      <c r="D4" s="6" t="s">
        <v>193</v>
      </c>
      <c r="E4" s="6" t="s">
        <v>193</v>
      </c>
      <c r="F4" s="11">
        <v>19030173</v>
      </c>
      <c r="H4" s="3">
        <f>IF(ISBLANK(G4),F4,F4/G4)</f>
        <v>19030173</v>
      </c>
      <c r="I4" s="3">
        <v>19030173</v>
      </c>
      <c r="J4" s="3" t="str">
        <f>IF(H4=I4,"",1)</f>
        <v/>
      </c>
      <c r="K4" s="3">
        <v>19030173</v>
      </c>
      <c r="L4" s="3">
        <f>IF(K4=M4,1,0)</f>
        <v>0</v>
      </c>
      <c r="M4" s="3">
        <f>K4+1.25</f>
        <v>19030174.25</v>
      </c>
      <c r="N4" s="3">
        <f>VLOOKUP(A4,'Group Condition'!$A$2:$I$88,9,FALSE)</f>
        <v>0</v>
      </c>
      <c r="O4" s="3">
        <v>19030174.25</v>
      </c>
    </row>
    <row r="5" spans="1:16" ht="16.2" hidden="1" thickBot="1" x14ac:dyDescent="0.35">
      <c r="A5" s="7" t="s">
        <v>7</v>
      </c>
      <c r="B5" s="3" t="s">
        <v>105</v>
      </c>
      <c r="C5" s="7">
        <v>15816.31169</v>
      </c>
      <c r="D5" s="6" t="s">
        <v>193</v>
      </c>
      <c r="E5" s="6" t="s">
        <v>193</v>
      </c>
      <c r="F5" s="11">
        <v>15816.31169</v>
      </c>
      <c r="G5" s="4">
        <v>0.25</v>
      </c>
      <c r="H5" s="3">
        <f>IF(ISBLANK(G5),F5,F5/G5)</f>
        <v>63265.246760000002</v>
      </c>
      <c r="I5" s="3">
        <v>63265</v>
      </c>
      <c r="J5" s="3">
        <f>IF(H5=I5,"",1)</f>
        <v>1</v>
      </c>
      <c r="K5" s="3">
        <v>63265</v>
      </c>
      <c r="L5" s="3">
        <f>IF(K5=M5,1,0)</f>
        <v>1</v>
      </c>
      <c r="M5" s="3">
        <v>63265</v>
      </c>
      <c r="N5" s="3">
        <f>VLOOKUP(A5,'Group Condition'!$A$2:$I$88,9,FALSE)</f>
        <v>0</v>
      </c>
      <c r="O5" s="3">
        <v>63265</v>
      </c>
    </row>
    <row r="6" spans="1:16" ht="16.2" thickBot="1" x14ac:dyDescent="0.35">
      <c r="A6" s="7" t="s">
        <v>32</v>
      </c>
      <c r="B6" s="3" t="s">
        <v>120</v>
      </c>
      <c r="C6" s="7">
        <v>1718757.3940000001</v>
      </c>
      <c r="D6" s="6" t="s">
        <v>193</v>
      </c>
      <c r="E6" s="6" t="s">
        <v>193</v>
      </c>
      <c r="F6" s="11">
        <v>1718757.3940000001</v>
      </c>
      <c r="G6" s="4">
        <v>75</v>
      </c>
      <c r="H6" s="3">
        <f>IF(ISBLANK(G6),F6,F6/G6)</f>
        <v>22916.765253333335</v>
      </c>
      <c r="I6" s="3">
        <v>36100000000</v>
      </c>
      <c r="J6" s="3">
        <v>2</v>
      </c>
      <c r="K6" s="3">
        <v>36100000000</v>
      </c>
      <c r="L6" s="3">
        <f>IF(K6=M6,1,0)</f>
        <v>0</v>
      </c>
      <c r="M6" s="3">
        <f>K6/100</f>
        <v>361000000</v>
      </c>
      <c r="N6" s="3" t="str">
        <f>VLOOKUP(A6,'Group Condition'!$A$2:$I$88,9,FALSE)</f>
        <v>---</v>
      </c>
      <c r="O6" s="3">
        <f>M6/5</f>
        <v>72200000</v>
      </c>
      <c r="P6" s="3">
        <f>O6*0.75</f>
        <v>54150000</v>
      </c>
    </row>
    <row r="7" spans="1:16" ht="16.2" thickBot="1" x14ac:dyDescent="0.35">
      <c r="A7" s="7" t="s">
        <v>8</v>
      </c>
      <c r="B7" s="3" t="s">
        <v>115</v>
      </c>
      <c r="C7" s="7">
        <v>16477555.609999999</v>
      </c>
      <c r="D7" s="6">
        <v>7</v>
      </c>
      <c r="E7" s="6">
        <v>2353936.5157142854</v>
      </c>
      <c r="F7" s="11">
        <v>2353936.5</v>
      </c>
      <c r="G7" s="4">
        <v>5</v>
      </c>
      <c r="H7" s="3">
        <f>IF(ISBLANK(G7),F7,F7/G7)</f>
        <v>470787.3</v>
      </c>
      <c r="I7" s="3">
        <v>470787</v>
      </c>
      <c r="J7" s="3">
        <f>IF(H7=I7,"",1)</f>
        <v>1</v>
      </c>
      <c r="K7" s="11">
        <v>2353936.5</v>
      </c>
      <c r="L7" s="3">
        <f>IF(K7=M7,1,0)</f>
        <v>0</v>
      </c>
      <c r="M7" s="11">
        <f>K7*0.75</f>
        <v>1765452.375</v>
      </c>
      <c r="N7" s="3" t="str">
        <f>VLOOKUP(A7,'Group Condition'!$A$2:$I$88,9,FALSE)</f>
        <v>-</v>
      </c>
      <c r="O7" s="3">
        <f>M7*0.75</f>
        <v>1324089.28125</v>
      </c>
      <c r="P7" s="3">
        <f>O7*0.75</f>
        <v>993066.9609375</v>
      </c>
    </row>
    <row r="8" spans="1:16" ht="16.2" hidden="1" thickBot="1" x14ac:dyDescent="0.35">
      <c r="A8" s="7" t="s">
        <v>10</v>
      </c>
      <c r="B8" s="3" t="s">
        <v>94</v>
      </c>
      <c r="C8" s="8">
        <v>229000000000</v>
      </c>
      <c r="D8" s="6" t="s">
        <v>193</v>
      </c>
      <c r="E8" s="6" t="s">
        <v>193</v>
      </c>
      <c r="F8" s="11">
        <v>500000000000</v>
      </c>
      <c r="G8" s="4">
        <v>0.5</v>
      </c>
      <c r="H8" s="3">
        <f>IF(ISBLANK(G8),F8,F8/G8)</f>
        <v>1000000000000</v>
      </c>
      <c r="I8" s="3">
        <v>1000000000000</v>
      </c>
      <c r="J8" s="3" t="str">
        <f>IF(H8=I8,"",1)</f>
        <v/>
      </c>
      <c r="K8" s="3">
        <v>1000000000000</v>
      </c>
      <c r="L8" s="3">
        <f>IF(K8=M8,1,0)</f>
        <v>0</v>
      </c>
      <c r="M8" s="3">
        <v>2000000000000</v>
      </c>
      <c r="N8" s="3">
        <f>VLOOKUP(A8,'Group Condition'!$A$2:$I$88,9,FALSE)</f>
        <v>0</v>
      </c>
      <c r="O8" s="3">
        <v>2000000000000</v>
      </c>
    </row>
    <row r="9" spans="1:16" ht="16.2" hidden="1" thickBot="1" x14ac:dyDescent="0.35">
      <c r="A9" s="7" t="s">
        <v>26</v>
      </c>
      <c r="B9" s="3" t="s">
        <v>113</v>
      </c>
      <c r="C9" s="7">
        <v>32122718.550000001</v>
      </c>
      <c r="D9" s="6" t="s">
        <v>193</v>
      </c>
      <c r="E9" s="6" t="s">
        <v>193</v>
      </c>
      <c r="F9" s="11">
        <v>3212271805.0500002</v>
      </c>
      <c r="G9" s="4">
        <v>15</v>
      </c>
      <c r="H9" s="3">
        <f>IF(ISBLANK(G9),F9,F9/G9)</f>
        <v>214151453.67000002</v>
      </c>
      <c r="I9" s="3">
        <v>214151453</v>
      </c>
      <c r="J9" s="3">
        <f>IF(H9=I9,"",1)</f>
        <v>1</v>
      </c>
      <c r="K9" s="11">
        <v>3212271805.0500002</v>
      </c>
      <c r="L9" s="3">
        <f>IF(K9=M9,1,0)</f>
        <v>0</v>
      </c>
      <c r="M9" s="11">
        <f>K9*1.25</f>
        <v>4015339756.3125</v>
      </c>
      <c r="N9" s="3">
        <f>VLOOKUP(A9,'Group Condition'!$A$2:$I$88,9,FALSE)</f>
        <v>0</v>
      </c>
      <c r="O9" s="11">
        <v>4015339756.3125</v>
      </c>
    </row>
    <row r="10" spans="1:16" ht="16.2" hidden="1" thickBot="1" x14ac:dyDescent="0.35">
      <c r="A10" s="7" t="s">
        <v>36</v>
      </c>
      <c r="B10" s="3" t="s">
        <v>125</v>
      </c>
      <c r="C10" s="7">
        <v>2123.8950410000002</v>
      </c>
      <c r="D10" s="6" t="s">
        <v>193</v>
      </c>
      <c r="E10" s="6" t="s">
        <v>193</v>
      </c>
      <c r="F10" s="11">
        <v>2123.8950410000002</v>
      </c>
      <c r="H10" s="3">
        <f>IF(ISBLANK(G10),F10,F10/G10)</f>
        <v>2123.8950410000002</v>
      </c>
      <c r="I10" s="3">
        <v>2123.8950410000002</v>
      </c>
      <c r="J10" s="3" t="str">
        <f>IF(H10=I10,"",1)</f>
        <v/>
      </c>
      <c r="K10" s="3">
        <v>2123.8950410000002</v>
      </c>
      <c r="L10" s="3">
        <f>IF(K10=M10,1,0)</f>
        <v>1</v>
      </c>
      <c r="M10" s="3">
        <v>2123.8950410000002</v>
      </c>
      <c r="N10" s="3">
        <f>VLOOKUP(A10,'Group Condition'!$A$2:$I$88,9,FALSE)</f>
        <v>0</v>
      </c>
      <c r="O10" s="3">
        <v>2123.8950410000002</v>
      </c>
    </row>
    <row r="11" spans="1:16" ht="16.2" hidden="1" thickBot="1" x14ac:dyDescent="0.35">
      <c r="A11" s="7" t="s">
        <v>41</v>
      </c>
      <c r="B11" s="3" t="s">
        <v>130</v>
      </c>
      <c r="C11" s="7">
        <v>74822.192989999996</v>
      </c>
      <c r="D11" s="6" t="s">
        <v>193</v>
      </c>
      <c r="E11" s="6" t="s">
        <v>193</v>
      </c>
      <c r="F11" s="11">
        <v>74822.192989999996</v>
      </c>
      <c r="H11" s="3">
        <f>IF(ISBLANK(G11),F11,F11/G11)</f>
        <v>74822.192989999996</v>
      </c>
      <c r="I11" s="3">
        <v>74822.192989999996</v>
      </c>
      <c r="J11" s="3" t="str">
        <f>IF(H11=I11,"",1)</f>
        <v/>
      </c>
      <c r="K11" s="11">
        <v>74822.192989999996</v>
      </c>
      <c r="L11" s="3">
        <f>IF(K11=M11,1,0)</f>
        <v>1</v>
      </c>
      <c r="M11" s="11">
        <v>74822.192989999996</v>
      </c>
      <c r="N11" s="3">
        <f>VLOOKUP(A11,'Group Condition'!$A$2:$I$88,9,FALSE)</f>
        <v>0</v>
      </c>
      <c r="O11" s="11">
        <v>74822.192989999996</v>
      </c>
    </row>
    <row r="12" spans="1:16" ht="16.2" hidden="1" thickBot="1" x14ac:dyDescent="0.35">
      <c r="A12" s="7" t="s">
        <v>59</v>
      </c>
      <c r="B12" s="3" t="s">
        <v>148</v>
      </c>
      <c r="C12" s="7">
        <v>235.45910710000001</v>
      </c>
      <c r="D12" s="6" t="s">
        <v>193</v>
      </c>
      <c r="E12" s="6" t="s">
        <v>193</v>
      </c>
      <c r="F12" s="11">
        <v>235.45910710000001</v>
      </c>
      <c r="G12" s="4">
        <v>10</v>
      </c>
      <c r="H12" s="3">
        <f>IF(ISBLANK(G12),F12,F12/G12)</f>
        <v>23.545910710000001</v>
      </c>
      <c r="I12" s="3">
        <v>23</v>
      </c>
      <c r="J12" s="3">
        <f>IF(H12=I12,"",1)</f>
        <v>1</v>
      </c>
      <c r="K12" s="3">
        <v>23.545910710000001</v>
      </c>
      <c r="L12" s="3">
        <f>IF(K12=M12,1,0)</f>
        <v>0</v>
      </c>
      <c r="M12" s="3">
        <v>10</v>
      </c>
      <c r="N12" s="3">
        <f>VLOOKUP(A12,'Group Condition'!$A$2:$I$88,9,FALSE)</f>
        <v>0</v>
      </c>
      <c r="O12" s="3">
        <v>10</v>
      </c>
    </row>
    <row r="13" spans="1:16" ht="16.2" hidden="1" thickBot="1" x14ac:dyDescent="0.35">
      <c r="A13" s="7" t="s">
        <v>21</v>
      </c>
      <c r="B13" s="3" t="s">
        <v>107</v>
      </c>
      <c r="C13" s="7">
        <v>25797.24295</v>
      </c>
      <c r="D13" s="6">
        <v>100</v>
      </c>
      <c r="E13" s="6">
        <v>257.97242949999998</v>
      </c>
      <c r="F13" s="11">
        <v>257.97000000000003</v>
      </c>
      <c r="G13" s="4">
        <v>5</v>
      </c>
      <c r="H13" s="3">
        <f>IF(ISBLANK(G13),F13,F13/G13)</f>
        <v>51.594000000000008</v>
      </c>
      <c r="I13" s="3">
        <v>51</v>
      </c>
      <c r="J13" s="3">
        <f>IF(H13=I13,"",1)</f>
        <v>1</v>
      </c>
      <c r="K13" s="3">
        <v>150</v>
      </c>
      <c r="L13" s="3">
        <f>IF(K13=M13,1,0)</f>
        <v>0</v>
      </c>
      <c r="M13" s="3">
        <v>100</v>
      </c>
      <c r="N13" s="3">
        <f>VLOOKUP(A13,'Group Condition'!$A$2:$I$88,9,FALSE)</f>
        <v>0</v>
      </c>
      <c r="O13" s="3">
        <v>100</v>
      </c>
    </row>
    <row r="14" spans="1:16" ht="16.2" thickBot="1" x14ac:dyDescent="0.35">
      <c r="A14" s="7" t="s">
        <v>45</v>
      </c>
      <c r="B14" s="3" t="s">
        <v>134</v>
      </c>
      <c r="C14" s="7">
        <v>352590040.69999999</v>
      </c>
      <c r="D14" s="6">
        <v>7</v>
      </c>
      <c r="E14" s="6">
        <v>50370005.81428571</v>
      </c>
      <c r="F14" s="11">
        <v>50370005.799999997</v>
      </c>
      <c r="G14" s="4">
        <v>6</v>
      </c>
      <c r="H14" s="3">
        <f>IF(ISBLANK(G14),F14,F14/G14)</f>
        <v>8395000.9666666668</v>
      </c>
      <c r="I14" s="3">
        <v>6330000</v>
      </c>
      <c r="J14" s="3">
        <v>1</v>
      </c>
      <c r="K14" s="3">
        <f>I14/2</f>
        <v>3165000</v>
      </c>
      <c r="L14" s="3">
        <f>IF(K14=M14,1,0)</f>
        <v>0</v>
      </c>
      <c r="M14" s="3">
        <f>K14*0.75</f>
        <v>2373750</v>
      </c>
      <c r="N14" s="3" t="str">
        <f>VLOOKUP(A14,'Group Condition'!$A$2:$I$88,9,FALSE)</f>
        <v>-</v>
      </c>
      <c r="O14" s="3">
        <f>M14*0.75</f>
        <v>1780312.5</v>
      </c>
      <c r="P14" s="3">
        <f>C14</f>
        <v>352590040.69999999</v>
      </c>
    </row>
    <row r="15" spans="1:16" ht="16.2" hidden="1" thickBot="1" x14ac:dyDescent="0.35">
      <c r="A15" s="7" t="s">
        <v>49</v>
      </c>
      <c r="B15" s="3" t="s">
        <v>138</v>
      </c>
      <c r="C15" s="7">
        <v>15874.27808</v>
      </c>
      <c r="D15" s="6" t="s">
        <v>193</v>
      </c>
      <c r="E15" s="6" t="s">
        <v>193</v>
      </c>
      <c r="F15" s="11">
        <v>15874.27808</v>
      </c>
      <c r="H15" s="3">
        <f>IF(ISBLANK(G15),F15,F15/G15)</f>
        <v>15874.27808</v>
      </c>
      <c r="I15" s="3">
        <v>15874.27808</v>
      </c>
      <c r="J15" s="3" t="str">
        <f>IF(H15=I15,"",1)</f>
        <v/>
      </c>
      <c r="K15" s="3">
        <v>15874.27808</v>
      </c>
      <c r="L15" s="3">
        <f>IF(K15=M15,1,0)</f>
        <v>1</v>
      </c>
      <c r="M15" s="3">
        <v>15874.27808</v>
      </c>
      <c r="N15" s="3">
        <f>VLOOKUP(A15,'Group Condition'!$A$2:$I$88,9,FALSE)</f>
        <v>0</v>
      </c>
      <c r="O15" s="3">
        <v>15874.27808</v>
      </c>
    </row>
    <row r="16" spans="1:16" ht="16.2" thickBot="1" x14ac:dyDescent="0.35">
      <c r="A16" s="7" t="s">
        <v>37</v>
      </c>
      <c r="B16" s="3" t="s">
        <v>126</v>
      </c>
      <c r="C16" s="7">
        <v>129309.07709999999</v>
      </c>
      <c r="D16" s="6" t="s">
        <v>193</v>
      </c>
      <c r="E16" s="6" t="s">
        <v>193</v>
      </c>
      <c r="F16" s="11">
        <v>129309</v>
      </c>
      <c r="G16" s="4">
        <v>10</v>
      </c>
      <c r="H16" s="3">
        <f>IF(ISBLANK(G16),F16,F16/G16)</f>
        <v>12930.9</v>
      </c>
      <c r="I16" s="3">
        <v>12930</v>
      </c>
      <c r="J16" s="3">
        <f>IF(H16=I16,"",1)</f>
        <v>1</v>
      </c>
      <c r="K16" s="3">
        <v>12930.9</v>
      </c>
      <c r="L16" s="3">
        <f>IF(K16=M16,1,0)</f>
        <v>0</v>
      </c>
      <c r="M16" s="5">
        <f>K16*0.75</f>
        <v>9698.1749999999993</v>
      </c>
      <c r="N16" s="3" t="str">
        <f>VLOOKUP(A16,'Group Condition'!$A$2:$I$88,9,FALSE)</f>
        <v>-</v>
      </c>
      <c r="O16" s="5">
        <f>M16*0.75</f>
        <v>7273.6312499999995</v>
      </c>
      <c r="P16" s="5">
        <f>O16*0.75</f>
        <v>5455.2234374999998</v>
      </c>
    </row>
    <row r="17" spans="1:16" ht="16.2" hidden="1" thickBot="1" x14ac:dyDescent="0.35">
      <c r="A17" s="7" t="s">
        <v>23</v>
      </c>
      <c r="B17" s="3" t="s">
        <v>109</v>
      </c>
      <c r="C17" s="7">
        <v>21996106.07</v>
      </c>
      <c r="D17" s="6" t="s">
        <v>193</v>
      </c>
      <c r="E17" s="6" t="s">
        <v>193</v>
      </c>
      <c r="F17" s="11">
        <v>21996106.07</v>
      </c>
      <c r="G17" s="4">
        <v>10</v>
      </c>
      <c r="H17" s="3">
        <f>IF(ISBLANK(G17),F17,F17/G17)</f>
        <v>2199610.6069999998</v>
      </c>
      <c r="I17" s="3">
        <v>8700000</v>
      </c>
      <c r="J17" s="3">
        <f>IF(H17=I17,"",1)</f>
        <v>1</v>
      </c>
      <c r="K17" s="5">
        <v>4000000</v>
      </c>
      <c r="L17" s="3">
        <f>IF(K17=M17,1,0)</f>
        <v>1</v>
      </c>
      <c r="M17" s="5">
        <v>4000000</v>
      </c>
      <c r="N17" s="3">
        <f>VLOOKUP(A17,'Group Condition'!$A$2:$I$88,9,FALSE)</f>
        <v>0</v>
      </c>
      <c r="O17" s="5">
        <v>4000000</v>
      </c>
    </row>
    <row r="18" spans="1:16" ht="16.2" thickBot="1" x14ac:dyDescent="0.35">
      <c r="A18" s="7" t="s">
        <v>19</v>
      </c>
      <c r="B18" s="3" t="s">
        <v>104</v>
      </c>
      <c r="C18" s="7">
        <v>17230050.359999999</v>
      </c>
      <c r="D18" s="6">
        <v>20</v>
      </c>
      <c r="E18" s="6">
        <v>861502.51799999992</v>
      </c>
      <c r="F18" s="11">
        <v>861502.5</v>
      </c>
      <c r="H18" s="3">
        <f>IF(ISBLANK(G18),F18,F18/G18)</f>
        <v>861502.5</v>
      </c>
      <c r="I18" s="3">
        <v>861502.5</v>
      </c>
      <c r="J18" s="3" t="str">
        <f>IF(H18=I18,"",1)</f>
        <v/>
      </c>
      <c r="K18" s="3">
        <v>861502.5</v>
      </c>
      <c r="L18" s="3">
        <f>IF(K18=M18,1,0)</f>
        <v>0</v>
      </c>
      <c r="M18" s="3">
        <f>K18*0.85</f>
        <v>732277.125</v>
      </c>
      <c r="N18" s="3" t="str">
        <f>VLOOKUP(A18,'Group Condition'!$A$2:$I$88,9,FALSE)</f>
        <v>-</v>
      </c>
      <c r="O18" s="5">
        <f>M18*0.75</f>
        <v>549207.84375</v>
      </c>
      <c r="P18" s="5">
        <f t="shared" ref="P18:P20" si="1">O18*0.75</f>
        <v>411905.8828125</v>
      </c>
    </row>
    <row r="19" spans="1:16" ht="16.2" thickBot="1" x14ac:dyDescent="0.35">
      <c r="A19" s="7" t="s">
        <v>18</v>
      </c>
      <c r="B19" s="3" t="s">
        <v>101</v>
      </c>
      <c r="C19" s="7">
        <v>13236869.029999999</v>
      </c>
      <c r="D19" s="6">
        <v>10</v>
      </c>
      <c r="E19" s="6">
        <v>1323686.9029999999</v>
      </c>
      <c r="F19" s="11">
        <v>1323686.8999999999</v>
      </c>
      <c r="G19" s="4">
        <v>7</v>
      </c>
      <c r="H19" s="3">
        <f>IF(ISBLANK(G19),F19,F19/G19)</f>
        <v>189098.12857142856</v>
      </c>
      <c r="I19" s="3">
        <v>189098</v>
      </c>
      <c r="J19" s="3">
        <f>IF(H19=I19,"",1)</f>
        <v>1</v>
      </c>
      <c r="K19" s="3">
        <v>189098.12857142856</v>
      </c>
      <c r="L19" s="3">
        <f>IF(K19=M19,1,0)</f>
        <v>0</v>
      </c>
      <c r="M19" s="5">
        <f>K19*0.75</f>
        <v>141823.59642857141</v>
      </c>
      <c r="N19" s="3" t="str">
        <f>VLOOKUP(A19,'Group Condition'!$A$2:$I$88,9,FALSE)</f>
        <v>-</v>
      </c>
      <c r="O19" s="5">
        <f>M19*0.75</f>
        <v>106367.69732142857</v>
      </c>
      <c r="P19" s="5">
        <f t="shared" si="1"/>
        <v>79775.772991071426</v>
      </c>
    </row>
    <row r="20" spans="1:16" ht="16.2" thickBot="1" x14ac:dyDescent="0.35">
      <c r="A20" s="7" t="s">
        <v>25</v>
      </c>
      <c r="B20" s="3" t="s">
        <v>112</v>
      </c>
      <c r="C20" s="7">
        <v>432544359.30000001</v>
      </c>
      <c r="D20" s="6">
        <v>20</v>
      </c>
      <c r="E20" s="6">
        <v>21627217.965</v>
      </c>
      <c r="F20" s="11">
        <v>21627217</v>
      </c>
      <c r="G20" s="4">
        <v>10</v>
      </c>
      <c r="H20" s="3">
        <f>IF(ISBLANK(G20),F20,F20/G20)</f>
        <v>2162721.7000000002</v>
      </c>
      <c r="I20" s="3">
        <v>2162721</v>
      </c>
      <c r="J20" s="3">
        <f>IF(H20=I20,"",1)</f>
        <v>1</v>
      </c>
      <c r="K20" s="3">
        <v>4325443.4000000004</v>
      </c>
      <c r="L20" s="3">
        <f>IF(K20=M20,1,0)</f>
        <v>0</v>
      </c>
      <c r="M20" s="3">
        <f>K20*0.75</f>
        <v>3244082.5500000003</v>
      </c>
      <c r="N20" s="3" t="str">
        <f>VLOOKUP(A20,'Group Condition'!$A$2:$I$88,9,FALSE)</f>
        <v>-</v>
      </c>
      <c r="O20" s="5">
        <f>M20*0.75</f>
        <v>2433061.9125000001</v>
      </c>
      <c r="P20" s="5">
        <f t="shared" si="1"/>
        <v>1824796.4343750002</v>
      </c>
    </row>
    <row r="21" spans="1:16" ht="16.2" hidden="1" thickBot="1" x14ac:dyDescent="0.35">
      <c r="A21" s="7" t="s">
        <v>187</v>
      </c>
      <c r="B21" s="3" t="s">
        <v>153</v>
      </c>
      <c r="C21" s="7">
        <v>0.05</v>
      </c>
      <c r="D21" s="6" t="s">
        <v>193</v>
      </c>
      <c r="E21" s="6" t="s">
        <v>193</v>
      </c>
      <c r="F21" s="11">
        <v>3.3300000000000001E-3</v>
      </c>
      <c r="H21" s="3">
        <f>IF(ISBLANK(G21),F21,F21/G21)</f>
        <v>3.3300000000000001E-3</v>
      </c>
      <c r="I21" s="3">
        <v>3.3300000000000001E-3</v>
      </c>
      <c r="J21" s="3" t="str">
        <f>IF(H21=I21,"",1)</f>
        <v/>
      </c>
      <c r="K21" s="3">
        <v>2.5000000000000001E-2</v>
      </c>
      <c r="L21" s="3">
        <f>IF(K21=M21,1,0)</f>
        <v>1</v>
      </c>
      <c r="M21" s="3">
        <v>2.5000000000000001E-2</v>
      </c>
      <c r="N21" s="3" t="e">
        <f>VLOOKUP(A21,'Group Condition'!$A$2:$I$88,9,FALSE)</f>
        <v>#N/A</v>
      </c>
      <c r="O21" s="3">
        <v>2.5000000000000001E-2</v>
      </c>
    </row>
    <row r="22" spans="1:16" ht="16.2" hidden="1" thickBot="1" x14ac:dyDescent="0.35">
      <c r="A22" s="7" t="s">
        <v>186</v>
      </c>
      <c r="B22" s="3" t="s">
        <v>153</v>
      </c>
      <c r="C22" s="7">
        <v>0.05</v>
      </c>
      <c r="D22" s="6" t="s">
        <v>193</v>
      </c>
      <c r="E22" s="6" t="s">
        <v>193</v>
      </c>
      <c r="F22" s="11">
        <v>3.3300000000000001E-3</v>
      </c>
      <c r="H22" s="3">
        <f>IF(ISBLANK(G22),F22,F22/G22)</f>
        <v>3.3300000000000001E-3</v>
      </c>
      <c r="I22" s="3">
        <v>3.3300000000000001E-3</v>
      </c>
      <c r="J22" s="3" t="str">
        <f>IF(H22=I22,"",1)</f>
        <v/>
      </c>
      <c r="K22" s="3">
        <v>2.5000000000000001E-2</v>
      </c>
      <c r="L22" s="3">
        <f>IF(K22=M22,1,0)</f>
        <v>1</v>
      </c>
      <c r="M22" s="3">
        <v>2.5000000000000001E-2</v>
      </c>
      <c r="N22" s="3" t="e">
        <f>VLOOKUP(A22,'Group Condition'!$A$2:$I$88,9,FALSE)</f>
        <v>#N/A</v>
      </c>
      <c r="O22" s="3">
        <v>2.5000000000000001E-2</v>
      </c>
    </row>
    <row r="23" spans="1:16" ht="16.2" hidden="1" thickBot="1" x14ac:dyDescent="0.35">
      <c r="A23" s="7" t="s">
        <v>62</v>
      </c>
      <c r="B23" s="3" t="s">
        <v>151</v>
      </c>
      <c r="C23" s="7">
        <v>747577.53830000001</v>
      </c>
      <c r="D23" s="6">
        <v>5</v>
      </c>
      <c r="E23" s="6">
        <v>149515.50766</v>
      </c>
      <c r="F23" s="11">
        <v>149515.5</v>
      </c>
      <c r="H23" s="3">
        <f>IF(ISBLANK(G23),F23,F23/G23)</f>
        <v>149515.5</v>
      </c>
      <c r="I23" s="3">
        <v>149515.5</v>
      </c>
      <c r="J23" s="3" t="str">
        <f>IF(H23=I23,"",1)</f>
        <v/>
      </c>
      <c r="K23" s="3">
        <v>350000</v>
      </c>
      <c r="L23" s="3">
        <f>IF(K23=M23,1,0)</f>
        <v>0</v>
      </c>
      <c r="M23" s="3">
        <f>K23*0.75</f>
        <v>262500</v>
      </c>
      <c r="N23" s="3">
        <f>VLOOKUP(A23,'Group Condition'!$A$2:$I$88,9,FALSE)</f>
        <v>0</v>
      </c>
      <c r="O23" s="5">
        <f>M23*0.75</f>
        <v>196875</v>
      </c>
    </row>
    <row r="24" spans="1:16" ht="16.2" thickBot="1" x14ac:dyDescent="0.35">
      <c r="A24" s="7" t="s">
        <v>43</v>
      </c>
      <c r="B24" s="3" t="s">
        <v>132</v>
      </c>
      <c r="C24" s="7">
        <v>172649603.19999999</v>
      </c>
      <c r="D24" s="6">
        <v>5</v>
      </c>
      <c r="E24" s="6">
        <v>34529920.600000001</v>
      </c>
      <c r="F24" s="11">
        <v>34529920</v>
      </c>
      <c r="H24" s="3">
        <f>IF(ISBLANK(G24),F24,F24/G24)</f>
        <v>34529920</v>
      </c>
      <c r="I24" s="3">
        <v>104000000</v>
      </c>
      <c r="J24" s="3">
        <v>2</v>
      </c>
      <c r="K24" s="3">
        <v>104000000</v>
      </c>
      <c r="L24" s="3">
        <f>IF(K24=M24,1,0)</f>
        <v>0</v>
      </c>
      <c r="M24" s="3">
        <f>K24*0.85</f>
        <v>88400000</v>
      </c>
      <c r="N24" s="3" t="str">
        <f>VLOOKUP(A24,'Group Condition'!$A$2:$I$88,9,FALSE)</f>
        <v>-</v>
      </c>
      <c r="O24" s="5">
        <f>M24*0.75</f>
        <v>66300000</v>
      </c>
      <c r="P24" s="5">
        <f>O24*0.75</f>
        <v>49725000</v>
      </c>
    </row>
    <row r="25" spans="1:16" ht="16.2" hidden="1" thickBot="1" x14ac:dyDescent="0.35">
      <c r="A25" s="7" t="s">
        <v>185</v>
      </c>
      <c r="B25" s="3" t="s">
        <v>152</v>
      </c>
      <c r="C25" s="7">
        <v>0.05</v>
      </c>
      <c r="D25" s="6" t="s">
        <v>193</v>
      </c>
      <c r="E25" s="6" t="s">
        <v>193</v>
      </c>
      <c r="F25" s="11">
        <v>0.01</v>
      </c>
      <c r="H25" s="3">
        <f>IF(ISBLANK(G25),F25,F25/G25)</f>
        <v>0.01</v>
      </c>
      <c r="I25" s="3">
        <v>0.01</v>
      </c>
      <c r="J25" s="3" t="str">
        <f>IF(H25=I25,"",1)</f>
        <v/>
      </c>
      <c r="K25" s="3">
        <v>2.5000000000000001E-2</v>
      </c>
      <c r="L25" s="3">
        <f>IF(K25=M25,1,0)</f>
        <v>1</v>
      </c>
      <c r="M25" s="3">
        <v>2.5000000000000001E-2</v>
      </c>
      <c r="N25" s="3" t="e">
        <f>VLOOKUP(A25,'Group Condition'!$A$2:$I$88,9,FALSE)</f>
        <v>#N/A</v>
      </c>
      <c r="O25" s="3">
        <v>2.5000000000000001E-2</v>
      </c>
    </row>
    <row r="26" spans="1:16" ht="16.2" hidden="1" thickBot="1" x14ac:dyDescent="0.35">
      <c r="A26" s="7" t="s">
        <v>184</v>
      </c>
      <c r="B26" s="3" t="s">
        <v>152</v>
      </c>
      <c r="C26" s="7">
        <v>0.05</v>
      </c>
      <c r="D26" s="6" t="s">
        <v>193</v>
      </c>
      <c r="E26" s="6" t="s">
        <v>193</v>
      </c>
      <c r="F26" s="11">
        <v>0.01</v>
      </c>
      <c r="H26" s="3">
        <f>IF(ISBLANK(G26),F26,F26/G26)</f>
        <v>0.01</v>
      </c>
      <c r="I26" s="3">
        <v>0.01</v>
      </c>
      <c r="J26" s="3" t="str">
        <f>IF(H26=I26,"",1)</f>
        <v/>
      </c>
      <c r="K26" s="3">
        <v>2.5000000000000001E-2</v>
      </c>
      <c r="L26" s="3">
        <f>IF(K26=M26,1,0)</f>
        <v>1</v>
      </c>
      <c r="M26" s="3">
        <v>2.5000000000000001E-2</v>
      </c>
      <c r="N26" s="3" t="e">
        <f>VLOOKUP(A26,'Group Condition'!$A$2:$I$88,9,FALSE)</f>
        <v>#N/A</v>
      </c>
      <c r="O26" s="3">
        <v>2.5000000000000001E-2</v>
      </c>
    </row>
    <row r="27" spans="1:16" ht="16.2" hidden="1" thickBot="1" x14ac:dyDescent="0.35">
      <c r="A27" s="7" t="s">
        <v>11</v>
      </c>
      <c r="B27" s="3" t="s">
        <v>93</v>
      </c>
      <c r="C27" s="7">
        <v>932233758.39999998</v>
      </c>
      <c r="D27" s="6" t="s">
        <v>193</v>
      </c>
      <c r="E27" s="6" t="s">
        <v>193</v>
      </c>
      <c r="F27" s="11">
        <v>100000000</v>
      </c>
      <c r="H27" s="3">
        <f>IF(ISBLANK(G27),F27,F27/G27)</f>
        <v>100000000</v>
      </c>
      <c r="I27" s="3">
        <v>181000000</v>
      </c>
      <c r="J27" s="3">
        <v>2</v>
      </c>
      <c r="K27" s="3">
        <v>181000000</v>
      </c>
      <c r="L27" s="3">
        <f>IF(K27=M27,1,0)</f>
        <v>0</v>
      </c>
      <c r="M27" s="3">
        <f>K27*1.25</f>
        <v>226250000</v>
      </c>
      <c r="N27" s="3">
        <f>VLOOKUP(A27,'Group Condition'!$A$2:$I$88,9,FALSE)</f>
        <v>0</v>
      </c>
      <c r="O27" s="3">
        <v>226250000</v>
      </c>
    </row>
    <row r="28" spans="1:16" ht="16.2" hidden="1" thickBot="1" x14ac:dyDescent="0.35">
      <c r="A28" s="7" t="s">
        <v>57</v>
      </c>
      <c r="B28" s="3" t="s">
        <v>146</v>
      </c>
      <c r="C28" s="7">
        <v>749.83099549999997</v>
      </c>
      <c r="D28" s="6" t="s">
        <v>193</v>
      </c>
      <c r="E28" s="6" t="s">
        <v>193</v>
      </c>
      <c r="F28" s="11">
        <v>749.83099549999997</v>
      </c>
      <c r="G28" s="4">
        <v>2</v>
      </c>
      <c r="H28" s="3">
        <f>IF(ISBLANK(G28),F28,F28/G28)</f>
        <v>374.91549774999999</v>
      </c>
      <c r="I28" s="3">
        <v>375</v>
      </c>
      <c r="J28" s="3">
        <f>IF(H28=I28,"",1)</f>
        <v>1</v>
      </c>
      <c r="K28" s="3">
        <v>150</v>
      </c>
      <c r="L28" s="3">
        <f>IF(K28=M28,1,0)</f>
        <v>0</v>
      </c>
      <c r="M28" s="3">
        <v>100</v>
      </c>
      <c r="N28" s="3">
        <f>VLOOKUP(A28,'Group Condition'!$A$2:$I$88,9,FALSE)</f>
        <v>0</v>
      </c>
      <c r="O28" s="3">
        <v>100</v>
      </c>
    </row>
    <row r="29" spans="1:16" ht="16.2" hidden="1" thickBot="1" x14ac:dyDescent="0.35">
      <c r="A29" s="7" t="s">
        <v>22</v>
      </c>
      <c r="B29" s="3" t="s">
        <v>108</v>
      </c>
      <c r="C29" s="7">
        <v>4986608.142</v>
      </c>
      <c r="D29" s="6" t="s">
        <v>193</v>
      </c>
      <c r="E29" s="6" t="s">
        <v>193</v>
      </c>
      <c r="F29" s="11">
        <v>4986608.142</v>
      </c>
      <c r="H29" s="3">
        <f>IF(ISBLANK(G29),F29,F29/G29)</f>
        <v>4986608.142</v>
      </c>
      <c r="I29" s="3">
        <v>4986608.142</v>
      </c>
      <c r="J29" s="3" t="str">
        <f>IF(H29=I29,"",1)</f>
        <v/>
      </c>
      <c r="K29" s="3">
        <v>4986608.142</v>
      </c>
      <c r="L29" s="3">
        <f>IF(K29=M29,1,0)</f>
        <v>1</v>
      </c>
      <c r="M29" s="3">
        <v>4986608.142</v>
      </c>
      <c r="N29" s="3">
        <f>VLOOKUP(A29,'Group Condition'!$A$2:$I$88,9,FALSE)</f>
        <v>0</v>
      </c>
      <c r="O29" s="3">
        <v>4986608.142</v>
      </c>
    </row>
    <row r="30" spans="1:16" ht="16.2" hidden="1" thickBot="1" x14ac:dyDescent="0.35">
      <c r="A30" s="7" t="s">
        <v>42</v>
      </c>
      <c r="B30" s="3" t="s">
        <v>131</v>
      </c>
      <c r="C30" s="7">
        <v>174418341.5</v>
      </c>
      <c r="D30" s="6">
        <v>5</v>
      </c>
      <c r="E30" s="6">
        <v>34883668.299999997</v>
      </c>
      <c r="F30" s="11">
        <v>34883668.299999997</v>
      </c>
      <c r="G30" s="4">
        <v>5</v>
      </c>
      <c r="H30" s="3">
        <f>IF(ISBLANK(G30),F30,F30/G30)</f>
        <v>6976733.6599999992</v>
      </c>
      <c r="I30" s="3">
        <v>6976733</v>
      </c>
      <c r="J30" s="3">
        <f>IF(H30=I30,"",1)</f>
        <v>1</v>
      </c>
      <c r="K30" s="3">
        <v>13953467.319999998</v>
      </c>
      <c r="L30" s="3">
        <f>IF(K30=M30,1,0)</f>
        <v>0</v>
      </c>
      <c r="M30" s="3">
        <f>K30*0.75</f>
        <v>10465100.489999998</v>
      </c>
      <c r="N30" s="3">
        <f>VLOOKUP(A30,'Group Condition'!$A$2:$I$88,9,FALSE)</f>
        <v>0</v>
      </c>
      <c r="O30" s="5">
        <f>M30*0.75</f>
        <v>7848825.3674999988</v>
      </c>
    </row>
    <row r="31" spans="1:16" ht="16.2" thickBot="1" x14ac:dyDescent="0.35">
      <c r="A31" s="7" t="s">
        <v>9</v>
      </c>
      <c r="B31" s="3" t="s">
        <v>102</v>
      </c>
      <c r="C31" s="7">
        <v>254421.22440000001</v>
      </c>
      <c r="D31" s="6">
        <v>150</v>
      </c>
      <c r="E31" s="6">
        <v>1696.141496</v>
      </c>
      <c r="F31" s="11">
        <v>1696.14</v>
      </c>
      <c r="H31" s="3">
        <f>IF(ISBLANK(G31),F31,F31/G31)</f>
        <v>1696.14</v>
      </c>
      <c r="I31" s="3">
        <v>1696.14</v>
      </c>
      <c r="J31" s="3" t="str">
        <f>IF(H31=I31,"",1)</f>
        <v/>
      </c>
      <c r="K31" s="3">
        <v>1696.14</v>
      </c>
      <c r="L31" s="3">
        <f>IF(K31=M31,1,0)</f>
        <v>0</v>
      </c>
      <c r="M31" s="3">
        <f>K31*0.75</f>
        <v>1272.105</v>
      </c>
      <c r="N31" s="3" t="str">
        <f>VLOOKUP(A31,'Group Condition'!$A$2:$I$88,9,FALSE)</f>
        <v>-</v>
      </c>
      <c r="O31" s="3">
        <f>M31*0.75</f>
        <v>954.07875000000001</v>
      </c>
      <c r="P31" s="5">
        <f>O31*0.75</f>
        <v>715.55906249999998</v>
      </c>
    </row>
    <row r="32" spans="1:16" ht="16.2" hidden="1" thickBot="1" x14ac:dyDescent="0.35">
      <c r="A32" s="7" t="s">
        <v>54</v>
      </c>
      <c r="B32" s="3" t="s">
        <v>143</v>
      </c>
      <c r="C32" s="7">
        <v>4108787.665</v>
      </c>
      <c r="D32" s="6">
        <v>5</v>
      </c>
      <c r="E32" s="6">
        <v>821757.53300000005</v>
      </c>
      <c r="F32" s="11">
        <v>821757.5</v>
      </c>
      <c r="G32" s="4">
        <v>5</v>
      </c>
      <c r="H32" s="3">
        <f>IF(ISBLANK(G32),F32,F32/G32)</f>
        <v>164351.5</v>
      </c>
      <c r="I32" s="3">
        <v>164351</v>
      </c>
      <c r="J32" s="3">
        <f>IF(H32=I32,"",1)</f>
        <v>1</v>
      </c>
      <c r="K32" s="3">
        <v>328703</v>
      </c>
      <c r="L32" s="3">
        <f>IF(K32=M32,1,0)</f>
        <v>1</v>
      </c>
      <c r="M32" s="3">
        <v>328703</v>
      </c>
      <c r="N32" s="3">
        <f>VLOOKUP(A32,'Group Condition'!$A$2:$I$88,9,FALSE)</f>
        <v>0</v>
      </c>
      <c r="O32" s="3">
        <v>328703</v>
      </c>
    </row>
    <row r="33" spans="1:16" ht="16.2" hidden="1" thickBot="1" x14ac:dyDescent="0.35">
      <c r="A33" s="7" t="s">
        <v>189</v>
      </c>
      <c r="B33" s="3" t="s">
        <v>162</v>
      </c>
      <c r="C33" s="7">
        <v>0.05</v>
      </c>
      <c r="D33" s="6" t="s">
        <v>193</v>
      </c>
      <c r="E33" s="6" t="s">
        <v>193</v>
      </c>
      <c r="F33" s="11">
        <v>1.2500000000000001E-2</v>
      </c>
      <c r="H33" s="3">
        <f>IF(ISBLANK(G33),F33,F33/G33)</f>
        <v>1.2500000000000001E-2</v>
      </c>
      <c r="I33" s="3">
        <v>1.2500000000000001E-2</v>
      </c>
      <c r="J33" s="3" t="str">
        <f>IF(H33=I33,"",1)</f>
        <v/>
      </c>
      <c r="K33" s="3">
        <v>1.2500000000000001E-2</v>
      </c>
      <c r="L33" s="3">
        <f>IF(K33=M33,1,0)</f>
        <v>1</v>
      </c>
      <c r="M33" s="3">
        <v>1.2500000000000001E-2</v>
      </c>
      <c r="N33" s="3" t="e">
        <f>VLOOKUP(A33,'Group Condition'!$A$2:$I$88,9,FALSE)</f>
        <v>#N/A</v>
      </c>
      <c r="O33" s="3">
        <v>1.2500000000000001E-2</v>
      </c>
    </row>
    <row r="34" spans="1:16" ht="16.2" hidden="1" thickBot="1" x14ac:dyDescent="0.35">
      <c r="A34" s="7" t="s">
        <v>188</v>
      </c>
      <c r="B34" s="3" t="s">
        <v>162</v>
      </c>
      <c r="C34" s="7">
        <v>0.05</v>
      </c>
      <c r="D34" s="6" t="s">
        <v>193</v>
      </c>
      <c r="E34" s="6" t="s">
        <v>193</v>
      </c>
      <c r="F34" s="11">
        <v>1.2500000000000001E-2</v>
      </c>
      <c r="H34" s="3">
        <f>IF(ISBLANK(G34),F34,F34/G34)</f>
        <v>1.2500000000000001E-2</v>
      </c>
      <c r="I34" s="3">
        <v>1.2500000000000001E-2</v>
      </c>
      <c r="J34" s="3" t="str">
        <f>IF(H34=I34,"",1)</f>
        <v/>
      </c>
      <c r="K34" s="3">
        <v>1.2500000000000001E-2</v>
      </c>
      <c r="L34" s="3">
        <f>IF(K34=M34,1,0)</f>
        <v>1</v>
      </c>
      <c r="M34" s="3">
        <v>1.2500000000000001E-2</v>
      </c>
      <c r="N34" s="3" t="e">
        <f>VLOOKUP(A34,'Group Condition'!$A$2:$I$88,9,FALSE)</f>
        <v>#N/A</v>
      </c>
      <c r="O34" s="3">
        <v>1.2500000000000001E-2</v>
      </c>
    </row>
    <row r="35" spans="1:16" ht="16.2" hidden="1" thickBot="1" x14ac:dyDescent="0.35">
      <c r="A35" s="7" t="s">
        <v>35</v>
      </c>
      <c r="B35" s="3" t="s">
        <v>124</v>
      </c>
      <c r="C35" s="7">
        <v>22940055.34</v>
      </c>
      <c r="D35" s="6">
        <v>5</v>
      </c>
      <c r="E35" s="6">
        <v>4588011.068</v>
      </c>
      <c r="F35" s="11">
        <v>4588011.068</v>
      </c>
      <c r="G35" s="4">
        <v>7.5</v>
      </c>
      <c r="H35" s="3">
        <f>IF(ISBLANK(G35),F35,F35/G35)</f>
        <v>611734.80906666664</v>
      </c>
      <c r="I35" s="3">
        <v>611734</v>
      </c>
      <c r="J35" s="3">
        <f>IF(H35=I35,"",1)</f>
        <v>1</v>
      </c>
      <c r="K35" s="3">
        <v>1411695.7132307691</v>
      </c>
      <c r="L35" s="3">
        <f>IF(K35=M35,1,0)</f>
        <v>0</v>
      </c>
      <c r="M35" s="3">
        <f>K35*0.85</f>
        <v>1199941.3562461538</v>
      </c>
      <c r="N35" s="3">
        <f>VLOOKUP(A35,'Group Condition'!$A$2:$I$88,9,FALSE)</f>
        <v>0</v>
      </c>
      <c r="O35" s="3">
        <v>1199941.3562461538</v>
      </c>
    </row>
    <row r="36" spans="1:16" ht="16.2" hidden="1" thickBot="1" x14ac:dyDescent="0.35">
      <c r="A36" s="7" t="s">
        <v>29</v>
      </c>
      <c r="B36" s="3" t="s">
        <v>117</v>
      </c>
      <c r="C36" s="7">
        <v>19201175.25</v>
      </c>
      <c r="D36" s="6">
        <v>150</v>
      </c>
      <c r="E36" s="6">
        <v>128007.83500000001</v>
      </c>
      <c r="F36" s="11">
        <v>128007.8</v>
      </c>
      <c r="G36" s="4">
        <v>6</v>
      </c>
      <c r="H36" s="3">
        <f>IF(ISBLANK(G36),F36,F36/G36)</f>
        <v>21334.633333333335</v>
      </c>
      <c r="I36" s="3">
        <v>21334</v>
      </c>
      <c r="J36" s="3">
        <f>IF(H36=I36,"",1)</f>
        <v>1</v>
      </c>
      <c r="K36" s="3">
        <v>42669.26666666667</v>
      </c>
      <c r="L36" s="3">
        <f>IF(K36=M36,1,0)</f>
        <v>0</v>
      </c>
      <c r="M36" s="3">
        <f>K36*1.15</f>
        <v>49069.656666666669</v>
      </c>
      <c r="N36" s="3">
        <f>VLOOKUP(A36,'Group Condition'!$A$2:$I$88,9,FALSE)</f>
        <v>0</v>
      </c>
      <c r="O36" s="3">
        <v>49069.656666666669</v>
      </c>
    </row>
    <row r="37" spans="1:16" ht="16.2" hidden="1" thickBot="1" x14ac:dyDescent="0.35">
      <c r="A37" s="7" t="s">
        <v>24</v>
      </c>
      <c r="B37" s="3" t="s">
        <v>110</v>
      </c>
      <c r="C37" s="7">
        <v>34847060.600000001</v>
      </c>
      <c r="D37" s="6">
        <v>10</v>
      </c>
      <c r="E37" s="6">
        <v>3484706.06</v>
      </c>
      <c r="F37" s="11">
        <v>3484706</v>
      </c>
      <c r="G37" s="4">
        <v>5</v>
      </c>
      <c r="H37" s="3">
        <f>IF(ISBLANK(G37),F37,F37/G37)</f>
        <v>696941.2</v>
      </c>
      <c r="I37" s="3">
        <v>696941</v>
      </c>
      <c r="J37" s="3">
        <f>IF(H37=I37,"",1)</f>
        <v>1</v>
      </c>
      <c r="K37" s="3">
        <v>1393882.4</v>
      </c>
      <c r="L37" s="3">
        <f>IF(K37=M37,1,0)</f>
        <v>0</v>
      </c>
      <c r="M37" s="3">
        <f>K37*1.25</f>
        <v>1742353</v>
      </c>
      <c r="N37" s="3">
        <f>VLOOKUP(A37,'Group Condition'!$A$2:$I$88,9,FALSE)</f>
        <v>0</v>
      </c>
      <c r="O37" s="3">
        <v>1742353</v>
      </c>
    </row>
    <row r="38" spans="1:16" ht="16.2" hidden="1" thickBot="1" x14ac:dyDescent="0.35">
      <c r="A38" s="7" t="s">
        <v>48</v>
      </c>
      <c r="B38" s="3" t="s">
        <v>137</v>
      </c>
      <c r="C38" s="7">
        <v>554.64984700000002</v>
      </c>
      <c r="D38" s="6">
        <v>5</v>
      </c>
      <c r="E38" s="6">
        <v>110.9298</v>
      </c>
      <c r="F38" s="11">
        <v>110.9</v>
      </c>
      <c r="H38" s="3">
        <f>IF(ISBLANK(G38),F38,F38/G38)</f>
        <v>110.9</v>
      </c>
      <c r="I38" s="3">
        <v>110.9</v>
      </c>
      <c r="J38" s="3" t="str">
        <f>IF(H38=I38,"",1)</f>
        <v/>
      </c>
      <c r="K38" s="3">
        <v>110.9</v>
      </c>
      <c r="L38" s="3">
        <f>IF(K38=M38,1,0)</f>
        <v>1</v>
      </c>
      <c r="M38" s="3">
        <v>110.9</v>
      </c>
      <c r="N38" s="3">
        <f>VLOOKUP(A38,'Group Condition'!$A$2:$I$88,9,FALSE)</f>
        <v>0</v>
      </c>
      <c r="O38" s="3">
        <v>110.9</v>
      </c>
    </row>
    <row r="39" spans="1:16" ht="16.2" thickBot="1" x14ac:dyDescent="0.35">
      <c r="A39" s="7" t="s">
        <v>53</v>
      </c>
      <c r="B39" s="3" t="s">
        <v>142</v>
      </c>
      <c r="C39" s="7">
        <v>15150975.09</v>
      </c>
      <c r="D39" s="6">
        <v>8</v>
      </c>
      <c r="E39" s="6">
        <v>1893871.875</v>
      </c>
      <c r="F39" s="11">
        <v>1893871.875</v>
      </c>
      <c r="G39" s="4">
        <v>10</v>
      </c>
      <c r="H39" s="3">
        <f>IF(ISBLANK(G39),F39,F39/G39)</f>
        <v>189387.1875</v>
      </c>
      <c r="I39" s="3">
        <v>189387</v>
      </c>
      <c r="J39" s="3">
        <f>IF(H39=I39,"",1)</f>
        <v>1</v>
      </c>
      <c r="K39" s="3">
        <v>378774.375</v>
      </c>
      <c r="L39" s="3">
        <f>IF(K39=M39,1,0)</f>
        <v>0</v>
      </c>
      <c r="M39" s="3">
        <f>K39*0.85</f>
        <v>321958.21875</v>
      </c>
      <c r="N39" s="3" t="str">
        <f>VLOOKUP(A39,'Group Condition'!$A$2:$I$88,9,FALSE)</f>
        <v>-</v>
      </c>
      <c r="O39" s="5">
        <f>M39*0.75</f>
        <v>241468.6640625</v>
      </c>
      <c r="P39" s="5">
        <f>O39*0.75</f>
        <v>181101.498046875</v>
      </c>
    </row>
    <row r="40" spans="1:16" ht="16.2" hidden="1" thickBot="1" x14ac:dyDescent="0.35">
      <c r="A40" s="7" t="s">
        <v>51</v>
      </c>
      <c r="B40" s="3" t="s">
        <v>140</v>
      </c>
      <c r="C40" s="7">
        <v>4273.9050960000004</v>
      </c>
      <c r="D40" s="6" t="s">
        <v>193</v>
      </c>
      <c r="E40" s="6" t="s">
        <v>193</v>
      </c>
      <c r="F40" s="11">
        <v>4273.9050960000004</v>
      </c>
      <c r="H40" s="3">
        <f>IF(ISBLANK(G40),F40,F40/G40)</f>
        <v>4273.9050960000004</v>
      </c>
      <c r="I40" s="3">
        <v>4273.9050960000004</v>
      </c>
      <c r="J40" s="3" t="str">
        <f>IF(H40=I40,"",1)</f>
        <v/>
      </c>
      <c r="K40" s="3">
        <v>4273.9050960000004</v>
      </c>
      <c r="L40" s="3">
        <f>IF(K40=M40,1,0)</f>
        <v>1</v>
      </c>
      <c r="M40" s="3">
        <v>4273.9050960000004</v>
      </c>
      <c r="N40" s="3">
        <f>VLOOKUP(A40,'Group Condition'!$A$2:$I$88,9,FALSE)</f>
        <v>0</v>
      </c>
      <c r="O40" s="3">
        <v>4273.9050960000004</v>
      </c>
    </row>
    <row r="41" spans="1:16" ht="16.2" hidden="1" thickBot="1" x14ac:dyDescent="0.35">
      <c r="A41" s="7" t="s">
        <v>191</v>
      </c>
      <c r="B41" s="3" t="s">
        <v>163</v>
      </c>
      <c r="C41" s="7">
        <v>0.05</v>
      </c>
      <c r="D41" s="6" t="s">
        <v>193</v>
      </c>
      <c r="E41" s="6" t="s">
        <v>193</v>
      </c>
      <c r="F41" s="11">
        <v>0.05</v>
      </c>
      <c r="H41" s="3">
        <f>IF(ISBLANK(G41),F41,F41/G41)</f>
        <v>0.05</v>
      </c>
      <c r="I41" s="3">
        <v>0.05</v>
      </c>
      <c r="J41" s="3" t="str">
        <f>IF(H41=I41,"",1)</f>
        <v/>
      </c>
      <c r="K41" s="3">
        <v>0.05</v>
      </c>
      <c r="L41" s="3">
        <f>IF(K41=M41,1,0)</f>
        <v>1</v>
      </c>
      <c r="M41" s="3">
        <v>0.05</v>
      </c>
      <c r="N41" s="3" t="e">
        <f>VLOOKUP(A41,'Group Condition'!$A$2:$I$88,9,FALSE)</f>
        <v>#N/A</v>
      </c>
      <c r="O41" s="3">
        <v>0.05</v>
      </c>
    </row>
    <row r="42" spans="1:16" ht="16.2" hidden="1" thickBot="1" x14ac:dyDescent="0.35">
      <c r="A42" s="7" t="s">
        <v>190</v>
      </c>
      <c r="B42" s="3" t="s">
        <v>163</v>
      </c>
      <c r="C42" s="7">
        <v>0.05</v>
      </c>
      <c r="D42" s="6" t="s">
        <v>193</v>
      </c>
      <c r="E42" s="6" t="s">
        <v>193</v>
      </c>
      <c r="F42" s="11">
        <v>0.05</v>
      </c>
      <c r="H42" s="3">
        <f>IF(ISBLANK(G42),F42,F42/G42)</f>
        <v>0.05</v>
      </c>
      <c r="I42" s="3">
        <v>0.05</v>
      </c>
      <c r="J42" s="3" t="str">
        <f>IF(H42=I42,"",1)</f>
        <v/>
      </c>
      <c r="K42" s="3">
        <v>0.05</v>
      </c>
      <c r="L42" s="3">
        <f>IF(K42=M42,1,0)</f>
        <v>1</v>
      </c>
      <c r="M42" s="3">
        <v>0.05</v>
      </c>
      <c r="N42" s="3" t="e">
        <f>VLOOKUP(A42,'Group Condition'!$A$2:$I$88,9,FALSE)</f>
        <v>#N/A</v>
      </c>
      <c r="O42" s="3">
        <v>0.05</v>
      </c>
    </row>
    <row r="43" spans="1:16" ht="16.2" hidden="1" thickBot="1" x14ac:dyDescent="0.35">
      <c r="A43" s="7" t="s">
        <v>20</v>
      </c>
      <c r="B43" s="3" t="s">
        <v>106</v>
      </c>
      <c r="C43" s="7">
        <v>401050.08909999998</v>
      </c>
      <c r="D43" s="6">
        <v>5</v>
      </c>
      <c r="E43" s="6">
        <v>80210</v>
      </c>
      <c r="F43" s="11">
        <v>80210</v>
      </c>
      <c r="H43" s="3">
        <f>IF(ISBLANK(G43),F43,F43/G43)</f>
        <v>80210</v>
      </c>
      <c r="I43" s="3">
        <v>80210</v>
      </c>
      <c r="J43" s="3" t="str">
        <f>IF(H43=I43,"",1)</f>
        <v/>
      </c>
      <c r="K43" s="3">
        <v>80210</v>
      </c>
      <c r="L43" s="3">
        <f>IF(K43=M43,1,0)</f>
        <v>1</v>
      </c>
      <c r="M43" s="3">
        <v>80210</v>
      </c>
      <c r="N43" s="3">
        <f>VLOOKUP(A43,'Group Condition'!$A$2:$I$88,9,FALSE)</f>
        <v>0</v>
      </c>
      <c r="O43" s="3">
        <v>80210</v>
      </c>
    </row>
    <row r="44" spans="1:16" ht="16.2" hidden="1" thickBot="1" x14ac:dyDescent="0.35">
      <c r="A44" s="7" t="s">
        <v>56</v>
      </c>
      <c r="B44" s="3" t="s">
        <v>145</v>
      </c>
      <c r="C44" s="7">
        <v>28898.867849999999</v>
      </c>
      <c r="D44" s="6" t="s">
        <v>193</v>
      </c>
      <c r="E44" s="6" t="s">
        <v>193</v>
      </c>
      <c r="F44" s="11">
        <v>28898.867849999999</v>
      </c>
      <c r="H44" s="3">
        <f>IF(ISBLANK(G44),F44,F44/G44)</f>
        <v>28898.867849999999</v>
      </c>
      <c r="I44" s="3">
        <v>28898.867849999999</v>
      </c>
      <c r="J44" s="3" t="str">
        <f>IF(H44=I44,"",1)</f>
        <v/>
      </c>
      <c r="K44" s="3">
        <v>28898.867849999999</v>
      </c>
      <c r="L44" s="3">
        <f>IF(K44=M44,1,0)</f>
        <v>1</v>
      </c>
      <c r="M44" s="3">
        <v>28898.867849999999</v>
      </c>
      <c r="N44" s="3">
        <f>VLOOKUP(A44,'Group Condition'!$A$2:$I$88,9,FALSE)</f>
        <v>0</v>
      </c>
      <c r="O44" s="3">
        <v>28898.867849999999</v>
      </c>
    </row>
    <row r="45" spans="1:16" ht="16.2" thickBot="1" x14ac:dyDescent="0.35">
      <c r="A45" s="7" t="s">
        <v>5</v>
      </c>
      <c r="B45" s="3" t="s">
        <v>103</v>
      </c>
      <c r="C45" s="7">
        <v>20527442.649999999</v>
      </c>
      <c r="D45" s="6">
        <v>10</v>
      </c>
      <c r="E45" s="6">
        <v>2052744.2649999999</v>
      </c>
      <c r="F45" s="11">
        <v>2052744.2649999999</v>
      </c>
      <c r="G45" s="4">
        <v>4</v>
      </c>
      <c r="H45" s="3">
        <f>IF(ISBLANK(G45),F45,F45/G45)</f>
        <v>513186.06624999997</v>
      </c>
      <c r="I45" s="3">
        <v>22700000</v>
      </c>
      <c r="J45" s="3">
        <v>2</v>
      </c>
      <c r="K45" s="3">
        <v>22700000</v>
      </c>
      <c r="L45" s="3">
        <f>IF(K45=M45,1,0)</f>
        <v>0</v>
      </c>
      <c r="M45" s="3">
        <f>K45*0.75</f>
        <v>17025000</v>
      </c>
      <c r="N45" s="3" t="str">
        <f>VLOOKUP(A45,'Group Condition'!$A$2:$I$88,9,FALSE)</f>
        <v>--</v>
      </c>
      <c r="O45" s="3">
        <f>M45*0.75</f>
        <v>12768750</v>
      </c>
      <c r="P45" s="5">
        <f>O45*0.75</f>
        <v>9576562.5</v>
      </c>
    </row>
    <row r="46" spans="1:16" ht="16.2" hidden="1" thickBot="1" x14ac:dyDescent="0.35">
      <c r="A46" s="7" t="s">
        <v>50</v>
      </c>
      <c r="B46" s="3" t="s">
        <v>139</v>
      </c>
      <c r="C46" s="7">
        <v>6221.5131609999999</v>
      </c>
      <c r="D46" s="6" t="s">
        <v>193</v>
      </c>
      <c r="E46" s="6" t="s">
        <v>193</v>
      </c>
      <c r="F46" s="11">
        <v>6221.5131609999999</v>
      </c>
      <c r="H46" s="3">
        <f>IF(ISBLANK(G46),F46,F46/G46)</f>
        <v>6221.5131609999999</v>
      </c>
      <c r="I46" s="3">
        <v>6221.5131609999999</v>
      </c>
      <c r="J46" s="3" t="str">
        <f>IF(H46=I46,"",1)</f>
        <v/>
      </c>
      <c r="K46" s="3">
        <v>6221.5131609999999</v>
      </c>
      <c r="L46" s="3">
        <f>IF(K46=M46,1,0)</f>
        <v>1</v>
      </c>
      <c r="M46" s="3">
        <v>6221.5131609999999</v>
      </c>
      <c r="N46" s="3">
        <f>VLOOKUP(A46,'Group Condition'!$A$2:$I$88,9,FALSE)</f>
        <v>0</v>
      </c>
      <c r="O46" s="3">
        <v>6221.5131609999999</v>
      </c>
    </row>
    <row r="47" spans="1:16" ht="16.2" hidden="1" thickBot="1" x14ac:dyDescent="0.35">
      <c r="A47" s="7" t="s">
        <v>31</v>
      </c>
      <c r="B47" s="3" t="s">
        <v>119</v>
      </c>
      <c r="C47" s="7">
        <v>24854569.199999999</v>
      </c>
      <c r="D47" s="6">
        <v>6</v>
      </c>
      <c r="E47" s="6">
        <v>4142428.1666666665</v>
      </c>
      <c r="F47" s="11">
        <v>4142428.1669999999</v>
      </c>
      <c r="H47" s="3">
        <f>IF(ISBLANK(G47),F47,F47/G47)</f>
        <v>4142428.1669999999</v>
      </c>
      <c r="I47" s="3">
        <v>4142428.1669999999</v>
      </c>
      <c r="J47" s="3" t="str">
        <f>IF(H47=I47,"",1)</f>
        <v/>
      </c>
      <c r="K47" s="3">
        <v>4142428.1669999999</v>
      </c>
      <c r="L47" s="3">
        <f>IF(K47=M47,1,0)</f>
        <v>0</v>
      </c>
      <c r="M47" s="3">
        <f>K47*0.85</f>
        <v>3521063.9419499999</v>
      </c>
      <c r="N47" s="3">
        <f>VLOOKUP(A47,'Group Condition'!$A$2:$I$88,9,FALSE)</f>
        <v>0</v>
      </c>
      <c r="O47" s="3">
        <v>3521063.9419499999</v>
      </c>
    </row>
    <row r="48" spans="1:16" ht="16.2" hidden="1" thickBot="1" x14ac:dyDescent="0.35">
      <c r="A48" s="7" t="s">
        <v>58</v>
      </c>
      <c r="B48" s="3" t="s">
        <v>147</v>
      </c>
      <c r="C48" s="7">
        <v>53.609603989999997</v>
      </c>
      <c r="D48" s="6" t="s">
        <v>193</v>
      </c>
      <c r="E48" s="6" t="s">
        <v>193</v>
      </c>
      <c r="F48" s="11">
        <v>53.609603989999997</v>
      </c>
      <c r="G48" s="4">
        <v>2</v>
      </c>
      <c r="H48" s="3">
        <f>IF(ISBLANK(G48),F48,F48/G48)</f>
        <v>26.804801994999998</v>
      </c>
      <c r="I48" s="3">
        <v>26</v>
      </c>
      <c r="J48" s="3">
        <f>IF(H48=I48,"",1)</f>
        <v>1</v>
      </c>
      <c r="K48" s="3">
        <v>26.804801994999998</v>
      </c>
      <c r="L48" s="3">
        <f>IF(K48=M48,1,0)</f>
        <v>0</v>
      </c>
      <c r="M48" s="3">
        <f>K48*0.75</f>
        <v>20.10360149625</v>
      </c>
      <c r="N48" s="3">
        <f>VLOOKUP(A48,'Group Condition'!$A$2:$I$88,9,FALSE)</f>
        <v>0</v>
      </c>
      <c r="O48" s="3">
        <v>20.10360149625</v>
      </c>
    </row>
    <row r="49" spans="1:16" ht="16.2" hidden="1" thickBot="1" x14ac:dyDescent="0.35">
      <c r="A49" s="7" t="s">
        <v>47</v>
      </c>
      <c r="B49" s="3" t="s">
        <v>136</v>
      </c>
      <c r="C49" s="7">
        <v>16705.027440000002</v>
      </c>
      <c r="D49" s="6" t="s">
        <v>193</v>
      </c>
      <c r="E49" s="6" t="s">
        <v>193</v>
      </c>
      <c r="F49" s="11">
        <v>16705.027440000002</v>
      </c>
      <c r="G49" s="4">
        <v>15</v>
      </c>
      <c r="H49" s="3">
        <f>IF(ISBLANK(G49),F49,F49/G49)</f>
        <v>1113.668496</v>
      </c>
      <c r="I49" s="3">
        <v>438000</v>
      </c>
      <c r="J49" s="3">
        <v>1</v>
      </c>
      <c r="K49" s="3">
        <v>100000</v>
      </c>
      <c r="L49" s="3">
        <f>IF(K49=M49,1,0)</f>
        <v>0</v>
      </c>
      <c r="M49" s="3">
        <f>K49*0.75</f>
        <v>75000</v>
      </c>
      <c r="N49" s="3">
        <f>VLOOKUP(A49,'Group Condition'!$A$2:$I$88,9,FALSE)</f>
        <v>0</v>
      </c>
      <c r="O49" s="3">
        <v>75000</v>
      </c>
    </row>
    <row r="50" spans="1:16" ht="16.2" thickBot="1" x14ac:dyDescent="0.35">
      <c r="A50" s="7" t="s">
        <v>30</v>
      </c>
      <c r="B50" s="3" t="s">
        <v>118</v>
      </c>
      <c r="C50" s="7">
        <v>15779070.359999999</v>
      </c>
      <c r="D50" s="6">
        <v>12</v>
      </c>
      <c r="E50" s="6">
        <v>1314922.53</v>
      </c>
      <c r="F50" s="11">
        <v>1314922.53</v>
      </c>
      <c r="H50" s="3">
        <f>IF(ISBLANK(G50),F50,F50/G50)</f>
        <v>1314922.53</v>
      </c>
      <c r="I50" s="3">
        <v>27400000</v>
      </c>
      <c r="J50" s="3">
        <v>2</v>
      </c>
      <c r="K50" s="3">
        <v>27400000</v>
      </c>
      <c r="L50" s="3">
        <f>IF(K50=M50,1,0)</f>
        <v>0</v>
      </c>
      <c r="M50" s="3">
        <f>K50/10</f>
        <v>2740000</v>
      </c>
      <c r="N50" s="3" t="str">
        <f>VLOOKUP(A50,'Group Condition'!$A$2:$I$88,9,FALSE)</f>
        <v>-</v>
      </c>
      <c r="O50" s="5">
        <f>M50*0.75</f>
        <v>2055000</v>
      </c>
      <c r="P50" s="3">
        <f>C50</f>
        <v>15779070.359999999</v>
      </c>
    </row>
    <row r="51" spans="1:16" ht="16.2" hidden="1" thickBot="1" x14ac:dyDescent="0.35">
      <c r="A51" s="7" t="s">
        <v>55</v>
      </c>
      <c r="B51" s="3" t="s">
        <v>144</v>
      </c>
      <c r="C51" s="7">
        <v>10723808.939999999</v>
      </c>
      <c r="D51" s="6">
        <v>30</v>
      </c>
      <c r="E51" s="6">
        <v>357460.29800000001</v>
      </c>
      <c r="F51" s="11">
        <v>357460.29800000001</v>
      </c>
      <c r="H51" s="3">
        <f>IF(ISBLANK(G51),F51,F51/G51)</f>
        <v>357460.29800000001</v>
      </c>
      <c r="I51" s="3">
        <v>357460.29800000001</v>
      </c>
      <c r="J51" s="3" t="str">
        <f>IF(H51=I51,"",1)</f>
        <v/>
      </c>
      <c r="K51" s="3">
        <v>357460.29800000001</v>
      </c>
      <c r="L51" s="3">
        <f>IF(K51=M51,1,0)</f>
        <v>1</v>
      </c>
      <c r="M51" s="3">
        <v>357460.29800000001</v>
      </c>
      <c r="N51" s="3">
        <f>VLOOKUP(A51,'Group Condition'!$A$2:$I$88,9,FALSE)</f>
        <v>0</v>
      </c>
      <c r="O51" s="3">
        <v>357460.29800000001</v>
      </c>
    </row>
    <row r="52" spans="1:16" ht="16.2" hidden="1" thickBot="1" x14ac:dyDescent="0.35">
      <c r="A52" s="7" t="s">
        <v>27</v>
      </c>
      <c r="B52" s="3" t="s">
        <v>114</v>
      </c>
      <c r="C52" s="7">
        <v>2957397.3650000002</v>
      </c>
      <c r="D52" s="6" t="s">
        <v>193</v>
      </c>
      <c r="E52" s="6" t="s">
        <v>193</v>
      </c>
      <c r="F52" s="11">
        <v>2957397.3650000002</v>
      </c>
      <c r="H52" s="3">
        <f>IF(ISBLANK(G52),F52,F52/G52)</f>
        <v>2957397.3650000002</v>
      </c>
      <c r="I52" s="3">
        <v>2957397.3650000002</v>
      </c>
      <c r="J52" s="3" t="str">
        <f>IF(H52=I52,"",1)</f>
        <v/>
      </c>
      <c r="K52" s="3">
        <v>3943196.4866666668</v>
      </c>
      <c r="L52" s="3">
        <f>IF(K52=M52,1,0)</f>
        <v>0</v>
      </c>
      <c r="M52" s="3">
        <f>K52*1.25</f>
        <v>4928995.6083333334</v>
      </c>
      <c r="N52" s="3">
        <f>VLOOKUP(A52,'Group Condition'!$A$2:$I$88,9,FALSE)</f>
        <v>0</v>
      </c>
      <c r="O52" s="3">
        <v>4928995.6083333334</v>
      </c>
    </row>
    <row r="53" spans="1:16" ht="16.2" hidden="1" thickBot="1" x14ac:dyDescent="0.35">
      <c r="A53" s="7" t="s">
        <v>28</v>
      </c>
      <c r="B53" s="3" t="s">
        <v>116</v>
      </c>
      <c r="C53" s="7">
        <v>361154520.60000002</v>
      </c>
      <c r="D53" s="6">
        <v>5</v>
      </c>
      <c r="E53" s="6">
        <v>72230904.120000005</v>
      </c>
      <c r="F53" s="11">
        <v>72230904</v>
      </c>
      <c r="G53" s="4">
        <v>1.5</v>
      </c>
      <c r="H53" s="3">
        <f>IF(ISBLANK(G53),F53,F53/G53)</f>
        <v>48153936</v>
      </c>
      <c r="I53" s="3">
        <v>48153936</v>
      </c>
      <c r="J53" s="3" t="str">
        <f>IF(H53=I53,"",1)</f>
        <v/>
      </c>
      <c r="K53" s="3">
        <v>57784723.200000003</v>
      </c>
      <c r="L53" s="3">
        <f>IF(K53=M53,1,0)</f>
        <v>0</v>
      </c>
      <c r="M53" s="3">
        <f>K53*1.25</f>
        <v>72230904</v>
      </c>
      <c r="N53" s="3">
        <f>VLOOKUP(A53,'Group Condition'!$A$2:$I$88,9,FALSE)</f>
        <v>0</v>
      </c>
      <c r="O53" s="3">
        <v>72230904</v>
      </c>
    </row>
    <row r="54" spans="1:16" ht="16.2" hidden="1" thickBot="1" x14ac:dyDescent="0.35">
      <c r="A54" s="7" t="s">
        <v>60</v>
      </c>
      <c r="B54" s="3" t="s">
        <v>149</v>
      </c>
      <c r="C54" s="7">
        <v>7496.955054</v>
      </c>
      <c r="D54" s="6" t="s">
        <v>193</v>
      </c>
      <c r="E54" s="6" t="s">
        <v>193</v>
      </c>
      <c r="F54" s="11">
        <v>7496.955054</v>
      </c>
      <c r="H54" s="3">
        <f>IF(ISBLANK(G54),F54,F54/G54)</f>
        <v>7496.955054</v>
      </c>
      <c r="I54" s="3">
        <v>7496.955054</v>
      </c>
      <c r="J54" s="3" t="str">
        <f>IF(H54=I54,"",1)</f>
        <v/>
      </c>
      <c r="K54" s="3">
        <v>7496.955054</v>
      </c>
      <c r="L54" s="3">
        <f>IF(K54=M54,1,0)</f>
        <v>1</v>
      </c>
      <c r="M54" s="3">
        <v>7496.955054</v>
      </c>
      <c r="N54" s="3">
        <f>VLOOKUP(A54,'Group Condition'!$A$2:$I$88,9,FALSE)</f>
        <v>0</v>
      </c>
      <c r="O54" s="3">
        <v>7496.955054</v>
      </c>
    </row>
    <row r="55" spans="1:16" ht="16.2" thickBot="1" x14ac:dyDescent="0.35">
      <c r="A55" s="7" t="s">
        <v>33</v>
      </c>
      <c r="B55" s="3" t="s">
        <v>121</v>
      </c>
      <c r="C55" s="7">
        <v>5700290.8640000001</v>
      </c>
      <c r="D55" s="6" t="s">
        <v>193</v>
      </c>
      <c r="E55" s="6" t="s">
        <v>193</v>
      </c>
      <c r="F55" s="11">
        <v>5700290.8640000001</v>
      </c>
      <c r="H55" s="3">
        <f>IF(ISBLANK(G55),F55,F55/G55)</f>
        <v>5700290.8640000001</v>
      </c>
      <c r="I55" s="3">
        <v>134000000</v>
      </c>
      <c r="J55" s="3">
        <v>2</v>
      </c>
      <c r="K55" s="3">
        <v>134000000</v>
      </c>
      <c r="L55" s="3">
        <f>IF(K55=M55,1,0)</f>
        <v>0</v>
      </c>
      <c r="M55" s="3">
        <f>K55*0.5</f>
        <v>67000000</v>
      </c>
      <c r="N55" s="3" t="str">
        <f>VLOOKUP(A55,'Group Condition'!$A$2:$I$88,9,FALSE)</f>
        <v>--</v>
      </c>
      <c r="O55" s="3">
        <f>M55/2</f>
        <v>33500000</v>
      </c>
      <c r="P55" s="3">
        <f>O55*0.75</f>
        <v>25125000</v>
      </c>
    </row>
    <row r="56" spans="1:16" ht="16.2" thickBot="1" x14ac:dyDescent="0.35">
      <c r="A56" s="7" t="s">
        <v>46</v>
      </c>
      <c r="B56" s="3" t="s">
        <v>135</v>
      </c>
      <c r="C56" s="7">
        <v>358999.37920000002</v>
      </c>
      <c r="D56" s="6">
        <v>12</v>
      </c>
      <c r="E56" s="6">
        <v>29916.614166666666</v>
      </c>
      <c r="F56" s="11">
        <v>29916.6</v>
      </c>
      <c r="G56" s="9">
        <v>10</v>
      </c>
      <c r="H56" s="3">
        <f>IF(ISBLANK(G56),F56,F56/G56)</f>
        <v>2991.66</v>
      </c>
      <c r="I56" s="3">
        <v>2991</v>
      </c>
      <c r="J56" s="3">
        <f>IF(H56=I56,"",1)</f>
        <v>1</v>
      </c>
      <c r="K56" s="3">
        <v>2991.66</v>
      </c>
      <c r="L56" s="3">
        <f>IF(K56=M56,1,0)</f>
        <v>0</v>
      </c>
      <c r="M56" s="3">
        <f>K56/2</f>
        <v>1495.83</v>
      </c>
      <c r="N56" s="3" t="str">
        <f>VLOOKUP(A56,'Group Condition'!$A$2:$I$88,9,FALSE)</f>
        <v>-</v>
      </c>
      <c r="O56" s="3">
        <f>M56*0.75</f>
        <v>1121.8724999999999</v>
      </c>
      <c r="P56" s="3">
        <f>O56*0.75</f>
        <v>841.40437499999996</v>
      </c>
    </row>
    <row r="57" spans="1:16" ht="16.2" hidden="1" thickBot="1" x14ac:dyDescent="0.35">
      <c r="A57" s="7" t="s">
        <v>38</v>
      </c>
      <c r="B57" s="3" t="s">
        <v>127</v>
      </c>
      <c r="C57" s="7">
        <v>233447.39780000001</v>
      </c>
      <c r="D57" s="6" t="s">
        <v>193</v>
      </c>
      <c r="E57" s="6" t="s">
        <v>193</v>
      </c>
      <c r="F57" s="11">
        <v>233447.39780000001</v>
      </c>
      <c r="G57" s="4">
        <v>8</v>
      </c>
      <c r="H57" s="3">
        <f>IF(ISBLANK(G57),F57,F57/G57)</f>
        <v>29180.924725000001</v>
      </c>
      <c r="I57" s="3">
        <v>29180</v>
      </c>
      <c r="J57" s="3">
        <f>IF(H57=I57,"",1)</f>
        <v>1</v>
      </c>
      <c r="K57" s="3">
        <v>58361.849450000002</v>
      </c>
      <c r="L57" s="3">
        <f>IF(K57=M57,1,0)</f>
        <v>1</v>
      </c>
      <c r="M57" s="3">
        <v>58361.849450000002</v>
      </c>
      <c r="N57" s="3">
        <f>VLOOKUP(A57,'Group Condition'!$A$2:$I$88,9,FALSE)</f>
        <v>0</v>
      </c>
      <c r="O57" s="3">
        <v>58361.849450000002</v>
      </c>
    </row>
    <row r="58" spans="1:16" ht="16.2" thickBot="1" x14ac:dyDescent="0.35">
      <c r="A58" s="7" t="s">
        <v>15</v>
      </c>
      <c r="B58" s="3" t="s">
        <v>98</v>
      </c>
      <c r="C58" s="7">
        <v>1053704.304</v>
      </c>
      <c r="D58" s="6" t="s">
        <v>193</v>
      </c>
      <c r="E58" s="6" t="s">
        <v>193</v>
      </c>
      <c r="F58" s="11">
        <v>210740.4</v>
      </c>
      <c r="G58" s="4">
        <v>7.5</v>
      </c>
      <c r="H58" s="3">
        <f>IF(ISBLANK(G58),F58,F58/G58)</f>
        <v>28098.719999999998</v>
      </c>
      <c r="I58" s="3">
        <v>53400000</v>
      </c>
      <c r="J58" s="3">
        <v>1</v>
      </c>
      <c r="K58" s="3">
        <f>I58/10</f>
        <v>5340000</v>
      </c>
      <c r="L58" s="3">
        <f>IF(K58=M58,1,0)</f>
        <v>0</v>
      </c>
      <c r="M58" s="3">
        <f>K58/2</f>
        <v>2670000</v>
      </c>
      <c r="N58" s="3" t="str">
        <f>VLOOKUP(A58,'Group Condition'!$A$2:$I$88,9,FALSE)</f>
        <v>--</v>
      </c>
      <c r="O58" s="3">
        <f>M58*0.5</f>
        <v>1335000</v>
      </c>
      <c r="P58" s="3">
        <f>O58*0.75</f>
        <v>1001250</v>
      </c>
    </row>
    <row r="59" spans="1:16" ht="16.2" thickBot="1" x14ac:dyDescent="0.35">
      <c r="A59" s="7" t="s">
        <v>39</v>
      </c>
      <c r="B59" s="3" t="s">
        <v>128</v>
      </c>
      <c r="C59" s="7">
        <v>177129.4045</v>
      </c>
      <c r="D59" s="6" t="s">
        <v>193</v>
      </c>
      <c r="E59" s="6" t="s">
        <v>193</v>
      </c>
      <c r="F59" s="11">
        <v>177129.4045</v>
      </c>
      <c r="G59" s="4">
        <v>10</v>
      </c>
      <c r="H59" s="3">
        <f>IF(ISBLANK(G59),F59,F59/G59)</f>
        <v>17712.940450000002</v>
      </c>
      <c r="I59" s="3">
        <v>17712</v>
      </c>
      <c r="J59" s="3">
        <f>IF(H59=I59,"",1)</f>
        <v>1</v>
      </c>
      <c r="K59" s="3">
        <v>35425.880900000004</v>
      </c>
      <c r="L59" s="3">
        <f>IF(K59=M59,1,0)</f>
        <v>0</v>
      </c>
      <c r="M59" s="3">
        <f>K59/2</f>
        <v>17712.940450000002</v>
      </c>
      <c r="N59" s="3" t="str">
        <f>VLOOKUP(A59,'Group Condition'!$A$2:$I$88,9,FALSE)</f>
        <v>--</v>
      </c>
      <c r="O59" s="3">
        <f>M59/2</f>
        <v>8856.4702250000009</v>
      </c>
      <c r="P59" s="3">
        <f>O59*0.75</f>
        <v>6642.3526687500007</v>
      </c>
    </row>
    <row r="60" spans="1:16" ht="16.2" thickBot="1" x14ac:dyDescent="0.35">
      <c r="A60" s="7" t="s">
        <v>34</v>
      </c>
      <c r="B60" s="3" t="s">
        <v>122</v>
      </c>
      <c r="C60" s="7">
        <v>40960.04507</v>
      </c>
      <c r="D60" s="6">
        <v>1000</v>
      </c>
      <c r="E60" s="6">
        <v>4096.0045070000006</v>
      </c>
      <c r="F60" s="11">
        <v>4096</v>
      </c>
      <c r="G60" s="4">
        <v>0.2</v>
      </c>
      <c r="H60" s="3">
        <f>IF(ISBLANK(G60),F60,F60/G60)</f>
        <v>20480</v>
      </c>
      <c r="I60" s="3">
        <v>1420000</v>
      </c>
      <c r="J60" s="3">
        <v>1</v>
      </c>
      <c r="K60" s="3">
        <f>I60/10</f>
        <v>142000</v>
      </c>
      <c r="L60" s="3">
        <f>IF(K60=M60,1,0)</f>
        <v>0</v>
      </c>
      <c r="M60" s="3">
        <f>I60/5</f>
        <v>284000</v>
      </c>
      <c r="N60" s="3" t="str">
        <f>VLOOKUP(A60,'Group Condition'!$A$2:$I$88,9,FALSE)</f>
        <v>+</v>
      </c>
      <c r="O60" s="3">
        <f>M60*1.5</f>
        <v>426000</v>
      </c>
      <c r="P60" s="3">
        <f>O60*1.5</f>
        <v>639000</v>
      </c>
    </row>
    <row r="61" spans="1:16" ht="16.2" hidden="1" thickBot="1" x14ac:dyDescent="0.35">
      <c r="A61" s="7" t="s">
        <v>61</v>
      </c>
      <c r="B61" s="3" t="s">
        <v>150</v>
      </c>
      <c r="C61" s="7">
        <v>71.004761549999998</v>
      </c>
      <c r="D61" s="6" t="s">
        <v>193</v>
      </c>
      <c r="E61" s="6" t="s">
        <v>193</v>
      </c>
      <c r="F61" s="11">
        <v>71.004761549999998</v>
      </c>
      <c r="H61" s="3">
        <f>IF(ISBLANK(G61),F61,F61/G61)</f>
        <v>71.004761549999998</v>
      </c>
      <c r="I61" s="3">
        <v>71.004761549999998</v>
      </c>
      <c r="J61" s="3" t="str">
        <f>IF(H61=I61,"",1)</f>
        <v/>
      </c>
      <c r="K61" s="3">
        <v>71.004761549999998</v>
      </c>
      <c r="L61" s="3">
        <f>IF(K61=M61,1,0)</f>
        <v>1</v>
      </c>
      <c r="M61" s="3">
        <v>71.004761549999998</v>
      </c>
      <c r="N61" s="3">
        <f>VLOOKUP(A61,'Group Condition'!$A$2:$I$88,9,FALSE)</f>
        <v>0</v>
      </c>
      <c r="O61" s="3">
        <v>71.004761549999998</v>
      </c>
    </row>
    <row r="62" spans="1:16" ht="16.2" hidden="1" thickBot="1" x14ac:dyDescent="0.35">
      <c r="A62" s="7" t="s">
        <v>12</v>
      </c>
      <c r="B62" s="3" t="s">
        <v>95</v>
      </c>
      <c r="C62" s="7">
        <v>52020187.369999997</v>
      </c>
      <c r="D62" s="6" t="s">
        <v>193</v>
      </c>
      <c r="E62" s="6" t="s">
        <v>193</v>
      </c>
      <c r="F62" s="11">
        <v>52020187.369999997</v>
      </c>
      <c r="G62" s="4">
        <v>10</v>
      </c>
      <c r="H62" s="3">
        <f>IF(ISBLANK(G62),F62,F62/G62)</f>
        <v>5202018.7369999997</v>
      </c>
      <c r="I62" s="3">
        <v>5020000</v>
      </c>
      <c r="J62" s="3">
        <v>1</v>
      </c>
      <c r="K62" s="3">
        <f>I62*1.5</f>
        <v>7530000</v>
      </c>
      <c r="L62" s="3">
        <f>IF(K62=M62,1,0)</f>
        <v>0</v>
      </c>
      <c r="M62" s="3">
        <f>K62*0.85</f>
        <v>6400500</v>
      </c>
      <c r="N62" s="3">
        <f>VLOOKUP(A62,'Group Condition'!$A$2:$I$88,9,FALSE)</f>
        <v>0</v>
      </c>
      <c r="O62" s="3">
        <v>6400500</v>
      </c>
    </row>
    <row r="63" spans="1:16" ht="16.2" hidden="1" thickBot="1" x14ac:dyDescent="0.35">
      <c r="A63" s="7" t="s">
        <v>14</v>
      </c>
      <c r="B63" s="3" t="s">
        <v>97</v>
      </c>
      <c r="C63" s="7">
        <v>14975339.800000001</v>
      </c>
      <c r="D63" s="6">
        <v>250</v>
      </c>
      <c r="E63" s="6">
        <v>2199013.5920000002</v>
      </c>
      <c r="F63" s="11">
        <v>2199013</v>
      </c>
      <c r="G63" s="4">
        <v>5</v>
      </c>
      <c r="H63" s="3">
        <f>IF(ISBLANK(G63),F63,F63/G63)</f>
        <v>439802.6</v>
      </c>
      <c r="I63" s="3">
        <v>439802</v>
      </c>
      <c r="J63" s="3">
        <f>IF(H63=I63,"",1)</f>
        <v>1</v>
      </c>
      <c r="K63" s="3">
        <v>879605.2</v>
      </c>
      <c r="L63" s="3">
        <f>IF(K63=M63,1,0)</f>
        <v>0</v>
      </c>
      <c r="M63" s="3">
        <f>K63*0.85</f>
        <v>747664.41999999993</v>
      </c>
      <c r="N63" s="3">
        <f>VLOOKUP(A63,'Group Condition'!$A$2:$I$88,9,FALSE)</f>
        <v>0</v>
      </c>
      <c r="O63" s="3">
        <v>747664.41999999993</v>
      </c>
    </row>
    <row r="64" spans="1:16" ht="16.2" thickBot="1" x14ac:dyDescent="0.35">
      <c r="A64" s="7" t="s">
        <v>16</v>
      </c>
      <c r="B64" s="3" t="s">
        <v>99</v>
      </c>
      <c r="C64" s="7">
        <v>3738776.034</v>
      </c>
      <c r="D64" s="6" t="s">
        <v>193</v>
      </c>
      <c r="E64" s="6" t="s">
        <v>193</v>
      </c>
      <c r="F64" s="11">
        <v>3738776.034</v>
      </c>
      <c r="G64" s="4">
        <v>15</v>
      </c>
      <c r="H64" s="3">
        <f>IF(ISBLANK(G64),F64,F64/G64)</f>
        <v>249251.73559999999</v>
      </c>
      <c r="I64" s="3">
        <v>32400000</v>
      </c>
      <c r="J64" s="3">
        <v>1</v>
      </c>
      <c r="K64" s="3">
        <f>I64/1.5</f>
        <v>21600000</v>
      </c>
      <c r="L64" s="3">
        <f>IF(K64=M64,1,0)</f>
        <v>0</v>
      </c>
      <c r="M64" s="3">
        <f>K64/1.5</f>
        <v>14400000</v>
      </c>
      <c r="N64" s="3" t="str">
        <f>VLOOKUP(A64,'Group Condition'!$A$2:$I$88,9,FALSE)</f>
        <v>--</v>
      </c>
      <c r="O64" s="3">
        <f>M64*0.75</f>
        <v>10800000</v>
      </c>
      <c r="P64" s="3">
        <f>O64/10</f>
        <v>1080000</v>
      </c>
    </row>
    <row r="65" spans="1:16" ht="16.2" thickBot="1" x14ac:dyDescent="0.35">
      <c r="A65" s="7" t="s">
        <v>52</v>
      </c>
      <c r="B65" s="3" t="s">
        <v>141</v>
      </c>
      <c r="C65" s="7">
        <v>97071048.260000005</v>
      </c>
      <c r="D65" s="6">
        <v>150</v>
      </c>
      <c r="E65" s="6">
        <v>647140.3217333334</v>
      </c>
      <c r="F65" s="11">
        <v>300000</v>
      </c>
      <c r="G65" s="4">
        <v>7</v>
      </c>
      <c r="H65" s="3">
        <f>IF(ISBLANK(G65),F65,F65/G65)</f>
        <v>42857.142857142855</v>
      </c>
      <c r="I65" s="3">
        <v>42857</v>
      </c>
      <c r="J65" s="3">
        <f>IF(H65=I65,"",1)</f>
        <v>1</v>
      </c>
      <c r="K65" s="3">
        <v>42857.142857142855</v>
      </c>
      <c r="L65" s="3">
        <f>IF(K65=M65,1,0)</f>
        <v>0</v>
      </c>
      <c r="M65" s="3">
        <f>K65*0.75</f>
        <v>32142.857142857141</v>
      </c>
      <c r="N65" s="3" t="str">
        <f>VLOOKUP(A65,'Group Condition'!$A$2:$I$88,9,FALSE)</f>
        <v>-</v>
      </c>
      <c r="O65" s="3">
        <f>M65*0.75</f>
        <v>24107.142857142855</v>
      </c>
      <c r="P65" s="3">
        <f>O65*0.75</f>
        <v>18080.357142857141</v>
      </c>
    </row>
    <row r="66" spans="1:16" ht="16.2" thickBot="1" x14ac:dyDescent="0.35">
      <c r="A66" s="7" t="s">
        <v>17</v>
      </c>
      <c r="B66" s="3" t="s">
        <v>100</v>
      </c>
      <c r="C66" s="7">
        <v>20265685.109999999</v>
      </c>
      <c r="D66" s="6">
        <v>10</v>
      </c>
      <c r="E66" s="6">
        <v>2026568.5109999999</v>
      </c>
      <c r="F66" s="11">
        <v>2026568.5109999999</v>
      </c>
      <c r="H66" s="3">
        <f>IF(ISBLANK(G66),F66,F66/G66)</f>
        <v>2026568.5109999999</v>
      </c>
      <c r="I66" s="3">
        <v>2026568.5109999999</v>
      </c>
      <c r="J66" s="3" t="str">
        <f>IF(H66=I66,"",1)</f>
        <v/>
      </c>
      <c r="K66" s="3">
        <v>2026568.5109999999</v>
      </c>
      <c r="L66" s="3">
        <f>IF(K66=M66,1,0)</f>
        <v>0</v>
      </c>
      <c r="M66" s="3">
        <f>K66*0.85</f>
        <v>1722583.2343499998</v>
      </c>
      <c r="N66" s="3" t="str">
        <f>VLOOKUP(A66,'Group Condition'!$A$2:$I$88,9,FALSE)</f>
        <v>-</v>
      </c>
      <c r="O66" s="3">
        <f>M66*0.75</f>
        <v>1291937.4257624999</v>
      </c>
      <c r="P66" s="3">
        <f>O66*0.75</f>
        <v>968953.06932187499</v>
      </c>
    </row>
    <row r="67" spans="1:16" ht="16.2" hidden="1" thickBot="1" x14ac:dyDescent="0.35">
      <c r="A67" s="7" t="s">
        <v>40</v>
      </c>
      <c r="B67" s="3" t="s">
        <v>129</v>
      </c>
      <c r="C67" s="7">
        <v>2983706.8709999998</v>
      </c>
      <c r="D67" s="6" t="s">
        <v>193</v>
      </c>
      <c r="E67" s="6" t="s">
        <v>193</v>
      </c>
      <c r="F67" s="11">
        <v>2983706.8709999998</v>
      </c>
      <c r="G67" s="4">
        <v>10</v>
      </c>
      <c r="H67" s="3">
        <f>IF(ISBLANK(G67),F67,F67/G67)</f>
        <v>298370.68709999998</v>
      </c>
      <c r="I67" s="3">
        <v>491000</v>
      </c>
      <c r="J67" s="3">
        <v>2</v>
      </c>
      <c r="K67" s="3">
        <v>491000</v>
      </c>
      <c r="L67" s="3">
        <f>IF(K67=M67,1,0)</f>
        <v>1</v>
      </c>
      <c r="M67" s="3">
        <v>491000</v>
      </c>
      <c r="N67" s="3">
        <f>VLOOKUP(A67,'Group Condition'!$A$2:$I$88,9,FALSE)</f>
        <v>0</v>
      </c>
      <c r="O67" s="3">
        <v>491000</v>
      </c>
    </row>
    <row r="68" spans="1:16" ht="16.2" thickBot="1" x14ac:dyDescent="0.35">
      <c r="A68" s="7" t="s">
        <v>44</v>
      </c>
      <c r="B68" s="3" t="s">
        <v>133</v>
      </c>
      <c r="C68" s="7">
        <v>204805160.5</v>
      </c>
      <c r="D68" s="6">
        <v>10</v>
      </c>
      <c r="E68" s="6">
        <v>20480516.050000001</v>
      </c>
      <c r="F68" s="11">
        <v>20480516</v>
      </c>
      <c r="G68" s="4">
        <v>7</v>
      </c>
      <c r="H68" s="3">
        <f>IF(ISBLANK(G68),F68,F68/G68)</f>
        <v>2925788</v>
      </c>
      <c r="I68" s="3">
        <v>29500000</v>
      </c>
      <c r="J68" s="3">
        <v>1</v>
      </c>
      <c r="K68" s="3">
        <v>2925788</v>
      </c>
      <c r="L68" s="3">
        <f>IF(K68=M68,1,0)</f>
        <v>0</v>
      </c>
      <c r="M68" s="3">
        <f>K68*0.85</f>
        <v>2486919.7999999998</v>
      </c>
      <c r="N68" s="3" t="str">
        <f>VLOOKUP(A68,'Group Condition'!$A$2:$I$88,9,FALSE)</f>
        <v>-</v>
      </c>
      <c r="O68" s="3">
        <f>M68*0.75</f>
        <v>1865189.8499999999</v>
      </c>
      <c r="P68" s="3">
        <f>O68*0.75</f>
        <v>1398892.3875</v>
      </c>
    </row>
    <row r="69" spans="1:16" ht="16.2" thickBot="1" x14ac:dyDescent="0.35">
      <c r="A69" s="1"/>
      <c r="B69"/>
      <c r="C69"/>
    </row>
    <row r="70" spans="1:16" ht="16.2" thickBot="1" x14ac:dyDescent="0.35">
      <c r="A70" s="1"/>
      <c r="B70"/>
      <c r="C70"/>
    </row>
    <row r="71" spans="1:16" x14ac:dyDescent="0.3">
      <c r="A71" s="2"/>
      <c r="B71"/>
      <c r="C71"/>
      <c r="D71"/>
      <c r="E71"/>
      <c r="F71" s="12"/>
    </row>
    <row r="72" spans="1:16" x14ac:dyDescent="0.3">
      <c r="B72"/>
      <c r="C72"/>
    </row>
  </sheetData>
  <autoFilter ref="A1:O68">
    <filterColumn colId="13">
      <filters>
        <filter val="-"/>
        <filter val="--"/>
        <filter val="---"/>
        <filter val="+"/>
      </filters>
    </filterColumn>
    <sortState ref="A3:O68">
      <sortCondition ref="A1:A68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Condition</vt:lpstr>
      <vt:lpstr>Recruitment_Log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2020-10-19T14:02:16Z</dcterms:modified>
</cp:coreProperties>
</file>