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94" activeTab="2"/>
  </bookViews>
  <sheets>
    <sheet name="scale to SLucy biomass" sheetId="1" r:id="rId1"/>
    <sheet name="fix scale2SluceyBiom" sheetId="2" r:id="rId2"/>
    <sheet name="20170626final" sheetId="3" r:id="rId3"/>
    <sheet name="Sheet1 (2)_2 checkRM" sheetId="4" r:id="rId4"/>
    <sheet name="20170331" sheetId="5" r:id="rId5"/>
    <sheet name="Sheet1 (2)_2" sheetId="6" r:id="rId6"/>
    <sheet name="Sheet1 (2)" sheetId="7" r:id="rId7"/>
    <sheet name="Sheet1" sheetId="8" r:id="rId8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Q62" i="3" l="1"/>
  <c r="O99" i="8" l="1"/>
  <c r="L99" i="8"/>
  <c r="O98" i="8"/>
  <c r="L98" i="8"/>
  <c r="O97" i="8"/>
  <c r="L97" i="8"/>
  <c r="O96" i="8"/>
  <c r="L96" i="8"/>
  <c r="O95" i="8"/>
  <c r="L95" i="8"/>
  <c r="O94" i="8"/>
  <c r="L94" i="8"/>
  <c r="O93" i="8"/>
  <c r="L93" i="8"/>
  <c r="O92" i="8"/>
  <c r="L92" i="8"/>
  <c r="O91" i="8"/>
  <c r="L91" i="8"/>
  <c r="O90" i="8"/>
  <c r="L90" i="8"/>
  <c r="O89" i="8"/>
  <c r="L89" i="8"/>
  <c r="O88" i="8"/>
  <c r="L88" i="8"/>
  <c r="O87" i="8"/>
  <c r="L87" i="8"/>
  <c r="O86" i="8"/>
  <c r="L86" i="8"/>
  <c r="O85" i="8"/>
  <c r="L85" i="8"/>
  <c r="O84" i="8"/>
  <c r="L84" i="8"/>
  <c r="O83" i="8"/>
  <c r="L83" i="8"/>
  <c r="O82" i="8"/>
  <c r="L82" i="8"/>
  <c r="O81" i="8"/>
  <c r="L81" i="8"/>
  <c r="O80" i="8"/>
  <c r="L80" i="8"/>
  <c r="O79" i="8"/>
  <c r="L79" i="8"/>
  <c r="O78" i="8"/>
  <c r="L78" i="8"/>
  <c r="O77" i="8"/>
  <c r="O76" i="8"/>
  <c r="L76" i="8"/>
  <c r="O75" i="8"/>
  <c r="L75" i="8"/>
  <c r="O74" i="8"/>
  <c r="L74" i="8"/>
  <c r="O73" i="8"/>
  <c r="L73" i="8"/>
  <c r="O72" i="8"/>
  <c r="L72" i="8"/>
  <c r="O71" i="8"/>
  <c r="L71" i="8"/>
  <c r="O70" i="8"/>
  <c r="L70" i="8"/>
  <c r="O69" i="8"/>
  <c r="L69" i="8"/>
  <c r="O68" i="8"/>
  <c r="L68" i="8"/>
  <c r="O67" i="8"/>
  <c r="L67" i="8"/>
  <c r="O66" i="8"/>
  <c r="L66" i="8"/>
  <c r="O65" i="8"/>
  <c r="L65" i="8"/>
  <c r="O64" i="8"/>
  <c r="L64" i="8"/>
  <c r="O63" i="8"/>
  <c r="L63" i="8"/>
  <c r="O62" i="8"/>
  <c r="L62" i="8"/>
  <c r="O61" i="8"/>
  <c r="L61" i="8"/>
  <c r="O60" i="8"/>
  <c r="L60" i="8"/>
  <c r="O59" i="8"/>
  <c r="L59" i="8"/>
  <c r="O58" i="8"/>
  <c r="L58" i="8"/>
  <c r="O57" i="8"/>
  <c r="L57" i="8"/>
  <c r="O56" i="8"/>
  <c r="L56" i="8"/>
  <c r="O55" i="8"/>
  <c r="L55" i="8"/>
  <c r="O54" i="8"/>
  <c r="L54" i="8"/>
  <c r="O53" i="8"/>
  <c r="L53" i="8"/>
  <c r="O52" i="8"/>
  <c r="L52" i="8"/>
  <c r="O51" i="8"/>
  <c r="O50" i="8"/>
  <c r="L50" i="8"/>
  <c r="O49" i="8"/>
  <c r="O48" i="8"/>
  <c r="L48" i="8"/>
  <c r="O47" i="8"/>
  <c r="L47" i="8"/>
  <c r="O46" i="8"/>
  <c r="L46" i="8"/>
  <c r="O45" i="8"/>
  <c r="L45" i="8"/>
  <c r="O44" i="8"/>
  <c r="L44" i="8"/>
  <c r="O43" i="8"/>
  <c r="L43" i="8"/>
  <c r="O42" i="8"/>
  <c r="L42" i="8"/>
  <c r="O41" i="8"/>
  <c r="L41" i="8"/>
  <c r="O40" i="8"/>
  <c r="L40" i="8"/>
  <c r="O39" i="8"/>
  <c r="L39" i="8"/>
  <c r="O38" i="8"/>
  <c r="L38" i="8"/>
  <c r="O37" i="8"/>
  <c r="L37" i="8"/>
  <c r="O36" i="8"/>
  <c r="L36" i="8"/>
  <c r="O35" i="8"/>
  <c r="L35" i="8"/>
  <c r="O34" i="8"/>
  <c r="L34" i="8"/>
  <c r="O33" i="8"/>
  <c r="L33" i="8"/>
  <c r="O32" i="8"/>
  <c r="L32" i="8"/>
  <c r="O31" i="8"/>
  <c r="L31" i="8"/>
  <c r="L30" i="8"/>
  <c r="O29" i="8"/>
  <c r="L29" i="8"/>
  <c r="O28" i="8"/>
  <c r="O27" i="8"/>
  <c r="L27" i="8"/>
  <c r="O26" i="8"/>
  <c r="L26" i="8"/>
  <c r="O25" i="8"/>
  <c r="L25" i="8"/>
  <c r="O24" i="8"/>
  <c r="L24" i="8"/>
  <c r="O23" i="8"/>
  <c r="L23" i="8"/>
  <c r="O22" i="8"/>
  <c r="L22" i="8"/>
  <c r="O21" i="8"/>
  <c r="L21" i="8"/>
  <c r="O20" i="8"/>
  <c r="L20" i="8"/>
  <c r="O19" i="8"/>
  <c r="L19" i="8"/>
  <c r="O18" i="8"/>
  <c r="L18" i="8"/>
  <c r="O17" i="8"/>
  <c r="L17" i="8"/>
  <c r="O16" i="8"/>
  <c r="L16" i="8"/>
  <c r="O15" i="8"/>
  <c r="L15" i="8"/>
  <c r="O14" i="8"/>
  <c r="L14" i="8"/>
  <c r="O13" i="8"/>
  <c r="L13" i="8"/>
  <c r="O12" i="8"/>
  <c r="L12" i="8"/>
  <c r="O11" i="8"/>
  <c r="L11" i="8"/>
  <c r="O10" i="8"/>
  <c r="L10" i="8"/>
  <c r="AA99" i="7"/>
  <c r="W99" i="7"/>
  <c r="V99" i="7"/>
  <c r="O99" i="7"/>
  <c r="L99" i="7"/>
  <c r="AA98" i="7"/>
  <c r="V98" i="7"/>
  <c r="O98" i="7"/>
  <c r="L98" i="7"/>
  <c r="AA97" i="7"/>
  <c r="V97" i="7"/>
  <c r="O97" i="7"/>
  <c r="L97" i="7"/>
  <c r="AA96" i="7"/>
  <c r="V96" i="7"/>
  <c r="O96" i="7"/>
  <c r="L96" i="7"/>
  <c r="AA95" i="7"/>
  <c r="V95" i="7"/>
  <c r="O95" i="7"/>
  <c r="L95" i="7"/>
  <c r="AA94" i="7"/>
  <c r="V94" i="7"/>
  <c r="O94" i="7"/>
  <c r="L94" i="7"/>
  <c r="AA93" i="7"/>
  <c r="V93" i="7"/>
  <c r="O93" i="7"/>
  <c r="L93" i="7"/>
  <c r="AA92" i="7"/>
  <c r="V92" i="7"/>
  <c r="O92" i="7"/>
  <c r="L92" i="7"/>
  <c r="AA91" i="7"/>
  <c r="V91" i="7"/>
  <c r="O91" i="7"/>
  <c r="L91" i="7"/>
  <c r="AA90" i="7"/>
  <c r="V90" i="7"/>
  <c r="O90" i="7"/>
  <c r="L90" i="7"/>
  <c r="AA89" i="7"/>
  <c r="V89" i="7"/>
  <c r="O89" i="7"/>
  <c r="L89" i="7"/>
  <c r="AA88" i="7"/>
  <c r="V88" i="7"/>
  <c r="O88" i="7"/>
  <c r="L88" i="7"/>
  <c r="AA87" i="7"/>
  <c r="V87" i="7"/>
  <c r="O87" i="7"/>
  <c r="L87" i="7"/>
  <c r="AA86" i="7"/>
  <c r="V86" i="7"/>
  <c r="O86" i="7"/>
  <c r="L86" i="7"/>
  <c r="AA85" i="7"/>
  <c r="V85" i="7"/>
  <c r="O85" i="7"/>
  <c r="L85" i="7"/>
  <c r="AA84" i="7"/>
  <c r="V84" i="7"/>
  <c r="O84" i="7"/>
  <c r="L84" i="7"/>
  <c r="AA83" i="7"/>
  <c r="V83" i="7"/>
  <c r="O83" i="7"/>
  <c r="L83" i="7"/>
  <c r="AA82" i="7"/>
  <c r="V82" i="7"/>
  <c r="O82" i="7"/>
  <c r="L82" i="7"/>
  <c r="AA81" i="7"/>
  <c r="V81" i="7"/>
  <c r="O81" i="7"/>
  <c r="L81" i="7"/>
  <c r="W80" i="7"/>
  <c r="V80" i="7"/>
  <c r="O80" i="7"/>
  <c r="AA79" i="7"/>
  <c r="V79" i="7"/>
  <c r="O79" i="7"/>
  <c r="L79" i="7"/>
  <c r="AA78" i="7"/>
  <c r="V78" i="7"/>
  <c r="O78" i="7"/>
  <c r="L78" i="7"/>
  <c r="AA77" i="7"/>
  <c r="V77" i="7"/>
  <c r="O77" i="7"/>
  <c r="L77" i="7"/>
  <c r="AA76" i="7"/>
  <c r="V76" i="7"/>
  <c r="O76" i="7"/>
  <c r="L76" i="7"/>
  <c r="AA75" i="7"/>
  <c r="V75" i="7"/>
  <c r="O75" i="7"/>
  <c r="L75" i="7"/>
  <c r="AA74" i="7"/>
  <c r="V74" i="7"/>
  <c r="O74" i="7"/>
  <c r="L74" i="7"/>
  <c r="AA73" i="7"/>
  <c r="V73" i="7"/>
  <c r="O73" i="7"/>
  <c r="L73" i="7"/>
  <c r="AA72" i="7"/>
  <c r="V72" i="7"/>
  <c r="O72" i="7"/>
  <c r="L72" i="7"/>
  <c r="W71" i="7"/>
  <c r="V71" i="7"/>
  <c r="O71" i="7"/>
  <c r="AA71" i="7" s="1"/>
  <c r="W70" i="7"/>
  <c r="V70" i="7"/>
  <c r="O70" i="7"/>
  <c r="AA69" i="7"/>
  <c r="V69" i="7"/>
  <c r="O69" i="7"/>
  <c r="L69" i="7"/>
  <c r="AA68" i="7"/>
  <c r="V68" i="7"/>
  <c r="O68" i="7"/>
  <c r="L68" i="7"/>
  <c r="AA67" i="7"/>
  <c r="V67" i="7"/>
  <c r="O67" i="7"/>
  <c r="L67" i="7"/>
  <c r="AA66" i="7"/>
  <c r="V66" i="7"/>
  <c r="O66" i="7"/>
  <c r="L66" i="7"/>
  <c r="AA65" i="7"/>
  <c r="V65" i="7"/>
  <c r="O65" i="7"/>
  <c r="L65" i="7"/>
  <c r="AA64" i="7"/>
  <c r="V64" i="7"/>
  <c r="O64" i="7"/>
  <c r="L64" i="7"/>
  <c r="AA63" i="7"/>
  <c r="V63" i="7"/>
  <c r="O63" i="7"/>
  <c r="L63" i="7"/>
  <c r="AA62" i="7"/>
  <c r="V62" i="7"/>
  <c r="O62" i="7"/>
  <c r="L62" i="7"/>
  <c r="AA61" i="7"/>
  <c r="V61" i="7"/>
  <c r="O61" i="7"/>
  <c r="L61" i="7"/>
  <c r="AA60" i="7"/>
  <c r="V60" i="7"/>
  <c r="O60" i="7"/>
  <c r="L60" i="7"/>
  <c r="AA59" i="7"/>
  <c r="V59" i="7"/>
  <c r="O59" i="7"/>
  <c r="L59" i="7"/>
  <c r="AA58" i="7"/>
  <c r="V58" i="7"/>
  <c r="O58" i="7"/>
  <c r="L58" i="7"/>
  <c r="AA57" i="7"/>
  <c r="V57" i="7"/>
  <c r="O57" i="7"/>
  <c r="L57" i="7"/>
  <c r="AA56" i="7"/>
  <c r="V56" i="7"/>
  <c r="O56" i="7"/>
  <c r="L56" i="7"/>
  <c r="AA55" i="7"/>
  <c r="V55" i="7"/>
  <c r="O55" i="7"/>
  <c r="L55" i="7"/>
  <c r="AA54" i="7"/>
  <c r="V54" i="7"/>
  <c r="O54" i="7"/>
  <c r="L54" i="7"/>
  <c r="AA53" i="7"/>
  <c r="V53" i="7"/>
  <c r="O53" i="7"/>
  <c r="L53" i="7"/>
  <c r="AA52" i="7"/>
  <c r="V52" i="7"/>
  <c r="O52" i="7"/>
  <c r="L52" i="7"/>
  <c r="AA51" i="7"/>
  <c r="V51" i="7"/>
  <c r="O51" i="7"/>
  <c r="L51" i="7"/>
  <c r="AA50" i="7"/>
  <c r="V50" i="7"/>
  <c r="O50" i="7"/>
  <c r="L50" i="7"/>
  <c r="AA49" i="7"/>
  <c r="V49" i="7"/>
  <c r="O49" i="7"/>
  <c r="L49" i="7"/>
  <c r="AA48" i="7"/>
  <c r="V48" i="7"/>
  <c r="O48" i="7"/>
  <c r="L48" i="7"/>
  <c r="AA47" i="7"/>
  <c r="V47" i="7"/>
  <c r="O47" i="7"/>
  <c r="L47" i="7"/>
  <c r="AA46" i="7"/>
  <c r="V46" i="7"/>
  <c r="O46" i="7"/>
  <c r="L46" i="7"/>
  <c r="AA45" i="7"/>
  <c r="V45" i="7"/>
  <c r="O45" i="7"/>
  <c r="L45" i="7"/>
  <c r="AA44" i="7"/>
  <c r="V44" i="7"/>
  <c r="O44" i="7"/>
  <c r="L44" i="7"/>
  <c r="AA43" i="7"/>
  <c r="V43" i="7"/>
  <c r="O43" i="7"/>
  <c r="L43" i="7"/>
  <c r="AA42" i="7"/>
  <c r="V42" i="7"/>
  <c r="O42" i="7"/>
  <c r="L42" i="7"/>
  <c r="AA41" i="7"/>
  <c r="V41" i="7"/>
  <c r="O41" i="7"/>
  <c r="L41" i="7"/>
  <c r="AA40" i="7"/>
  <c r="V40" i="7"/>
  <c r="O40" i="7"/>
  <c r="L40" i="7"/>
  <c r="AA39" i="7"/>
  <c r="V39" i="7"/>
  <c r="O39" i="7"/>
  <c r="L39" i="7"/>
  <c r="AA38" i="7"/>
  <c r="V38" i="7"/>
  <c r="O38" i="7"/>
  <c r="L38" i="7"/>
  <c r="AA37" i="7"/>
  <c r="V37" i="7"/>
  <c r="O37" i="7"/>
  <c r="L37" i="7"/>
  <c r="AA36" i="7"/>
  <c r="V36" i="7"/>
  <c r="O36" i="7"/>
  <c r="L36" i="7"/>
  <c r="AA35" i="7"/>
  <c r="V35" i="7"/>
  <c r="O35" i="7"/>
  <c r="L35" i="7"/>
  <c r="AA34" i="7"/>
  <c r="V34" i="7"/>
  <c r="O34" i="7"/>
  <c r="L34" i="7"/>
  <c r="AA33" i="7"/>
  <c r="V33" i="7"/>
  <c r="O33" i="7"/>
  <c r="L33" i="7"/>
  <c r="AA32" i="7"/>
  <c r="V32" i="7"/>
  <c r="O32" i="7"/>
  <c r="L32" i="7"/>
  <c r="AA31" i="7"/>
  <c r="V31" i="7"/>
  <c r="O31" i="7"/>
  <c r="L31" i="7"/>
  <c r="AA30" i="7"/>
  <c r="V30" i="7"/>
  <c r="O30" i="7"/>
  <c r="L30" i="7"/>
  <c r="AA29" i="7"/>
  <c r="V29" i="7"/>
  <c r="O29" i="7"/>
  <c r="L29" i="7"/>
  <c r="AA28" i="7"/>
  <c r="V28" i="7"/>
  <c r="O28" i="7"/>
  <c r="L28" i="7"/>
  <c r="W27" i="7"/>
  <c r="V27" i="7"/>
  <c r="O27" i="7"/>
  <c r="AA27" i="7" s="1"/>
  <c r="L27" i="7"/>
  <c r="AA26" i="7"/>
  <c r="W26" i="7"/>
  <c r="V26" i="7"/>
  <c r="O26" i="7"/>
  <c r="L26" i="7"/>
  <c r="W25" i="7"/>
  <c r="AA25" i="7" s="1"/>
  <c r="V25" i="7"/>
  <c r="L25" i="7"/>
  <c r="V24" i="7"/>
  <c r="O24" i="7"/>
  <c r="AA24" i="7" s="1"/>
  <c r="L24" i="7"/>
  <c r="W23" i="7"/>
  <c r="V23" i="7"/>
  <c r="O23" i="7"/>
  <c r="V22" i="7"/>
  <c r="O22" i="7"/>
  <c r="AA22" i="7" s="1"/>
  <c r="L22" i="7"/>
  <c r="V21" i="7"/>
  <c r="O21" i="7"/>
  <c r="AA21" i="7" s="1"/>
  <c r="L21" i="7"/>
  <c r="V20" i="7"/>
  <c r="O20" i="7"/>
  <c r="AA20" i="7" s="1"/>
  <c r="L20" i="7"/>
  <c r="V19" i="7"/>
  <c r="O19" i="7"/>
  <c r="AA19" i="7" s="1"/>
  <c r="L19" i="7"/>
  <c r="V18" i="7"/>
  <c r="O18" i="7"/>
  <c r="AA18" i="7" s="1"/>
  <c r="L18" i="7"/>
  <c r="V17" i="7"/>
  <c r="O17" i="7"/>
  <c r="AA17" i="7" s="1"/>
  <c r="L17" i="7"/>
  <c r="V16" i="7"/>
  <c r="O16" i="7"/>
  <c r="AA16" i="7" s="1"/>
  <c r="L16" i="7"/>
  <c r="V15" i="7"/>
  <c r="O15" i="7"/>
  <c r="AA15" i="7" s="1"/>
  <c r="L15" i="7"/>
  <c r="V14" i="7"/>
  <c r="O14" i="7"/>
  <c r="AA14" i="7" s="1"/>
  <c r="L14" i="7"/>
  <c r="V13" i="7"/>
  <c r="O13" i="7"/>
  <c r="AA13" i="7" s="1"/>
  <c r="L13" i="7"/>
  <c r="V12" i="7"/>
  <c r="O12" i="7"/>
  <c r="AA12" i="7" s="1"/>
  <c r="L12" i="7"/>
  <c r="V11" i="7"/>
  <c r="O11" i="7"/>
  <c r="AA11" i="7" s="1"/>
  <c r="L11" i="7"/>
  <c r="V10" i="7"/>
  <c r="O10" i="7"/>
  <c r="AA10" i="7" s="1"/>
  <c r="L10" i="7"/>
  <c r="AB99" i="6"/>
  <c r="AA99" i="6"/>
  <c r="W99" i="6"/>
  <c r="V99" i="6"/>
  <c r="L99" i="6"/>
  <c r="AB98" i="6"/>
  <c r="W98" i="6"/>
  <c r="V98" i="6"/>
  <c r="O98" i="6"/>
  <c r="AA98" i="6" s="1"/>
  <c r="AB97" i="6"/>
  <c r="AA97" i="6"/>
  <c r="W97" i="6"/>
  <c r="V97" i="6"/>
  <c r="O97" i="6"/>
  <c r="L97" i="6"/>
  <c r="AB96" i="6"/>
  <c r="AA96" i="6"/>
  <c r="W96" i="6"/>
  <c r="V96" i="6"/>
  <c r="O96" i="6"/>
  <c r="L96" i="6"/>
  <c r="AA95" i="6"/>
  <c r="V95" i="6"/>
  <c r="O95" i="6"/>
  <c r="L95" i="6"/>
  <c r="AA94" i="6"/>
  <c r="V94" i="6"/>
  <c r="O94" i="6"/>
  <c r="L94" i="6"/>
  <c r="AA93" i="6"/>
  <c r="V93" i="6"/>
  <c r="O93" i="6"/>
  <c r="L93" i="6"/>
  <c r="AA92" i="6"/>
  <c r="V92" i="6"/>
  <c r="O92" i="6"/>
  <c r="L92" i="6"/>
  <c r="AA91" i="6"/>
  <c r="V91" i="6"/>
  <c r="O91" i="6"/>
  <c r="L91" i="6"/>
  <c r="AA90" i="6"/>
  <c r="V90" i="6"/>
  <c r="O90" i="6"/>
  <c r="L90" i="6"/>
  <c r="AA89" i="6"/>
  <c r="V89" i="6"/>
  <c r="O89" i="6"/>
  <c r="L89" i="6"/>
  <c r="AA88" i="6"/>
  <c r="V88" i="6"/>
  <c r="O88" i="6"/>
  <c r="L88" i="6"/>
  <c r="AA87" i="6"/>
  <c r="V87" i="6"/>
  <c r="O87" i="6"/>
  <c r="L87" i="6"/>
  <c r="AA86" i="6"/>
  <c r="V86" i="6"/>
  <c r="O86" i="6"/>
  <c r="L86" i="6"/>
  <c r="AB85" i="6"/>
  <c r="W85" i="6"/>
  <c r="V85" i="6"/>
  <c r="O85" i="6"/>
  <c r="AA85" i="6" s="1"/>
  <c r="AB84" i="6"/>
  <c r="W84" i="6"/>
  <c r="AA84" i="6" s="1"/>
  <c r="V84" i="6"/>
  <c r="O84" i="6"/>
  <c r="AB83" i="6"/>
  <c r="W83" i="6"/>
  <c r="AA83" i="6" s="1"/>
  <c r="V83" i="6"/>
  <c r="O83" i="6"/>
  <c r="AA82" i="6"/>
  <c r="V82" i="6"/>
  <c r="O82" i="6"/>
  <c r="L82" i="6"/>
  <c r="V81" i="6"/>
  <c r="O81" i="6"/>
  <c r="AA81" i="6" s="1"/>
  <c r="L81" i="6"/>
  <c r="AA80" i="6"/>
  <c r="V80" i="6"/>
  <c r="O80" i="6"/>
  <c r="L80" i="6"/>
  <c r="V79" i="6"/>
  <c r="O79" i="6"/>
  <c r="AA79" i="6" s="1"/>
  <c r="L79" i="6"/>
  <c r="AA78" i="6"/>
  <c r="V78" i="6"/>
  <c r="O78" i="6"/>
  <c r="L78" i="6"/>
  <c r="V77" i="6"/>
  <c r="O77" i="6"/>
  <c r="AA77" i="6" s="1"/>
  <c r="L77" i="6"/>
  <c r="AB76" i="6"/>
  <c r="AA76" i="6"/>
  <c r="W76" i="6"/>
  <c r="V76" i="6"/>
  <c r="O76" i="6"/>
  <c r="L76" i="6"/>
  <c r="V75" i="6"/>
  <c r="O75" i="6"/>
  <c r="AA75" i="6" s="1"/>
  <c r="L75" i="6"/>
  <c r="V74" i="6"/>
  <c r="O74" i="6"/>
  <c r="AA74" i="6" s="1"/>
  <c r="L74" i="6"/>
  <c r="AA73" i="6"/>
  <c r="V73" i="6"/>
  <c r="O73" i="6"/>
  <c r="L73" i="6"/>
  <c r="V72" i="6"/>
  <c r="O72" i="6"/>
  <c r="AA72" i="6" s="1"/>
  <c r="L72" i="6"/>
  <c r="V71" i="6"/>
  <c r="O71" i="6"/>
  <c r="AA71" i="6" s="1"/>
  <c r="L71" i="6"/>
  <c r="V70" i="6"/>
  <c r="O70" i="6"/>
  <c r="AA70" i="6" s="1"/>
  <c r="L70" i="6"/>
  <c r="V69" i="6"/>
  <c r="O69" i="6"/>
  <c r="AA69" i="6" s="1"/>
  <c r="L69" i="6"/>
  <c r="V68" i="6"/>
  <c r="O68" i="6"/>
  <c r="AA68" i="6" s="1"/>
  <c r="L68" i="6"/>
  <c r="AA67" i="6"/>
  <c r="V67" i="6"/>
  <c r="O67" i="6"/>
  <c r="L67" i="6"/>
  <c r="V66" i="6"/>
  <c r="O66" i="6"/>
  <c r="AA66" i="6" s="1"/>
  <c r="L66" i="6"/>
  <c r="AA65" i="6"/>
  <c r="V65" i="6"/>
  <c r="O65" i="6"/>
  <c r="L65" i="6"/>
  <c r="V64" i="6"/>
  <c r="O64" i="6"/>
  <c r="AA64" i="6" s="1"/>
  <c r="L64" i="6"/>
  <c r="V63" i="6"/>
  <c r="O63" i="6"/>
  <c r="AA63" i="6" s="1"/>
  <c r="L63" i="6"/>
  <c r="V62" i="6"/>
  <c r="O62" i="6"/>
  <c r="AA62" i="6" s="1"/>
  <c r="L62" i="6"/>
  <c r="V61" i="6"/>
  <c r="O61" i="6"/>
  <c r="AA61" i="6" s="1"/>
  <c r="L61" i="6"/>
  <c r="V60" i="6"/>
  <c r="O60" i="6"/>
  <c r="AA60" i="6" s="1"/>
  <c r="L60" i="6"/>
  <c r="AA59" i="6"/>
  <c r="V59" i="6"/>
  <c r="O59" i="6"/>
  <c r="L59" i="6"/>
  <c r="V58" i="6"/>
  <c r="O58" i="6"/>
  <c r="AA58" i="6" s="1"/>
  <c r="L58" i="6"/>
  <c r="AA57" i="6"/>
  <c r="V57" i="6"/>
  <c r="O57" i="6"/>
  <c r="L57" i="6"/>
  <c r="V56" i="6"/>
  <c r="O56" i="6"/>
  <c r="AA56" i="6" s="1"/>
  <c r="L56" i="6"/>
  <c r="V55" i="6"/>
  <c r="O55" i="6"/>
  <c r="AA55" i="6" s="1"/>
  <c r="L55" i="6"/>
  <c r="V54" i="6"/>
  <c r="O54" i="6"/>
  <c r="AA54" i="6" s="1"/>
  <c r="L54" i="6"/>
  <c r="V53" i="6"/>
  <c r="O53" i="6"/>
  <c r="AA53" i="6" s="1"/>
  <c r="L53" i="6"/>
  <c r="V52" i="6"/>
  <c r="O52" i="6"/>
  <c r="AA52" i="6" s="1"/>
  <c r="L52" i="6"/>
  <c r="AA51" i="6"/>
  <c r="V51" i="6"/>
  <c r="O51" i="6"/>
  <c r="L51" i="6"/>
  <c r="V50" i="6"/>
  <c r="O50" i="6"/>
  <c r="AA50" i="6" s="1"/>
  <c r="L50" i="6"/>
  <c r="AA49" i="6"/>
  <c r="V49" i="6"/>
  <c r="O49" i="6"/>
  <c r="L49" i="6"/>
  <c r="V48" i="6"/>
  <c r="O48" i="6"/>
  <c r="AA48" i="6" s="1"/>
  <c r="L48" i="6"/>
  <c r="AA47" i="6"/>
  <c r="V47" i="6"/>
  <c r="O47" i="6"/>
  <c r="L47" i="6"/>
  <c r="V46" i="6"/>
  <c r="O46" i="6"/>
  <c r="AA46" i="6" s="1"/>
  <c r="L46" i="6"/>
  <c r="V45" i="6"/>
  <c r="O45" i="6"/>
  <c r="AA45" i="6" s="1"/>
  <c r="L45" i="6"/>
  <c r="V44" i="6"/>
  <c r="O44" i="6"/>
  <c r="AA44" i="6" s="1"/>
  <c r="L44" i="6"/>
  <c r="V43" i="6"/>
  <c r="O43" i="6"/>
  <c r="AA43" i="6" s="1"/>
  <c r="L43" i="6"/>
  <c r="V42" i="6"/>
  <c r="O42" i="6"/>
  <c r="AA42" i="6" s="1"/>
  <c r="L42" i="6"/>
  <c r="AA41" i="6"/>
  <c r="V41" i="6"/>
  <c r="O41" i="6"/>
  <c r="L41" i="6"/>
  <c r="V40" i="6"/>
  <c r="O40" i="6"/>
  <c r="AA40" i="6" s="1"/>
  <c r="L40" i="6"/>
  <c r="V39" i="6"/>
  <c r="O39" i="6"/>
  <c r="AA39" i="6" s="1"/>
  <c r="L39" i="6"/>
  <c r="V38" i="6"/>
  <c r="O38" i="6"/>
  <c r="AA38" i="6" s="1"/>
  <c r="L38" i="6"/>
  <c r="V37" i="6"/>
  <c r="O37" i="6"/>
  <c r="AA37" i="6" s="1"/>
  <c r="L37" i="6"/>
  <c r="V36" i="6"/>
  <c r="O36" i="6"/>
  <c r="AA36" i="6" s="1"/>
  <c r="L36" i="6"/>
  <c r="AA35" i="6"/>
  <c r="V35" i="6"/>
  <c r="O35" i="6"/>
  <c r="L35" i="6"/>
  <c r="V34" i="6"/>
  <c r="O34" i="6"/>
  <c r="AA34" i="6" s="1"/>
  <c r="L34" i="6"/>
  <c r="AA33" i="6"/>
  <c r="V33" i="6"/>
  <c r="O33" i="6"/>
  <c r="L33" i="6"/>
  <c r="V32" i="6"/>
  <c r="O32" i="6"/>
  <c r="AA32" i="6" s="1"/>
  <c r="L32" i="6"/>
  <c r="V31" i="6"/>
  <c r="O31" i="6"/>
  <c r="AA31" i="6" s="1"/>
  <c r="L31" i="6"/>
  <c r="V30" i="6"/>
  <c r="O30" i="6"/>
  <c r="AA30" i="6" s="1"/>
  <c r="L30" i="6"/>
  <c r="V29" i="6"/>
  <c r="O29" i="6"/>
  <c r="AA29" i="6" s="1"/>
  <c r="L29" i="6"/>
  <c r="V28" i="6"/>
  <c r="O28" i="6"/>
  <c r="AA28" i="6" s="1"/>
  <c r="L28" i="6"/>
  <c r="V27" i="6"/>
  <c r="O27" i="6"/>
  <c r="AA27" i="6" s="1"/>
  <c r="L27" i="6"/>
  <c r="V26" i="6"/>
  <c r="O26" i="6"/>
  <c r="AA26" i="6" s="1"/>
  <c r="L26" i="6"/>
  <c r="AA25" i="6"/>
  <c r="V25" i="6"/>
  <c r="O25" i="6"/>
  <c r="L25" i="6"/>
  <c r="V24" i="6"/>
  <c r="O24" i="6"/>
  <c r="AA24" i="6" s="1"/>
  <c r="L24" i="6"/>
  <c r="V23" i="6"/>
  <c r="O23" i="6"/>
  <c r="AA23" i="6" s="1"/>
  <c r="L23" i="6"/>
  <c r="V22" i="6"/>
  <c r="O22" i="6"/>
  <c r="AA22" i="6" s="1"/>
  <c r="L22" i="6"/>
  <c r="V21" i="6"/>
  <c r="O21" i="6"/>
  <c r="AA21" i="6" s="1"/>
  <c r="L21" i="6"/>
  <c r="V20" i="6"/>
  <c r="O20" i="6"/>
  <c r="AA20" i="6" s="1"/>
  <c r="L20" i="6"/>
  <c r="AA19" i="6"/>
  <c r="V19" i="6"/>
  <c r="O19" i="6"/>
  <c r="L19" i="6"/>
  <c r="V18" i="6"/>
  <c r="O18" i="6"/>
  <c r="AA18" i="6" s="1"/>
  <c r="L18" i="6"/>
  <c r="AA17" i="6"/>
  <c r="V17" i="6"/>
  <c r="O17" i="6"/>
  <c r="L17" i="6"/>
  <c r="V16" i="6"/>
  <c r="O16" i="6"/>
  <c r="AA16" i="6" s="1"/>
  <c r="L16" i="6"/>
  <c r="V15" i="6"/>
  <c r="O15" i="6"/>
  <c r="AA15" i="6" s="1"/>
  <c r="L15" i="6"/>
  <c r="V14" i="6"/>
  <c r="O14" i="6"/>
  <c r="AA14" i="6" s="1"/>
  <c r="L14" i="6"/>
  <c r="V13" i="6"/>
  <c r="O13" i="6"/>
  <c r="AA13" i="6" s="1"/>
  <c r="L13" i="6"/>
  <c r="V12" i="6"/>
  <c r="O12" i="6"/>
  <c r="AA12" i="6" s="1"/>
  <c r="L12" i="6"/>
  <c r="AA11" i="6"/>
  <c r="V11" i="6"/>
  <c r="O11" i="6"/>
  <c r="L11" i="6"/>
  <c r="V10" i="6"/>
  <c r="O10" i="6"/>
  <c r="AA10" i="6" s="1"/>
  <c r="L10" i="6"/>
  <c r="AA99" i="5"/>
  <c r="W99" i="5"/>
  <c r="V99" i="5"/>
  <c r="L99" i="5"/>
  <c r="W98" i="5"/>
  <c r="AA98" i="5" s="1"/>
  <c r="V98" i="5"/>
  <c r="O98" i="5"/>
  <c r="W97" i="5"/>
  <c r="V97" i="5"/>
  <c r="O97" i="5"/>
  <c r="AA97" i="5" s="1"/>
  <c r="L97" i="5"/>
  <c r="W96" i="5"/>
  <c r="AA96" i="5" s="1"/>
  <c r="V96" i="5"/>
  <c r="O96" i="5"/>
  <c r="L96" i="5"/>
  <c r="AA95" i="5"/>
  <c r="V95" i="5"/>
  <c r="O95" i="5"/>
  <c r="L95" i="5"/>
  <c r="AA94" i="5"/>
  <c r="V94" i="5"/>
  <c r="O94" i="5"/>
  <c r="L94" i="5"/>
  <c r="AA93" i="5"/>
  <c r="V93" i="5"/>
  <c r="O93" i="5"/>
  <c r="L93" i="5"/>
  <c r="AA92" i="5"/>
  <c r="V92" i="5"/>
  <c r="O92" i="5"/>
  <c r="L92" i="5"/>
  <c r="AA91" i="5"/>
  <c r="V91" i="5"/>
  <c r="O91" i="5"/>
  <c r="L91" i="5"/>
  <c r="AA90" i="5"/>
  <c r="V90" i="5"/>
  <c r="O90" i="5"/>
  <c r="L90" i="5"/>
  <c r="AA89" i="5"/>
  <c r="V89" i="5"/>
  <c r="O89" i="5"/>
  <c r="L89" i="5"/>
  <c r="AA88" i="5"/>
  <c r="V88" i="5"/>
  <c r="O88" i="5"/>
  <c r="L88" i="5"/>
  <c r="AA87" i="5"/>
  <c r="V87" i="5"/>
  <c r="O87" i="5"/>
  <c r="L87" i="5"/>
  <c r="AA86" i="5"/>
  <c r="V86" i="5"/>
  <c r="O86" i="5"/>
  <c r="L86" i="5"/>
  <c r="W85" i="5"/>
  <c r="AA85" i="5" s="1"/>
  <c r="V85" i="5"/>
  <c r="O85" i="5"/>
  <c r="W84" i="5"/>
  <c r="AA84" i="5" s="1"/>
  <c r="V84" i="5"/>
  <c r="O84" i="5"/>
  <c r="AA83" i="5"/>
  <c r="W83" i="5"/>
  <c r="V83" i="5"/>
  <c r="O83" i="5"/>
  <c r="AA82" i="5"/>
  <c r="V82" i="5"/>
  <c r="O82" i="5"/>
  <c r="L82" i="5"/>
  <c r="AA81" i="5"/>
  <c r="V81" i="5"/>
  <c r="O81" i="5"/>
  <c r="L81" i="5"/>
  <c r="AA80" i="5"/>
  <c r="V80" i="5"/>
  <c r="O80" i="5"/>
  <c r="L80" i="5"/>
  <c r="AA79" i="5"/>
  <c r="V79" i="5"/>
  <c r="O79" i="5"/>
  <c r="L79" i="5"/>
  <c r="AA78" i="5"/>
  <c r="V78" i="5"/>
  <c r="O78" i="5"/>
  <c r="L78" i="5"/>
  <c r="AA77" i="5"/>
  <c r="V77" i="5"/>
  <c r="O77" i="5"/>
  <c r="L77" i="5"/>
  <c r="W76" i="5"/>
  <c r="AA76" i="5" s="1"/>
  <c r="V76" i="5"/>
  <c r="O76" i="5"/>
  <c r="L76" i="5"/>
  <c r="AA75" i="5"/>
  <c r="V75" i="5"/>
  <c r="O75" i="5"/>
  <c r="L75" i="5"/>
  <c r="AA74" i="5"/>
  <c r="V74" i="5"/>
  <c r="O74" i="5"/>
  <c r="L74" i="5"/>
  <c r="AA73" i="5"/>
  <c r="V73" i="5"/>
  <c r="O73" i="5"/>
  <c r="L73" i="5"/>
  <c r="AA72" i="5"/>
  <c r="V72" i="5"/>
  <c r="O72" i="5"/>
  <c r="L72" i="5"/>
  <c r="AA71" i="5"/>
  <c r="V71" i="5"/>
  <c r="O71" i="5"/>
  <c r="L71" i="5"/>
  <c r="AA70" i="5"/>
  <c r="V70" i="5"/>
  <c r="O70" i="5"/>
  <c r="L70" i="5"/>
  <c r="AA69" i="5"/>
  <c r="V69" i="5"/>
  <c r="O69" i="5"/>
  <c r="L69" i="5"/>
  <c r="AA68" i="5"/>
  <c r="V68" i="5"/>
  <c r="O68" i="5"/>
  <c r="L68" i="5"/>
  <c r="AA67" i="5"/>
  <c r="V67" i="5"/>
  <c r="O67" i="5"/>
  <c r="L67" i="5"/>
  <c r="AA66" i="5"/>
  <c r="V66" i="5"/>
  <c r="O66" i="5"/>
  <c r="L66" i="5"/>
  <c r="AA65" i="5"/>
  <c r="V65" i="5"/>
  <c r="O65" i="5"/>
  <c r="L65" i="5"/>
  <c r="AA64" i="5"/>
  <c r="V64" i="5"/>
  <c r="O64" i="5"/>
  <c r="L64" i="5"/>
  <c r="AA63" i="5"/>
  <c r="V63" i="5"/>
  <c r="O63" i="5"/>
  <c r="L63" i="5"/>
  <c r="AA62" i="5"/>
  <c r="V62" i="5"/>
  <c r="O62" i="5"/>
  <c r="L62" i="5"/>
  <c r="AA61" i="5"/>
  <c r="V61" i="5"/>
  <c r="O61" i="5"/>
  <c r="L61" i="5"/>
  <c r="AA60" i="5"/>
  <c r="V60" i="5"/>
  <c r="O60" i="5"/>
  <c r="L60" i="5"/>
  <c r="AA59" i="5"/>
  <c r="V59" i="5"/>
  <c r="O59" i="5"/>
  <c r="L59" i="5"/>
  <c r="AA58" i="5"/>
  <c r="V58" i="5"/>
  <c r="O58" i="5"/>
  <c r="L58" i="5"/>
  <c r="AA57" i="5"/>
  <c r="V57" i="5"/>
  <c r="O57" i="5"/>
  <c r="L57" i="5"/>
  <c r="AA56" i="5"/>
  <c r="V56" i="5"/>
  <c r="O56" i="5"/>
  <c r="L56" i="5"/>
  <c r="AA55" i="5"/>
  <c r="V55" i="5"/>
  <c r="O55" i="5"/>
  <c r="L55" i="5"/>
  <c r="AA54" i="5"/>
  <c r="V54" i="5"/>
  <c r="O54" i="5"/>
  <c r="L54" i="5"/>
  <c r="AA53" i="5"/>
  <c r="V53" i="5"/>
  <c r="O53" i="5"/>
  <c r="L53" i="5"/>
  <c r="AA52" i="5"/>
  <c r="V52" i="5"/>
  <c r="O52" i="5"/>
  <c r="L52" i="5"/>
  <c r="AA51" i="5"/>
  <c r="V51" i="5"/>
  <c r="O51" i="5"/>
  <c r="L51" i="5"/>
  <c r="AA50" i="5"/>
  <c r="V50" i="5"/>
  <c r="O50" i="5"/>
  <c r="L50" i="5"/>
  <c r="AA49" i="5"/>
  <c r="V49" i="5"/>
  <c r="O49" i="5"/>
  <c r="L49" i="5"/>
  <c r="AA48" i="5"/>
  <c r="V48" i="5"/>
  <c r="O48" i="5"/>
  <c r="L48" i="5"/>
  <c r="AA47" i="5"/>
  <c r="V47" i="5"/>
  <c r="O47" i="5"/>
  <c r="L47" i="5"/>
  <c r="AA46" i="5"/>
  <c r="V46" i="5"/>
  <c r="O46" i="5"/>
  <c r="L46" i="5"/>
  <c r="AA45" i="5"/>
  <c r="V45" i="5"/>
  <c r="O45" i="5"/>
  <c r="L45" i="5"/>
  <c r="AA44" i="5"/>
  <c r="V44" i="5"/>
  <c r="O44" i="5"/>
  <c r="L44" i="5"/>
  <c r="AA43" i="5"/>
  <c r="V43" i="5"/>
  <c r="O43" i="5"/>
  <c r="L43" i="5"/>
  <c r="AA42" i="5"/>
  <c r="V42" i="5"/>
  <c r="O42" i="5"/>
  <c r="L42" i="5"/>
  <c r="AA41" i="5"/>
  <c r="V41" i="5"/>
  <c r="O41" i="5"/>
  <c r="L41" i="5"/>
  <c r="AA40" i="5"/>
  <c r="V40" i="5"/>
  <c r="O40" i="5"/>
  <c r="L40" i="5"/>
  <c r="AA39" i="5"/>
  <c r="V39" i="5"/>
  <c r="O39" i="5"/>
  <c r="L39" i="5"/>
  <c r="AA38" i="5"/>
  <c r="V38" i="5"/>
  <c r="O38" i="5"/>
  <c r="L38" i="5"/>
  <c r="AA37" i="5"/>
  <c r="V37" i="5"/>
  <c r="O37" i="5"/>
  <c r="L37" i="5"/>
  <c r="AA36" i="5"/>
  <c r="V36" i="5"/>
  <c r="O36" i="5"/>
  <c r="L36" i="5"/>
  <c r="AA35" i="5"/>
  <c r="V35" i="5"/>
  <c r="O35" i="5"/>
  <c r="L35" i="5"/>
  <c r="AA34" i="5"/>
  <c r="V34" i="5"/>
  <c r="O34" i="5"/>
  <c r="L34" i="5"/>
  <c r="AA33" i="5"/>
  <c r="V33" i="5"/>
  <c r="O33" i="5"/>
  <c r="L33" i="5"/>
  <c r="AA32" i="5"/>
  <c r="V32" i="5"/>
  <c r="O32" i="5"/>
  <c r="L32" i="5"/>
  <c r="AA31" i="5"/>
  <c r="V31" i="5"/>
  <c r="O31" i="5"/>
  <c r="L31" i="5"/>
  <c r="AA30" i="5"/>
  <c r="V30" i="5"/>
  <c r="O30" i="5"/>
  <c r="L30" i="5"/>
  <c r="AA29" i="5"/>
  <c r="V29" i="5"/>
  <c r="O29" i="5"/>
  <c r="L29" i="5"/>
  <c r="AA28" i="5"/>
  <c r="V28" i="5"/>
  <c r="O28" i="5"/>
  <c r="L28" i="5"/>
  <c r="AA27" i="5"/>
  <c r="V27" i="5"/>
  <c r="O27" i="5"/>
  <c r="L27" i="5"/>
  <c r="AA26" i="5"/>
  <c r="V26" i="5"/>
  <c r="O26" i="5"/>
  <c r="L26" i="5"/>
  <c r="AA25" i="5"/>
  <c r="V25" i="5"/>
  <c r="O25" i="5"/>
  <c r="L25" i="5"/>
  <c r="AA24" i="5"/>
  <c r="V24" i="5"/>
  <c r="O24" i="5"/>
  <c r="L24" i="5"/>
  <c r="AA23" i="5"/>
  <c r="V23" i="5"/>
  <c r="O23" i="5"/>
  <c r="L23" i="5"/>
  <c r="AA22" i="5"/>
  <c r="V22" i="5"/>
  <c r="O22" i="5"/>
  <c r="L22" i="5"/>
  <c r="AA21" i="5"/>
  <c r="V21" i="5"/>
  <c r="O21" i="5"/>
  <c r="L21" i="5"/>
  <c r="AA20" i="5"/>
  <c r="V20" i="5"/>
  <c r="O20" i="5"/>
  <c r="L20" i="5"/>
  <c r="AA19" i="5"/>
  <c r="V19" i="5"/>
  <c r="O19" i="5"/>
  <c r="L19" i="5"/>
  <c r="AA18" i="5"/>
  <c r="V18" i="5"/>
  <c r="O18" i="5"/>
  <c r="L18" i="5"/>
  <c r="AA17" i="5"/>
  <c r="V17" i="5"/>
  <c r="O17" i="5"/>
  <c r="L17" i="5"/>
  <c r="AA16" i="5"/>
  <c r="V16" i="5"/>
  <c r="O16" i="5"/>
  <c r="L16" i="5"/>
  <c r="AA15" i="5"/>
  <c r="V15" i="5"/>
  <c r="O15" i="5"/>
  <c r="L15" i="5"/>
  <c r="AA14" i="5"/>
  <c r="V14" i="5"/>
  <c r="O14" i="5"/>
  <c r="L14" i="5"/>
  <c r="AA13" i="5"/>
  <c r="V13" i="5"/>
  <c r="O13" i="5"/>
  <c r="L13" i="5"/>
  <c r="AA12" i="5"/>
  <c r="V12" i="5"/>
  <c r="O12" i="5"/>
  <c r="L12" i="5"/>
  <c r="AA11" i="5"/>
  <c r="V11" i="5"/>
  <c r="O11" i="5"/>
  <c r="L11" i="5"/>
  <c r="AA10" i="5"/>
  <c r="V10" i="5"/>
  <c r="O10" i="5"/>
  <c r="L10" i="5"/>
  <c r="AB99" i="4"/>
  <c r="AA99" i="4"/>
  <c r="W99" i="4"/>
  <c r="V99" i="4"/>
  <c r="L99" i="4"/>
  <c r="AB98" i="4"/>
  <c r="W98" i="4"/>
  <c r="AA98" i="4" s="1"/>
  <c r="V98" i="4"/>
  <c r="O98" i="4"/>
  <c r="AB97" i="4"/>
  <c r="AA97" i="4"/>
  <c r="W97" i="4"/>
  <c r="V97" i="4"/>
  <c r="O97" i="4"/>
  <c r="L97" i="4"/>
  <c r="AB96" i="4"/>
  <c r="W96" i="4"/>
  <c r="V96" i="4"/>
  <c r="O96" i="4"/>
  <c r="AA96" i="4" s="1"/>
  <c r="L96" i="4"/>
  <c r="V95" i="4"/>
  <c r="O95" i="4"/>
  <c r="AA95" i="4" s="1"/>
  <c r="L95" i="4"/>
  <c r="V94" i="4"/>
  <c r="O94" i="4"/>
  <c r="AA94" i="4" s="1"/>
  <c r="L94" i="4"/>
  <c r="V93" i="4"/>
  <c r="O93" i="4"/>
  <c r="AA93" i="4" s="1"/>
  <c r="L93" i="4"/>
  <c r="V92" i="4"/>
  <c r="O92" i="4"/>
  <c r="AA92" i="4" s="1"/>
  <c r="L92" i="4"/>
  <c r="V91" i="4"/>
  <c r="O91" i="4"/>
  <c r="AA91" i="4" s="1"/>
  <c r="L91" i="4"/>
  <c r="V90" i="4"/>
  <c r="O90" i="4"/>
  <c r="AA90" i="4" s="1"/>
  <c r="L90" i="4"/>
  <c r="V89" i="4"/>
  <c r="O89" i="4"/>
  <c r="AA89" i="4" s="1"/>
  <c r="L89" i="4"/>
  <c r="V88" i="4"/>
  <c r="O88" i="4"/>
  <c r="AA88" i="4" s="1"/>
  <c r="L88" i="4"/>
  <c r="V87" i="4"/>
  <c r="O87" i="4"/>
  <c r="AA87" i="4" s="1"/>
  <c r="L87" i="4"/>
  <c r="V86" i="4"/>
  <c r="O86" i="4"/>
  <c r="AA86" i="4" s="1"/>
  <c r="L86" i="4"/>
  <c r="AB85" i="4"/>
  <c r="W85" i="4"/>
  <c r="AA85" i="4" s="1"/>
  <c r="V85" i="4"/>
  <c r="O85" i="4"/>
  <c r="AB84" i="4"/>
  <c r="AA84" i="4"/>
  <c r="W84" i="4"/>
  <c r="V84" i="4"/>
  <c r="O84" i="4"/>
  <c r="AB83" i="4"/>
  <c r="W83" i="4"/>
  <c r="V83" i="4"/>
  <c r="O83" i="4"/>
  <c r="AA83" i="4" s="1"/>
  <c r="AA82" i="4"/>
  <c r="V82" i="4"/>
  <c r="O82" i="4"/>
  <c r="L82" i="4"/>
  <c r="V81" i="4"/>
  <c r="O81" i="4"/>
  <c r="AA81" i="4" s="1"/>
  <c r="L81" i="4"/>
  <c r="AA80" i="4"/>
  <c r="V80" i="4"/>
  <c r="O80" i="4"/>
  <c r="L80" i="4"/>
  <c r="V79" i="4"/>
  <c r="O79" i="4"/>
  <c r="AA79" i="4" s="1"/>
  <c r="L79" i="4"/>
  <c r="V78" i="4"/>
  <c r="O78" i="4"/>
  <c r="AA78" i="4" s="1"/>
  <c r="L78" i="4"/>
  <c r="V77" i="4"/>
  <c r="O77" i="4"/>
  <c r="AA77" i="4" s="1"/>
  <c r="L77" i="4"/>
  <c r="AB76" i="4"/>
  <c r="W76" i="4"/>
  <c r="AA76" i="4" s="1"/>
  <c r="V76" i="4"/>
  <c r="O76" i="4"/>
  <c r="L76" i="4"/>
  <c r="AA75" i="4"/>
  <c r="V75" i="4"/>
  <c r="O75" i="4"/>
  <c r="L75" i="4"/>
  <c r="AA74" i="4"/>
  <c r="V74" i="4"/>
  <c r="O74" i="4"/>
  <c r="L74" i="4"/>
  <c r="AA73" i="4"/>
  <c r="V73" i="4"/>
  <c r="O73" i="4"/>
  <c r="L73" i="4"/>
  <c r="AA72" i="4"/>
  <c r="V72" i="4"/>
  <c r="O72" i="4"/>
  <c r="L72" i="4"/>
  <c r="AA71" i="4"/>
  <c r="V71" i="4"/>
  <c r="O71" i="4"/>
  <c r="L71" i="4"/>
  <c r="AA70" i="4"/>
  <c r="V70" i="4"/>
  <c r="O70" i="4"/>
  <c r="L70" i="4"/>
  <c r="AA69" i="4"/>
  <c r="V69" i="4"/>
  <c r="O69" i="4"/>
  <c r="L69" i="4"/>
  <c r="AA68" i="4"/>
  <c r="V68" i="4"/>
  <c r="O68" i="4"/>
  <c r="L68" i="4"/>
  <c r="AA67" i="4"/>
  <c r="V67" i="4"/>
  <c r="O67" i="4"/>
  <c r="L67" i="4"/>
  <c r="AA66" i="4"/>
  <c r="V66" i="4"/>
  <c r="O66" i="4"/>
  <c r="L66" i="4"/>
  <c r="AA65" i="4"/>
  <c r="V65" i="4"/>
  <c r="O65" i="4"/>
  <c r="L65" i="4"/>
  <c r="AA64" i="4"/>
  <c r="V64" i="4"/>
  <c r="O64" i="4"/>
  <c r="L64" i="4"/>
  <c r="AA63" i="4"/>
  <c r="V63" i="4"/>
  <c r="O63" i="4"/>
  <c r="L63" i="4"/>
  <c r="AA62" i="4"/>
  <c r="V62" i="4"/>
  <c r="O62" i="4"/>
  <c r="L62" i="4"/>
  <c r="AA61" i="4"/>
  <c r="V61" i="4"/>
  <c r="O61" i="4"/>
  <c r="L61" i="4"/>
  <c r="AA60" i="4"/>
  <c r="V60" i="4"/>
  <c r="O60" i="4"/>
  <c r="L60" i="4"/>
  <c r="AA59" i="4"/>
  <c r="V59" i="4"/>
  <c r="O59" i="4"/>
  <c r="L59" i="4"/>
  <c r="AA58" i="4"/>
  <c r="V58" i="4"/>
  <c r="O58" i="4"/>
  <c r="L58" i="4"/>
  <c r="AA57" i="4"/>
  <c r="V57" i="4"/>
  <c r="O57" i="4"/>
  <c r="L57" i="4"/>
  <c r="AA56" i="4"/>
  <c r="V56" i="4"/>
  <c r="O56" i="4"/>
  <c r="L56" i="4"/>
  <c r="AA55" i="4"/>
  <c r="V55" i="4"/>
  <c r="O55" i="4"/>
  <c r="L55" i="4"/>
  <c r="AA54" i="4"/>
  <c r="V54" i="4"/>
  <c r="O54" i="4"/>
  <c r="L54" i="4"/>
  <c r="AA53" i="4"/>
  <c r="V53" i="4"/>
  <c r="O53" i="4"/>
  <c r="L53" i="4"/>
  <c r="AA52" i="4"/>
  <c r="V52" i="4"/>
  <c r="O52" i="4"/>
  <c r="L52" i="4"/>
  <c r="AA51" i="4"/>
  <c r="V51" i="4"/>
  <c r="O51" i="4"/>
  <c r="L51" i="4"/>
  <c r="AA50" i="4"/>
  <c r="V50" i="4"/>
  <c r="O50" i="4"/>
  <c r="L50" i="4"/>
  <c r="AA49" i="4"/>
  <c r="V49" i="4"/>
  <c r="O49" i="4"/>
  <c r="L49" i="4"/>
  <c r="AA48" i="4"/>
  <c r="V48" i="4"/>
  <c r="O48" i="4"/>
  <c r="L48" i="4"/>
  <c r="AA47" i="4"/>
  <c r="V47" i="4"/>
  <c r="O47" i="4"/>
  <c r="L47" i="4"/>
  <c r="AA46" i="4"/>
  <c r="V46" i="4"/>
  <c r="O46" i="4"/>
  <c r="L46" i="4"/>
  <c r="AA45" i="4"/>
  <c r="V45" i="4"/>
  <c r="O45" i="4"/>
  <c r="L45" i="4"/>
  <c r="AA44" i="4"/>
  <c r="V44" i="4"/>
  <c r="O44" i="4"/>
  <c r="L44" i="4"/>
  <c r="AA43" i="4"/>
  <c r="V43" i="4"/>
  <c r="O43" i="4"/>
  <c r="L43" i="4"/>
  <c r="AA42" i="4"/>
  <c r="V42" i="4"/>
  <c r="O42" i="4"/>
  <c r="L42" i="4"/>
  <c r="AA41" i="4"/>
  <c r="V41" i="4"/>
  <c r="O41" i="4"/>
  <c r="L41" i="4"/>
  <c r="AA40" i="4"/>
  <c r="V40" i="4"/>
  <c r="O40" i="4"/>
  <c r="L40" i="4"/>
  <c r="AA39" i="4"/>
  <c r="V39" i="4"/>
  <c r="O39" i="4"/>
  <c r="L39" i="4"/>
  <c r="AA38" i="4"/>
  <c r="V38" i="4"/>
  <c r="O38" i="4"/>
  <c r="L38" i="4"/>
  <c r="AA37" i="4"/>
  <c r="V37" i="4"/>
  <c r="O37" i="4"/>
  <c r="L37" i="4"/>
  <c r="AA36" i="4"/>
  <c r="V36" i="4"/>
  <c r="O36" i="4"/>
  <c r="L36" i="4"/>
  <c r="AA35" i="4"/>
  <c r="V35" i="4"/>
  <c r="O35" i="4"/>
  <c r="L35" i="4"/>
  <c r="AA34" i="4"/>
  <c r="V34" i="4"/>
  <c r="O34" i="4"/>
  <c r="L34" i="4"/>
  <c r="AA33" i="4"/>
  <c r="V33" i="4"/>
  <c r="O33" i="4"/>
  <c r="L33" i="4"/>
  <c r="AA32" i="4"/>
  <c r="V32" i="4"/>
  <c r="O32" i="4"/>
  <c r="L32" i="4"/>
  <c r="AA31" i="4"/>
  <c r="V31" i="4"/>
  <c r="O31" i="4"/>
  <c r="L31" i="4"/>
  <c r="AA30" i="4"/>
  <c r="V30" i="4"/>
  <c r="O30" i="4"/>
  <c r="L30" i="4"/>
  <c r="AA29" i="4"/>
  <c r="V29" i="4"/>
  <c r="O29" i="4"/>
  <c r="L29" i="4"/>
  <c r="AA28" i="4"/>
  <c r="V28" i="4"/>
  <c r="O28" i="4"/>
  <c r="L28" i="4"/>
  <c r="AA27" i="4"/>
  <c r="V27" i="4"/>
  <c r="O27" i="4"/>
  <c r="L27" i="4"/>
  <c r="AA26" i="4"/>
  <c r="V26" i="4"/>
  <c r="O26" i="4"/>
  <c r="L26" i="4"/>
  <c r="AA25" i="4"/>
  <c r="V25" i="4"/>
  <c r="O25" i="4"/>
  <c r="L25" i="4"/>
  <c r="AA24" i="4"/>
  <c r="V24" i="4"/>
  <c r="O24" i="4"/>
  <c r="L24" i="4"/>
  <c r="AA23" i="4"/>
  <c r="V23" i="4"/>
  <c r="O23" i="4"/>
  <c r="L23" i="4"/>
  <c r="AA22" i="4"/>
  <c r="V22" i="4"/>
  <c r="O22" i="4"/>
  <c r="L22" i="4"/>
  <c r="AA21" i="4"/>
  <c r="V21" i="4"/>
  <c r="O21" i="4"/>
  <c r="L21" i="4"/>
  <c r="AA20" i="4"/>
  <c r="V20" i="4"/>
  <c r="O20" i="4"/>
  <c r="L20" i="4"/>
  <c r="AA19" i="4"/>
  <c r="V19" i="4"/>
  <c r="O19" i="4"/>
  <c r="L19" i="4"/>
  <c r="AA18" i="4"/>
  <c r="V18" i="4"/>
  <c r="O18" i="4"/>
  <c r="L18" i="4"/>
  <c r="AA17" i="4"/>
  <c r="V17" i="4"/>
  <c r="O17" i="4"/>
  <c r="L17" i="4"/>
  <c r="AA16" i="4"/>
  <c r="V16" i="4"/>
  <c r="O16" i="4"/>
  <c r="L16" i="4"/>
  <c r="AA15" i="4"/>
  <c r="V15" i="4"/>
  <c r="O15" i="4"/>
  <c r="L15" i="4"/>
  <c r="AA14" i="4"/>
  <c r="V14" i="4"/>
  <c r="O14" i="4"/>
  <c r="L14" i="4"/>
  <c r="AA13" i="4"/>
  <c r="V13" i="4"/>
  <c r="O13" i="4"/>
  <c r="L13" i="4"/>
  <c r="AA12" i="4"/>
  <c r="V12" i="4"/>
  <c r="O12" i="4"/>
  <c r="L12" i="4"/>
  <c r="AA11" i="4"/>
  <c r="V11" i="4"/>
  <c r="O11" i="4"/>
  <c r="L11" i="4"/>
  <c r="AA10" i="4"/>
  <c r="V10" i="4"/>
  <c r="O10" i="4"/>
  <c r="L10" i="4"/>
  <c r="V118" i="3"/>
  <c r="X117" i="3"/>
  <c r="V117" i="3"/>
  <c r="W113" i="3"/>
  <c r="V109" i="3"/>
  <c r="W106" i="3"/>
  <c r="X106" i="3" s="1"/>
  <c r="Z95" i="3"/>
  <c r="Y95" i="3"/>
  <c r="W95" i="3"/>
  <c r="V95" i="3"/>
  <c r="C95" i="3"/>
  <c r="B95" i="3"/>
  <c r="Z94" i="3"/>
  <c r="Y94" i="3"/>
  <c r="W94" i="3"/>
  <c r="V94" i="3"/>
  <c r="S94" i="3"/>
  <c r="Q94" i="3"/>
  <c r="R94" i="3" s="1"/>
  <c r="P94" i="3"/>
  <c r="C94" i="3"/>
  <c r="B94" i="3"/>
  <c r="X94" i="3" s="1"/>
  <c r="Z93" i="3"/>
  <c r="Y93" i="3"/>
  <c r="X93" i="3"/>
  <c r="W93" i="3"/>
  <c r="V93" i="3"/>
  <c r="P93" i="3"/>
  <c r="Q93" i="3" s="1"/>
  <c r="C93" i="3"/>
  <c r="B93" i="3"/>
  <c r="Z92" i="3"/>
  <c r="Y92" i="3"/>
  <c r="X92" i="3"/>
  <c r="W92" i="3"/>
  <c r="V92" i="3"/>
  <c r="R92" i="3"/>
  <c r="S92" i="3" s="1"/>
  <c r="C92" i="3"/>
  <c r="B92" i="3"/>
  <c r="P92" i="3" s="1"/>
  <c r="Q92" i="3" s="1"/>
  <c r="Z91" i="3"/>
  <c r="Y91" i="3"/>
  <c r="X91" i="3"/>
  <c r="W91" i="3"/>
  <c r="V91" i="3"/>
  <c r="R91" i="3"/>
  <c r="S91" i="3" s="1"/>
  <c r="Q91" i="3"/>
  <c r="P91" i="3"/>
  <c r="Z90" i="3"/>
  <c r="Y90" i="3"/>
  <c r="X90" i="3"/>
  <c r="W90" i="3"/>
  <c r="V90" i="3"/>
  <c r="R90" i="3"/>
  <c r="S90" i="3" s="1"/>
  <c r="Q90" i="3"/>
  <c r="P90" i="3"/>
  <c r="Z89" i="3"/>
  <c r="Y89" i="3"/>
  <c r="X89" i="3"/>
  <c r="W89" i="3"/>
  <c r="V89" i="3"/>
  <c r="S89" i="3"/>
  <c r="R89" i="3"/>
  <c r="P89" i="3"/>
  <c r="Q89" i="3" s="1"/>
  <c r="Z88" i="3"/>
  <c r="Y88" i="3"/>
  <c r="X88" i="3"/>
  <c r="W88" i="3"/>
  <c r="V88" i="3"/>
  <c r="S88" i="3"/>
  <c r="R88" i="3"/>
  <c r="Q88" i="3"/>
  <c r="P88" i="3"/>
  <c r="Z87" i="3"/>
  <c r="Y87" i="3"/>
  <c r="X87" i="3"/>
  <c r="W87" i="3"/>
  <c r="V87" i="3"/>
  <c r="R87" i="3"/>
  <c r="S87" i="3" s="1"/>
  <c r="Q87" i="3"/>
  <c r="P87" i="3"/>
  <c r="Z86" i="3"/>
  <c r="Y86" i="3"/>
  <c r="X86" i="3"/>
  <c r="W86" i="3"/>
  <c r="V86" i="3"/>
  <c r="S86" i="3"/>
  <c r="R86" i="3"/>
  <c r="Q86" i="3"/>
  <c r="P86" i="3"/>
  <c r="Z85" i="3"/>
  <c r="Y85" i="3"/>
  <c r="X85" i="3"/>
  <c r="W85" i="3"/>
  <c r="V85" i="3"/>
  <c r="S85" i="3"/>
  <c r="R85" i="3"/>
  <c r="P85" i="3"/>
  <c r="Q85" i="3" s="1"/>
  <c r="Z84" i="3"/>
  <c r="Y84" i="3"/>
  <c r="X84" i="3"/>
  <c r="W84" i="3"/>
  <c r="V84" i="3"/>
  <c r="S84" i="3"/>
  <c r="R84" i="3"/>
  <c r="P84" i="3"/>
  <c r="Q84" i="3" s="1"/>
  <c r="Z83" i="3"/>
  <c r="Y83" i="3"/>
  <c r="X83" i="3"/>
  <c r="W83" i="3"/>
  <c r="V83" i="3"/>
  <c r="C83" i="3"/>
  <c r="B83" i="3"/>
  <c r="Z82" i="3"/>
  <c r="Y82" i="3"/>
  <c r="X82" i="3"/>
  <c r="W82" i="3"/>
  <c r="V82" i="3"/>
  <c r="S82" i="3"/>
  <c r="R82" i="3"/>
  <c r="Q82" i="3"/>
  <c r="P82" i="3"/>
  <c r="Z81" i="3"/>
  <c r="Y81" i="3"/>
  <c r="X81" i="3"/>
  <c r="W81" i="3"/>
  <c r="V81" i="3"/>
  <c r="R81" i="3"/>
  <c r="S81" i="3" s="1"/>
  <c r="Q81" i="3"/>
  <c r="P81" i="3"/>
  <c r="Z80" i="3"/>
  <c r="Y80" i="3"/>
  <c r="X80" i="3"/>
  <c r="W80" i="3"/>
  <c r="V80" i="3"/>
  <c r="C80" i="3"/>
  <c r="B80" i="3"/>
  <c r="Z79" i="3"/>
  <c r="Y79" i="3"/>
  <c r="X79" i="3"/>
  <c r="W79" i="3"/>
  <c r="V79" i="3"/>
  <c r="R79" i="3"/>
  <c r="S79" i="3" s="1"/>
  <c r="Q79" i="3"/>
  <c r="P79" i="3"/>
  <c r="Z78" i="3"/>
  <c r="Y78" i="3"/>
  <c r="W78" i="3"/>
  <c r="V78" i="3"/>
  <c r="C78" i="3"/>
  <c r="B78" i="3"/>
  <c r="Z77" i="3"/>
  <c r="Y77" i="3"/>
  <c r="X77" i="3"/>
  <c r="W77" i="3"/>
  <c r="V77" i="3"/>
  <c r="R77" i="3"/>
  <c r="S77" i="3" s="1"/>
  <c r="P77" i="3"/>
  <c r="Q77" i="3" s="1"/>
  <c r="Z76" i="3"/>
  <c r="Y76" i="3"/>
  <c r="X76" i="3"/>
  <c r="W76" i="3"/>
  <c r="V76" i="3"/>
  <c r="R76" i="3"/>
  <c r="S76" i="3" s="1"/>
  <c r="Q76" i="3"/>
  <c r="P76" i="3"/>
  <c r="Z75" i="3"/>
  <c r="Y75" i="3"/>
  <c r="X75" i="3"/>
  <c r="W75" i="3"/>
  <c r="V75" i="3"/>
  <c r="R75" i="3"/>
  <c r="S75" i="3" s="1"/>
  <c r="P75" i="3"/>
  <c r="Q75" i="3" s="1"/>
  <c r="Z74" i="3"/>
  <c r="Y74" i="3"/>
  <c r="X74" i="3"/>
  <c r="W74" i="3"/>
  <c r="V74" i="3"/>
  <c r="S74" i="3"/>
  <c r="R74" i="3"/>
  <c r="Q74" i="3"/>
  <c r="P74" i="3"/>
  <c r="AC73" i="3"/>
  <c r="Y73" i="3"/>
  <c r="W73" i="3"/>
  <c r="U73" i="3"/>
  <c r="P73" i="3"/>
  <c r="Q73" i="3" s="1"/>
  <c r="N73" i="3"/>
  <c r="J73" i="3"/>
  <c r="C73" i="3"/>
  <c r="B73" i="3"/>
  <c r="Z72" i="3"/>
  <c r="Y72" i="3"/>
  <c r="X72" i="3"/>
  <c r="W72" i="3"/>
  <c r="V72" i="3"/>
  <c r="S72" i="3"/>
  <c r="R72" i="3"/>
  <c r="P72" i="3"/>
  <c r="Q72" i="3" s="1"/>
  <c r="Z71" i="3"/>
  <c r="Y71" i="3"/>
  <c r="X71" i="3"/>
  <c r="W71" i="3"/>
  <c r="V71" i="3"/>
  <c r="R71" i="3"/>
  <c r="S71" i="3" s="1"/>
  <c r="Q71" i="3"/>
  <c r="P71" i="3"/>
  <c r="Z70" i="3"/>
  <c r="Y70" i="3"/>
  <c r="X70" i="3"/>
  <c r="W70" i="3"/>
  <c r="V70" i="3"/>
  <c r="S70" i="3"/>
  <c r="R70" i="3"/>
  <c r="Q70" i="3"/>
  <c r="P70" i="3"/>
  <c r="Z69" i="3"/>
  <c r="Y69" i="3"/>
  <c r="W69" i="3"/>
  <c r="V69" i="3"/>
  <c r="P69" i="3"/>
  <c r="Q69" i="3" s="1"/>
  <c r="C69" i="3"/>
  <c r="B69" i="3"/>
  <c r="Z68" i="3"/>
  <c r="Y68" i="3"/>
  <c r="X68" i="3"/>
  <c r="W68" i="3"/>
  <c r="V68" i="3"/>
  <c r="R68" i="3"/>
  <c r="S68" i="3" s="1"/>
  <c r="Q68" i="3"/>
  <c r="C68" i="3"/>
  <c r="B68" i="3"/>
  <c r="P68" i="3" s="1"/>
  <c r="Z67" i="3"/>
  <c r="Y67" i="3"/>
  <c r="W67" i="3"/>
  <c r="V67" i="3"/>
  <c r="C67" i="3"/>
  <c r="B67" i="3"/>
  <c r="Z66" i="3"/>
  <c r="Y66" i="3"/>
  <c r="X66" i="3"/>
  <c r="W66" i="3"/>
  <c r="V66" i="3"/>
  <c r="S66" i="3"/>
  <c r="R66" i="3"/>
  <c r="Q66" i="3"/>
  <c r="P66" i="3"/>
  <c r="Z65" i="3"/>
  <c r="Y65" i="3"/>
  <c r="X65" i="3"/>
  <c r="W65" i="3"/>
  <c r="V65" i="3"/>
  <c r="Q65" i="3"/>
  <c r="P65" i="3"/>
  <c r="C65" i="3"/>
  <c r="B65" i="3"/>
  <c r="Z64" i="3"/>
  <c r="Y64" i="3"/>
  <c r="X64" i="3"/>
  <c r="W64" i="3"/>
  <c r="V64" i="3"/>
  <c r="S64" i="3"/>
  <c r="R64" i="3"/>
  <c r="P64" i="3"/>
  <c r="Q64" i="3" s="1"/>
  <c r="Z63" i="3"/>
  <c r="Y63" i="3"/>
  <c r="W63" i="3"/>
  <c r="V63" i="3"/>
  <c r="C63" i="3"/>
  <c r="B63" i="3"/>
  <c r="Z62" i="3"/>
  <c r="Y62" i="3"/>
  <c r="W62" i="3"/>
  <c r="V62" i="3"/>
  <c r="P62" i="3"/>
  <c r="Q62" i="3" s="1"/>
  <c r="C62" i="3"/>
  <c r="B62" i="3"/>
  <c r="Z61" i="3"/>
  <c r="Y61" i="3"/>
  <c r="X61" i="3"/>
  <c r="W61" i="3"/>
  <c r="V61" i="3"/>
  <c r="S61" i="3"/>
  <c r="R61" i="3"/>
  <c r="P61" i="3"/>
  <c r="Q61" i="3" s="1"/>
  <c r="Z60" i="3"/>
  <c r="Y60" i="3"/>
  <c r="W60" i="3"/>
  <c r="V60" i="3"/>
  <c r="P60" i="3"/>
  <c r="Q60" i="3" s="1"/>
  <c r="R60" i="3" s="1"/>
  <c r="S60" i="3" s="1"/>
  <c r="C60" i="3"/>
  <c r="B60" i="3"/>
  <c r="X60" i="3" s="1"/>
  <c r="Z59" i="3"/>
  <c r="Y59" i="3"/>
  <c r="X59" i="3"/>
  <c r="W59" i="3"/>
  <c r="V59" i="3"/>
  <c r="P59" i="3"/>
  <c r="Q59" i="3" s="1"/>
  <c r="C59" i="3"/>
  <c r="B59" i="3"/>
  <c r="Z58" i="3"/>
  <c r="Y58" i="3"/>
  <c r="X58" i="3"/>
  <c r="W58" i="3"/>
  <c r="V58" i="3"/>
  <c r="S58" i="3"/>
  <c r="R58" i="3"/>
  <c r="Q58" i="3"/>
  <c r="P58" i="3"/>
  <c r="Z57" i="3"/>
  <c r="Y57" i="3"/>
  <c r="X57" i="3"/>
  <c r="W57" i="3"/>
  <c r="V57" i="3"/>
  <c r="S57" i="3"/>
  <c r="R57" i="3"/>
  <c r="P57" i="3"/>
  <c r="Q57" i="3" s="1"/>
  <c r="Z56" i="3"/>
  <c r="Y56" i="3"/>
  <c r="W56" i="3"/>
  <c r="V56" i="3"/>
  <c r="S56" i="3"/>
  <c r="Q56" i="3"/>
  <c r="R56" i="3" s="1"/>
  <c r="P56" i="3"/>
  <c r="C56" i="3"/>
  <c r="B56" i="3"/>
  <c r="X56" i="3" s="1"/>
  <c r="Z55" i="3"/>
  <c r="Y55" i="3"/>
  <c r="X55" i="3"/>
  <c r="W55" i="3"/>
  <c r="V55" i="3"/>
  <c r="P55" i="3"/>
  <c r="Q55" i="3" s="1"/>
  <c r="C55" i="3"/>
  <c r="B55" i="3"/>
  <c r="Z54" i="3"/>
  <c r="Y54" i="3"/>
  <c r="X54" i="3"/>
  <c r="W54" i="3"/>
  <c r="V54" i="3"/>
  <c r="C54" i="3"/>
  <c r="B54" i="3"/>
  <c r="Z53" i="3"/>
  <c r="Y53" i="3"/>
  <c r="W53" i="3"/>
  <c r="V53" i="3"/>
  <c r="C53" i="3"/>
  <c r="B53" i="3"/>
  <c r="Z52" i="3"/>
  <c r="Y52" i="3"/>
  <c r="X52" i="3"/>
  <c r="W52" i="3"/>
  <c r="V52" i="3"/>
  <c r="S52" i="3"/>
  <c r="R52" i="3"/>
  <c r="Q52" i="3"/>
  <c r="P52" i="3"/>
  <c r="Z51" i="3"/>
  <c r="Y51" i="3"/>
  <c r="X51" i="3"/>
  <c r="W51" i="3"/>
  <c r="V51" i="3"/>
  <c r="R51" i="3"/>
  <c r="S51" i="3" s="1"/>
  <c r="Q51" i="3"/>
  <c r="P51" i="3"/>
  <c r="Z50" i="3"/>
  <c r="Y50" i="3"/>
  <c r="X50" i="3"/>
  <c r="W50" i="3"/>
  <c r="V50" i="3"/>
  <c r="R50" i="3"/>
  <c r="S50" i="3" s="1"/>
  <c r="Q50" i="3"/>
  <c r="C50" i="3"/>
  <c r="B50" i="3"/>
  <c r="P50" i="3" s="1"/>
  <c r="Z49" i="3"/>
  <c r="Y49" i="3"/>
  <c r="W49" i="3"/>
  <c r="V49" i="3"/>
  <c r="C49" i="3"/>
  <c r="B49" i="3"/>
  <c r="Z48" i="3"/>
  <c r="Y48" i="3"/>
  <c r="W48" i="3"/>
  <c r="V48" i="3"/>
  <c r="Q48" i="3"/>
  <c r="P48" i="3"/>
  <c r="C48" i="3"/>
  <c r="B48" i="3"/>
  <c r="AC47" i="3"/>
  <c r="U47" i="3"/>
  <c r="N47" i="3"/>
  <c r="J47" i="3"/>
  <c r="C47" i="3"/>
  <c r="B47" i="3"/>
  <c r="Z46" i="3"/>
  <c r="Y46" i="3"/>
  <c r="W46" i="3"/>
  <c r="V46" i="3"/>
  <c r="C46" i="3"/>
  <c r="B46" i="3"/>
  <c r="AC45" i="3"/>
  <c r="U45" i="3"/>
  <c r="P45" i="3"/>
  <c r="Q45" i="3" s="1"/>
  <c r="N45" i="3"/>
  <c r="J45" i="3"/>
  <c r="C45" i="3"/>
  <c r="B45" i="3"/>
  <c r="Z44" i="3"/>
  <c r="Y44" i="3"/>
  <c r="W44" i="3"/>
  <c r="V44" i="3"/>
  <c r="S44" i="3"/>
  <c r="P44" i="3"/>
  <c r="Q44" i="3" s="1"/>
  <c r="R44" i="3" s="1"/>
  <c r="C44" i="3"/>
  <c r="B44" i="3"/>
  <c r="X44" i="3" s="1"/>
  <c r="Z43" i="3"/>
  <c r="Y43" i="3"/>
  <c r="X43" i="3"/>
  <c r="W43" i="3"/>
  <c r="V43" i="3"/>
  <c r="S43" i="3"/>
  <c r="R43" i="3"/>
  <c r="P43" i="3"/>
  <c r="Q43" i="3" s="1"/>
  <c r="Z42" i="3"/>
  <c r="Y42" i="3"/>
  <c r="W42" i="3"/>
  <c r="V42" i="3"/>
  <c r="P42" i="3"/>
  <c r="Q42" i="3" s="1"/>
  <c r="C42" i="3"/>
  <c r="B42" i="3"/>
  <c r="Z41" i="3"/>
  <c r="Y41" i="3"/>
  <c r="W41" i="3"/>
  <c r="V41" i="3"/>
  <c r="P41" i="3"/>
  <c r="Q41" i="3" s="1"/>
  <c r="R41" i="3" s="1"/>
  <c r="S41" i="3" s="1"/>
  <c r="C41" i="3"/>
  <c r="B41" i="3"/>
  <c r="X41" i="3" s="1"/>
  <c r="Z40" i="3"/>
  <c r="Y40" i="3"/>
  <c r="X40" i="3"/>
  <c r="W40" i="3"/>
  <c r="V40" i="3"/>
  <c r="C40" i="3"/>
  <c r="B40" i="3"/>
  <c r="Z39" i="3"/>
  <c r="Y39" i="3"/>
  <c r="W39" i="3"/>
  <c r="V39" i="3"/>
  <c r="P39" i="3"/>
  <c r="Q39" i="3" s="1"/>
  <c r="C39" i="3"/>
  <c r="B39" i="3"/>
  <c r="Z38" i="3"/>
  <c r="Y38" i="3"/>
  <c r="X38" i="3"/>
  <c r="W38" i="3"/>
  <c r="V38" i="3"/>
  <c r="S38" i="3"/>
  <c r="R38" i="3"/>
  <c r="Q38" i="3"/>
  <c r="P38" i="3"/>
  <c r="Z37" i="3"/>
  <c r="Y37" i="3"/>
  <c r="X37" i="3"/>
  <c r="W37" i="3"/>
  <c r="V37" i="3"/>
  <c r="R37" i="3"/>
  <c r="S37" i="3" s="1"/>
  <c r="Q37" i="3"/>
  <c r="P37" i="3"/>
  <c r="Z36" i="3"/>
  <c r="Y36" i="3"/>
  <c r="X36" i="3"/>
  <c r="W36" i="3"/>
  <c r="V36" i="3"/>
  <c r="S36" i="3"/>
  <c r="R36" i="3"/>
  <c r="Q36" i="3"/>
  <c r="P36" i="3"/>
  <c r="Z35" i="3"/>
  <c r="Y35" i="3"/>
  <c r="X35" i="3"/>
  <c r="W35" i="3"/>
  <c r="V35" i="3"/>
  <c r="S35" i="3"/>
  <c r="R35" i="3"/>
  <c r="P35" i="3"/>
  <c r="Q35" i="3" s="1"/>
  <c r="Z34" i="3"/>
  <c r="Y34" i="3"/>
  <c r="X34" i="3"/>
  <c r="W34" i="3"/>
  <c r="V34" i="3"/>
  <c r="S34" i="3"/>
  <c r="R34" i="3"/>
  <c r="P34" i="3"/>
  <c r="Q34" i="3" s="1"/>
  <c r="Z33" i="3"/>
  <c r="Y33" i="3"/>
  <c r="X33" i="3"/>
  <c r="W33" i="3"/>
  <c r="V33" i="3"/>
  <c r="R33" i="3"/>
  <c r="S33" i="3" s="1"/>
  <c r="P33" i="3"/>
  <c r="Q33" i="3" s="1"/>
  <c r="Z32" i="3"/>
  <c r="Y32" i="3"/>
  <c r="W32" i="3"/>
  <c r="V32" i="3"/>
  <c r="C32" i="3"/>
  <c r="B32" i="3"/>
  <c r="Z31" i="3"/>
  <c r="Y31" i="3"/>
  <c r="X31" i="3"/>
  <c r="W31" i="3"/>
  <c r="V31" i="3"/>
  <c r="R31" i="3"/>
  <c r="S31" i="3" s="1"/>
  <c r="P31" i="3"/>
  <c r="Q31" i="3" s="1"/>
  <c r="Z30" i="3"/>
  <c r="Y30" i="3"/>
  <c r="X30" i="3"/>
  <c r="W30" i="3"/>
  <c r="V30" i="3"/>
  <c r="S30" i="3"/>
  <c r="R30" i="3"/>
  <c r="Q30" i="3"/>
  <c r="P30" i="3"/>
  <c r="AC29" i="3"/>
  <c r="Z29" i="3"/>
  <c r="Y29" i="3"/>
  <c r="W29" i="3"/>
  <c r="V29" i="3"/>
  <c r="U29" i="3"/>
  <c r="Q29" i="3"/>
  <c r="R29" i="3" s="1"/>
  <c r="S29" i="3" s="1"/>
  <c r="P29" i="3"/>
  <c r="N29" i="3"/>
  <c r="J29" i="3"/>
  <c r="C29" i="3"/>
  <c r="B29" i="3"/>
  <c r="Z28" i="3"/>
  <c r="Y28" i="3"/>
  <c r="X28" i="3"/>
  <c r="W28" i="3"/>
  <c r="V28" i="3"/>
  <c r="R28" i="3"/>
  <c r="S28" i="3" s="1"/>
  <c r="Q28" i="3"/>
  <c r="P28" i="3"/>
  <c r="AC27" i="3"/>
  <c r="Y27" i="3"/>
  <c r="W27" i="3"/>
  <c r="U27" i="3"/>
  <c r="R27" i="3"/>
  <c r="S27" i="3" s="1"/>
  <c r="P27" i="3"/>
  <c r="Q27" i="3" s="1"/>
  <c r="N27" i="3"/>
  <c r="J27" i="3"/>
  <c r="C27" i="3"/>
  <c r="B27" i="3"/>
  <c r="AC26" i="3"/>
  <c r="Z26" i="3"/>
  <c r="U26" i="3"/>
  <c r="P26" i="3"/>
  <c r="Q26" i="3" s="1"/>
  <c r="N26" i="3"/>
  <c r="V26" i="3" s="1"/>
  <c r="J26" i="3"/>
  <c r="C26" i="3"/>
  <c r="B26" i="3"/>
  <c r="Z25" i="3"/>
  <c r="Y25" i="3"/>
  <c r="W25" i="3"/>
  <c r="V25" i="3"/>
  <c r="P25" i="3"/>
  <c r="Q25" i="3" s="1"/>
  <c r="C25" i="3"/>
  <c r="B25" i="3"/>
  <c r="AC24" i="3"/>
  <c r="Z24" i="3"/>
  <c r="Y24" i="3"/>
  <c r="X24" i="3"/>
  <c r="W24" i="3"/>
  <c r="V24" i="3"/>
  <c r="U24" i="3"/>
  <c r="S24" i="3"/>
  <c r="Q24" i="3"/>
  <c r="R24" i="3" s="1"/>
  <c r="P24" i="3"/>
  <c r="N24" i="3"/>
  <c r="J24" i="3"/>
  <c r="C24" i="3"/>
  <c r="B24" i="3"/>
  <c r="Z23" i="3"/>
  <c r="Y23" i="3"/>
  <c r="X23" i="3"/>
  <c r="W23" i="3"/>
  <c r="V23" i="3"/>
  <c r="S23" i="3"/>
  <c r="R23" i="3"/>
  <c r="P23" i="3"/>
  <c r="Q23" i="3" s="1"/>
  <c r="Z22" i="3"/>
  <c r="Y22" i="3"/>
  <c r="W22" i="3"/>
  <c r="V22" i="3"/>
  <c r="Q22" i="3"/>
  <c r="P22" i="3"/>
  <c r="C22" i="3"/>
  <c r="B22" i="3"/>
  <c r="Z21" i="3"/>
  <c r="Y21" i="3"/>
  <c r="W21" i="3"/>
  <c r="V21" i="3"/>
  <c r="S21" i="3"/>
  <c r="R21" i="3"/>
  <c r="P21" i="3"/>
  <c r="Q21" i="3" s="1"/>
  <c r="C21" i="3"/>
  <c r="B21" i="3"/>
  <c r="X21" i="3" s="1"/>
  <c r="Z20" i="3"/>
  <c r="Y20" i="3"/>
  <c r="X20" i="3"/>
  <c r="W20" i="3"/>
  <c r="V20" i="3"/>
  <c r="Q20" i="3"/>
  <c r="R20" i="3" s="1"/>
  <c r="S20" i="3" s="1"/>
  <c r="C20" i="3"/>
  <c r="B20" i="3"/>
  <c r="P20" i="3" s="1"/>
  <c r="Z19" i="3"/>
  <c r="Y19" i="3"/>
  <c r="X19" i="3"/>
  <c r="W19" i="3"/>
  <c r="V19" i="3"/>
  <c r="R19" i="3"/>
  <c r="S19" i="3" s="1"/>
  <c r="Q19" i="3"/>
  <c r="P19" i="3"/>
  <c r="Z18" i="3"/>
  <c r="Y18" i="3"/>
  <c r="X18" i="3"/>
  <c r="W18" i="3"/>
  <c r="V18" i="3"/>
  <c r="S18" i="3"/>
  <c r="R18" i="3"/>
  <c r="Q18" i="3"/>
  <c r="P18" i="3"/>
  <c r="Z17" i="3"/>
  <c r="Y17" i="3"/>
  <c r="W17" i="3"/>
  <c r="V17" i="3"/>
  <c r="C17" i="3"/>
  <c r="B17" i="3"/>
  <c r="Z16" i="3"/>
  <c r="Y16" i="3"/>
  <c r="X16" i="3"/>
  <c r="W16" i="3"/>
  <c r="V16" i="3"/>
  <c r="Q16" i="3"/>
  <c r="R16" i="3" s="1"/>
  <c r="S16" i="3" s="1"/>
  <c r="C16" i="3"/>
  <c r="B16" i="3"/>
  <c r="P16" i="3" s="1"/>
  <c r="Z15" i="3"/>
  <c r="Y15" i="3"/>
  <c r="W15" i="3"/>
  <c r="V15" i="3"/>
  <c r="C15" i="3"/>
  <c r="B15" i="3"/>
  <c r="Z14" i="3"/>
  <c r="Y14" i="3"/>
  <c r="W14" i="3"/>
  <c r="V14" i="3"/>
  <c r="P14" i="3"/>
  <c r="Q14" i="3" s="1"/>
  <c r="R14" i="3" s="1"/>
  <c r="S14" i="3" s="1"/>
  <c r="C14" i="3"/>
  <c r="B14" i="3"/>
  <c r="X14" i="3" s="1"/>
  <c r="Z13" i="3"/>
  <c r="Y13" i="3"/>
  <c r="W13" i="3"/>
  <c r="V13" i="3"/>
  <c r="C13" i="3"/>
  <c r="B13" i="3"/>
  <c r="Z12" i="3"/>
  <c r="Y12" i="3"/>
  <c r="W12" i="3"/>
  <c r="V12" i="3"/>
  <c r="C12" i="3"/>
  <c r="B12" i="3"/>
  <c r="Z11" i="3"/>
  <c r="Y11" i="3"/>
  <c r="W11" i="3"/>
  <c r="V11" i="3"/>
  <c r="R11" i="3"/>
  <c r="S11" i="3" s="1"/>
  <c r="Q11" i="3"/>
  <c r="P11" i="3"/>
  <c r="C11" i="3"/>
  <c r="B11" i="3"/>
  <c r="X11" i="3" s="1"/>
  <c r="Z10" i="3"/>
  <c r="Y10" i="3"/>
  <c r="W10" i="3"/>
  <c r="V10" i="3"/>
  <c r="Q10" i="3"/>
  <c r="P10" i="3"/>
  <c r="C10" i="3"/>
  <c r="B10" i="3"/>
  <c r="Z9" i="3"/>
  <c r="Y9" i="3"/>
  <c r="X9" i="3"/>
  <c r="W9" i="3"/>
  <c r="V9" i="3"/>
  <c r="R9" i="3"/>
  <c r="S9" i="3" s="1"/>
  <c r="P9" i="3"/>
  <c r="Q9" i="3" s="1"/>
  <c r="C9" i="3"/>
  <c r="B9" i="3"/>
  <c r="Z8" i="3"/>
  <c r="Y8" i="3"/>
  <c r="W8" i="3"/>
  <c r="V8" i="3"/>
  <c r="C8" i="3"/>
  <c r="B8" i="3"/>
  <c r="Z7" i="3"/>
  <c r="Y7" i="3"/>
  <c r="X7" i="3"/>
  <c r="W7" i="3"/>
  <c r="V7" i="3"/>
  <c r="P7" i="3"/>
  <c r="Q7" i="3" s="1"/>
  <c r="R7" i="3" s="1"/>
  <c r="S7" i="3" s="1"/>
  <c r="C7" i="3"/>
  <c r="B7" i="3"/>
  <c r="Z6" i="3"/>
  <c r="Y6" i="3"/>
  <c r="W6" i="3"/>
  <c r="V6" i="3"/>
  <c r="Q6" i="3"/>
  <c r="R6" i="3" s="1"/>
  <c r="S6" i="3" s="1"/>
  <c r="P6" i="3"/>
  <c r="C6" i="3"/>
  <c r="B6" i="3"/>
  <c r="X6" i="3" s="1"/>
  <c r="T93" i="2"/>
  <c r="S93" i="2"/>
  <c r="Q93" i="2"/>
  <c r="K93" i="2"/>
  <c r="O93" i="2" s="1"/>
  <c r="D93" i="2"/>
  <c r="C93" i="2"/>
  <c r="B93" i="2"/>
  <c r="A93" i="2"/>
  <c r="T92" i="2"/>
  <c r="S92" i="2"/>
  <c r="Q92" i="2"/>
  <c r="O92" i="2"/>
  <c r="K92" i="2"/>
  <c r="B92" i="2"/>
  <c r="D92" i="2" s="1"/>
  <c r="A92" i="2"/>
  <c r="C92" i="2" s="1"/>
  <c r="T91" i="2"/>
  <c r="S91" i="2"/>
  <c r="Q91" i="2"/>
  <c r="O91" i="2"/>
  <c r="K91" i="2"/>
  <c r="C91" i="2"/>
  <c r="B91" i="2"/>
  <c r="D91" i="2" s="1"/>
  <c r="A91" i="2"/>
  <c r="T90" i="2"/>
  <c r="S90" i="2"/>
  <c r="Q90" i="2"/>
  <c r="O90" i="2"/>
  <c r="K90" i="2"/>
  <c r="D90" i="2"/>
  <c r="C90" i="2"/>
  <c r="B90" i="2"/>
  <c r="A90" i="2"/>
  <c r="T89" i="2"/>
  <c r="S89" i="2"/>
  <c r="Q89" i="2"/>
  <c r="K89" i="2"/>
  <c r="D89" i="2"/>
  <c r="C89" i="2"/>
  <c r="B89" i="2"/>
  <c r="A89" i="2"/>
  <c r="O89" i="2" s="1"/>
  <c r="T88" i="2"/>
  <c r="S88" i="2"/>
  <c r="L88" i="2"/>
  <c r="K88" i="2"/>
  <c r="O88" i="2" s="1"/>
  <c r="D88" i="2"/>
  <c r="B88" i="2"/>
  <c r="A88" i="2"/>
  <c r="T87" i="2"/>
  <c r="S87" i="2"/>
  <c r="Q87" i="2"/>
  <c r="O87" i="2"/>
  <c r="K87" i="2"/>
  <c r="C87" i="2"/>
  <c r="B87" i="2"/>
  <c r="D87" i="2" s="1"/>
  <c r="A87" i="2"/>
  <c r="T86" i="2"/>
  <c r="S86" i="2"/>
  <c r="Q86" i="2"/>
  <c r="O86" i="2"/>
  <c r="L86" i="2"/>
  <c r="K86" i="2"/>
  <c r="D86" i="2"/>
  <c r="B86" i="2"/>
  <c r="A86" i="2"/>
  <c r="Q85" i="2"/>
  <c r="O85" i="2"/>
  <c r="K85" i="2"/>
  <c r="D85" i="2"/>
  <c r="T84" i="2"/>
  <c r="Q84" i="2"/>
  <c r="O84" i="2"/>
  <c r="K84" i="2"/>
  <c r="C84" i="2" s="1"/>
  <c r="D84" i="2"/>
  <c r="T83" i="2"/>
  <c r="S83" i="2"/>
  <c r="Q83" i="2"/>
  <c r="O83" i="2"/>
  <c r="L83" i="2"/>
  <c r="K83" i="2"/>
  <c r="C83" i="2" s="1"/>
  <c r="D83" i="2"/>
  <c r="T82" i="2"/>
  <c r="S82" i="2"/>
  <c r="Q82" i="2"/>
  <c r="O82" i="2"/>
  <c r="K82" i="2"/>
  <c r="D82" i="2"/>
  <c r="C82" i="2"/>
  <c r="T81" i="2"/>
  <c r="S81" i="2"/>
  <c r="Q81" i="2"/>
  <c r="O81" i="2"/>
  <c r="K81" i="2"/>
  <c r="C81" i="2" s="1"/>
  <c r="B81" i="2"/>
  <c r="D81" i="2" s="1"/>
  <c r="A81" i="2"/>
  <c r="T80" i="2"/>
  <c r="S80" i="2"/>
  <c r="O80" i="2"/>
  <c r="L80" i="2"/>
  <c r="K80" i="2"/>
  <c r="D80" i="2"/>
  <c r="B80" i="2"/>
  <c r="A80" i="2"/>
  <c r="C80" i="2" s="1"/>
  <c r="T79" i="2"/>
  <c r="S79" i="2"/>
  <c r="Q79" i="2"/>
  <c r="O79" i="2"/>
  <c r="K79" i="2"/>
  <c r="C79" i="2" s="1"/>
  <c r="D79" i="2"/>
  <c r="T78" i="2"/>
  <c r="S78" i="2"/>
  <c r="Q78" i="2"/>
  <c r="O78" i="2"/>
  <c r="K78" i="2"/>
  <c r="C78" i="2" s="1"/>
  <c r="D78" i="2"/>
  <c r="Q77" i="2"/>
  <c r="O77" i="2"/>
  <c r="K77" i="2"/>
  <c r="D77" i="2"/>
  <c r="S76" i="2"/>
  <c r="Q76" i="2"/>
  <c r="O76" i="2"/>
  <c r="L76" i="2"/>
  <c r="K76" i="2"/>
  <c r="T76" i="2" s="1"/>
  <c r="D76" i="2"/>
  <c r="C76" i="2"/>
  <c r="T75" i="2"/>
  <c r="S75" i="2"/>
  <c r="K75" i="2"/>
  <c r="F75" i="2"/>
  <c r="D75" i="2"/>
  <c r="C75" i="2"/>
  <c r="B75" i="2"/>
  <c r="A75" i="2"/>
  <c r="O75" i="2" s="1"/>
  <c r="T74" i="2"/>
  <c r="S74" i="2"/>
  <c r="K74" i="2"/>
  <c r="D74" i="2"/>
  <c r="B74" i="2"/>
  <c r="A74" i="2"/>
  <c r="T73" i="2"/>
  <c r="S73" i="2"/>
  <c r="K73" i="2"/>
  <c r="B73" i="2"/>
  <c r="D73" i="2" s="1"/>
  <c r="A73" i="2"/>
  <c r="T72" i="2"/>
  <c r="S72" i="2"/>
  <c r="K72" i="2"/>
  <c r="D72" i="2"/>
  <c r="B72" i="2"/>
  <c r="A72" i="2"/>
  <c r="T71" i="2"/>
  <c r="S71" i="2"/>
  <c r="Q71" i="2"/>
  <c r="L71" i="2"/>
  <c r="K71" i="2"/>
  <c r="C71" i="2"/>
  <c r="B71" i="2"/>
  <c r="D71" i="2" s="1"/>
  <c r="A71" i="2"/>
  <c r="T70" i="2"/>
  <c r="S70" i="2"/>
  <c r="K70" i="2"/>
  <c r="D70" i="2"/>
  <c r="C70" i="2"/>
  <c r="B70" i="2"/>
  <c r="A70" i="2"/>
  <c r="T69" i="2"/>
  <c r="S69" i="2"/>
  <c r="Q69" i="2"/>
  <c r="K69" i="2"/>
  <c r="B69" i="2"/>
  <c r="D69" i="2" s="1"/>
  <c r="A69" i="2"/>
  <c r="T68" i="2"/>
  <c r="S68" i="2"/>
  <c r="K68" i="2"/>
  <c r="D68" i="2"/>
  <c r="B68" i="2"/>
  <c r="A68" i="2"/>
  <c r="T67" i="2"/>
  <c r="S67" i="2"/>
  <c r="K67" i="2"/>
  <c r="D67" i="2"/>
  <c r="B67" i="2"/>
  <c r="A67" i="2"/>
  <c r="T66" i="2"/>
  <c r="S66" i="2"/>
  <c r="Q66" i="2"/>
  <c r="O66" i="2"/>
  <c r="K66" i="2"/>
  <c r="F66" i="2"/>
  <c r="C66" i="2"/>
  <c r="B66" i="2"/>
  <c r="D66" i="2" s="1"/>
  <c r="A66" i="2"/>
  <c r="T65" i="2"/>
  <c r="S65" i="2"/>
  <c r="F65" i="2"/>
  <c r="D65" i="2"/>
  <c r="B65" i="2"/>
  <c r="A65" i="2"/>
  <c r="Q64" i="2"/>
  <c r="K64" i="2"/>
  <c r="C64" i="2" s="1"/>
  <c r="D64" i="2"/>
  <c r="T63" i="2"/>
  <c r="S63" i="2"/>
  <c r="K63" i="2"/>
  <c r="C63" i="2"/>
  <c r="B63" i="2"/>
  <c r="D63" i="2" s="1"/>
  <c r="A63" i="2"/>
  <c r="T62" i="2"/>
  <c r="S62" i="2"/>
  <c r="Q62" i="2"/>
  <c r="L62" i="2"/>
  <c r="K62" i="2"/>
  <c r="O62" i="2" s="1"/>
  <c r="D62" i="2"/>
  <c r="C62" i="2"/>
  <c r="B62" i="2"/>
  <c r="A62" i="2"/>
  <c r="T61" i="2"/>
  <c r="S61" i="2"/>
  <c r="K61" i="2"/>
  <c r="D61" i="2"/>
  <c r="B61" i="2"/>
  <c r="A61" i="2"/>
  <c r="S60" i="2"/>
  <c r="Q60" i="2"/>
  <c r="O60" i="2"/>
  <c r="K60" i="2"/>
  <c r="D60" i="2"/>
  <c r="T59" i="2"/>
  <c r="S59" i="2"/>
  <c r="Q59" i="2"/>
  <c r="O59" i="2"/>
  <c r="K59" i="2"/>
  <c r="C59" i="2" s="1"/>
  <c r="D59" i="2"/>
  <c r="Q58" i="2"/>
  <c r="O58" i="2"/>
  <c r="K58" i="2"/>
  <c r="D58" i="2"/>
  <c r="C58" i="2"/>
  <c r="Q57" i="2"/>
  <c r="O57" i="2"/>
  <c r="K57" i="2"/>
  <c r="D57" i="2"/>
  <c r="C57" i="2"/>
  <c r="T56" i="2"/>
  <c r="Q56" i="2"/>
  <c r="O56" i="2"/>
  <c r="K56" i="2"/>
  <c r="S56" i="2" s="1"/>
  <c r="D56" i="2"/>
  <c r="C56" i="2"/>
  <c r="Q55" i="2"/>
  <c r="O55" i="2"/>
  <c r="K55" i="2"/>
  <c r="D55" i="2"/>
  <c r="Q54" i="2"/>
  <c r="O54" i="2"/>
  <c r="K54" i="2"/>
  <c r="D54" i="2"/>
  <c r="T53" i="2"/>
  <c r="S53" i="2"/>
  <c r="Q53" i="2"/>
  <c r="O53" i="2"/>
  <c r="K53" i="2"/>
  <c r="D53" i="2"/>
  <c r="C53" i="2"/>
  <c r="T52" i="2"/>
  <c r="S52" i="2"/>
  <c r="Q52" i="2"/>
  <c r="O52" i="2"/>
  <c r="L52" i="2"/>
  <c r="K52" i="2"/>
  <c r="D52" i="2"/>
  <c r="C52" i="2"/>
  <c r="T51" i="2"/>
  <c r="S51" i="2"/>
  <c r="K51" i="2"/>
  <c r="B51" i="2"/>
  <c r="D51" i="2" s="1"/>
  <c r="A51" i="2"/>
  <c r="T50" i="2"/>
  <c r="S50" i="2"/>
  <c r="Q50" i="2"/>
  <c r="O50" i="2"/>
  <c r="K50" i="2"/>
  <c r="C50" i="2"/>
  <c r="B50" i="2"/>
  <c r="D50" i="2" s="1"/>
  <c r="A50" i="2"/>
  <c r="T49" i="2"/>
  <c r="S49" i="2"/>
  <c r="Q49" i="2"/>
  <c r="K49" i="2"/>
  <c r="C49" i="2"/>
  <c r="B49" i="2"/>
  <c r="D49" i="2" s="1"/>
  <c r="A49" i="2"/>
  <c r="T48" i="2"/>
  <c r="S48" i="2"/>
  <c r="Q48" i="2"/>
  <c r="O48" i="2"/>
  <c r="K48" i="2"/>
  <c r="D48" i="2"/>
  <c r="C48" i="2"/>
  <c r="S47" i="2"/>
  <c r="Q47" i="2"/>
  <c r="O47" i="2"/>
  <c r="K47" i="2"/>
  <c r="T47" i="2" s="1"/>
  <c r="D47" i="2"/>
  <c r="C47" i="2"/>
  <c r="T46" i="2"/>
  <c r="S46" i="2"/>
  <c r="Q46" i="2"/>
  <c r="O46" i="2"/>
  <c r="K46" i="2"/>
  <c r="D46" i="2"/>
  <c r="C46" i="2"/>
  <c r="T45" i="2"/>
  <c r="S45" i="2"/>
  <c r="K45" i="2"/>
  <c r="O45" i="2" s="1"/>
  <c r="B45" i="2"/>
  <c r="D45" i="2" s="1"/>
  <c r="A45" i="2"/>
  <c r="T44" i="2"/>
  <c r="S44" i="2"/>
  <c r="O44" i="2"/>
  <c r="L44" i="2"/>
  <c r="K44" i="2"/>
  <c r="D44" i="2"/>
  <c r="C44" i="2"/>
  <c r="B44" i="2"/>
  <c r="A44" i="2"/>
  <c r="Q44" i="2" s="1"/>
  <c r="S43" i="2"/>
  <c r="O43" i="2"/>
  <c r="K43" i="2"/>
  <c r="T43" i="2" s="1"/>
  <c r="D43" i="2"/>
  <c r="C43" i="2"/>
  <c r="T42" i="2"/>
  <c r="S42" i="2"/>
  <c r="Q42" i="2"/>
  <c r="O42" i="2"/>
  <c r="K42" i="2"/>
  <c r="D42" i="2"/>
  <c r="C42" i="2"/>
  <c r="T41" i="2"/>
  <c r="S41" i="2"/>
  <c r="Q41" i="2"/>
  <c r="O41" i="2"/>
  <c r="K41" i="2"/>
  <c r="C41" i="2" s="1"/>
  <c r="D41" i="2"/>
  <c r="T40" i="2"/>
  <c r="S40" i="2"/>
  <c r="Q40" i="2"/>
  <c r="O40" i="2"/>
  <c r="K40" i="2"/>
  <c r="C40" i="2" s="1"/>
  <c r="D40" i="2"/>
  <c r="T39" i="2"/>
  <c r="S39" i="2"/>
  <c r="Q39" i="2"/>
  <c r="K39" i="2"/>
  <c r="O39" i="2" s="1"/>
  <c r="D39" i="2"/>
  <c r="B39" i="2"/>
  <c r="A39" i="2"/>
  <c r="Q38" i="2"/>
  <c r="O38" i="2"/>
  <c r="K38" i="2"/>
  <c r="C38" i="2" s="1"/>
  <c r="D38" i="2"/>
  <c r="T37" i="2"/>
  <c r="Q37" i="2"/>
  <c r="O37" i="2"/>
  <c r="K37" i="2"/>
  <c r="D37" i="2"/>
  <c r="T36" i="2"/>
  <c r="S36" i="2"/>
  <c r="K36" i="2"/>
  <c r="O36" i="2" s="1"/>
  <c r="D36" i="2"/>
  <c r="B36" i="2"/>
  <c r="A36" i="2"/>
  <c r="Q35" i="2"/>
  <c r="O35" i="2"/>
  <c r="K35" i="2"/>
  <c r="D35" i="2"/>
  <c r="Q34" i="2"/>
  <c r="O34" i="2"/>
  <c r="K34" i="2"/>
  <c r="D34" i="2"/>
  <c r="C34" i="2"/>
  <c r="Q33" i="2"/>
  <c r="O33" i="2"/>
  <c r="K33" i="2"/>
  <c r="D33" i="2"/>
  <c r="T32" i="2"/>
  <c r="Q32" i="2"/>
  <c r="O32" i="2"/>
  <c r="K32" i="2"/>
  <c r="S32" i="2" s="1"/>
  <c r="D32" i="2"/>
  <c r="C32" i="2"/>
  <c r="T31" i="2"/>
  <c r="S31" i="2"/>
  <c r="Q31" i="2"/>
  <c r="O31" i="2"/>
  <c r="K31" i="2"/>
  <c r="D31" i="2"/>
  <c r="C31" i="2"/>
  <c r="T30" i="2"/>
  <c r="S30" i="2"/>
  <c r="Q30" i="2"/>
  <c r="K30" i="2"/>
  <c r="D30" i="2"/>
  <c r="B30" i="2"/>
  <c r="A30" i="2"/>
  <c r="S29" i="2"/>
  <c r="Q29" i="2"/>
  <c r="O29" i="2"/>
  <c r="K29" i="2"/>
  <c r="D29" i="2"/>
  <c r="Q28" i="2"/>
  <c r="O28" i="2"/>
  <c r="K28" i="2"/>
  <c r="D28" i="2"/>
  <c r="T27" i="2"/>
  <c r="Q27" i="2"/>
  <c r="O27" i="2"/>
  <c r="L27" i="2"/>
  <c r="K27" i="2"/>
  <c r="D27" i="2"/>
  <c r="T26" i="2"/>
  <c r="S26" i="2"/>
  <c r="O26" i="2"/>
  <c r="K26" i="2"/>
  <c r="D26" i="2"/>
  <c r="C26" i="2"/>
  <c r="T25" i="2"/>
  <c r="S25" i="2"/>
  <c r="O25" i="2"/>
  <c r="K25" i="2"/>
  <c r="D25" i="2"/>
  <c r="B25" i="2"/>
  <c r="A25" i="2"/>
  <c r="O24" i="2"/>
  <c r="Q24" i="2" s="1"/>
  <c r="K24" i="2"/>
  <c r="D24" i="2"/>
  <c r="T23" i="2"/>
  <c r="S23" i="2"/>
  <c r="L23" i="2"/>
  <c r="K23" i="2"/>
  <c r="D23" i="2"/>
  <c r="C23" i="2"/>
  <c r="B23" i="2"/>
  <c r="A23" i="2"/>
  <c r="T22" i="2"/>
  <c r="S22" i="2"/>
  <c r="F22" i="2"/>
  <c r="K22" i="2" s="1"/>
  <c r="O22" i="2" s="1"/>
  <c r="D22" i="2"/>
  <c r="B22" i="2"/>
  <c r="A22" i="2"/>
  <c r="T21" i="2"/>
  <c r="S21" i="2"/>
  <c r="F21" i="2"/>
  <c r="K21" i="2" s="1"/>
  <c r="O21" i="2" s="1"/>
  <c r="C21" i="2"/>
  <c r="B21" i="2"/>
  <c r="D21" i="2" s="1"/>
  <c r="A21" i="2"/>
  <c r="T20" i="2"/>
  <c r="S20" i="2"/>
  <c r="K20" i="2"/>
  <c r="O20" i="2" s="1"/>
  <c r="F20" i="2"/>
  <c r="D20" i="2"/>
  <c r="C20" i="2"/>
  <c r="B20" i="2"/>
  <c r="A20" i="2"/>
  <c r="T19" i="2"/>
  <c r="S19" i="2"/>
  <c r="O19" i="2"/>
  <c r="K19" i="2"/>
  <c r="D19" i="2"/>
  <c r="C19" i="2"/>
  <c r="B19" i="2"/>
  <c r="A19" i="2"/>
  <c r="T18" i="2"/>
  <c r="S18" i="2"/>
  <c r="F18" i="2"/>
  <c r="K18" i="2" s="1"/>
  <c r="O18" i="2" s="1"/>
  <c r="D18" i="2"/>
  <c r="B18" i="2"/>
  <c r="A18" i="2"/>
  <c r="T17" i="2"/>
  <c r="S17" i="2"/>
  <c r="K17" i="2"/>
  <c r="B17" i="2"/>
  <c r="D17" i="2" s="1"/>
  <c r="A17" i="2"/>
  <c r="T16" i="2"/>
  <c r="S16" i="2"/>
  <c r="L16" i="2"/>
  <c r="K16" i="2"/>
  <c r="B16" i="2"/>
  <c r="D16" i="2" s="1"/>
  <c r="A16" i="2"/>
  <c r="T15" i="2"/>
  <c r="S15" i="2"/>
  <c r="K15" i="2"/>
  <c r="B15" i="2"/>
  <c r="D15" i="2" s="1"/>
  <c r="A15" i="2"/>
  <c r="T14" i="2"/>
  <c r="S14" i="2"/>
  <c r="K14" i="2"/>
  <c r="B14" i="2"/>
  <c r="D14" i="2" s="1"/>
  <c r="A14" i="2"/>
  <c r="C14" i="2" s="1"/>
  <c r="T13" i="2"/>
  <c r="S13" i="2"/>
  <c r="L13" i="2"/>
  <c r="K13" i="2"/>
  <c r="B13" i="2"/>
  <c r="D13" i="2" s="1"/>
  <c r="A13" i="2"/>
  <c r="T12" i="2"/>
  <c r="S12" i="2"/>
  <c r="K12" i="2"/>
  <c r="B12" i="2"/>
  <c r="D12" i="2" s="1"/>
  <c r="A12" i="2"/>
  <c r="T11" i="2"/>
  <c r="S11" i="2"/>
  <c r="O11" i="2"/>
  <c r="K11" i="2"/>
  <c r="B11" i="2"/>
  <c r="D11" i="2" s="1"/>
  <c r="A11" i="2"/>
  <c r="C11" i="2" s="1"/>
  <c r="S10" i="2"/>
  <c r="O10" i="2"/>
  <c r="K10" i="2"/>
  <c r="T10" i="2" s="1"/>
  <c r="D10" i="2"/>
  <c r="C10" i="2"/>
  <c r="T9" i="2"/>
  <c r="S9" i="2"/>
  <c r="L9" i="2"/>
  <c r="K9" i="2"/>
  <c r="C9" i="2"/>
  <c r="B9" i="2"/>
  <c r="D9" i="2" s="1"/>
  <c r="A9" i="2"/>
  <c r="T8" i="2"/>
  <c r="S8" i="2"/>
  <c r="K8" i="2"/>
  <c r="B8" i="2"/>
  <c r="D8" i="2" s="1"/>
  <c r="A8" i="2"/>
  <c r="T7" i="2"/>
  <c r="S7" i="2"/>
  <c r="P7" i="2"/>
  <c r="O7" i="2"/>
  <c r="K7" i="2"/>
  <c r="C7" i="2"/>
  <c r="B7" i="2"/>
  <c r="D7" i="2" s="1"/>
  <c r="A7" i="2"/>
  <c r="T6" i="2"/>
  <c r="S6" i="2"/>
  <c r="P6" i="2"/>
  <c r="K6" i="2"/>
  <c r="O6" i="2" s="1"/>
  <c r="C6" i="2"/>
  <c r="B6" i="2"/>
  <c r="D6" i="2" s="1"/>
  <c r="A6" i="2"/>
  <c r="T5" i="2"/>
  <c r="S5" i="2"/>
  <c r="P5" i="2"/>
  <c r="K5" i="2"/>
  <c r="O5" i="2" s="1"/>
  <c r="D5" i="2"/>
  <c r="C5" i="2"/>
  <c r="B5" i="2"/>
  <c r="A5" i="2"/>
  <c r="T4" i="2"/>
  <c r="S4" i="2"/>
  <c r="P4" i="2"/>
  <c r="K4" i="2"/>
  <c r="O4" i="2" s="1"/>
  <c r="D4" i="2"/>
  <c r="B4" i="2"/>
  <c r="A4" i="2"/>
  <c r="BB99" i="1"/>
  <c r="AY99" i="1"/>
  <c r="AX99" i="1"/>
  <c r="AT99" i="1"/>
  <c r="AG99" i="1"/>
  <c r="AF99" i="1"/>
  <c r="AW99" i="1" s="1"/>
  <c r="BA99" i="1" s="1"/>
  <c r="AD99" i="1"/>
  <c r="BV99" i="1" s="1"/>
  <c r="BX99" i="1" s="1"/>
  <c r="O99" i="1"/>
  <c r="L99" i="1"/>
  <c r="AX98" i="1"/>
  <c r="AT98" i="1"/>
  <c r="AG98" i="1"/>
  <c r="AY98" i="1" s="1"/>
  <c r="AF98" i="1"/>
  <c r="AW98" i="1" s="1"/>
  <c r="O98" i="1"/>
  <c r="L98" i="1"/>
  <c r="BB97" i="1"/>
  <c r="AY97" i="1"/>
  <c r="AX97" i="1"/>
  <c r="AT97" i="1"/>
  <c r="AG97" i="1"/>
  <c r="AF97" i="1"/>
  <c r="AW97" i="1" s="1"/>
  <c r="BA97" i="1" s="1"/>
  <c r="AD97" i="1"/>
  <c r="BV97" i="1" s="1"/>
  <c r="BX97" i="1" s="1"/>
  <c r="O97" i="1"/>
  <c r="L97" i="1"/>
  <c r="AT96" i="1"/>
  <c r="AG96" i="1"/>
  <c r="AY96" i="1" s="1"/>
  <c r="AF96" i="1"/>
  <c r="AD96" i="1"/>
  <c r="BV96" i="1" s="1"/>
  <c r="BX96" i="1" s="1"/>
  <c r="O96" i="1"/>
  <c r="L96" i="1"/>
  <c r="BV95" i="1"/>
  <c r="BX95" i="1" s="1"/>
  <c r="BB95" i="1"/>
  <c r="AY95" i="1"/>
  <c r="AX95" i="1"/>
  <c r="AW95" i="1"/>
  <c r="AT95" i="1"/>
  <c r="BA95" i="1" s="1"/>
  <c r="AD95" i="1"/>
  <c r="AC95" i="1"/>
  <c r="BU95" i="1" s="1"/>
  <c r="BW95" i="1" s="1"/>
  <c r="O95" i="1"/>
  <c r="L95" i="1"/>
  <c r="BW94" i="1"/>
  <c r="AY94" i="1"/>
  <c r="AX94" i="1"/>
  <c r="AW94" i="1"/>
  <c r="AT94" i="1"/>
  <c r="AD94" i="1"/>
  <c r="BV94" i="1" s="1"/>
  <c r="BX94" i="1" s="1"/>
  <c r="AC94" i="1"/>
  <c r="BU94" i="1" s="1"/>
  <c r="O94" i="1"/>
  <c r="L94" i="1"/>
  <c r="BU93" i="1"/>
  <c r="BW93" i="1" s="1"/>
  <c r="AY93" i="1"/>
  <c r="AX93" i="1"/>
  <c r="AW93" i="1"/>
  <c r="BB93" i="1" s="1"/>
  <c r="AT93" i="1"/>
  <c r="BA93" i="1" s="1"/>
  <c r="AD93" i="1"/>
  <c r="BV93" i="1" s="1"/>
  <c r="BX93" i="1" s="1"/>
  <c r="AC93" i="1"/>
  <c r="O93" i="1"/>
  <c r="L93" i="1"/>
  <c r="BB92" i="1"/>
  <c r="BA92" i="1"/>
  <c r="AY92" i="1"/>
  <c r="AX92" i="1"/>
  <c r="AW92" i="1"/>
  <c r="AT92" i="1"/>
  <c r="AD92" i="1"/>
  <c r="BV92" i="1" s="1"/>
  <c r="BX92" i="1" s="1"/>
  <c r="AC92" i="1"/>
  <c r="BU92" i="1" s="1"/>
  <c r="BW92" i="1" s="1"/>
  <c r="O92" i="1"/>
  <c r="L92" i="1"/>
  <c r="BV91" i="1"/>
  <c r="BX91" i="1" s="1"/>
  <c r="BB91" i="1"/>
  <c r="AY91" i="1"/>
  <c r="AX91" i="1"/>
  <c r="AW91" i="1"/>
  <c r="AT91" i="1"/>
  <c r="BA91" i="1" s="1"/>
  <c r="AD91" i="1"/>
  <c r="AC91" i="1"/>
  <c r="BU91" i="1" s="1"/>
  <c r="BW91" i="1" s="1"/>
  <c r="O91" i="1"/>
  <c r="L91" i="1"/>
  <c r="BX90" i="1"/>
  <c r="BB90" i="1"/>
  <c r="BA90" i="1"/>
  <c r="AY90" i="1"/>
  <c r="AX90" i="1"/>
  <c r="AW90" i="1"/>
  <c r="AT90" i="1"/>
  <c r="AD90" i="1"/>
  <c r="BV90" i="1" s="1"/>
  <c r="AC90" i="1"/>
  <c r="BU90" i="1" s="1"/>
  <c r="BW90" i="1" s="1"/>
  <c r="O90" i="1"/>
  <c r="L90" i="1"/>
  <c r="BB89" i="1"/>
  <c r="BA89" i="1"/>
  <c r="AY89" i="1"/>
  <c r="AX89" i="1"/>
  <c r="AW89" i="1"/>
  <c r="AT89" i="1"/>
  <c r="AD89" i="1"/>
  <c r="BV89" i="1" s="1"/>
  <c r="BX89" i="1" s="1"/>
  <c r="AC89" i="1"/>
  <c r="BU89" i="1" s="1"/>
  <c r="BW89" i="1" s="1"/>
  <c r="O89" i="1"/>
  <c r="L89" i="1"/>
  <c r="AY88" i="1"/>
  <c r="AX88" i="1"/>
  <c r="AW88" i="1"/>
  <c r="AT88" i="1"/>
  <c r="AD88" i="1"/>
  <c r="BV88" i="1" s="1"/>
  <c r="BX88" i="1" s="1"/>
  <c r="AC88" i="1"/>
  <c r="BU88" i="1" s="1"/>
  <c r="BW88" i="1" s="1"/>
  <c r="O88" i="1"/>
  <c r="L88" i="1"/>
  <c r="AX87" i="1"/>
  <c r="AW87" i="1"/>
  <c r="AT87" i="1"/>
  <c r="AG87" i="1"/>
  <c r="AF87" i="1"/>
  <c r="O87" i="1"/>
  <c r="L87" i="1"/>
  <c r="BW86" i="1"/>
  <c r="BV86" i="1"/>
  <c r="BX86" i="1" s="1"/>
  <c r="AY86" i="1"/>
  <c r="AX86" i="1"/>
  <c r="AW86" i="1"/>
  <c r="AT86" i="1"/>
  <c r="AD86" i="1"/>
  <c r="AC86" i="1"/>
  <c r="BU86" i="1" s="1"/>
  <c r="O86" i="1"/>
  <c r="L86" i="1"/>
  <c r="BB85" i="1"/>
  <c r="BA85" i="1"/>
  <c r="AY85" i="1"/>
  <c r="AX85" i="1"/>
  <c r="AW85" i="1"/>
  <c r="AT85" i="1"/>
  <c r="AD85" i="1"/>
  <c r="BV85" i="1" s="1"/>
  <c r="BX85" i="1" s="1"/>
  <c r="AC85" i="1"/>
  <c r="BU85" i="1" s="1"/>
  <c r="BW85" i="1" s="1"/>
  <c r="O85" i="1"/>
  <c r="L85" i="1"/>
  <c r="AY84" i="1"/>
  <c r="AT84" i="1"/>
  <c r="AG84" i="1"/>
  <c r="AF84" i="1"/>
  <c r="O84" i="1"/>
  <c r="L84" i="1"/>
  <c r="BB83" i="1"/>
  <c r="BA83" i="1"/>
  <c r="AY83" i="1"/>
  <c r="AX83" i="1"/>
  <c r="AW83" i="1"/>
  <c r="AT83" i="1"/>
  <c r="AD83" i="1"/>
  <c r="BV83" i="1" s="1"/>
  <c r="BX83" i="1" s="1"/>
  <c r="AC83" i="1"/>
  <c r="BU83" i="1" s="1"/>
  <c r="BW83" i="1" s="1"/>
  <c r="O83" i="1"/>
  <c r="L83" i="1"/>
  <c r="BA82" i="1"/>
  <c r="AW82" i="1"/>
  <c r="BB82" i="1" s="1"/>
  <c r="AT82" i="1"/>
  <c r="AG82" i="1"/>
  <c r="AF82" i="1"/>
  <c r="AC82" i="1"/>
  <c r="BU82" i="1" s="1"/>
  <c r="BW82" i="1" s="1"/>
  <c r="O82" i="1"/>
  <c r="L82" i="1"/>
  <c r="BW81" i="1"/>
  <c r="AY81" i="1"/>
  <c r="AX81" i="1"/>
  <c r="AW81" i="1"/>
  <c r="BB81" i="1" s="1"/>
  <c r="AT81" i="1"/>
  <c r="AD81" i="1"/>
  <c r="BV81" i="1" s="1"/>
  <c r="BX81" i="1" s="1"/>
  <c r="AC81" i="1"/>
  <c r="BU81" i="1" s="1"/>
  <c r="O81" i="1"/>
  <c r="L81" i="1"/>
  <c r="BU80" i="1"/>
  <c r="BW80" i="1" s="1"/>
  <c r="AY80" i="1"/>
  <c r="AX80" i="1"/>
  <c r="AW80" i="1"/>
  <c r="AT80" i="1"/>
  <c r="AD80" i="1"/>
  <c r="BV80" i="1" s="1"/>
  <c r="BX80" i="1" s="1"/>
  <c r="AC80" i="1"/>
  <c r="O80" i="1"/>
  <c r="L80" i="1"/>
  <c r="BB79" i="1"/>
  <c r="BA79" i="1"/>
  <c r="AY79" i="1"/>
  <c r="AX79" i="1"/>
  <c r="AW79" i="1"/>
  <c r="AT79" i="1"/>
  <c r="AD79" i="1"/>
  <c r="BV79" i="1" s="1"/>
  <c r="BX79" i="1" s="1"/>
  <c r="AC79" i="1"/>
  <c r="BU79" i="1" s="1"/>
  <c r="BW79" i="1" s="1"/>
  <c r="O79" i="1"/>
  <c r="L79" i="1"/>
  <c r="BB78" i="1"/>
  <c r="BA78" i="1"/>
  <c r="AY78" i="1"/>
  <c r="AX78" i="1"/>
  <c r="AW78" i="1"/>
  <c r="AT78" i="1"/>
  <c r="AD78" i="1"/>
  <c r="BV78" i="1" s="1"/>
  <c r="BX78" i="1" s="1"/>
  <c r="AC78" i="1"/>
  <c r="BU78" i="1" s="1"/>
  <c r="BW78" i="1" s="1"/>
  <c r="O78" i="1"/>
  <c r="L78" i="1"/>
  <c r="BF77" i="1"/>
  <c r="BE77" i="1"/>
  <c r="BB77" i="1"/>
  <c r="BA77" i="1"/>
  <c r="AY77" i="1"/>
  <c r="AO77" i="1"/>
  <c r="AT77" i="1" s="1"/>
  <c r="AJ77" i="1"/>
  <c r="AG77" i="1"/>
  <c r="AF77" i="1"/>
  <c r="AW77" i="1" s="1"/>
  <c r="AD77" i="1"/>
  <c r="BV77" i="1" s="1"/>
  <c r="BX77" i="1" s="1"/>
  <c r="AC77" i="1"/>
  <c r="BU77" i="1" s="1"/>
  <c r="BW77" i="1" s="1"/>
  <c r="O77" i="1"/>
  <c r="BV76" i="1"/>
  <c r="BX76" i="1" s="1"/>
  <c r="BB76" i="1"/>
  <c r="BA76" i="1"/>
  <c r="AY76" i="1"/>
  <c r="AX76" i="1"/>
  <c r="AW76" i="1"/>
  <c r="AT76" i="1"/>
  <c r="AD76" i="1"/>
  <c r="AC76" i="1"/>
  <c r="BU76" i="1" s="1"/>
  <c r="BW76" i="1" s="1"/>
  <c r="O76" i="1"/>
  <c r="L76" i="1"/>
  <c r="BX75" i="1"/>
  <c r="BB75" i="1"/>
  <c r="BA75" i="1"/>
  <c r="AY75" i="1"/>
  <c r="AX75" i="1"/>
  <c r="AW75" i="1"/>
  <c r="AT75" i="1"/>
  <c r="AD75" i="1"/>
  <c r="BV75" i="1" s="1"/>
  <c r="AC75" i="1"/>
  <c r="BU75" i="1" s="1"/>
  <c r="BW75" i="1" s="1"/>
  <c r="O75" i="1"/>
  <c r="L75" i="1"/>
  <c r="BX74" i="1"/>
  <c r="AY74" i="1"/>
  <c r="AX74" i="1"/>
  <c r="AW74" i="1"/>
  <c r="AT74" i="1"/>
  <c r="AD74" i="1"/>
  <c r="BV74" i="1" s="1"/>
  <c r="AC74" i="1"/>
  <c r="BU74" i="1" s="1"/>
  <c r="BW74" i="1" s="1"/>
  <c r="O74" i="1"/>
  <c r="L74" i="1"/>
  <c r="BB73" i="1"/>
  <c r="AW73" i="1"/>
  <c r="BA73" i="1" s="1"/>
  <c r="AT73" i="1"/>
  <c r="AG73" i="1"/>
  <c r="AF73" i="1"/>
  <c r="O73" i="1"/>
  <c r="L73" i="1"/>
  <c r="AS72" i="1"/>
  <c r="AT72" i="1" s="1"/>
  <c r="AG72" i="1"/>
  <c r="AF72" i="1"/>
  <c r="O72" i="1"/>
  <c r="L72" i="1"/>
  <c r="AW71" i="1"/>
  <c r="AT71" i="1"/>
  <c r="AX71" i="1" s="1"/>
  <c r="AG71" i="1"/>
  <c r="AF71" i="1"/>
  <c r="O71" i="1"/>
  <c r="L71" i="1"/>
  <c r="BV70" i="1"/>
  <c r="BX70" i="1" s="1"/>
  <c r="BU70" i="1"/>
  <c r="BW70" i="1" s="1"/>
  <c r="AY70" i="1"/>
  <c r="AX70" i="1"/>
  <c r="AW70" i="1"/>
  <c r="AT70" i="1"/>
  <c r="AD70" i="1"/>
  <c r="AC70" i="1"/>
  <c r="O70" i="1"/>
  <c r="L70" i="1"/>
  <c r="AT69" i="1"/>
  <c r="AG69" i="1"/>
  <c r="AY69" i="1" s="1"/>
  <c r="AF69" i="1"/>
  <c r="O69" i="1"/>
  <c r="L69" i="1"/>
  <c r="BW68" i="1"/>
  <c r="BU68" i="1"/>
  <c r="BB68" i="1"/>
  <c r="AY68" i="1"/>
  <c r="AX68" i="1"/>
  <c r="AW68" i="1"/>
  <c r="AT68" i="1"/>
  <c r="BA68" i="1" s="1"/>
  <c r="AD68" i="1"/>
  <c r="BV68" i="1" s="1"/>
  <c r="BX68" i="1" s="1"/>
  <c r="AC68" i="1"/>
  <c r="O68" i="1"/>
  <c r="L68" i="1"/>
  <c r="BA67" i="1"/>
  <c r="AY67" i="1"/>
  <c r="AX67" i="1"/>
  <c r="AT67" i="1"/>
  <c r="AG67" i="1"/>
  <c r="AF67" i="1"/>
  <c r="AW67" i="1" s="1"/>
  <c r="BB67" i="1" s="1"/>
  <c r="O67" i="1"/>
  <c r="L67" i="1"/>
  <c r="AT66" i="1"/>
  <c r="AG66" i="1"/>
  <c r="AY66" i="1" s="1"/>
  <c r="AF66" i="1"/>
  <c r="O66" i="1"/>
  <c r="L66" i="1"/>
  <c r="BB65" i="1"/>
  <c r="BA65" i="1"/>
  <c r="AY65" i="1"/>
  <c r="AX65" i="1"/>
  <c r="AW65" i="1"/>
  <c r="AT65" i="1"/>
  <c r="AD65" i="1"/>
  <c r="BV65" i="1" s="1"/>
  <c r="BX65" i="1" s="1"/>
  <c r="AC65" i="1"/>
  <c r="BU65" i="1" s="1"/>
  <c r="BW65" i="1" s="1"/>
  <c r="O65" i="1"/>
  <c r="L65" i="1"/>
  <c r="AX64" i="1"/>
  <c r="AW64" i="1"/>
  <c r="AT64" i="1"/>
  <c r="AG64" i="1"/>
  <c r="AY64" i="1" s="1"/>
  <c r="AF64" i="1"/>
  <c r="O64" i="1"/>
  <c r="L64" i="1"/>
  <c r="AW63" i="1"/>
  <c r="AT63" i="1"/>
  <c r="AX63" i="1" s="1"/>
  <c r="AG63" i="1"/>
  <c r="AF63" i="1"/>
  <c r="O63" i="1"/>
  <c r="L63" i="1"/>
  <c r="BV62" i="1"/>
  <c r="BX62" i="1" s="1"/>
  <c r="BB62" i="1"/>
  <c r="AY62" i="1"/>
  <c r="AX62" i="1"/>
  <c r="AW62" i="1"/>
  <c r="AT62" i="1"/>
  <c r="AD62" i="1"/>
  <c r="AC62" i="1"/>
  <c r="BU62" i="1" s="1"/>
  <c r="BW62" i="1" s="1"/>
  <c r="O62" i="1"/>
  <c r="L62" i="1"/>
  <c r="BV61" i="1"/>
  <c r="BX61" i="1" s="1"/>
  <c r="BU61" i="1"/>
  <c r="BW61" i="1" s="1"/>
  <c r="BB61" i="1"/>
  <c r="AY61" i="1"/>
  <c r="AX61" i="1"/>
  <c r="AW61" i="1"/>
  <c r="BA61" i="1" s="1"/>
  <c r="AT61" i="1"/>
  <c r="AD61" i="1"/>
  <c r="AC61" i="1"/>
  <c r="O61" i="1"/>
  <c r="L61" i="1"/>
  <c r="AY60" i="1"/>
  <c r="AW60" i="1"/>
  <c r="BB60" i="1" s="1"/>
  <c r="AT60" i="1"/>
  <c r="AG60" i="1"/>
  <c r="AF60" i="1"/>
  <c r="O60" i="1"/>
  <c r="L60" i="1"/>
  <c r="AW59" i="1"/>
  <c r="AT59" i="1"/>
  <c r="AG59" i="1"/>
  <c r="AY59" i="1" s="1"/>
  <c r="AF59" i="1"/>
  <c r="O59" i="1"/>
  <c r="L59" i="1"/>
  <c r="AT58" i="1"/>
  <c r="AG58" i="1"/>
  <c r="AY58" i="1" s="1"/>
  <c r="AF58" i="1"/>
  <c r="AX58" i="1" s="1"/>
  <c r="AD58" i="1"/>
  <c r="BV58" i="1" s="1"/>
  <c r="BX58" i="1" s="1"/>
  <c r="O58" i="1"/>
  <c r="L58" i="1"/>
  <c r="AU57" i="1"/>
  <c r="AT57" i="1"/>
  <c r="AG57" i="1"/>
  <c r="AY57" i="1" s="1"/>
  <c r="AF57" i="1"/>
  <c r="AD57" i="1"/>
  <c r="BV57" i="1" s="1"/>
  <c r="BX57" i="1" s="1"/>
  <c r="O57" i="1"/>
  <c r="L57" i="1"/>
  <c r="BW56" i="1"/>
  <c r="BU56" i="1"/>
  <c r="AY56" i="1"/>
  <c r="AX56" i="1"/>
  <c r="AW56" i="1"/>
  <c r="AT56" i="1"/>
  <c r="AD56" i="1"/>
  <c r="BV56" i="1" s="1"/>
  <c r="BX56" i="1" s="1"/>
  <c r="AC56" i="1"/>
  <c r="O56" i="1"/>
  <c r="L56" i="1"/>
  <c r="BB55" i="1"/>
  <c r="BA55" i="1"/>
  <c r="AY55" i="1"/>
  <c r="AX55" i="1"/>
  <c r="AW55" i="1"/>
  <c r="AT55" i="1"/>
  <c r="AD55" i="1"/>
  <c r="BV55" i="1" s="1"/>
  <c r="BX55" i="1" s="1"/>
  <c r="AC55" i="1"/>
  <c r="BU55" i="1" s="1"/>
  <c r="BW55" i="1" s="1"/>
  <c r="O55" i="1"/>
  <c r="L55" i="1"/>
  <c r="AW54" i="1"/>
  <c r="AT54" i="1"/>
  <c r="AY54" i="1" s="1"/>
  <c r="AG54" i="1"/>
  <c r="AF54" i="1"/>
  <c r="O54" i="1"/>
  <c r="L54" i="1"/>
  <c r="AT53" i="1"/>
  <c r="AY53" i="1" s="1"/>
  <c r="AG53" i="1"/>
  <c r="AF53" i="1"/>
  <c r="AX53" i="1" s="1"/>
  <c r="O53" i="1"/>
  <c r="L53" i="1"/>
  <c r="AW52" i="1"/>
  <c r="BA52" i="1" s="1"/>
  <c r="AT52" i="1"/>
  <c r="AY52" i="1" s="1"/>
  <c r="AG52" i="1"/>
  <c r="AF52" i="1"/>
  <c r="O52" i="1"/>
  <c r="L52" i="1"/>
  <c r="BF51" i="1"/>
  <c r="BE51" i="1"/>
  <c r="AW51" i="1"/>
  <c r="AO51" i="1"/>
  <c r="AT51" i="1" s="1"/>
  <c r="AX51" i="1" s="1"/>
  <c r="AJ51" i="1"/>
  <c r="AG51" i="1"/>
  <c r="AF51" i="1"/>
  <c r="O51" i="1"/>
  <c r="AY50" i="1"/>
  <c r="AX50" i="1"/>
  <c r="AW50" i="1"/>
  <c r="AT50" i="1"/>
  <c r="AG50" i="1"/>
  <c r="AF50" i="1"/>
  <c r="O50" i="1"/>
  <c r="L50" i="1"/>
  <c r="BW49" i="1"/>
  <c r="BF49" i="1"/>
  <c r="BE49" i="1"/>
  <c r="AX49" i="1"/>
  <c r="AW49" i="1"/>
  <c r="BB49" i="1" s="1"/>
  <c r="AT49" i="1"/>
  <c r="AO49" i="1"/>
  <c r="AJ49" i="1"/>
  <c r="AG49" i="1"/>
  <c r="AY49" i="1" s="1"/>
  <c r="AF49" i="1"/>
  <c r="AD49" i="1"/>
  <c r="BV49" i="1" s="1"/>
  <c r="BX49" i="1" s="1"/>
  <c r="AC49" i="1"/>
  <c r="BU49" i="1" s="1"/>
  <c r="O49" i="1"/>
  <c r="AY48" i="1"/>
  <c r="AT48" i="1"/>
  <c r="AG48" i="1"/>
  <c r="AF48" i="1"/>
  <c r="AW48" i="1" s="1"/>
  <c r="BB48" i="1" s="1"/>
  <c r="V48" i="1"/>
  <c r="AC46" i="1" s="1"/>
  <c r="BU46" i="1" s="1"/>
  <c r="BW46" i="1" s="1"/>
  <c r="O48" i="1"/>
  <c r="L48" i="1"/>
  <c r="BB47" i="1"/>
  <c r="BA47" i="1"/>
  <c r="AY47" i="1"/>
  <c r="AX47" i="1"/>
  <c r="AW47" i="1"/>
  <c r="AT47" i="1"/>
  <c r="AD47" i="1"/>
  <c r="BV47" i="1" s="1"/>
  <c r="BX47" i="1" s="1"/>
  <c r="AC47" i="1"/>
  <c r="BU47" i="1" s="1"/>
  <c r="BW47" i="1" s="1"/>
  <c r="O47" i="1"/>
  <c r="L47" i="1"/>
  <c r="AY46" i="1"/>
  <c r="AX46" i="1"/>
  <c r="AW46" i="1"/>
  <c r="BB46" i="1" s="1"/>
  <c r="AT46" i="1"/>
  <c r="AJ46" i="1"/>
  <c r="AG46" i="1"/>
  <c r="AF46" i="1"/>
  <c r="AD46" i="1"/>
  <c r="BV46" i="1" s="1"/>
  <c r="BX46" i="1" s="1"/>
  <c r="O46" i="1"/>
  <c r="L46" i="1"/>
  <c r="AY45" i="1"/>
  <c r="AT45" i="1"/>
  <c r="AG45" i="1"/>
  <c r="AF45" i="1"/>
  <c r="AW45" i="1" s="1"/>
  <c r="BB45" i="1" s="1"/>
  <c r="AD45" i="1"/>
  <c r="BV45" i="1" s="1"/>
  <c r="BX45" i="1" s="1"/>
  <c r="O45" i="1"/>
  <c r="L45" i="1"/>
  <c r="BA44" i="1"/>
  <c r="AY44" i="1"/>
  <c r="AX44" i="1"/>
  <c r="AS44" i="1"/>
  <c r="AT44" i="1" s="1"/>
  <c r="AG44" i="1"/>
  <c r="AF44" i="1"/>
  <c r="AW44" i="1" s="1"/>
  <c r="BB44" i="1" s="1"/>
  <c r="AD44" i="1"/>
  <c r="BV44" i="1" s="1"/>
  <c r="BX44" i="1" s="1"/>
  <c r="O44" i="1"/>
  <c r="L44" i="1"/>
  <c r="AY43" i="1"/>
  <c r="AT43" i="1"/>
  <c r="AG43" i="1"/>
  <c r="AF43" i="1"/>
  <c r="AD43" i="1"/>
  <c r="BV43" i="1" s="1"/>
  <c r="BX43" i="1" s="1"/>
  <c r="O43" i="1"/>
  <c r="L43" i="1"/>
  <c r="BB42" i="1"/>
  <c r="BA42" i="1"/>
  <c r="AY42" i="1"/>
  <c r="AX42" i="1"/>
  <c r="AW42" i="1"/>
  <c r="AT42" i="1"/>
  <c r="AD42" i="1"/>
  <c r="BV42" i="1" s="1"/>
  <c r="BX42" i="1" s="1"/>
  <c r="AC42" i="1"/>
  <c r="BU42" i="1" s="1"/>
  <c r="BW42" i="1" s="1"/>
  <c r="O42" i="1"/>
  <c r="L42" i="1"/>
  <c r="BX41" i="1"/>
  <c r="BA41" i="1"/>
  <c r="AY41" i="1"/>
  <c r="AX41" i="1"/>
  <c r="AW41" i="1"/>
  <c r="BB41" i="1" s="1"/>
  <c r="AT41" i="1"/>
  <c r="AD41" i="1"/>
  <c r="BV41" i="1" s="1"/>
  <c r="AC41" i="1"/>
  <c r="BU41" i="1" s="1"/>
  <c r="BW41" i="1" s="1"/>
  <c r="O41" i="1"/>
  <c r="L41" i="1"/>
  <c r="BW40" i="1"/>
  <c r="AY40" i="1"/>
  <c r="AX40" i="1"/>
  <c r="AW40" i="1"/>
  <c r="AT40" i="1"/>
  <c r="AD40" i="1"/>
  <c r="BV40" i="1" s="1"/>
  <c r="BX40" i="1" s="1"/>
  <c r="AC40" i="1"/>
  <c r="BU40" i="1" s="1"/>
  <c r="O40" i="1"/>
  <c r="L40" i="1"/>
  <c r="BV39" i="1"/>
  <c r="BX39" i="1" s="1"/>
  <c r="BB39" i="1"/>
  <c r="AY39" i="1"/>
  <c r="AX39" i="1"/>
  <c r="AW39" i="1"/>
  <c r="AT39" i="1"/>
  <c r="AD39" i="1"/>
  <c r="AC39" i="1"/>
  <c r="BU39" i="1" s="1"/>
  <c r="BW39" i="1" s="1"/>
  <c r="O39" i="1"/>
  <c r="L39" i="1"/>
  <c r="BB38" i="1"/>
  <c r="BA38" i="1"/>
  <c r="AY38" i="1"/>
  <c r="AX38" i="1"/>
  <c r="AW38" i="1"/>
  <c r="AT38" i="1"/>
  <c r="AD38" i="1"/>
  <c r="BV38" i="1" s="1"/>
  <c r="BX38" i="1" s="1"/>
  <c r="AC38" i="1"/>
  <c r="BU38" i="1" s="1"/>
  <c r="BW38" i="1" s="1"/>
  <c r="O38" i="1"/>
  <c r="L38" i="1"/>
  <c r="BX37" i="1"/>
  <c r="BB37" i="1"/>
  <c r="AY37" i="1"/>
  <c r="AX37" i="1"/>
  <c r="AW37" i="1"/>
  <c r="BA37" i="1" s="1"/>
  <c r="AT37" i="1"/>
  <c r="AD37" i="1"/>
  <c r="BV37" i="1" s="1"/>
  <c r="AC37" i="1"/>
  <c r="BU37" i="1" s="1"/>
  <c r="BW37" i="1" s="1"/>
  <c r="O37" i="1"/>
  <c r="L37" i="1"/>
  <c r="AW36" i="1"/>
  <c r="AT36" i="1"/>
  <c r="AY36" i="1" s="1"/>
  <c r="AG36" i="1"/>
  <c r="AF36" i="1"/>
  <c r="O36" i="1"/>
  <c r="L36" i="1"/>
  <c r="BW35" i="1"/>
  <c r="BV35" i="1"/>
  <c r="BX35" i="1" s="1"/>
  <c r="AY35" i="1"/>
  <c r="AX35" i="1"/>
  <c r="AW35" i="1"/>
  <c r="AT35" i="1"/>
  <c r="AD35" i="1"/>
  <c r="AC35" i="1"/>
  <c r="BU35" i="1" s="1"/>
  <c r="O35" i="1"/>
  <c r="L35" i="1"/>
  <c r="BX34" i="1"/>
  <c r="BV34" i="1"/>
  <c r="BU34" i="1"/>
  <c r="BW34" i="1" s="1"/>
  <c r="AY34" i="1"/>
  <c r="AX34" i="1"/>
  <c r="AW34" i="1"/>
  <c r="AT34" i="1"/>
  <c r="AD34" i="1"/>
  <c r="AC34" i="1"/>
  <c r="O34" i="1"/>
  <c r="L34" i="1"/>
  <c r="BF33" i="1"/>
  <c r="BE33" i="1"/>
  <c r="AW33" i="1"/>
  <c r="BA33" i="1" s="1"/>
  <c r="AO33" i="1"/>
  <c r="AT33" i="1" s="1"/>
  <c r="AJ33" i="1"/>
  <c r="AG33" i="1"/>
  <c r="AF33" i="1"/>
  <c r="O33" i="1"/>
  <c r="L33" i="1"/>
  <c r="BW32" i="1"/>
  <c r="BV32" i="1"/>
  <c r="BX32" i="1" s="1"/>
  <c r="AY32" i="1"/>
  <c r="AX32" i="1"/>
  <c r="AW32" i="1"/>
  <c r="AT32" i="1"/>
  <c r="AD32" i="1"/>
  <c r="AC32" i="1"/>
  <c r="BU32" i="1" s="1"/>
  <c r="O32" i="1"/>
  <c r="L32" i="1"/>
  <c r="BV31" i="1"/>
  <c r="BX31" i="1" s="1"/>
  <c r="BF31" i="1"/>
  <c r="BE31" i="1"/>
  <c r="AV31" i="1"/>
  <c r="AT31" i="1"/>
  <c r="AY31" i="1" s="1"/>
  <c r="AO31" i="1"/>
  <c r="AJ31" i="1"/>
  <c r="AG31" i="1"/>
  <c r="AF31" i="1"/>
  <c r="AW31" i="1" s="1"/>
  <c r="AD31" i="1"/>
  <c r="O31" i="1"/>
  <c r="L31" i="1"/>
  <c r="BF30" i="1"/>
  <c r="BE30" i="1"/>
  <c r="AV30" i="1"/>
  <c r="AO30" i="1"/>
  <c r="AT30" i="1" s="1"/>
  <c r="AJ30" i="1"/>
  <c r="AG30" i="1"/>
  <c r="AF30" i="1"/>
  <c r="L30" i="1"/>
  <c r="AX29" i="1"/>
  <c r="AT29" i="1"/>
  <c r="AG29" i="1"/>
  <c r="AY29" i="1" s="1"/>
  <c r="AF29" i="1"/>
  <c r="AW29" i="1" s="1"/>
  <c r="O29" i="1"/>
  <c r="L29" i="1"/>
  <c r="BF28" i="1"/>
  <c r="BE28" i="1"/>
  <c r="AY28" i="1"/>
  <c r="AX28" i="1"/>
  <c r="AW28" i="1"/>
  <c r="BB28" i="1" s="1"/>
  <c r="AT28" i="1"/>
  <c r="AO28" i="1"/>
  <c r="AJ28" i="1"/>
  <c r="AG28" i="1"/>
  <c r="AF28" i="1"/>
  <c r="AD28" i="1"/>
  <c r="BV28" i="1" s="1"/>
  <c r="BX28" i="1" s="1"/>
  <c r="AC28" i="1"/>
  <c r="BU28" i="1" s="1"/>
  <c r="BW28" i="1" s="1"/>
  <c r="O28" i="1"/>
  <c r="AY27" i="1"/>
  <c r="AX27" i="1"/>
  <c r="AW27" i="1"/>
  <c r="BB27" i="1" s="1"/>
  <c r="AT27" i="1"/>
  <c r="AD27" i="1"/>
  <c r="BV27" i="1" s="1"/>
  <c r="BX27" i="1" s="1"/>
  <c r="AC27" i="1"/>
  <c r="BU27" i="1" s="1"/>
  <c r="BW27" i="1" s="1"/>
  <c r="O27" i="1"/>
  <c r="L27" i="1"/>
  <c r="AY26" i="1"/>
  <c r="AX26" i="1"/>
  <c r="AW26" i="1"/>
  <c r="AT26" i="1"/>
  <c r="AG26" i="1"/>
  <c r="AF26" i="1"/>
  <c r="O26" i="1"/>
  <c r="L26" i="1"/>
  <c r="AX25" i="1"/>
  <c r="AW25" i="1"/>
  <c r="AT25" i="1"/>
  <c r="AG25" i="1"/>
  <c r="AY25" i="1" s="1"/>
  <c r="AF25" i="1"/>
  <c r="O25" i="1"/>
  <c r="L25" i="1"/>
  <c r="AW24" i="1"/>
  <c r="AT24" i="1"/>
  <c r="AY24" i="1" s="1"/>
  <c r="AG24" i="1"/>
  <c r="AF24" i="1"/>
  <c r="O24" i="1"/>
  <c r="L24" i="1"/>
  <c r="BW23" i="1"/>
  <c r="BV23" i="1"/>
  <c r="BX23" i="1" s="1"/>
  <c r="AY23" i="1"/>
  <c r="AX23" i="1"/>
  <c r="AW23" i="1"/>
  <c r="AT23" i="1"/>
  <c r="AD23" i="1"/>
  <c r="AC23" i="1"/>
  <c r="BU23" i="1" s="1"/>
  <c r="O23" i="1"/>
  <c r="L23" i="1"/>
  <c r="BX22" i="1"/>
  <c r="BV22" i="1"/>
  <c r="BU22" i="1"/>
  <c r="BW22" i="1" s="1"/>
  <c r="AY22" i="1"/>
  <c r="AX22" i="1"/>
  <c r="AW22" i="1"/>
  <c r="BB22" i="1" s="1"/>
  <c r="AT22" i="1"/>
  <c r="AD22" i="1"/>
  <c r="AC22" i="1"/>
  <c r="O22" i="1"/>
  <c r="L22" i="1"/>
  <c r="AT21" i="1"/>
  <c r="AG21" i="1"/>
  <c r="AY21" i="1" s="1"/>
  <c r="AF21" i="1"/>
  <c r="AC21" i="1"/>
  <c r="BU21" i="1" s="1"/>
  <c r="BW21" i="1" s="1"/>
  <c r="O21" i="1"/>
  <c r="L21" i="1"/>
  <c r="AT20" i="1"/>
  <c r="AG20" i="1"/>
  <c r="AY20" i="1" s="1"/>
  <c r="AF20" i="1"/>
  <c r="O20" i="1"/>
  <c r="L20" i="1"/>
  <c r="AT19" i="1"/>
  <c r="AG19" i="1"/>
  <c r="AY19" i="1" s="1"/>
  <c r="AF19" i="1"/>
  <c r="AC19" i="1"/>
  <c r="BU19" i="1" s="1"/>
  <c r="BW19" i="1" s="1"/>
  <c r="O19" i="1"/>
  <c r="L19" i="1"/>
  <c r="AT18" i="1"/>
  <c r="AG18" i="1"/>
  <c r="AY18" i="1" s="1"/>
  <c r="AF18" i="1"/>
  <c r="O18" i="1"/>
  <c r="L18" i="1"/>
  <c r="AT17" i="1"/>
  <c r="AG17" i="1"/>
  <c r="AY17" i="1" s="1"/>
  <c r="AF17" i="1"/>
  <c r="AC17" i="1"/>
  <c r="BU17" i="1" s="1"/>
  <c r="BW17" i="1" s="1"/>
  <c r="O17" i="1"/>
  <c r="L17" i="1"/>
  <c r="AT16" i="1"/>
  <c r="AG16" i="1"/>
  <c r="AY16" i="1" s="1"/>
  <c r="AF16" i="1"/>
  <c r="O16" i="1"/>
  <c r="L16" i="1"/>
  <c r="BB15" i="1"/>
  <c r="BA15" i="1"/>
  <c r="AT15" i="1"/>
  <c r="AG15" i="1"/>
  <c r="AY15" i="1" s="1"/>
  <c r="AF15" i="1"/>
  <c r="AW15" i="1" s="1"/>
  <c r="AD15" i="1"/>
  <c r="BV15" i="1" s="1"/>
  <c r="BX15" i="1" s="1"/>
  <c r="AC15" i="1"/>
  <c r="BU15" i="1" s="1"/>
  <c r="BW15" i="1" s="1"/>
  <c r="O15" i="1"/>
  <c r="L15" i="1"/>
  <c r="BB14" i="1"/>
  <c r="AY14" i="1"/>
  <c r="AX14" i="1"/>
  <c r="AT14" i="1"/>
  <c r="AG14" i="1"/>
  <c r="AF14" i="1"/>
  <c r="AW14" i="1" s="1"/>
  <c r="BA14" i="1" s="1"/>
  <c r="AD14" i="1"/>
  <c r="BV14" i="1" s="1"/>
  <c r="BX14" i="1" s="1"/>
  <c r="AC14" i="1"/>
  <c r="BU14" i="1" s="1"/>
  <c r="BW14" i="1" s="1"/>
  <c r="O14" i="1"/>
  <c r="L14" i="1"/>
  <c r="AT13" i="1"/>
  <c r="AG13" i="1"/>
  <c r="AY13" i="1" s="1"/>
  <c r="AF13" i="1"/>
  <c r="AW13" i="1" s="1"/>
  <c r="BB13" i="1" s="1"/>
  <c r="AD13" i="1"/>
  <c r="BV13" i="1" s="1"/>
  <c r="BX13" i="1" s="1"/>
  <c r="O13" i="1"/>
  <c r="L13" i="1"/>
  <c r="BA12" i="1"/>
  <c r="AY12" i="1"/>
  <c r="AT12" i="1"/>
  <c r="AG12" i="1"/>
  <c r="AF12" i="1"/>
  <c r="AW12" i="1" s="1"/>
  <c r="BB12" i="1" s="1"/>
  <c r="AC12" i="1"/>
  <c r="BU12" i="1" s="1"/>
  <c r="BW12" i="1" s="1"/>
  <c r="O12" i="1"/>
  <c r="L12" i="1"/>
  <c r="BB11" i="1"/>
  <c r="BA11" i="1"/>
  <c r="AX11" i="1"/>
  <c r="AT11" i="1"/>
  <c r="AG11" i="1"/>
  <c r="AY11" i="1" s="1"/>
  <c r="AF11" i="1"/>
  <c r="AW11" i="1" s="1"/>
  <c r="AC11" i="1"/>
  <c r="BU11" i="1" s="1"/>
  <c r="BW11" i="1" s="1"/>
  <c r="O11" i="1"/>
  <c r="L11" i="1"/>
  <c r="BB10" i="1"/>
  <c r="AT10" i="1"/>
  <c r="AG10" i="1"/>
  <c r="AY10" i="1" s="1"/>
  <c r="AF10" i="1"/>
  <c r="AW10" i="1" s="1"/>
  <c r="BA10" i="1" s="1"/>
  <c r="AD10" i="1"/>
  <c r="BV10" i="1" s="1"/>
  <c r="BX10" i="1" s="1"/>
  <c r="AC10" i="1"/>
  <c r="BU10" i="1" s="1"/>
  <c r="BW10" i="1" s="1"/>
  <c r="O10" i="1"/>
  <c r="L10" i="1"/>
  <c r="BB31" i="1" l="1"/>
  <c r="BA31" i="1"/>
  <c r="BB29" i="1"/>
  <c r="BA29" i="1"/>
  <c r="AY51" i="1"/>
  <c r="AY72" i="1"/>
  <c r="Q68" i="2"/>
  <c r="O68" i="2"/>
  <c r="BB32" i="1"/>
  <c r="BA32" i="1"/>
  <c r="BB36" i="1"/>
  <c r="BA36" i="1"/>
  <c r="AX43" i="1"/>
  <c r="AW43" i="1"/>
  <c r="BB63" i="1"/>
  <c r="BA63" i="1"/>
  <c r="C12" i="2"/>
  <c r="O12" i="2"/>
  <c r="T33" i="2"/>
  <c r="S33" i="2"/>
  <c r="C33" i="2"/>
  <c r="O51" i="2"/>
  <c r="Q51" i="2"/>
  <c r="C51" i="2"/>
  <c r="C61" i="2"/>
  <c r="Q61" i="2"/>
  <c r="O61" i="2"/>
  <c r="P15" i="3"/>
  <c r="Q15" i="3" s="1"/>
  <c r="X15" i="3"/>
  <c r="R15" i="3"/>
  <c r="S15" i="3" s="1"/>
  <c r="AX24" i="1"/>
  <c r="AY33" i="1"/>
  <c r="AX36" i="1"/>
  <c r="BB52" i="1"/>
  <c r="BA56" i="1"/>
  <c r="BA60" i="1"/>
  <c r="BB88" i="1"/>
  <c r="BA88" i="1"/>
  <c r="BB94" i="1"/>
  <c r="BA94" i="1"/>
  <c r="O8" i="2"/>
  <c r="C8" i="2"/>
  <c r="C35" i="2"/>
  <c r="S35" i="2"/>
  <c r="T55" i="2"/>
  <c r="C55" i="2"/>
  <c r="C67" i="2"/>
  <c r="Q67" i="2"/>
  <c r="O67" i="2"/>
  <c r="C68" i="2"/>
  <c r="AD12" i="1"/>
  <c r="BV12" i="1" s="1"/>
  <c r="BX12" i="1" s="1"/>
  <c r="AD17" i="1"/>
  <c r="BV17" i="1" s="1"/>
  <c r="BX17" i="1" s="1"/>
  <c r="AD19" i="1"/>
  <c r="BV19" i="1" s="1"/>
  <c r="BX19" i="1" s="1"/>
  <c r="AD21" i="1"/>
  <c r="BV21" i="1" s="1"/>
  <c r="BX21" i="1" s="1"/>
  <c r="BA28" i="1"/>
  <c r="AC31" i="1"/>
  <c r="BU31" i="1" s="1"/>
  <c r="BW31" i="1" s="1"/>
  <c r="BA39" i="1"/>
  <c r="AC44" i="1"/>
  <c r="BU44" i="1" s="1"/>
  <c r="BW44" i="1" s="1"/>
  <c r="AX48" i="1"/>
  <c r="BA49" i="1"/>
  <c r="AW53" i="1"/>
  <c r="AX59" i="1"/>
  <c r="BB64" i="1"/>
  <c r="BA64" i="1"/>
  <c r="AX69" i="1"/>
  <c r="AW69" i="1"/>
  <c r="AW96" i="1"/>
  <c r="AX96" i="1"/>
  <c r="T58" i="2"/>
  <c r="S58" i="2"/>
  <c r="C65" i="2"/>
  <c r="Q73" i="2"/>
  <c r="O73" i="2"/>
  <c r="C73" i="2"/>
  <c r="X27" i="3"/>
  <c r="V27" i="3"/>
  <c r="Z27" i="3"/>
  <c r="P32" i="3"/>
  <c r="Q32" i="3" s="1"/>
  <c r="R32" i="3"/>
  <c r="S32" i="3" s="1"/>
  <c r="R69" i="3"/>
  <c r="S69" i="3" s="1"/>
  <c r="X69" i="3"/>
  <c r="AA80" i="7"/>
  <c r="AX18" i="1"/>
  <c r="AW18" i="1"/>
  <c r="AX20" i="1"/>
  <c r="AW20" i="1"/>
  <c r="C74" i="2"/>
  <c r="Q74" i="2"/>
  <c r="O74" i="2"/>
  <c r="Z45" i="3"/>
  <c r="W45" i="3"/>
  <c r="Y45" i="3"/>
  <c r="X45" i="3"/>
  <c r="BA34" i="1"/>
  <c r="AX13" i="1"/>
  <c r="AX17" i="1"/>
  <c r="AW17" i="1"/>
  <c r="AX19" i="1"/>
  <c r="AW19" i="1"/>
  <c r="AX21" i="1"/>
  <c r="AW21" i="1"/>
  <c r="BB25" i="1"/>
  <c r="BA25" i="1"/>
  <c r="AX31" i="1"/>
  <c r="AX45" i="1"/>
  <c r="BA46" i="1"/>
  <c r="AW58" i="1"/>
  <c r="P95" i="3"/>
  <c r="Q95" i="3" s="1"/>
  <c r="X95" i="3"/>
  <c r="AC99" i="1"/>
  <c r="BU99" i="1" s="1"/>
  <c r="BW99" i="1" s="1"/>
  <c r="AC98" i="1"/>
  <c r="BU98" i="1" s="1"/>
  <c r="BW98" i="1" s="1"/>
  <c r="AC97" i="1"/>
  <c r="BU97" i="1" s="1"/>
  <c r="BW97" i="1" s="1"/>
  <c r="AC96" i="1"/>
  <c r="BU96" i="1" s="1"/>
  <c r="BW96" i="1" s="1"/>
  <c r="AD87" i="1"/>
  <c r="BV87" i="1" s="1"/>
  <c r="BX87" i="1" s="1"/>
  <c r="AC73" i="1"/>
  <c r="BU73" i="1" s="1"/>
  <c r="BW73" i="1" s="1"/>
  <c r="AD72" i="1"/>
  <c r="BV72" i="1" s="1"/>
  <c r="BX72" i="1" s="1"/>
  <c r="AD71" i="1"/>
  <c r="BV71" i="1" s="1"/>
  <c r="BX71" i="1" s="1"/>
  <c r="AC87" i="1"/>
  <c r="BU87" i="1" s="1"/>
  <c r="BW87" i="1" s="1"/>
  <c r="AC72" i="1"/>
  <c r="BU72" i="1" s="1"/>
  <c r="BW72" i="1" s="1"/>
  <c r="AC71" i="1"/>
  <c r="BU71" i="1" s="1"/>
  <c r="BW71" i="1" s="1"/>
  <c r="AD82" i="1"/>
  <c r="BV82" i="1" s="1"/>
  <c r="BX82" i="1" s="1"/>
  <c r="AD98" i="1"/>
  <c r="BV98" i="1" s="1"/>
  <c r="BX98" i="1" s="1"/>
  <c r="AD69" i="1"/>
  <c r="BV69" i="1" s="1"/>
  <c r="BX69" i="1" s="1"/>
  <c r="AD63" i="1"/>
  <c r="BV63" i="1" s="1"/>
  <c r="BX63" i="1" s="1"/>
  <c r="AD59" i="1"/>
  <c r="BV59" i="1" s="1"/>
  <c r="BX59" i="1" s="1"/>
  <c r="AC58" i="1"/>
  <c r="BU58" i="1" s="1"/>
  <c r="BW58" i="1" s="1"/>
  <c r="AC57" i="1"/>
  <c r="BU57" i="1" s="1"/>
  <c r="BW57" i="1" s="1"/>
  <c r="AD53" i="1"/>
  <c r="BV53" i="1" s="1"/>
  <c r="BX53" i="1" s="1"/>
  <c r="AC52" i="1"/>
  <c r="BU52" i="1" s="1"/>
  <c r="BW52" i="1" s="1"/>
  <c r="AD29" i="1"/>
  <c r="BV29" i="1" s="1"/>
  <c r="BX29" i="1" s="1"/>
  <c r="AC69" i="1"/>
  <c r="BU69" i="1" s="1"/>
  <c r="BW69" i="1" s="1"/>
  <c r="AD67" i="1"/>
  <c r="BV67" i="1" s="1"/>
  <c r="BX67" i="1" s="1"/>
  <c r="AD64" i="1"/>
  <c r="BV64" i="1" s="1"/>
  <c r="BX64" i="1" s="1"/>
  <c r="AC63" i="1"/>
  <c r="BU63" i="1" s="1"/>
  <c r="BW63" i="1" s="1"/>
  <c r="AD60" i="1"/>
  <c r="BV60" i="1" s="1"/>
  <c r="BX60" i="1" s="1"/>
  <c r="AC59" i="1"/>
  <c r="BU59" i="1" s="1"/>
  <c r="BW59" i="1" s="1"/>
  <c r="AD54" i="1"/>
  <c r="BV54" i="1" s="1"/>
  <c r="BX54" i="1" s="1"/>
  <c r="AC53" i="1"/>
  <c r="BU53" i="1" s="1"/>
  <c r="BW53" i="1" s="1"/>
  <c r="AD50" i="1"/>
  <c r="BV50" i="1" s="1"/>
  <c r="BX50" i="1" s="1"/>
  <c r="AD36" i="1"/>
  <c r="BV36" i="1" s="1"/>
  <c r="BX36" i="1" s="1"/>
  <c r="AD33" i="1"/>
  <c r="BV33" i="1" s="1"/>
  <c r="BX33" i="1" s="1"/>
  <c r="AD30" i="1"/>
  <c r="BV30" i="1" s="1"/>
  <c r="BX30" i="1" s="1"/>
  <c r="AC29" i="1"/>
  <c r="BU29" i="1" s="1"/>
  <c r="BW29" i="1" s="1"/>
  <c r="AD26" i="1"/>
  <c r="BV26" i="1" s="1"/>
  <c r="BX26" i="1" s="1"/>
  <c r="AD25" i="1"/>
  <c r="BV25" i="1" s="1"/>
  <c r="BX25" i="1" s="1"/>
  <c r="AD24" i="1"/>
  <c r="BV24" i="1" s="1"/>
  <c r="BX24" i="1" s="1"/>
  <c r="AC30" i="1"/>
  <c r="BU30" i="1" s="1"/>
  <c r="BW30" i="1" s="1"/>
  <c r="AC25" i="1"/>
  <c r="BU25" i="1" s="1"/>
  <c r="BW25" i="1" s="1"/>
  <c r="AD73" i="1"/>
  <c r="BV73" i="1" s="1"/>
  <c r="BX73" i="1" s="1"/>
  <c r="AC67" i="1"/>
  <c r="BU67" i="1" s="1"/>
  <c r="BW67" i="1" s="1"/>
  <c r="AC64" i="1"/>
  <c r="BU64" i="1" s="1"/>
  <c r="BW64" i="1" s="1"/>
  <c r="AC60" i="1"/>
  <c r="BU60" i="1" s="1"/>
  <c r="BW60" i="1" s="1"/>
  <c r="AC54" i="1"/>
  <c r="BU54" i="1" s="1"/>
  <c r="BW54" i="1" s="1"/>
  <c r="AD51" i="1"/>
  <c r="BV51" i="1" s="1"/>
  <c r="BX51" i="1" s="1"/>
  <c r="AC50" i="1"/>
  <c r="BU50" i="1" s="1"/>
  <c r="BW50" i="1" s="1"/>
  <c r="AC36" i="1"/>
  <c r="BU36" i="1" s="1"/>
  <c r="BW36" i="1" s="1"/>
  <c r="AC33" i="1"/>
  <c r="BU33" i="1" s="1"/>
  <c r="BW33" i="1" s="1"/>
  <c r="AC26" i="1"/>
  <c r="BU26" i="1" s="1"/>
  <c r="BW26" i="1" s="1"/>
  <c r="AC24" i="1"/>
  <c r="BU24" i="1" s="1"/>
  <c r="BW24" i="1" s="1"/>
  <c r="BA48" i="1"/>
  <c r="BB56" i="1"/>
  <c r="AX57" i="1"/>
  <c r="AW57" i="1"/>
  <c r="BA62" i="1"/>
  <c r="BA81" i="1"/>
  <c r="BA98" i="1"/>
  <c r="BB98" i="1"/>
  <c r="O17" i="2"/>
  <c r="C17" i="2"/>
  <c r="T35" i="2"/>
  <c r="S55" i="2"/>
  <c r="AD11" i="1"/>
  <c r="BV11" i="1" s="1"/>
  <c r="BX11" i="1" s="1"/>
  <c r="BA13" i="1"/>
  <c r="AX15" i="1"/>
  <c r="AC20" i="1"/>
  <c r="BU20" i="1" s="1"/>
  <c r="BW20" i="1" s="1"/>
  <c r="BB35" i="1"/>
  <c r="BA35" i="1"/>
  <c r="BA45" i="1"/>
  <c r="AC51" i="1"/>
  <c r="BU51" i="1" s="1"/>
  <c r="BW51" i="1" s="1"/>
  <c r="AD84" i="1"/>
  <c r="BV84" i="1" s="1"/>
  <c r="BX84" i="1" s="1"/>
  <c r="C13" i="2"/>
  <c r="O13" i="2"/>
  <c r="C27" i="2"/>
  <c r="S27" i="2"/>
  <c r="C77" i="2"/>
  <c r="S77" i="2"/>
  <c r="T77" i="2"/>
  <c r="AX16" i="1"/>
  <c r="AW16" i="1"/>
  <c r="BB40" i="1"/>
  <c r="BA40" i="1"/>
  <c r="BB87" i="1"/>
  <c r="BA87" i="1"/>
  <c r="T85" i="2"/>
  <c r="C85" i="2"/>
  <c r="S85" i="2"/>
  <c r="BA22" i="1"/>
  <c r="BB24" i="1"/>
  <c r="BA24" i="1"/>
  <c r="AX33" i="1"/>
  <c r="BB71" i="1"/>
  <c r="BA71" i="1"/>
  <c r="BB34" i="1"/>
  <c r="BB51" i="1"/>
  <c r="BA51" i="1"/>
  <c r="BB74" i="1"/>
  <c r="BA74" i="1"/>
  <c r="AY82" i="1"/>
  <c r="AX82" i="1"/>
  <c r="C28" i="2"/>
  <c r="T28" i="2"/>
  <c r="S28" i="2"/>
  <c r="T38" i="2"/>
  <c r="S38" i="2"/>
  <c r="P8" i="3"/>
  <c r="Q8" i="3" s="1"/>
  <c r="R8" i="3" s="1"/>
  <c r="S8" i="3" s="1"/>
  <c r="X8" i="3"/>
  <c r="AX10" i="1"/>
  <c r="BA27" i="1"/>
  <c r="AD52" i="1"/>
  <c r="BV52" i="1" s="1"/>
  <c r="BX52" i="1" s="1"/>
  <c r="BB54" i="1"/>
  <c r="BA54" i="1"/>
  <c r="AC66" i="1"/>
  <c r="BU66" i="1" s="1"/>
  <c r="BW66" i="1" s="1"/>
  <c r="AC84" i="1"/>
  <c r="BU84" i="1" s="1"/>
  <c r="BW84" i="1" s="1"/>
  <c r="BB86" i="1"/>
  <c r="BA86" i="1"/>
  <c r="C24" i="2"/>
  <c r="S24" i="2"/>
  <c r="T24" i="2"/>
  <c r="V45" i="3"/>
  <c r="AC16" i="1"/>
  <c r="BU16" i="1" s="1"/>
  <c r="BW16" i="1" s="1"/>
  <c r="AC18" i="1"/>
  <c r="BU18" i="1" s="1"/>
  <c r="BW18" i="1" s="1"/>
  <c r="BB23" i="1"/>
  <c r="BA23" i="1"/>
  <c r="AX30" i="1"/>
  <c r="AC48" i="1"/>
  <c r="BU48" i="1" s="1"/>
  <c r="BW48" i="1" s="1"/>
  <c r="AX52" i="1"/>
  <c r="AX54" i="1"/>
  <c r="BB59" i="1"/>
  <c r="BA59" i="1"/>
  <c r="AD66" i="1"/>
  <c r="BV66" i="1" s="1"/>
  <c r="BX66" i="1" s="1"/>
  <c r="AX77" i="1"/>
  <c r="AX12" i="1"/>
  <c r="AC13" i="1"/>
  <c r="BU13" i="1" s="1"/>
  <c r="BW13" i="1" s="1"/>
  <c r="AD16" i="1"/>
  <c r="BV16" i="1" s="1"/>
  <c r="BX16" i="1" s="1"/>
  <c r="AD18" i="1"/>
  <c r="BV18" i="1" s="1"/>
  <c r="BX18" i="1" s="1"/>
  <c r="AD20" i="1"/>
  <c r="BV20" i="1" s="1"/>
  <c r="BX20" i="1" s="1"/>
  <c r="BB26" i="1"/>
  <c r="BA26" i="1"/>
  <c r="AY30" i="1"/>
  <c r="BB33" i="1"/>
  <c r="AC43" i="1"/>
  <c r="BU43" i="1" s="1"/>
  <c r="BW43" i="1" s="1"/>
  <c r="AC45" i="1"/>
  <c r="BU45" i="1" s="1"/>
  <c r="BW45" i="1" s="1"/>
  <c r="AD48" i="1"/>
  <c r="BV48" i="1" s="1"/>
  <c r="BX48" i="1" s="1"/>
  <c r="BB50" i="1"/>
  <c r="BA50" i="1"/>
  <c r="AY63" i="1"/>
  <c r="AW66" i="1"/>
  <c r="AX66" i="1"/>
  <c r="AX72" i="1"/>
  <c r="AW72" i="1"/>
  <c r="AW84" i="1"/>
  <c r="AX84" i="1"/>
  <c r="O14" i="2"/>
  <c r="O16" i="2"/>
  <c r="C16" i="2"/>
  <c r="P17" i="3"/>
  <c r="Q17" i="3" s="1"/>
  <c r="R17" i="3" s="1"/>
  <c r="S17" i="3" s="1"/>
  <c r="X17" i="3"/>
  <c r="X32" i="3"/>
  <c r="Y47" i="3"/>
  <c r="X47" i="3"/>
  <c r="Z47" i="3"/>
  <c r="W47" i="3"/>
  <c r="V47" i="3"/>
  <c r="R95" i="3"/>
  <c r="S95" i="3" s="1"/>
  <c r="AW30" i="1"/>
  <c r="BB70" i="1"/>
  <c r="BA70" i="1"/>
  <c r="BB80" i="1"/>
  <c r="BA80" i="1"/>
  <c r="T34" i="2"/>
  <c r="S34" i="2"/>
  <c r="Q36" i="2"/>
  <c r="C36" i="2"/>
  <c r="C54" i="2"/>
  <c r="S54" i="2"/>
  <c r="T54" i="2"/>
  <c r="T57" i="2"/>
  <c r="S57" i="2"/>
  <c r="Q65" i="2"/>
  <c r="K65" i="2"/>
  <c r="O65" i="2" s="1"/>
  <c r="C72" i="2"/>
  <c r="Q72" i="2"/>
  <c r="O72" i="2"/>
  <c r="Q75" i="2"/>
  <c r="Q80" i="2"/>
  <c r="P12" i="3"/>
  <c r="Q12" i="3" s="1"/>
  <c r="R12" i="3" s="1"/>
  <c r="S12" i="3" s="1"/>
  <c r="X12" i="3"/>
  <c r="P13" i="3"/>
  <c r="Q13" i="3" s="1"/>
  <c r="R13" i="3" s="1"/>
  <c r="S13" i="3" s="1"/>
  <c r="X13" i="3"/>
  <c r="R22" i="3"/>
  <c r="S22" i="3" s="1"/>
  <c r="P54" i="3"/>
  <c r="Q54" i="3" s="1"/>
  <c r="R54" i="3" s="1"/>
  <c r="S54" i="3" s="1"/>
  <c r="AX73" i="1"/>
  <c r="AY87" i="1"/>
  <c r="C25" i="2"/>
  <c r="C29" i="2"/>
  <c r="T29" i="2"/>
  <c r="Q70" i="2"/>
  <c r="O70" i="2"/>
  <c r="R48" i="3"/>
  <c r="S48" i="3" s="1"/>
  <c r="P49" i="3"/>
  <c r="Q49" i="3" s="1"/>
  <c r="R49" i="3" s="1"/>
  <c r="S49" i="3" s="1"/>
  <c r="X49" i="3"/>
  <c r="P80" i="3"/>
  <c r="Q80" i="3" s="1"/>
  <c r="R80" i="3"/>
  <c r="S80" i="3" s="1"/>
  <c r="AX60" i="1"/>
  <c r="AY71" i="1"/>
  <c r="AY73" i="1"/>
  <c r="O15" i="2"/>
  <c r="C15" i="2"/>
  <c r="Q45" i="2"/>
  <c r="C45" i="2"/>
  <c r="Q63" i="2"/>
  <c r="O63" i="2"/>
  <c r="S64" i="2"/>
  <c r="T64" i="2"/>
  <c r="O64" i="2"/>
  <c r="P53" i="3"/>
  <c r="Q53" i="3" s="1"/>
  <c r="X53" i="3"/>
  <c r="R53" i="3"/>
  <c r="S53" i="3" s="1"/>
  <c r="P67" i="3"/>
  <c r="Q67" i="3" s="1"/>
  <c r="R67" i="3" s="1"/>
  <c r="S67" i="3" s="1"/>
  <c r="X67" i="3"/>
  <c r="C37" i="2"/>
  <c r="S37" i="2"/>
  <c r="C60" i="2"/>
  <c r="T60" i="2"/>
  <c r="O69" i="2"/>
  <c r="C69" i="2"/>
  <c r="C86" i="2"/>
  <c r="W26" i="3"/>
  <c r="Y26" i="3"/>
  <c r="R45" i="3"/>
  <c r="S45" i="3" s="1"/>
  <c r="P78" i="3"/>
  <c r="Q78" i="3" s="1"/>
  <c r="X78" i="3"/>
  <c r="W105" i="3"/>
  <c r="X105" i="3" s="1"/>
  <c r="W107" i="3"/>
  <c r="X107" i="3" s="1"/>
  <c r="W104" i="3"/>
  <c r="X104" i="3" s="1"/>
  <c r="AA70" i="7"/>
  <c r="C4" i="2"/>
  <c r="O30" i="2"/>
  <c r="C30" i="2"/>
  <c r="Q88" i="2"/>
  <c r="C88" i="2"/>
  <c r="R10" i="3"/>
  <c r="S10" i="3" s="1"/>
  <c r="X39" i="3"/>
  <c r="R39" i="3"/>
  <c r="S39" i="3" s="1"/>
  <c r="P40" i="3"/>
  <c r="Q40" i="3" s="1"/>
  <c r="R40" i="3"/>
  <c r="S40" i="3" s="1"/>
  <c r="P63" i="3"/>
  <c r="Q63" i="3" s="1"/>
  <c r="R63" i="3" s="1"/>
  <c r="S63" i="3" s="1"/>
  <c r="X63" i="3"/>
  <c r="R65" i="3"/>
  <c r="S65" i="3" s="1"/>
  <c r="P83" i="3"/>
  <c r="Q83" i="3" s="1"/>
  <c r="R83" i="3"/>
  <c r="S83" i="3" s="1"/>
  <c r="X113" i="3"/>
  <c r="O9" i="2"/>
  <c r="C18" i="2"/>
  <c r="C22" i="2"/>
  <c r="O23" i="2"/>
  <c r="C39" i="2"/>
  <c r="R59" i="2"/>
  <c r="X25" i="3"/>
  <c r="R25" i="3"/>
  <c r="S25" i="3" s="1"/>
  <c r="R26" i="3"/>
  <c r="S26" i="3" s="1"/>
  <c r="X26" i="3"/>
  <c r="P46" i="3"/>
  <c r="Q46" i="3" s="1"/>
  <c r="R46" i="3" s="1"/>
  <c r="S46" i="3" s="1"/>
  <c r="X46" i="3"/>
  <c r="P47" i="3"/>
  <c r="Q47" i="3" s="1"/>
  <c r="R47" i="3"/>
  <c r="S47" i="3" s="1"/>
  <c r="R62" i="3"/>
  <c r="S62" i="3" s="1"/>
  <c r="Z73" i="3"/>
  <c r="X73" i="3"/>
  <c r="R78" i="3"/>
  <c r="S78" i="3" s="1"/>
  <c r="W114" i="3"/>
  <c r="X114" i="3" s="1"/>
  <c r="W115" i="3"/>
  <c r="X115" i="3" s="1"/>
  <c r="O71" i="2"/>
  <c r="X29" i="3"/>
  <c r="R42" i="3"/>
  <c r="S42" i="3" s="1"/>
  <c r="R55" i="3"/>
  <c r="S55" i="3" s="1"/>
  <c r="R73" i="3"/>
  <c r="S73" i="3" s="1"/>
  <c r="R93" i="3"/>
  <c r="S93" i="3" s="1"/>
  <c r="O49" i="2"/>
  <c r="S84" i="2"/>
  <c r="R59" i="3"/>
  <c r="S59" i="3" s="1"/>
  <c r="V73" i="3"/>
  <c r="AA23" i="7"/>
  <c r="X10" i="3"/>
  <c r="X22" i="3"/>
  <c r="X42" i="3"/>
  <c r="X48" i="3"/>
  <c r="X62" i="3"/>
  <c r="BB30" i="1" l="1"/>
  <c r="BA30" i="1"/>
  <c r="BA72" i="1"/>
  <c r="BB72" i="1"/>
  <c r="BB21" i="1"/>
  <c r="BA21" i="1"/>
  <c r="BB53" i="1"/>
  <c r="BA53" i="1"/>
  <c r="BB43" i="1"/>
  <c r="BA43" i="1"/>
  <c r="BA57" i="1"/>
  <c r="BB57" i="1"/>
  <c r="BB58" i="1"/>
  <c r="BA58" i="1"/>
  <c r="BB66" i="1"/>
  <c r="BA66" i="1"/>
  <c r="BB69" i="1"/>
  <c r="BA69" i="1"/>
  <c r="BB20" i="1"/>
  <c r="BA20" i="1"/>
  <c r="BB16" i="1"/>
  <c r="BA16" i="1"/>
  <c r="BB18" i="1"/>
  <c r="BA18" i="1"/>
  <c r="BB19" i="1"/>
  <c r="BA19" i="1"/>
  <c r="BA96" i="1"/>
  <c r="BB96" i="1"/>
  <c r="BB17" i="1"/>
  <c r="BA17" i="1"/>
  <c r="BA84" i="1"/>
  <c r="BB84" i="1"/>
</calcChain>
</file>

<file path=xl/sharedStrings.xml><?xml version="1.0" encoding="utf-8"?>
<sst xmlns="http://schemas.openxmlformats.org/spreadsheetml/2006/main" count="6469" uniqueCount="261">
  <si>
    <t>wetdry</t>
  </si>
  <si>
    <t>green denotes need to check on this still… numbers seem odd</t>
  </si>
  <si>
    <t>c n</t>
  </si>
  <si>
    <t>NOTE:</t>
  </si>
  <si>
    <t>these are from Sean Lucey trawl survey biomass binned to group for the NEUS as a whole</t>
  </si>
  <si>
    <t>conv</t>
  </si>
  <si>
    <t>need to choose biomass from v1 (at right) for groups that are not represented here</t>
  </si>
  <si>
    <t>box was sorted by parent, split up into proportions of contribution to biomass (arbitrary, best guess RM 20170613)</t>
  </si>
  <si>
    <t>q corrected biomass in tonnes</t>
  </si>
  <si>
    <t>tonnes</t>
  </si>
  <si>
    <t>assume biomass of v1 parent group includes biomass of all children*</t>
  </si>
  <si>
    <t>highlight based on preferred data from plots</t>
  </si>
  <si>
    <t>in general, non q corrected values are about 60-80% less than q corrected</t>
  </si>
  <si>
    <t>mean 1963-1968</t>
  </si>
  <si>
    <t>mean 1963-2015</t>
  </si>
  <si>
    <t>mean</t>
  </si>
  <si>
    <t>RM arbitrary split</t>
  </si>
  <si>
    <t>Slucey</t>
  </si>
  <si>
    <t>choose Slucey if present</t>
  </si>
  <si>
    <t>Differences if present:</t>
  </si>
  <si>
    <t>Merged Slucy and NEUS v1.0</t>
  </si>
  <si>
    <t>NOT Q CORRECTED MORE SPECIES</t>
  </si>
  <si>
    <t>run prm</t>
  </si>
  <si>
    <t>v10</t>
  </si>
  <si>
    <t>Trawl Survey</t>
  </si>
  <si>
    <t>1st 5 yrs</t>
  </si>
  <si>
    <t>all yrs</t>
  </si>
  <si>
    <t>v1 biomass</t>
  </si>
  <si>
    <t>parent</t>
  </si>
  <si>
    <t>proportion of v1 biomass to group</t>
  </si>
  <si>
    <t>group data</t>
  </si>
  <si>
    <t>otherwise choose NEUS v1.0</t>
  </si>
  <si>
    <t>Slucy - NEUS v1.0 (proportioned)</t>
  </si>
  <si>
    <t>Slucey data</t>
  </si>
  <si>
    <t>diff q - non q</t>
  </si>
  <si>
    <t>pct diff q-nonq</t>
  </si>
  <si>
    <t>v15 order</t>
  </si>
  <si>
    <t>t</t>
  </si>
  <si>
    <t>log t</t>
  </si>
  <si>
    <t>scale_orig</t>
  </si>
  <si>
    <t>tons div scalar</t>
  </si>
  <si>
    <t>CODE</t>
  </si>
  <si>
    <t>BIOMASS</t>
  </si>
  <si>
    <t>tonnes from Slucey</t>
  </si>
  <si>
    <t>present</t>
  </si>
  <si>
    <t>use 5 yr</t>
  </si>
  <si>
    <t>use ts mean</t>
  </si>
  <si>
    <t>use NEUS 1</t>
  </si>
  <si>
    <t>comments</t>
  </si>
  <si>
    <t>5yr</t>
  </si>
  <si>
    <t>all</t>
  </si>
  <si>
    <t>Time:</t>
  </si>
  <si>
    <t>0.000000e+00,</t>
  </si>
  <si>
    <t>species</t>
  </si>
  <si>
    <t>ANC</t>
  </si>
  <si>
    <t>virgin</t>
  </si>
  <si>
    <t>biomass</t>
  </si>
  <si>
    <t>is</t>
  </si>
  <si>
    <t>FBP</t>
  </si>
  <si>
    <t>SSK</t>
  </si>
  <si>
    <t>BPF</t>
  </si>
  <si>
    <t>data poor in beginning</t>
  </si>
  <si>
    <t>BB</t>
  </si>
  <si>
    <t>BSB</t>
  </si>
  <si>
    <t>BC</t>
  </si>
  <si>
    <t>COD</t>
  </si>
  <si>
    <t>BD</t>
  </si>
  <si>
    <t>DOG</t>
  </si>
  <si>
    <t>BFF</t>
  </si>
  <si>
    <t>DRM</t>
  </si>
  <si>
    <t>BFT</t>
  </si>
  <si>
    <t>FVT</t>
  </si>
  <si>
    <t>FDC</t>
  </si>
  <si>
    <t>DSH</t>
  </si>
  <si>
    <t>BG</t>
  </si>
  <si>
    <t>FDF</t>
  </si>
  <si>
    <t>BIL</t>
  </si>
  <si>
    <t>FLA</t>
  </si>
  <si>
    <t>NaN</t>
  </si>
  <si>
    <t>data poor 6 timepoints</t>
  </si>
  <si>
    <t>BLF</t>
  </si>
  <si>
    <t>FVS</t>
  </si>
  <si>
    <t>FOU</t>
  </si>
  <si>
    <t>good</t>
  </si>
  <si>
    <t>BLS</t>
  </si>
  <si>
    <t>SHP</t>
  </si>
  <si>
    <t>GOO</t>
  </si>
  <si>
    <t>BMS</t>
  </si>
  <si>
    <t>HAD</t>
  </si>
  <si>
    <t>spike initially, all years is more representativre</t>
  </si>
  <si>
    <t>BO</t>
  </si>
  <si>
    <t>HAL</t>
  </si>
  <si>
    <t>LSK</t>
  </si>
  <si>
    <t>hidh initially then decline</t>
  </si>
  <si>
    <t>OHK</t>
  </si>
  <si>
    <t>BUT</t>
  </si>
  <si>
    <t>SHD</t>
  </si>
  <si>
    <t>OPT</t>
  </si>
  <si>
    <t>BWH</t>
  </si>
  <si>
    <t>WHB</t>
  </si>
  <si>
    <t>PLA</t>
  </si>
  <si>
    <t>CLA</t>
  </si>
  <si>
    <t>POL</t>
  </si>
  <si>
    <t>data poor</t>
  </si>
  <si>
    <t>PSH</t>
  </si>
  <si>
    <t>FDS</t>
  </si>
  <si>
    <t>DC</t>
  </si>
  <si>
    <t>RED</t>
  </si>
  <si>
    <t>DF</t>
  </si>
  <si>
    <t>RHK</t>
  </si>
  <si>
    <t>DIN</t>
  </si>
  <si>
    <t>SCU</t>
  </si>
  <si>
    <t>DL</t>
  </si>
  <si>
    <t>SDF</t>
  </si>
  <si>
    <t>SHK</t>
  </si>
  <si>
    <t>DR</t>
  </si>
  <si>
    <t>SK</t>
  </si>
  <si>
    <t>SMO</t>
  </si>
  <si>
    <t>closer to 100000 early on?</t>
  </si>
  <si>
    <t>SSH</t>
  </si>
  <si>
    <t>FDE</t>
  </si>
  <si>
    <t>REP</t>
  </si>
  <si>
    <t>SUF</t>
  </si>
  <si>
    <t>ZM</t>
  </si>
  <si>
    <t>TAU</t>
  </si>
  <si>
    <t>early spike use LT mean</t>
  </si>
  <si>
    <t>FVB</t>
  </si>
  <si>
    <t>FDB</t>
  </si>
  <si>
    <t>TUN</t>
  </si>
  <si>
    <t>x</t>
  </si>
  <si>
    <t>FDD</t>
  </si>
  <si>
    <t>TYL</t>
  </si>
  <si>
    <t>SB</t>
  </si>
  <si>
    <t>WHK</t>
  </si>
  <si>
    <t>ZS</t>
  </si>
  <si>
    <t>WIF</t>
  </si>
  <si>
    <t>FDO</t>
  </si>
  <si>
    <t>WOL</t>
  </si>
  <si>
    <t>a</t>
  </si>
  <si>
    <t>HER</t>
  </si>
  <si>
    <t>FPS</t>
  </si>
  <si>
    <t>WPF</t>
  </si>
  <si>
    <t>INV</t>
  </si>
  <si>
    <t>WSK</t>
  </si>
  <si>
    <t>ISQ</t>
  </si>
  <si>
    <t>CEP</t>
  </si>
  <si>
    <t>WTF</t>
  </si>
  <si>
    <t>LOB</t>
  </si>
  <si>
    <t>YTF</t>
  </si>
  <si>
    <t>SCA</t>
  </si>
  <si>
    <t>LSQ</t>
  </si>
  <si>
    <t>MA</t>
  </si>
  <si>
    <t>MAK</t>
  </si>
  <si>
    <t>FPL</t>
  </si>
  <si>
    <t>MB</t>
  </si>
  <si>
    <t>MEN</t>
  </si>
  <si>
    <t>PIN</t>
  </si>
  <si>
    <t>MPF</t>
  </si>
  <si>
    <t>SHB</t>
  </si>
  <si>
    <t>FMM</t>
  </si>
  <si>
    <t>NSH</t>
  </si>
  <si>
    <t>PWN</t>
  </si>
  <si>
    <t>ZL</t>
  </si>
  <si>
    <t>OSH</t>
  </si>
  <si>
    <t>PB</t>
  </si>
  <si>
    <t>PL</t>
  </si>
  <si>
    <t>BFS</t>
  </si>
  <si>
    <t>POR</t>
  </si>
  <si>
    <t>PS</t>
  </si>
  <si>
    <t>QHG</t>
  </si>
  <si>
    <t>RCB</t>
  </si>
  <si>
    <t>RWH</t>
  </si>
  <si>
    <t>SAL</t>
  </si>
  <si>
    <t>BML</t>
  </si>
  <si>
    <t>SG</t>
  </si>
  <si>
    <t>WHT</t>
  </si>
  <si>
    <t>STB</t>
  </si>
  <si>
    <t>ZG</t>
  </si>
  <si>
    <t>b</t>
  </si>
  <si>
    <t>SWH</t>
  </si>
  <si>
    <t>TWH</t>
  </si>
  <si>
    <t>FVD</t>
  </si>
  <si>
    <t>SL_5yr</t>
  </si>
  <si>
    <t>SL_allyrs</t>
  </si>
  <si>
    <t>NEUS</t>
  </si>
  <si>
    <t>Check Sum</t>
  </si>
  <si>
    <t>prefer</t>
  </si>
  <si>
    <t>v1.0 - sum(Slucey) =whats left?</t>
  </si>
  <si>
    <t>NON Q-Corrected from S Lucey</t>
  </si>
  <si>
    <t>ishigher</t>
  </si>
  <si>
    <t>higher</t>
  </si>
  <si>
    <t>child</t>
  </si>
  <si>
    <t>proportion of parent</t>
  </si>
  <si>
    <t>proportion</t>
  </si>
  <si>
    <t>recalibrate if not all groups in Slucey</t>
  </si>
  <si>
    <t>NEUS v1.0 (proportioned)-Slucey</t>
  </si>
  <si>
    <t>5 yr</t>
  </si>
  <si>
    <t>all time</t>
  </si>
  <si>
    <t>SL</t>
  </si>
  <si>
    <t>thanv1.0</t>
  </si>
  <si>
    <t>sort order child</t>
  </si>
  <si>
    <t>Q-corrected</t>
  </si>
  <si>
    <t>sort order parent</t>
  </si>
  <si>
    <t>Non-Q corrected</t>
  </si>
  <si>
    <t>Portioned v1.0 biomass</t>
  </si>
  <si>
    <t>Prioity - Q-corrected, non-Q corrected, NEUS v1.0 portioned</t>
  </si>
  <si>
    <t>choose early time period if available and reliable</t>
  </si>
  <si>
    <t>if no q-corrected</t>
  </si>
  <si>
    <t>if no early non-q</t>
  </si>
  <si>
    <t>if no non-q at all</t>
  </si>
  <si>
    <t>choose non-q</t>
  </si>
  <si>
    <t>choose all yrs</t>
  </si>
  <si>
    <t>choose portioned v1.0</t>
  </si>
  <si>
    <t>NEUS v1.0  &gt; final value</t>
  </si>
  <si>
    <t>final equal to NEUS</t>
  </si>
  <si>
    <t>final=Q corr</t>
  </si>
  <si>
    <t>final = non-Q early</t>
  </si>
  <si>
    <t>final=non-Q all</t>
  </si>
  <si>
    <t>CHOICE</t>
  </si>
  <si>
    <t>Checked Final</t>
  </si>
  <si>
    <t>Source</t>
  </si>
  <si>
    <t>Slucey non q-corrected mean of all years</t>
  </si>
  <si>
    <t>NEUS v 1.0</t>
  </si>
  <si>
    <t>NEUS v 1.0 85% of parent</t>
  </si>
  <si>
    <t>NEUS v 1.0 33% of parent</t>
  </si>
  <si>
    <t>NEUS v1.0 20% of parent</t>
  </si>
  <si>
    <t>NEUS v 1.0 40% of parent group</t>
  </si>
  <si>
    <t>NEUS v1.0 90% of parent</t>
  </si>
  <si>
    <t>NEUS v1.0</t>
  </si>
  <si>
    <t>Slucey Q corrected biomass mean of first 5 years</t>
  </si>
  <si>
    <t>Slucey non-Q corrected biomass mean of first 5 years</t>
  </si>
  <si>
    <t>NEUS v 1.0 80% of parent group</t>
  </si>
  <si>
    <t>NEUS v1.0 10 percent of parent</t>
  </si>
  <si>
    <t>New value from chlorophyll biomass RM 2017</t>
  </si>
  <si>
    <t>NEUS v 1.0 1% of parent group</t>
  </si>
  <si>
    <t>NEUS v1.0 40% of parent</t>
  </si>
  <si>
    <t>NEUS v1.0 60% parent</t>
  </si>
  <si>
    <t>NEUS v1.0 50% parent</t>
  </si>
  <si>
    <t>Slucey non-Q corrected biomass mean of all years</t>
  </si>
  <si>
    <t>NEUS v1.0 5% parent</t>
  </si>
  <si>
    <t>NEUS v1.0 10% parent</t>
  </si>
  <si>
    <t>NEUS v1.0 20% parent</t>
  </si>
  <si>
    <t>NEUS v1.0 0.01% parent</t>
  </si>
  <si>
    <t>NEUS v1.0 40% parent</t>
  </si>
  <si>
    <t>NEUS v1.0 47% parent</t>
  </si>
  <si>
    <t>Calculation based on proportion from v1.0 and biomass from COPEPOD based on displacement volume</t>
  </si>
  <si>
    <t>zoo</t>
  </si>
  <si>
    <t>new biomass</t>
  </si>
  <si>
    <t>pct</t>
  </si>
  <si>
    <t>pct * calculated biomass from displacement</t>
  </si>
  <si>
    <t>new phytoplankton biomass from Chl mean</t>
  </si>
  <si>
    <t>chl biomass</t>
  </si>
  <si>
    <t>(mean from satellites)</t>
  </si>
  <si>
    <t>to get v1 levels,</t>
  </si>
  <si>
    <t>v1 biomass by parent code</t>
  </si>
  <si>
    <t>n repeats</t>
  </si>
  <si>
    <t>change v15 scaler to</t>
  </si>
  <si>
    <t>?ord</t>
  </si>
  <si>
    <t>v1 ord</t>
  </si>
  <si>
    <t>mg</t>
  </si>
  <si>
    <t>problems here…. Need to check all invert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</si>
</sst>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A5A5A5"/>
        <bgColor rgb="FFB3B3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FFF2CC"/>
        <bgColor rgb="FFFFFFFF"/>
      </patternFill>
    </fill>
    <fill>
      <patternFill patternType="solid">
        <fgColor rgb="FF92D050"/>
        <bgColor rgb="FFB3B3B3"/>
      </patternFill>
    </fill>
    <fill>
      <patternFill patternType="solid">
        <fgColor rgb="FFFFC000"/>
        <bgColor rgb="FFFF9900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5" fillId="3" borderId="1" applyProtection="0"/>
  </cellStyleXfs>
  <cellXfs count="59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0" xfId="0" applyFont="1" applyFill="1"/>
    <xf numFmtId="164" fontId="0" fillId="4" borderId="0" xfId="0" applyNumberFormat="1" applyFill="1"/>
    <xf numFmtId="0" fontId="0" fillId="5" borderId="0" xfId="0" applyFont="1" applyFill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0" xfId="1" applyFont="1" applyFill="1" applyBorder="1"/>
    <xf numFmtId="0" fontId="2" fillId="0" borderId="0" xfId="0" applyFont="1"/>
    <xf numFmtId="0" fontId="1" fillId="4" borderId="0" xfId="1" applyFont="1" applyFill="1" applyBorder="1"/>
    <xf numFmtId="0" fontId="0" fillId="6" borderId="0" xfId="0" applyFont="1" applyFill="1"/>
    <xf numFmtId="164" fontId="0" fillId="6" borderId="0" xfId="0" applyNumberFormat="1" applyFill="1"/>
    <xf numFmtId="0" fontId="2" fillId="0" borderId="5" xfId="0" applyFont="1" applyBorder="1"/>
    <xf numFmtId="0" fontId="2" fillId="0" borderId="6" xfId="0" applyFont="1" applyBorder="1"/>
    <xf numFmtId="0" fontId="0" fillId="4" borderId="0" xfId="0" applyFont="1" applyFill="1" applyBorder="1"/>
    <xf numFmtId="0" fontId="0" fillId="0" borderId="0" xfId="0" applyFont="1"/>
    <xf numFmtId="0" fontId="0" fillId="0" borderId="0" xfId="0" applyFont="1" applyBorder="1"/>
    <xf numFmtId="0" fontId="1" fillId="0" borderId="0" xfId="1" applyFont="1" applyFill="1" applyBorder="1"/>
    <xf numFmtId="0" fontId="0" fillId="7" borderId="0" xfId="0" applyFill="1" applyBorder="1"/>
    <xf numFmtId="11" fontId="0" fillId="0" borderId="0" xfId="0" applyNumberFormat="1" applyBorder="1"/>
    <xf numFmtId="0" fontId="2" fillId="0" borderId="7" xfId="0" applyFont="1" applyBorder="1"/>
    <xf numFmtId="0" fontId="0" fillId="0" borderId="8" xfId="0" applyBorder="1"/>
    <xf numFmtId="0" fontId="2" fillId="0" borderId="9" xfId="0" applyFont="1" applyBorder="1"/>
    <xf numFmtId="0" fontId="0" fillId="0" borderId="8" xfId="0" applyFont="1" applyBorder="1"/>
    <xf numFmtId="0" fontId="0" fillId="0" borderId="9" xfId="0" applyBorder="1"/>
    <xf numFmtId="0" fontId="3" fillId="0" borderId="0" xfId="0" applyFont="1"/>
    <xf numFmtId="0" fontId="3" fillId="0" borderId="10" xfId="0" applyFont="1" applyBorder="1"/>
    <xf numFmtId="0" fontId="3" fillId="4" borderId="3" xfId="0" applyFont="1" applyFill="1" applyBorder="1"/>
    <xf numFmtId="0" fontId="3" fillId="4" borderId="10" xfId="0" applyFont="1" applyFill="1" applyBorder="1"/>
    <xf numFmtId="0" fontId="0" fillId="4" borderId="11" xfId="0" applyFont="1" applyFill="1" applyBorder="1"/>
    <xf numFmtId="0" fontId="0" fillId="4" borderId="10" xfId="0" applyFont="1" applyFill="1" applyBorder="1"/>
    <xf numFmtId="0" fontId="0" fillId="0" borderId="10" xfId="0" applyBorder="1"/>
    <xf numFmtId="0" fontId="3" fillId="4" borderId="0" xfId="0" applyFont="1" applyFill="1" applyBorder="1"/>
    <xf numFmtId="0" fontId="3" fillId="4" borderId="11" xfId="0" applyFont="1" applyFill="1" applyBorder="1"/>
    <xf numFmtId="0" fontId="3" fillId="0" borderId="0" xfId="0" applyFont="1" applyBorder="1"/>
    <xf numFmtId="0" fontId="2" fillId="0" borderId="0" xfId="0" applyFont="1" applyBorder="1"/>
    <xf numFmtId="0" fontId="2" fillId="4" borderId="0" xfId="0" applyFont="1" applyFill="1" applyBorder="1"/>
    <xf numFmtId="0" fontId="0" fillId="4" borderId="0" xfId="0" applyFill="1" applyBorder="1"/>
    <xf numFmtId="0" fontId="1" fillId="4" borderId="0" xfId="1" applyFont="1" applyFill="1" applyBorder="1"/>
    <xf numFmtId="0" fontId="2" fillId="0" borderId="8" xfId="0" applyFont="1" applyBorder="1"/>
    <xf numFmtId="164" fontId="0" fillId="0" borderId="12" xfId="0" applyNumberFormat="1" applyBorder="1"/>
    <xf numFmtId="0" fontId="0" fillId="4" borderId="2" xfId="0" applyFont="1" applyFill="1" applyBorder="1"/>
    <xf numFmtId="0" fontId="0" fillId="4" borderId="4" xfId="0" applyFill="1" applyBorder="1"/>
    <xf numFmtId="0" fontId="0" fillId="4" borderId="3" xfId="0" applyFont="1" applyFill="1" applyBorder="1"/>
    <xf numFmtId="164" fontId="0" fillId="4" borderId="13" xfId="0" applyNumberFormat="1" applyFill="1" applyBorder="1"/>
    <xf numFmtId="164" fontId="0" fillId="4" borderId="12" xfId="0" applyNumberFormat="1" applyFill="1" applyBorder="1"/>
    <xf numFmtId="164" fontId="2" fillId="0" borderId="12" xfId="0" applyNumberFormat="1" applyFont="1" applyBorder="1"/>
    <xf numFmtId="164" fontId="2" fillId="0" borderId="0" xfId="0" applyNumberFormat="1" applyFont="1"/>
    <xf numFmtId="0" fontId="0" fillId="4" borderId="5" xfId="0" applyFont="1" applyFill="1" applyBorder="1"/>
    <xf numFmtId="164" fontId="4" fillId="2" borderId="12" xfId="1" applyNumberFormat="1" applyFont="1" applyFill="1" applyBorder="1" applyAlignment="1" applyProtection="1"/>
    <xf numFmtId="164" fontId="5" fillId="3" borderId="1" xfId="1" applyNumberFormat="1" applyAlignment="1" applyProtection="1"/>
    <xf numFmtId="164" fontId="4" fillId="2" borderId="1" xfId="1" applyNumberFormat="1" applyFont="1" applyFill="1" applyBorder="1" applyAlignment="1" applyProtection="1"/>
    <xf numFmtId="0" fontId="4" fillId="2" borderId="0" xfId="1" applyFont="1" applyFill="1" applyBorder="1" applyAlignment="1" applyProtection="1"/>
    <xf numFmtId="0" fontId="0" fillId="8" borderId="0" xfId="0" applyFill="1"/>
  </cellXfs>
  <cellStyles count="2">
    <cellStyle name="Explanatory Text" xfId="1" builtinId="53" customBuilti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59595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'scale to SLucy biomass'!$G$10:$G$99</c:f>
              <c:strCache>
                <c:ptCount val="90"/>
                <c:pt idx="0">
                  <c:v>ANC</c:v>
                </c:pt>
                <c:pt idx="1">
                  <c:v>BB</c:v>
                </c:pt>
                <c:pt idx="2">
                  <c:v>BC</c:v>
                </c:pt>
                <c:pt idx="3">
                  <c:v>BD</c:v>
                </c:pt>
                <c:pt idx="4">
                  <c:v>BFF</c:v>
                </c:pt>
                <c:pt idx="5">
                  <c:v>BFT</c:v>
                </c:pt>
                <c:pt idx="6">
                  <c:v>BG</c:v>
                </c:pt>
                <c:pt idx="7">
                  <c:v>BIL</c:v>
                </c:pt>
                <c:pt idx="8">
                  <c:v>BLF</c:v>
                </c:pt>
                <c:pt idx="9">
                  <c:v>BLS</c:v>
                </c:pt>
                <c:pt idx="10">
                  <c:v>BMS</c:v>
                </c:pt>
                <c:pt idx="11">
                  <c:v>BO</c:v>
                </c:pt>
                <c:pt idx="12">
                  <c:v>BPF</c:v>
                </c:pt>
                <c:pt idx="13">
                  <c:v>BSB</c:v>
                </c:pt>
                <c:pt idx="14">
                  <c:v>BUT</c:v>
                </c:pt>
                <c:pt idx="15">
                  <c:v>BWH</c:v>
                </c:pt>
                <c:pt idx="16">
                  <c:v>CLA</c:v>
                </c:pt>
                <c:pt idx="17">
                  <c:v>COD</c:v>
                </c:pt>
                <c:pt idx="18">
                  <c:v>DC</c:v>
                </c:pt>
                <c:pt idx="19">
                  <c:v>DF</c:v>
                </c:pt>
                <c:pt idx="20">
                  <c:v>DIN</c:v>
                </c:pt>
                <c:pt idx="21">
                  <c:v>DL</c:v>
                </c:pt>
                <c:pt idx="22">
                  <c:v>DOG</c:v>
                </c:pt>
                <c:pt idx="23">
                  <c:v>DR</c:v>
                </c:pt>
                <c:pt idx="24">
                  <c:v>DRM</c:v>
                </c:pt>
                <c:pt idx="25">
                  <c:v>DSH</c:v>
                </c:pt>
                <c:pt idx="26">
                  <c:v>FDE</c:v>
                </c:pt>
                <c:pt idx="27">
                  <c:v>FDF</c:v>
                </c:pt>
                <c:pt idx="28">
                  <c:v>FLA</c:v>
                </c:pt>
                <c:pt idx="29">
                  <c:v>FOU</c:v>
                </c:pt>
                <c:pt idx="30">
                  <c:v>GOO</c:v>
                </c:pt>
                <c:pt idx="31">
                  <c:v>HAD</c:v>
                </c:pt>
                <c:pt idx="32">
                  <c:v>HAL</c:v>
                </c:pt>
                <c:pt idx="33">
                  <c:v>HER</c:v>
                </c:pt>
                <c:pt idx="34">
                  <c:v>INV</c:v>
                </c:pt>
                <c:pt idx="35">
                  <c:v>ISQ</c:v>
                </c:pt>
                <c:pt idx="36">
                  <c:v>LOB</c:v>
                </c:pt>
                <c:pt idx="37">
                  <c:v>LSK</c:v>
                </c:pt>
                <c:pt idx="38">
                  <c:v>LSQ</c:v>
                </c:pt>
                <c:pt idx="39">
                  <c:v>MA</c:v>
                </c:pt>
                <c:pt idx="40">
                  <c:v>MAK</c:v>
                </c:pt>
                <c:pt idx="41">
                  <c:v>MB</c:v>
                </c:pt>
                <c:pt idx="42">
                  <c:v>MEN</c:v>
                </c:pt>
                <c:pt idx="43">
                  <c:v>MPF</c:v>
                </c:pt>
                <c:pt idx="44">
                  <c:v>NSH</c:v>
                </c:pt>
                <c:pt idx="45">
                  <c:v>OHK</c:v>
                </c:pt>
                <c:pt idx="46">
                  <c:v>OPT</c:v>
                </c:pt>
                <c:pt idx="47">
                  <c:v>OSH</c:v>
                </c:pt>
                <c:pt idx="48">
                  <c:v>PB</c:v>
                </c:pt>
                <c:pt idx="49">
                  <c:v>PIN</c:v>
                </c:pt>
                <c:pt idx="50">
                  <c:v>PL</c:v>
                </c:pt>
                <c:pt idx="51">
                  <c:v>PLA</c:v>
                </c:pt>
                <c:pt idx="52">
                  <c:v>POL</c:v>
                </c:pt>
                <c:pt idx="53">
                  <c:v>POR</c:v>
                </c:pt>
                <c:pt idx="54">
                  <c:v>PS</c:v>
                </c:pt>
                <c:pt idx="55">
                  <c:v>PSH</c:v>
                </c:pt>
                <c:pt idx="56">
                  <c:v>QHG</c:v>
                </c:pt>
                <c:pt idx="57">
                  <c:v>RCB</c:v>
                </c:pt>
                <c:pt idx="58">
                  <c:v>RED</c:v>
                </c:pt>
                <c:pt idx="59">
                  <c:v>REP</c:v>
                </c:pt>
                <c:pt idx="60">
                  <c:v>RHK</c:v>
                </c:pt>
                <c:pt idx="61">
                  <c:v>RWH</c:v>
                </c:pt>
                <c:pt idx="62">
                  <c:v>SAL</c:v>
                </c:pt>
                <c:pt idx="63">
                  <c:v>SB</c:v>
                </c:pt>
                <c:pt idx="64">
                  <c:v>SCA</c:v>
                </c:pt>
                <c:pt idx="65">
                  <c:v>SCU</c:v>
                </c:pt>
                <c:pt idx="66">
                  <c:v>SDF</c:v>
                </c:pt>
                <c:pt idx="67">
                  <c:v>SG</c:v>
                </c:pt>
                <c:pt idx="68">
                  <c:v>SHK</c:v>
                </c:pt>
                <c:pt idx="69">
                  <c:v>SK</c:v>
                </c:pt>
                <c:pt idx="70">
                  <c:v>SMO</c:v>
                </c:pt>
                <c:pt idx="71">
                  <c:v>SSH</c:v>
                </c:pt>
                <c:pt idx="72">
                  <c:v>STB</c:v>
                </c:pt>
                <c:pt idx="73">
                  <c:v>SUF</c:v>
                </c:pt>
                <c:pt idx="74">
                  <c:v>SWH</c:v>
                </c:pt>
                <c:pt idx="75">
                  <c:v>TAU</c:v>
                </c:pt>
                <c:pt idx="76">
                  <c:v>TUN</c:v>
                </c:pt>
                <c:pt idx="77">
                  <c:v>TWH</c:v>
                </c:pt>
                <c:pt idx="78">
                  <c:v>TYL</c:v>
                </c:pt>
                <c:pt idx="79">
                  <c:v>WHK</c:v>
                </c:pt>
                <c:pt idx="80">
                  <c:v>WIF</c:v>
                </c:pt>
                <c:pt idx="81">
                  <c:v>WOL</c:v>
                </c:pt>
                <c:pt idx="82">
                  <c:v>WPF</c:v>
                </c:pt>
                <c:pt idx="83">
                  <c:v>WSK</c:v>
                </c:pt>
                <c:pt idx="84">
                  <c:v>WTF</c:v>
                </c:pt>
                <c:pt idx="85">
                  <c:v>YTF</c:v>
                </c:pt>
                <c:pt idx="86">
                  <c:v>ZG</c:v>
                </c:pt>
                <c:pt idx="87">
                  <c:v>ZL</c:v>
                </c:pt>
                <c:pt idx="88">
                  <c:v>ZM</c:v>
                </c:pt>
                <c:pt idx="89">
                  <c:v>ZS</c:v>
                </c:pt>
              </c:strCache>
            </c:strRef>
          </c:cat>
          <c:val>
            <c:numRef>
              <c:f>'scale to SLucy biomass'!$L$10:$L$99</c:f>
              <c:numCache>
                <c:formatCode>General</c:formatCode>
                <c:ptCount val="90"/>
                <c:pt idx="0">
                  <c:v>6.2125635581201522</c:v>
                </c:pt>
                <c:pt idx="1">
                  <c:v>3.1778997511668337</c:v>
                </c:pt>
                <c:pt idx="2">
                  <c:v>2.7799597427831224</c:v>
                </c:pt>
                <c:pt idx="3">
                  <c:v>4.574297713450119</c:v>
                </c:pt>
                <c:pt idx="4">
                  <c:v>4.2559500433329003</c:v>
                </c:pt>
                <c:pt idx="5">
                  <c:v>4.1896952477312572</c:v>
                </c:pt>
                <c:pt idx="6">
                  <c:v>4.7020873348592502</c:v>
                </c:pt>
                <c:pt idx="7">
                  <c:v>4.3909986745125611</c:v>
                </c:pt>
                <c:pt idx="8">
                  <c:v>6.4366179397606791</c:v>
                </c:pt>
                <c:pt idx="9">
                  <c:v>3.5825812087533286</c:v>
                </c:pt>
                <c:pt idx="10">
                  <c:v>5.9049752044287898</c:v>
                </c:pt>
                <c:pt idx="11">
                  <c:v>3.7799597424947957</c:v>
                </c:pt>
                <c:pt idx="12">
                  <c:v>6.1023047395092416</c:v>
                </c:pt>
                <c:pt idx="13">
                  <c:v>6.0113230672481368</c:v>
                </c:pt>
                <c:pt idx="14">
                  <c:v>7.0822210607011522</c:v>
                </c:pt>
                <c:pt idx="15">
                  <c:v>7.0131336521296328</c:v>
                </c:pt>
                <c:pt idx="16">
                  <c:v>4.2582152362119032</c:v>
                </c:pt>
                <c:pt idx="17">
                  <c:v>7.1438426665485562</c:v>
                </c:pt>
                <c:pt idx="18">
                  <c:v>0</c:v>
                </c:pt>
                <c:pt idx="19">
                  <c:v>5.961395633762085</c:v>
                </c:pt>
                <c:pt idx="20">
                  <c:v>8.5089597224038389</c:v>
                </c:pt>
                <c:pt idx="21">
                  <c:v>7.1778997511326956</c:v>
                </c:pt>
                <c:pt idx="22">
                  <c:v>8.7287548469229108</c:v>
                </c:pt>
                <c:pt idx="23">
                  <c:v>4.7799597424587548</c:v>
                </c:pt>
                <c:pt idx="24">
                  <c:v>7.4272904283492958</c:v>
                </c:pt>
                <c:pt idx="25">
                  <c:v>6.4682332641912357</c:v>
                </c:pt>
                <c:pt idx="26">
                  <c:v>7.033336820532254</c:v>
                </c:pt>
                <c:pt idx="27">
                  <c:v>7.3715746871907797</c:v>
                </c:pt>
                <c:pt idx="28">
                  <c:v>6.2251274138917321</c:v>
                </c:pt>
                <c:pt idx="29">
                  <c:v>6.8045279716060065</c:v>
                </c:pt>
                <c:pt idx="30">
                  <c:v>6.7817576337312744</c:v>
                </c:pt>
                <c:pt idx="31">
                  <c:v>7.8504247360182662</c:v>
                </c:pt>
                <c:pt idx="32">
                  <c:v>6.0335560645252126</c:v>
                </c:pt>
                <c:pt idx="33">
                  <c:v>7.2451138172109371</c:v>
                </c:pt>
                <c:pt idx="34">
                  <c:v>6.5389681969225188</c:v>
                </c:pt>
                <c:pt idx="35">
                  <c:v>4.570342722950933</c:v>
                </c:pt>
                <c:pt idx="36">
                  <c:v>4.3132470603981741</c:v>
                </c:pt>
                <c:pt idx="37">
                  <c:v>7.6686184271242661</c:v>
                </c:pt>
                <c:pt idx="38">
                  <c:v>4.570342722950933</c:v>
                </c:pt>
                <c:pt idx="39">
                  <c:v>0</c:v>
                </c:pt>
                <c:pt idx="40">
                  <c:v>7.2876951241071168</c:v>
                </c:pt>
                <c:pt idx="41">
                  <c:v>0</c:v>
                </c:pt>
                <c:pt idx="42">
                  <c:v>5.4262641203047242</c:v>
                </c:pt>
                <c:pt idx="43">
                  <c:v>4.1624828496524096</c:v>
                </c:pt>
                <c:pt idx="44">
                  <c:v>4.2897870616989522</c:v>
                </c:pt>
                <c:pt idx="45">
                  <c:v>5.2974813238430301</c:v>
                </c:pt>
                <c:pt idx="46">
                  <c:v>6.3126598032759889</c:v>
                </c:pt>
                <c:pt idx="47">
                  <c:v>4.2897870616989522</c:v>
                </c:pt>
                <c:pt idx="48">
                  <c:v>4.5030120118151027</c:v>
                </c:pt>
                <c:pt idx="49">
                  <c:v>4.525747645623567</c:v>
                </c:pt>
                <c:pt idx="50">
                  <c:v>6.3969115655428306</c:v>
                </c:pt>
                <c:pt idx="51">
                  <c:v>6.6343046339597658</c:v>
                </c:pt>
                <c:pt idx="52">
                  <c:v>6.9484945490687275</c:v>
                </c:pt>
                <c:pt idx="53">
                  <c:v>3.5825812087533286</c:v>
                </c:pt>
                <c:pt idx="54">
                  <c:v>5.8708655360846587</c:v>
                </c:pt>
                <c:pt idx="55">
                  <c:v>5.1044748566773697</c:v>
                </c:pt>
                <c:pt idx="56">
                  <c:v>4.2582152362119032</c:v>
                </c:pt>
                <c:pt idx="57">
                  <c:v>3.9251243080338951</c:v>
                </c:pt>
                <c:pt idx="58">
                  <c:v>7.9599427635207354</c:v>
                </c:pt>
                <c:pt idx="59">
                  <c:v>6.2916604628627351</c:v>
                </c:pt>
                <c:pt idx="60">
                  <c:v>6.8630762819467712</c:v>
                </c:pt>
                <c:pt idx="61">
                  <c:v>7.0131336521296328</c:v>
                </c:pt>
                <c:pt idx="62">
                  <c:v>6.5389681969225188</c:v>
                </c:pt>
                <c:pt idx="63">
                  <c:v>4.9661339926644139</c:v>
                </c:pt>
                <c:pt idx="64">
                  <c:v>4.7510486622778014</c:v>
                </c:pt>
                <c:pt idx="65">
                  <c:v>6.9542501183988836</c:v>
                </c:pt>
                <c:pt idx="66">
                  <c:v>5.5232183284509704</c:v>
                </c:pt>
                <c:pt idx="67">
                  <c:v>0</c:v>
                </c:pt>
                <c:pt idx="68">
                  <c:v>7.3345805013247141</c:v>
                </c:pt>
                <c:pt idx="69">
                  <c:v>7.2145056390851749</c:v>
                </c:pt>
                <c:pt idx="70">
                  <c:v>7.3162349094232084</c:v>
                </c:pt>
                <c:pt idx="71">
                  <c:v>5.8828703982875821</c:v>
                </c:pt>
                <c:pt idx="72">
                  <c:v>6.6893620106742722</c:v>
                </c:pt>
                <c:pt idx="73">
                  <c:v>6.988836290216371</c:v>
                </c:pt>
                <c:pt idx="74">
                  <c:v>6.1195529091500909</c:v>
                </c:pt>
                <c:pt idx="75">
                  <c:v>4.3916093741668512</c:v>
                </c:pt>
                <c:pt idx="76">
                  <c:v>3.6992500376227144</c:v>
                </c:pt>
                <c:pt idx="77">
                  <c:v>6.1195529091500909</c:v>
                </c:pt>
                <c:pt idx="78">
                  <c:v>5.0067974626238403</c:v>
                </c:pt>
                <c:pt idx="79">
                  <c:v>7.047899092585471</c:v>
                </c:pt>
                <c:pt idx="80">
                  <c:v>6.8388429505542492</c:v>
                </c:pt>
                <c:pt idx="81">
                  <c:v>5.3161110037278103</c:v>
                </c:pt>
                <c:pt idx="82">
                  <c:v>6.401611413763769</c:v>
                </c:pt>
                <c:pt idx="83">
                  <c:v>7.5496659591024677</c:v>
                </c:pt>
                <c:pt idx="84">
                  <c:v>6.2367156661876351</c:v>
                </c:pt>
                <c:pt idx="85">
                  <c:v>6.8169318970946957</c:v>
                </c:pt>
                <c:pt idx="86">
                  <c:v>5.9559627550939265</c:v>
                </c:pt>
                <c:pt idx="87">
                  <c:v>5.7220657434315267</c:v>
                </c:pt>
                <c:pt idx="88">
                  <c:v>5.7502952226414781</c:v>
                </c:pt>
                <c:pt idx="89">
                  <c:v>6.3481100518231246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5-47D1-B2EB-6EA03379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277457"/>
        <c:axId val="36645669"/>
      </c:barChart>
      <c:catAx>
        <c:axId val="172774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6645669"/>
        <c:crosses val="autoZero"/>
        <c:auto val="1"/>
        <c:lblAlgn val="ctr"/>
        <c:lblOffset val="100"/>
        <c:noMultiLvlLbl val="1"/>
      </c:catAx>
      <c:valAx>
        <c:axId val="3664566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72774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'Sheet1 (2)'!$G$10:$G$99</c:f>
              <c:strCache>
                <c:ptCount val="90"/>
                <c:pt idx="0">
                  <c:v>BB</c:v>
                </c:pt>
                <c:pt idx="1">
                  <c:v>BC</c:v>
                </c:pt>
                <c:pt idx="2">
                  <c:v>BD</c:v>
                </c:pt>
                <c:pt idx="3">
                  <c:v>QHG</c:v>
                </c:pt>
                <c:pt idx="4">
                  <c:v>CLA</c:v>
                </c:pt>
                <c:pt idx="5">
                  <c:v>BFF</c:v>
                </c:pt>
                <c:pt idx="6">
                  <c:v>SCA</c:v>
                </c:pt>
                <c:pt idx="7">
                  <c:v>BG</c:v>
                </c:pt>
                <c:pt idx="8">
                  <c:v>RCB</c:v>
                </c:pt>
                <c:pt idx="9">
                  <c:v>BMS</c:v>
                </c:pt>
                <c:pt idx="10">
                  <c:v>BO</c:v>
                </c:pt>
                <c:pt idx="11">
                  <c:v>LSQ</c:v>
                </c:pt>
                <c:pt idx="12">
                  <c:v>ISQ</c:v>
                </c:pt>
                <c:pt idx="13">
                  <c:v>DC</c:v>
                </c:pt>
                <c:pt idx="14">
                  <c:v>DF</c:v>
                </c:pt>
                <c:pt idx="15">
                  <c:v>DIN</c:v>
                </c:pt>
                <c:pt idx="16">
                  <c:v>DL</c:v>
                </c:pt>
                <c:pt idx="17">
                  <c:v>DR</c:v>
                </c:pt>
                <c:pt idx="18">
                  <c:v>SHK</c:v>
                </c:pt>
                <c:pt idx="19">
                  <c:v>ANC</c:v>
                </c:pt>
                <c:pt idx="20">
                  <c:v>BPF</c:v>
                </c:pt>
                <c:pt idx="21">
                  <c:v>BUT</c:v>
                </c:pt>
                <c:pt idx="22">
                  <c:v>OHK</c:v>
                </c:pt>
                <c:pt idx="23">
                  <c:v>POL</c:v>
                </c:pt>
                <c:pt idx="24">
                  <c:v>DRM</c:v>
                </c:pt>
                <c:pt idx="25">
                  <c:v>STB</c:v>
                </c:pt>
                <c:pt idx="26">
                  <c:v>TAU</c:v>
                </c:pt>
                <c:pt idx="27">
                  <c:v>WOL</c:v>
                </c:pt>
                <c:pt idx="28">
                  <c:v>SAL</c:v>
                </c:pt>
                <c:pt idx="29">
                  <c:v>BSB</c:v>
                </c:pt>
                <c:pt idx="30">
                  <c:v>OPT</c:v>
                </c:pt>
                <c:pt idx="31">
                  <c:v>SDF</c:v>
                </c:pt>
                <c:pt idx="32">
                  <c:v>FDF</c:v>
                </c:pt>
                <c:pt idx="33">
                  <c:v>RED</c:v>
                </c:pt>
                <c:pt idx="34">
                  <c:v>SCU</c:v>
                </c:pt>
                <c:pt idx="35">
                  <c:v>TYL</c:v>
                </c:pt>
                <c:pt idx="36">
                  <c:v>RHK</c:v>
                </c:pt>
                <c:pt idx="37">
                  <c:v>INV</c:v>
                </c:pt>
                <c:pt idx="38">
                  <c:v>GOO</c:v>
                </c:pt>
                <c:pt idx="39">
                  <c:v>MEN</c:v>
                </c:pt>
                <c:pt idx="40">
                  <c:v>FDE</c:v>
                </c:pt>
                <c:pt idx="41">
                  <c:v>YTF</c:v>
                </c:pt>
                <c:pt idx="42">
                  <c:v>HAD</c:v>
                </c:pt>
                <c:pt idx="43">
                  <c:v>COD</c:v>
                </c:pt>
                <c:pt idx="44">
                  <c:v>MPF</c:v>
                </c:pt>
                <c:pt idx="45">
                  <c:v>MAK</c:v>
                </c:pt>
                <c:pt idx="46">
                  <c:v>HER</c:v>
                </c:pt>
                <c:pt idx="47">
                  <c:v>FLA</c:v>
                </c:pt>
                <c:pt idx="48">
                  <c:v>HAL</c:v>
                </c:pt>
                <c:pt idx="49">
                  <c:v>WPF</c:v>
                </c:pt>
                <c:pt idx="50">
                  <c:v>SUF</c:v>
                </c:pt>
                <c:pt idx="51">
                  <c:v>WIF</c:v>
                </c:pt>
                <c:pt idx="52">
                  <c:v>WTF</c:v>
                </c:pt>
                <c:pt idx="53">
                  <c:v>PLA</c:v>
                </c:pt>
                <c:pt idx="54">
                  <c:v>FOU</c:v>
                </c:pt>
                <c:pt idx="55">
                  <c:v>WHK</c:v>
                </c:pt>
                <c:pt idx="56">
                  <c:v>BLF</c:v>
                </c:pt>
                <c:pt idx="57">
                  <c:v>BIL</c:v>
                </c:pt>
                <c:pt idx="58">
                  <c:v>BFT</c:v>
                </c:pt>
                <c:pt idx="59">
                  <c:v>TUN</c:v>
                </c:pt>
                <c:pt idx="60">
                  <c:v>MA</c:v>
                </c:pt>
                <c:pt idx="61">
                  <c:v>MB</c:v>
                </c:pt>
                <c:pt idx="62">
                  <c:v>PB</c:v>
                </c:pt>
                <c:pt idx="63">
                  <c:v>PIN</c:v>
                </c:pt>
                <c:pt idx="64">
                  <c:v>PL</c:v>
                </c:pt>
                <c:pt idx="65">
                  <c:v>PS</c:v>
                </c:pt>
                <c:pt idx="66">
                  <c:v>NSH</c:v>
                </c:pt>
                <c:pt idx="67">
                  <c:v>OSH</c:v>
                </c:pt>
                <c:pt idx="68">
                  <c:v>REP</c:v>
                </c:pt>
                <c:pt idx="69">
                  <c:v>SB</c:v>
                </c:pt>
                <c:pt idx="70">
                  <c:v>SG</c:v>
                </c:pt>
                <c:pt idx="71">
                  <c:v>DOG</c:v>
                </c:pt>
                <c:pt idx="72">
                  <c:v>SMO</c:v>
                </c:pt>
                <c:pt idx="73">
                  <c:v>SSH</c:v>
                </c:pt>
                <c:pt idx="74">
                  <c:v>DSH</c:v>
                </c:pt>
                <c:pt idx="75">
                  <c:v>BLS</c:v>
                </c:pt>
                <c:pt idx="76">
                  <c:v>POR</c:v>
                </c:pt>
                <c:pt idx="77">
                  <c:v>PSH</c:v>
                </c:pt>
                <c:pt idx="78">
                  <c:v>WSK</c:v>
                </c:pt>
                <c:pt idx="79">
                  <c:v>LSK</c:v>
                </c:pt>
                <c:pt idx="80">
                  <c:v>SK</c:v>
                </c:pt>
                <c:pt idx="81">
                  <c:v>RWH</c:v>
                </c:pt>
                <c:pt idx="82">
                  <c:v>BWH</c:v>
                </c:pt>
                <c:pt idx="83">
                  <c:v>SWH</c:v>
                </c:pt>
                <c:pt idx="84">
                  <c:v>TWH</c:v>
                </c:pt>
                <c:pt idx="85">
                  <c:v>ZG</c:v>
                </c:pt>
                <c:pt idx="86">
                  <c:v>ZL</c:v>
                </c:pt>
                <c:pt idx="87">
                  <c:v>ZM</c:v>
                </c:pt>
                <c:pt idx="88">
                  <c:v>ZS</c:v>
                </c:pt>
                <c:pt idx="89">
                  <c:v>LOB</c:v>
                </c:pt>
              </c:strCache>
            </c:strRef>
          </c:cat>
          <c:val>
            <c:numRef>
              <c:f>'Sheet1 (2)'!$L$10:$L$99</c:f>
              <c:numCache>
                <c:formatCode>General</c:formatCode>
                <c:ptCount val="90"/>
                <c:pt idx="0">
                  <c:v>3.1778997511668337</c:v>
                </c:pt>
                <c:pt idx="1">
                  <c:v>2.7799597427831224</c:v>
                </c:pt>
                <c:pt idx="2">
                  <c:v>4.574297713450119</c:v>
                </c:pt>
                <c:pt idx="3">
                  <c:v>4.2582152362119032</c:v>
                </c:pt>
                <c:pt idx="4">
                  <c:v>4.2582152362119032</c:v>
                </c:pt>
                <c:pt idx="5">
                  <c:v>4.2559500433329003</c:v>
                </c:pt>
                <c:pt idx="6">
                  <c:v>4.7510486622778014</c:v>
                </c:pt>
                <c:pt idx="7">
                  <c:v>4.7020873348592502</c:v>
                </c:pt>
                <c:pt idx="8">
                  <c:v>3.9251243080338951</c:v>
                </c:pt>
                <c:pt idx="9">
                  <c:v>5.9049752044287898</c:v>
                </c:pt>
                <c:pt idx="10">
                  <c:v>3.7799597424947957</c:v>
                </c:pt>
                <c:pt idx="11">
                  <c:v>4.570342722950933</c:v>
                </c:pt>
                <c:pt idx="12">
                  <c:v>4.570342722950933</c:v>
                </c:pt>
                <c:pt idx="13">
                  <c:v>0</c:v>
                </c:pt>
                <c:pt idx="14">
                  <c:v>5.961395633762085</c:v>
                </c:pt>
                <c:pt idx="15">
                  <c:v>8.5089597224038389</c:v>
                </c:pt>
                <c:pt idx="16">
                  <c:v>7.1778997511326956</c:v>
                </c:pt>
                <c:pt idx="17">
                  <c:v>4.7799597424587548</c:v>
                </c:pt>
                <c:pt idx="18">
                  <c:v>7.3345805013247141</c:v>
                </c:pt>
                <c:pt idx="19">
                  <c:v>6.2125635581201522</c:v>
                </c:pt>
                <c:pt idx="20">
                  <c:v>6.1023047395092416</c:v>
                </c:pt>
                <c:pt idx="21">
                  <c:v>7.0822210607011522</c:v>
                </c:pt>
                <c:pt idx="22">
                  <c:v>5.2974813238430301</c:v>
                </c:pt>
                <c:pt idx="23">
                  <c:v>6.9484945490687275</c:v>
                </c:pt>
                <c:pt idx="24">
                  <c:v>7.4272904283492958</c:v>
                </c:pt>
                <c:pt idx="25">
                  <c:v>6.6893620106742722</c:v>
                </c:pt>
                <c:pt idx="26">
                  <c:v>4.3916093741668512</c:v>
                </c:pt>
                <c:pt idx="27">
                  <c:v>5.3161110037278103</c:v>
                </c:pt>
                <c:pt idx="28">
                  <c:v>6.5389681969225188</c:v>
                </c:pt>
                <c:pt idx="29">
                  <c:v>6.0113230672481368</c:v>
                </c:pt>
                <c:pt idx="30">
                  <c:v>6.3126598032759889</c:v>
                </c:pt>
                <c:pt idx="31">
                  <c:v>5.5232183284509704</c:v>
                </c:pt>
                <c:pt idx="32">
                  <c:v>7.3715746871907797</c:v>
                </c:pt>
                <c:pt idx="33">
                  <c:v>7.9599427635207354</c:v>
                </c:pt>
                <c:pt idx="34">
                  <c:v>6.9542501183988836</c:v>
                </c:pt>
                <c:pt idx="35">
                  <c:v>5.0067974626238403</c:v>
                </c:pt>
                <c:pt idx="36">
                  <c:v>6.8630762819467712</c:v>
                </c:pt>
                <c:pt idx="37">
                  <c:v>6.5389681969225188</c:v>
                </c:pt>
                <c:pt idx="38">
                  <c:v>6.7817576337312744</c:v>
                </c:pt>
                <c:pt idx="39">
                  <c:v>5.4262641203047242</c:v>
                </c:pt>
                <c:pt idx="40">
                  <c:v>7.033336820532254</c:v>
                </c:pt>
                <c:pt idx="41">
                  <c:v>6.8169318970946957</c:v>
                </c:pt>
                <c:pt idx="42">
                  <c:v>7.8504247360182662</c:v>
                </c:pt>
                <c:pt idx="43">
                  <c:v>7.1438426665485562</c:v>
                </c:pt>
                <c:pt idx="44">
                  <c:v>4.1624828496524096</c:v>
                </c:pt>
                <c:pt idx="45">
                  <c:v>7.2876951241071168</c:v>
                </c:pt>
                <c:pt idx="46">
                  <c:v>7.2451138172109371</c:v>
                </c:pt>
                <c:pt idx="47">
                  <c:v>6.2251274138917321</c:v>
                </c:pt>
                <c:pt idx="48">
                  <c:v>6.0335560645252126</c:v>
                </c:pt>
                <c:pt idx="49">
                  <c:v>6.401611413763769</c:v>
                </c:pt>
                <c:pt idx="50">
                  <c:v>6.988836290216371</c:v>
                </c:pt>
                <c:pt idx="51">
                  <c:v>6.8388429505542492</c:v>
                </c:pt>
                <c:pt idx="52">
                  <c:v>6.2367156661876351</c:v>
                </c:pt>
                <c:pt idx="53">
                  <c:v>6.6343046339597658</c:v>
                </c:pt>
                <c:pt idx="54">
                  <c:v>6.8045279716060065</c:v>
                </c:pt>
                <c:pt idx="55">
                  <c:v>7.047899092585471</c:v>
                </c:pt>
                <c:pt idx="56">
                  <c:v>6.4366179397606791</c:v>
                </c:pt>
                <c:pt idx="57">
                  <c:v>4.3909986745125611</c:v>
                </c:pt>
                <c:pt idx="58">
                  <c:v>4.1896952477312572</c:v>
                </c:pt>
                <c:pt idx="59">
                  <c:v>3.6992500376227144</c:v>
                </c:pt>
                <c:pt idx="60">
                  <c:v>0</c:v>
                </c:pt>
                <c:pt idx="61">
                  <c:v>0</c:v>
                </c:pt>
                <c:pt idx="62">
                  <c:v>4.5030120118151027</c:v>
                </c:pt>
                <c:pt idx="63">
                  <c:v>4.525747645623567</c:v>
                </c:pt>
                <c:pt idx="64">
                  <c:v>6.3969115655428306</c:v>
                </c:pt>
                <c:pt idx="65">
                  <c:v>5.8708655360846587</c:v>
                </c:pt>
                <c:pt idx="66">
                  <c:v>4.2897870616989522</c:v>
                </c:pt>
                <c:pt idx="67">
                  <c:v>4.2897870616989522</c:v>
                </c:pt>
                <c:pt idx="68">
                  <c:v>6.2916604628627351</c:v>
                </c:pt>
                <c:pt idx="69">
                  <c:v>4.9661339926644139</c:v>
                </c:pt>
                <c:pt idx="70">
                  <c:v>0</c:v>
                </c:pt>
                <c:pt idx="71">
                  <c:v>8.7287548469229108</c:v>
                </c:pt>
                <c:pt idx="72">
                  <c:v>7.3162349094232084</c:v>
                </c:pt>
                <c:pt idx="73">
                  <c:v>5.8828703982875821</c:v>
                </c:pt>
                <c:pt idx="74">
                  <c:v>6.4682332641912357</c:v>
                </c:pt>
                <c:pt idx="75">
                  <c:v>3.5825812087533286</c:v>
                </c:pt>
                <c:pt idx="76">
                  <c:v>3.5825812087533286</c:v>
                </c:pt>
                <c:pt idx="77">
                  <c:v>5.1044748566773697</c:v>
                </c:pt>
                <c:pt idx="78">
                  <c:v>7.5496659591024677</c:v>
                </c:pt>
                <c:pt idx="79">
                  <c:v>7.6686184271242661</c:v>
                </c:pt>
                <c:pt idx="80">
                  <c:v>7.2145056390851749</c:v>
                </c:pt>
                <c:pt idx="81">
                  <c:v>7.0131336521296328</c:v>
                </c:pt>
                <c:pt idx="82">
                  <c:v>7.0131336521296328</c:v>
                </c:pt>
                <c:pt idx="83">
                  <c:v>6.1195529091500909</c:v>
                </c:pt>
                <c:pt idx="84">
                  <c:v>6.1195529091500909</c:v>
                </c:pt>
                <c:pt idx="85">
                  <c:v>5.9559627550939265</c:v>
                </c:pt>
                <c:pt idx="86">
                  <c:v>5.7220657434315267</c:v>
                </c:pt>
                <c:pt idx="87">
                  <c:v>5.7502952226414781</c:v>
                </c:pt>
                <c:pt idx="88">
                  <c:v>6.3481100518231246</c:v>
                </c:pt>
                <c:pt idx="89">
                  <c:v>4.3132470603981741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A-4789-B510-AEFAED22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355000"/>
        <c:axId val="36314012"/>
      </c:barChart>
      <c:catAx>
        <c:axId val="5235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6314012"/>
        <c:crosses val="autoZero"/>
        <c:auto val="1"/>
        <c:lblAlgn val="ctr"/>
        <c:lblOffset val="100"/>
        <c:noMultiLvlLbl val="1"/>
      </c:catAx>
      <c:valAx>
        <c:axId val="3631401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23550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'Sheet1 (2)'!$G$10:$G$99</c:f>
              <c:strCache>
                <c:ptCount val="90"/>
                <c:pt idx="0">
                  <c:v>BB</c:v>
                </c:pt>
                <c:pt idx="1">
                  <c:v>BC</c:v>
                </c:pt>
                <c:pt idx="2">
                  <c:v>BD</c:v>
                </c:pt>
                <c:pt idx="3">
                  <c:v>QHG</c:v>
                </c:pt>
                <c:pt idx="4">
                  <c:v>CLA</c:v>
                </c:pt>
                <c:pt idx="5">
                  <c:v>BFF</c:v>
                </c:pt>
                <c:pt idx="6">
                  <c:v>SCA</c:v>
                </c:pt>
                <c:pt idx="7">
                  <c:v>BG</c:v>
                </c:pt>
                <c:pt idx="8">
                  <c:v>RCB</c:v>
                </c:pt>
                <c:pt idx="9">
                  <c:v>BMS</c:v>
                </c:pt>
                <c:pt idx="10">
                  <c:v>BO</c:v>
                </c:pt>
                <c:pt idx="11">
                  <c:v>LSQ</c:v>
                </c:pt>
                <c:pt idx="12">
                  <c:v>ISQ</c:v>
                </c:pt>
                <c:pt idx="13">
                  <c:v>DC</c:v>
                </c:pt>
                <c:pt idx="14">
                  <c:v>DF</c:v>
                </c:pt>
                <c:pt idx="15">
                  <c:v>DIN</c:v>
                </c:pt>
                <c:pt idx="16">
                  <c:v>DL</c:v>
                </c:pt>
                <c:pt idx="17">
                  <c:v>DR</c:v>
                </c:pt>
                <c:pt idx="18">
                  <c:v>SHK</c:v>
                </c:pt>
                <c:pt idx="19">
                  <c:v>ANC</c:v>
                </c:pt>
                <c:pt idx="20">
                  <c:v>BPF</c:v>
                </c:pt>
                <c:pt idx="21">
                  <c:v>BUT</c:v>
                </c:pt>
                <c:pt idx="22">
                  <c:v>OHK</c:v>
                </c:pt>
                <c:pt idx="23">
                  <c:v>POL</c:v>
                </c:pt>
                <c:pt idx="24">
                  <c:v>DRM</c:v>
                </c:pt>
                <c:pt idx="25">
                  <c:v>STB</c:v>
                </c:pt>
                <c:pt idx="26">
                  <c:v>TAU</c:v>
                </c:pt>
                <c:pt idx="27">
                  <c:v>WOL</c:v>
                </c:pt>
                <c:pt idx="28">
                  <c:v>SAL</c:v>
                </c:pt>
                <c:pt idx="29">
                  <c:v>BSB</c:v>
                </c:pt>
                <c:pt idx="30">
                  <c:v>OPT</c:v>
                </c:pt>
                <c:pt idx="31">
                  <c:v>SDF</c:v>
                </c:pt>
                <c:pt idx="32">
                  <c:v>FDF</c:v>
                </c:pt>
                <c:pt idx="33">
                  <c:v>RED</c:v>
                </c:pt>
                <c:pt idx="34">
                  <c:v>SCU</c:v>
                </c:pt>
                <c:pt idx="35">
                  <c:v>TYL</c:v>
                </c:pt>
                <c:pt idx="36">
                  <c:v>RHK</c:v>
                </c:pt>
                <c:pt idx="37">
                  <c:v>INV</c:v>
                </c:pt>
                <c:pt idx="38">
                  <c:v>GOO</c:v>
                </c:pt>
                <c:pt idx="39">
                  <c:v>MEN</c:v>
                </c:pt>
                <c:pt idx="40">
                  <c:v>FDE</c:v>
                </c:pt>
                <c:pt idx="41">
                  <c:v>YTF</c:v>
                </c:pt>
                <c:pt idx="42">
                  <c:v>HAD</c:v>
                </c:pt>
                <c:pt idx="43">
                  <c:v>COD</c:v>
                </c:pt>
                <c:pt idx="44">
                  <c:v>MPF</c:v>
                </c:pt>
                <c:pt idx="45">
                  <c:v>MAK</c:v>
                </c:pt>
                <c:pt idx="46">
                  <c:v>HER</c:v>
                </c:pt>
                <c:pt idx="47">
                  <c:v>FLA</c:v>
                </c:pt>
                <c:pt idx="48">
                  <c:v>HAL</c:v>
                </c:pt>
                <c:pt idx="49">
                  <c:v>WPF</c:v>
                </c:pt>
                <c:pt idx="50">
                  <c:v>SUF</c:v>
                </c:pt>
                <c:pt idx="51">
                  <c:v>WIF</c:v>
                </c:pt>
                <c:pt idx="52">
                  <c:v>WTF</c:v>
                </c:pt>
                <c:pt idx="53">
                  <c:v>PLA</c:v>
                </c:pt>
                <c:pt idx="54">
                  <c:v>FOU</c:v>
                </c:pt>
                <c:pt idx="55">
                  <c:v>WHK</c:v>
                </c:pt>
                <c:pt idx="56">
                  <c:v>BLF</c:v>
                </c:pt>
                <c:pt idx="57">
                  <c:v>BIL</c:v>
                </c:pt>
                <c:pt idx="58">
                  <c:v>BFT</c:v>
                </c:pt>
                <c:pt idx="59">
                  <c:v>TUN</c:v>
                </c:pt>
                <c:pt idx="60">
                  <c:v>MA</c:v>
                </c:pt>
                <c:pt idx="61">
                  <c:v>MB</c:v>
                </c:pt>
                <c:pt idx="62">
                  <c:v>PB</c:v>
                </c:pt>
                <c:pt idx="63">
                  <c:v>PIN</c:v>
                </c:pt>
                <c:pt idx="64">
                  <c:v>PL</c:v>
                </c:pt>
                <c:pt idx="65">
                  <c:v>PS</c:v>
                </c:pt>
                <c:pt idx="66">
                  <c:v>NSH</c:v>
                </c:pt>
                <c:pt idx="67">
                  <c:v>OSH</c:v>
                </c:pt>
                <c:pt idx="68">
                  <c:v>REP</c:v>
                </c:pt>
                <c:pt idx="69">
                  <c:v>SB</c:v>
                </c:pt>
                <c:pt idx="70">
                  <c:v>SG</c:v>
                </c:pt>
                <c:pt idx="71">
                  <c:v>DOG</c:v>
                </c:pt>
                <c:pt idx="72">
                  <c:v>SMO</c:v>
                </c:pt>
                <c:pt idx="73">
                  <c:v>SSH</c:v>
                </c:pt>
                <c:pt idx="74">
                  <c:v>DSH</c:v>
                </c:pt>
                <c:pt idx="75">
                  <c:v>BLS</c:v>
                </c:pt>
                <c:pt idx="76">
                  <c:v>POR</c:v>
                </c:pt>
                <c:pt idx="77">
                  <c:v>PSH</c:v>
                </c:pt>
                <c:pt idx="78">
                  <c:v>WSK</c:v>
                </c:pt>
                <c:pt idx="79">
                  <c:v>LSK</c:v>
                </c:pt>
                <c:pt idx="80">
                  <c:v>SK</c:v>
                </c:pt>
                <c:pt idx="81">
                  <c:v>RWH</c:v>
                </c:pt>
                <c:pt idx="82">
                  <c:v>BWH</c:v>
                </c:pt>
                <c:pt idx="83">
                  <c:v>SWH</c:v>
                </c:pt>
                <c:pt idx="84">
                  <c:v>TWH</c:v>
                </c:pt>
                <c:pt idx="85">
                  <c:v>ZG</c:v>
                </c:pt>
                <c:pt idx="86">
                  <c:v>ZL</c:v>
                </c:pt>
                <c:pt idx="87">
                  <c:v>ZM</c:v>
                </c:pt>
                <c:pt idx="88">
                  <c:v>ZS</c:v>
                </c:pt>
                <c:pt idx="89">
                  <c:v>LOB</c:v>
                </c:pt>
              </c:strCache>
            </c:strRef>
          </c:cat>
          <c:val>
            <c:numRef>
              <c:f>'Sheet1 (2)'!$K$10:$K$99</c:f>
              <c:numCache>
                <c:formatCode>General</c:formatCode>
                <c:ptCount val="90"/>
                <c:pt idx="0">
                  <c:v>1506.2593340000001</c:v>
                </c:pt>
                <c:pt idx="1">
                  <c:v>602.50373400000001</c:v>
                </c:pt>
                <c:pt idx="2">
                  <c:v>37523.013831999997</c:v>
                </c:pt>
                <c:pt idx="3">
                  <c:v>18122.380147</c:v>
                </c:pt>
                <c:pt idx="4">
                  <c:v>18122.380147</c:v>
                </c:pt>
                <c:pt idx="5">
                  <c:v>18028.103525999999</c:v>
                </c:pt>
                <c:pt idx="6">
                  <c:v>56370.081442000002</c:v>
                </c:pt>
                <c:pt idx="7">
                  <c:v>50360.187089999999</c:v>
                </c:pt>
                <c:pt idx="8">
                  <c:v>8416.3600850000003</c:v>
                </c:pt>
                <c:pt idx="9">
                  <c:v>803480.24704499997</c:v>
                </c:pt>
                <c:pt idx="10">
                  <c:v>6025.0373360000003</c:v>
                </c:pt>
                <c:pt idx="11">
                  <c:v>37182.854138000002</c:v>
                </c:pt>
                <c:pt idx="12">
                  <c:v>37182.854138000002</c:v>
                </c:pt>
                <c:pt idx="13">
                  <c:v>0</c:v>
                </c:pt>
                <c:pt idx="14">
                  <c:v>914946.360139</c:v>
                </c:pt>
                <c:pt idx="15">
                  <c:v>322819471.66819298</c:v>
                </c:pt>
                <c:pt idx="16">
                  <c:v>15062593.338816</c:v>
                </c:pt>
                <c:pt idx="17">
                  <c:v>60250.373355000003</c:v>
                </c:pt>
                <c:pt idx="18">
                  <c:v>21606304.946125001</c:v>
                </c:pt>
                <c:pt idx="19">
                  <c:v>1631411.6455570001</c:v>
                </c:pt>
                <c:pt idx="20">
                  <c:v>1265624.110043</c:v>
                </c:pt>
                <c:pt idx="21">
                  <c:v>12084287.822197</c:v>
                </c:pt>
                <c:pt idx="22">
                  <c:v>198372.43480300001</c:v>
                </c:pt>
                <c:pt idx="23">
                  <c:v>8881668.2866040003</c:v>
                </c:pt>
                <c:pt idx="24">
                  <c:v>26747945.42072</c:v>
                </c:pt>
                <c:pt idx="25">
                  <c:v>4890598.5040079998</c:v>
                </c:pt>
                <c:pt idx="26">
                  <c:v>24638.222572999999</c:v>
                </c:pt>
                <c:pt idx="27">
                  <c:v>207067.053529</c:v>
                </c:pt>
                <c:pt idx="28">
                  <c:v>3459140.4585790001</c:v>
                </c:pt>
                <c:pt idx="29">
                  <c:v>1026415.1821419999</c:v>
                </c:pt>
                <c:pt idx="30">
                  <c:v>2054280.7818779999</c:v>
                </c:pt>
                <c:pt idx="31">
                  <c:v>333594.074975</c:v>
                </c:pt>
                <c:pt idx="32">
                  <c:v>23527440.684957001</c:v>
                </c:pt>
                <c:pt idx="33">
                  <c:v>91189065.166751996</c:v>
                </c:pt>
                <c:pt idx="34">
                  <c:v>9000157.6838729996</c:v>
                </c:pt>
                <c:pt idx="35">
                  <c:v>101577.486609</c:v>
                </c:pt>
                <c:pt idx="36">
                  <c:v>7295856.475633</c:v>
                </c:pt>
                <c:pt idx="37">
                  <c:v>3459140.4585790001</c:v>
                </c:pt>
                <c:pt idx="38">
                  <c:v>6050031.4704949996</c:v>
                </c:pt>
                <c:pt idx="39">
                  <c:v>266848.10331699997</c:v>
                </c:pt>
                <c:pt idx="40">
                  <c:v>10797838.324952001</c:v>
                </c:pt>
                <c:pt idx="41">
                  <c:v>6560423.824364</c:v>
                </c:pt>
                <c:pt idx="42">
                  <c:v>70863848.753868997</c:v>
                </c:pt>
                <c:pt idx="43">
                  <c:v>13926521.903409</c:v>
                </c:pt>
                <c:pt idx="44">
                  <c:v>14537.269765999999</c:v>
                </c:pt>
                <c:pt idx="45">
                  <c:v>19395238.486230999</c:v>
                </c:pt>
                <c:pt idx="46">
                  <c:v>17583843.800783001</c:v>
                </c:pt>
                <c:pt idx="47">
                  <c:v>1679296.6201309999</c:v>
                </c:pt>
                <c:pt idx="48">
                  <c:v>1080329.0751690001</c:v>
                </c:pt>
                <c:pt idx="49">
                  <c:v>2521223.890631</c:v>
                </c:pt>
                <c:pt idx="50">
                  <c:v>9746221.7907100003</c:v>
                </c:pt>
                <c:pt idx="51">
                  <c:v>6899902.4464619998</c:v>
                </c:pt>
                <c:pt idx="52">
                  <c:v>1724708.3508909999</c:v>
                </c:pt>
                <c:pt idx="53">
                  <c:v>4308287.0743450001</c:v>
                </c:pt>
                <c:pt idx="54">
                  <c:v>6375701.4369470002</c:v>
                </c:pt>
                <c:pt idx="55">
                  <c:v>11166037.770857999</c:v>
                </c:pt>
                <c:pt idx="56">
                  <c:v>2732863.4968389999</c:v>
                </c:pt>
                <c:pt idx="57">
                  <c:v>24603.60095</c:v>
                </c:pt>
                <c:pt idx="58">
                  <c:v>15477.301675999999</c:v>
                </c:pt>
                <c:pt idx="59">
                  <c:v>5003.225042</c:v>
                </c:pt>
                <c:pt idx="60">
                  <c:v>0</c:v>
                </c:pt>
                <c:pt idx="61">
                  <c:v>0</c:v>
                </c:pt>
                <c:pt idx="62">
                  <c:v>31842.855921999999</c:v>
                </c:pt>
                <c:pt idx="63">
                  <c:v>33554.258472000001</c:v>
                </c:pt>
                <c:pt idx="64">
                  <c:v>2494086.8096650001</c:v>
                </c:pt>
                <c:pt idx="65">
                  <c:v>742789.12392799999</c:v>
                </c:pt>
                <c:pt idx="66">
                  <c:v>19488.888085999999</c:v>
                </c:pt>
                <c:pt idx="67">
                  <c:v>19488.888085999999</c:v>
                </c:pt>
                <c:pt idx="68">
                  <c:v>1957313.8214779999</c:v>
                </c:pt>
                <c:pt idx="69">
                  <c:v>92498.351462999999</c:v>
                </c:pt>
                <c:pt idx="70">
                  <c:v>0</c:v>
                </c:pt>
                <c:pt idx="71">
                  <c:v>535494293.24554002</c:v>
                </c:pt>
                <c:pt idx="72">
                  <c:v>20712613.889311001</c:v>
                </c:pt>
                <c:pt idx="73">
                  <c:v>763607.87449700001</c:v>
                </c:pt>
                <c:pt idx="74">
                  <c:v>2939227.9186880002</c:v>
                </c:pt>
                <c:pt idx="75">
                  <c:v>3824.557624</c:v>
                </c:pt>
                <c:pt idx="76">
                  <c:v>3824.557624</c:v>
                </c:pt>
                <c:pt idx="77">
                  <c:v>127196.41080500001</c:v>
                </c:pt>
                <c:pt idx="78">
                  <c:v>35454058.674932003</c:v>
                </c:pt>
                <c:pt idx="79">
                  <c:v>46624955.15738</c:v>
                </c:pt>
                <c:pt idx="80">
                  <c:v>16387233.391062001</c:v>
                </c:pt>
                <c:pt idx="81">
                  <c:v>10307032.658292999</c:v>
                </c:pt>
                <c:pt idx="82">
                  <c:v>10307032.658292999</c:v>
                </c:pt>
                <c:pt idx="83">
                  <c:v>1316900.3380470001</c:v>
                </c:pt>
                <c:pt idx="84">
                  <c:v>1316900.3380470001</c:v>
                </c:pt>
                <c:pt idx="85">
                  <c:v>903571.98045899998</c:v>
                </c:pt>
                <c:pt idx="86">
                  <c:v>527309.67943899997</c:v>
                </c:pt>
                <c:pt idx="87">
                  <c:v>562723.72086400003</c:v>
                </c:pt>
                <c:pt idx="88">
                  <c:v>2228999.914508</c:v>
                </c:pt>
                <c:pt idx="89">
                  <c:v>20570.604788000001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9-404B-BDD6-1F5043DBB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8376684"/>
        <c:axId val="47197676"/>
      </c:barChart>
      <c:catAx>
        <c:axId val="883766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7197676"/>
        <c:crosses val="autoZero"/>
        <c:auto val="1"/>
        <c:lblAlgn val="ctr"/>
        <c:lblOffset val="100"/>
        <c:noMultiLvlLbl val="1"/>
      </c:catAx>
      <c:valAx>
        <c:axId val="4719767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83766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Sheet1!$G$10:$G$99</c:f>
              <c:strCache>
                <c:ptCount val="90"/>
                <c:pt idx="0">
                  <c:v>ANC</c:v>
                </c:pt>
                <c:pt idx="1">
                  <c:v>BB</c:v>
                </c:pt>
                <c:pt idx="2">
                  <c:v>BC</c:v>
                </c:pt>
                <c:pt idx="3">
                  <c:v>BD</c:v>
                </c:pt>
                <c:pt idx="4">
                  <c:v>BFF</c:v>
                </c:pt>
                <c:pt idx="5">
                  <c:v>BFT</c:v>
                </c:pt>
                <c:pt idx="6">
                  <c:v>BG</c:v>
                </c:pt>
                <c:pt idx="7">
                  <c:v>BIL</c:v>
                </c:pt>
                <c:pt idx="8">
                  <c:v>BLF</c:v>
                </c:pt>
                <c:pt idx="9">
                  <c:v>BLS</c:v>
                </c:pt>
                <c:pt idx="10">
                  <c:v>BMS</c:v>
                </c:pt>
                <c:pt idx="11">
                  <c:v>BO</c:v>
                </c:pt>
                <c:pt idx="12">
                  <c:v>BPF</c:v>
                </c:pt>
                <c:pt idx="13">
                  <c:v>BSB</c:v>
                </c:pt>
                <c:pt idx="14">
                  <c:v>BUT</c:v>
                </c:pt>
                <c:pt idx="15">
                  <c:v>BWH</c:v>
                </c:pt>
                <c:pt idx="16">
                  <c:v>CLA</c:v>
                </c:pt>
                <c:pt idx="17">
                  <c:v>COD</c:v>
                </c:pt>
                <c:pt idx="18">
                  <c:v>DC</c:v>
                </c:pt>
                <c:pt idx="19">
                  <c:v>DF</c:v>
                </c:pt>
                <c:pt idx="20">
                  <c:v>DIN</c:v>
                </c:pt>
                <c:pt idx="21">
                  <c:v>DL</c:v>
                </c:pt>
                <c:pt idx="22">
                  <c:v>DOG</c:v>
                </c:pt>
                <c:pt idx="23">
                  <c:v>DR</c:v>
                </c:pt>
                <c:pt idx="24">
                  <c:v>DRM</c:v>
                </c:pt>
                <c:pt idx="25">
                  <c:v>DSH</c:v>
                </c:pt>
                <c:pt idx="26">
                  <c:v>FDE</c:v>
                </c:pt>
                <c:pt idx="27">
                  <c:v>FDF</c:v>
                </c:pt>
                <c:pt idx="28">
                  <c:v>FLA</c:v>
                </c:pt>
                <c:pt idx="29">
                  <c:v>FOU</c:v>
                </c:pt>
                <c:pt idx="30">
                  <c:v>GOO</c:v>
                </c:pt>
                <c:pt idx="31">
                  <c:v>HAD</c:v>
                </c:pt>
                <c:pt idx="32">
                  <c:v>HAL</c:v>
                </c:pt>
                <c:pt idx="33">
                  <c:v>HER</c:v>
                </c:pt>
                <c:pt idx="34">
                  <c:v>INV</c:v>
                </c:pt>
                <c:pt idx="35">
                  <c:v>ISQ</c:v>
                </c:pt>
                <c:pt idx="36">
                  <c:v>LOB</c:v>
                </c:pt>
                <c:pt idx="37">
                  <c:v>LSK</c:v>
                </c:pt>
                <c:pt idx="38">
                  <c:v>LSQ</c:v>
                </c:pt>
                <c:pt idx="39">
                  <c:v>MA</c:v>
                </c:pt>
                <c:pt idx="40">
                  <c:v>MAK</c:v>
                </c:pt>
                <c:pt idx="41">
                  <c:v>MB</c:v>
                </c:pt>
                <c:pt idx="42">
                  <c:v>MEN</c:v>
                </c:pt>
                <c:pt idx="43">
                  <c:v>MPF</c:v>
                </c:pt>
                <c:pt idx="44">
                  <c:v>NSH</c:v>
                </c:pt>
                <c:pt idx="45">
                  <c:v>OHK</c:v>
                </c:pt>
                <c:pt idx="46">
                  <c:v>OPT</c:v>
                </c:pt>
                <c:pt idx="47">
                  <c:v>OSH</c:v>
                </c:pt>
                <c:pt idx="48">
                  <c:v>PB</c:v>
                </c:pt>
                <c:pt idx="49">
                  <c:v>PIN</c:v>
                </c:pt>
                <c:pt idx="50">
                  <c:v>PL</c:v>
                </c:pt>
                <c:pt idx="51">
                  <c:v>PLA</c:v>
                </c:pt>
                <c:pt idx="52">
                  <c:v>POL</c:v>
                </c:pt>
                <c:pt idx="53">
                  <c:v>POR</c:v>
                </c:pt>
                <c:pt idx="54">
                  <c:v>PS</c:v>
                </c:pt>
                <c:pt idx="55">
                  <c:v>PSH</c:v>
                </c:pt>
                <c:pt idx="56">
                  <c:v>QHG</c:v>
                </c:pt>
                <c:pt idx="57">
                  <c:v>RCB</c:v>
                </c:pt>
                <c:pt idx="58">
                  <c:v>RED</c:v>
                </c:pt>
                <c:pt idx="59">
                  <c:v>REP</c:v>
                </c:pt>
                <c:pt idx="60">
                  <c:v>RHK</c:v>
                </c:pt>
                <c:pt idx="61">
                  <c:v>RWH</c:v>
                </c:pt>
                <c:pt idx="62">
                  <c:v>SAL</c:v>
                </c:pt>
                <c:pt idx="63">
                  <c:v>SB</c:v>
                </c:pt>
                <c:pt idx="64">
                  <c:v>SCA</c:v>
                </c:pt>
                <c:pt idx="65">
                  <c:v>SCU</c:v>
                </c:pt>
                <c:pt idx="66">
                  <c:v>SDF</c:v>
                </c:pt>
                <c:pt idx="67">
                  <c:v>SG</c:v>
                </c:pt>
                <c:pt idx="68">
                  <c:v>SHK</c:v>
                </c:pt>
                <c:pt idx="69">
                  <c:v>SK</c:v>
                </c:pt>
                <c:pt idx="70">
                  <c:v>SMO</c:v>
                </c:pt>
                <c:pt idx="71">
                  <c:v>SSH</c:v>
                </c:pt>
                <c:pt idx="72">
                  <c:v>STB</c:v>
                </c:pt>
                <c:pt idx="73">
                  <c:v>SUF</c:v>
                </c:pt>
                <c:pt idx="74">
                  <c:v>SWH</c:v>
                </c:pt>
                <c:pt idx="75">
                  <c:v>TAU</c:v>
                </c:pt>
                <c:pt idx="76">
                  <c:v>TUN</c:v>
                </c:pt>
                <c:pt idx="77">
                  <c:v>TWH</c:v>
                </c:pt>
                <c:pt idx="78">
                  <c:v>TYL</c:v>
                </c:pt>
                <c:pt idx="79">
                  <c:v>WHK</c:v>
                </c:pt>
                <c:pt idx="80">
                  <c:v>WIF</c:v>
                </c:pt>
                <c:pt idx="81">
                  <c:v>WOL</c:v>
                </c:pt>
                <c:pt idx="82">
                  <c:v>WPF</c:v>
                </c:pt>
                <c:pt idx="83">
                  <c:v>WSK</c:v>
                </c:pt>
                <c:pt idx="84">
                  <c:v>WTF</c:v>
                </c:pt>
                <c:pt idx="85">
                  <c:v>YTF</c:v>
                </c:pt>
                <c:pt idx="86">
                  <c:v>ZG</c:v>
                </c:pt>
                <c:pt idx="87">
                  <c:v>ZL</c:v>
                </c:pt>
                <c:pt idx="88">
                  <c:v>ZM</c:v>
                </c:pt>
                <c:pt idx="89">
                  <c:v>ZS</c:v>
                </c:pt>
              </c:strCache>
            </c:strRef>
          </c:cat>
          <c:val>
            <c:numRef>
              <c:f>Sheet1!$L$10:$L$99</c:f>
              <c:numCache>
                <c:formatCode>General</c:formatCode>
                <c:ptCount val="90"/>
                <c:pt idx="0">
                  <c:v>6.2125635581201522</c:v>
                </c:pt>
                <c:pt idx="1">
                  <c:v>3.1778997511668337</c:v>
                </c:pt>
                <c:pt idx="2">
                  <c:v>2.7799597427831224</c:v>
                </c:pt>
                <c:pt idx="3">
                  <c:v>4.574297713450119</c:v>
                </c:pt>
                <c:pt idx="4">
                  <c:v>4.2559500433329003</c:v>
                </c:pt>
                <c:pt idx="5">
                  <c:v>4.1896952477312572</c:v>
                </c:pt>
                <c:pt idx="6">
                  <c:v>4.7020873348592502</c:v>
                </c:pt>
                <c:pt idx="7">
                  <c:v>4.3909986745125611</c:v>
                </c:pt>
                <c:pt idx="8">
                  <c:v>6.4366179397606791</c:v>
                </c:pt>
                <c:pt idx="9">
                  <c:v>3.5825812087533286</c:v>
                </c:pt>
                <c:pt idx="10">
                  <c:v>5.9049752044287898</c:v>
                </c:pt>
                <c:pt idx="11">
                  <c:v>3.7799597424947957</c:v>
                </c:pt>
                <c:pt idx="12">
                  <c:v>6.1023047395092416</c:v>
                </c:pt>
                <c:pt idx="13">
                  <c:v>6.0113230672481368</c:v>
                </c:pt>
                <c:pt idx="14">
                  <c:v>7.0822210607011522</c:v>
                </c:pt>
                <c:pt idx="15">
                  <c:v>7.0131336521296328</c:v>
                </c:pt>
                <c:pt idx="16">
                  <c:v>4.2582152362119032</c:v>
                </c:pt>
                <c:pt idx="17">
                  <c:v>7.1438426665485562</c:v>
                </c:pt>
                <c:pt idx="18">
                  <c:v>0</c:v>
                </c:pt>
                <c:pt idx="19">
                  <c:v>5.961395633762085</c:v>
                </c:pt>
                <c:pt idx="20">
                  <c:v>8.5089597224038389</c:v>
                </c:pt>
                <c:pt idx="21">
                  <c:v>7.1778997511326956</c:v>
                </c:pt>
                <c:pt idx="22">
                  <c:v>8.7287548469229108</c:v>
                </c:pt>
                <c:pt idx="23">
                  <c:v>4.7799597424587548</c:v>
                </c:pt>
                <c:pt idx="24">
                  <c:v>7.4272904283492958</c:v>
                </c:pt>
                <c:pt idx="25">
                  <c:v>6.4682332641912357</c:v>
                </c:pt>
                <c:pt idx="26">
                  <c:v>7.033336820532254</c:v>
                </c:pt>
                <c:pt idx="27">
                  <c:v>7.3715746871907797</c:v>
                </c:pt>
                <c:pt idx="28">
                  <c:v>6.2251274138917321</c:v>
                </c:pt>
                <c:pt idx="29">
                  <c:v>6.8045279716060065</c:v>
                </c:pt>
                <c:pt idx="30">
                  <c:v>6.7817576337312744</c:v>
                </c:pt>
                <c:pt idx="31">
                  <c:v>7.8504247360182662</c:v>
                </c:pt>
                <c:pt idx="32">
                  <c:v>6.0335560645252126</c:v>
                </c:pt>
                <c:pt idx="33">
                  <c:v>7.2451138172109371</c:v>
                </c:pt>
                <c:pt idx="34">
                  <c:v>6.5389681969225188</c:v>
                </c:pt>
                <c:pt idx="35">
                  <c:v>4.570342722950933</c:v>
                </c:pt>
                <c:pt idx="36">
                  <c:v>4.3132470603981741</c:v>
                </c:pt>
                <c:pt idx="37">
                  <c:v>7.6686184271242661</c:v>
                </c:pt>
                <c:pt idx="38">
                  <c:v>4.570342722950933</c:v>
                </c:pt>
                <c:pt idx="39">
                  <c:v>0</c:v>
                </c:pt>
                <c:pt idx="40">
                  <c:v>7.2876951241071168</c:v>
                </c:pt>
                <c:pt idx="41">
                  <c:v>0</c:v>
                </c:pt>
                <c:pt idx="42">
                  <c:v>5.4262641203047242</c:v>
                </c:pt>
                <c:pt idx="43">
                  <c:v>4.1624828496524096</c:v>
                </c:pt>
                <c:pt idx="44">
                  <c:v>4.2897870616989522</c:v>
                </c:pt>
                <c:pt idx="45">
                  <c:v>5.2974813238430301</c:v>
                </c:pt>
                <c:pt idx="46">
                  <c:v>6.3126598032759889</c:v>
                </c:pt>
                <c:pt idx="47">
                  <c:v>4.2897870616989522</c:v>
                </c:pt>
                <c:pt idx="48">
                  <c:v>4.5030120118151027</c:v>
                </c:pt>
                <c:pt idx="49">
                  <c:v>4.525747645623567</c:v>
                </c:pt>
                <c:pt idx="50">
                  <c:v>6.3969115655428306</c:v>
                </c:pt>
                <c:pt idx="51">
                  <c:v>6.6343046339597658</c:v>
                </c:pt>
                <c:pt idx="52">
                  <c:v>6.9484945490687275</c:v>
                </c:pt>
                <c:pt idx="53">
                  <c:v>3.5825812087533286</c:v>
                </c:pt>
                <c:pt idx="54">
                  <c:v>5.8708655360846587</c:v>
                </c:pt>
                <c:pt idx="55">
                  <c:v>5.1044748566773697</c:v>
                </c:pt>
                <c:pt idx="56">
                  <c:v>4.2582152362119032</c:v>
                </c:pt>
                <c:pt idx="57">
                  <c:v>3.9251243080338951</c:v>
                </c:pt>
                <c:pt idx="58">
                  <c:v>7.9599427635207354</c:v>
                </c:pt>
                <c:pt idx="59">
                  <c:v>6.2916604628627351</c:v>
                </c:pt>
                <c:pt idx="60">
                  <c:v>6.8630762819467712</c:v>
                </c:pt>
                <c:pt idx="61">
                  <c:v>7.0131336521296328</c:v>
                </c:pt>
                <c:pt idx="62">
                  <c:v>6.5389681969225188</c:v>
                </c:pt>
                <c:pt idx="63">
                  <c:v>4.9661339926644139</c:v>
                </c:pt>
                <c:pt idx="64">
                  <c:v>4.7510486622778014</c:v>
                </c:pt>
                <c:pt idx="65">
                  <c:v>6.9542501183988836</c:v>
                </c:pt>
                <c:pt idx="66">
                  <c:v>5.5232183284509704</c:v>
                </c:pt>
                <c:pt idx="67">
                  <c:v>0</c:v>
                </c:pt>
                <c:pt idx="68">
                  <c:v>7.3345805013247141</c:v>
                </c:pt>
                <c:pt idx="69">
                  <c:v>7.2145056390851749</c:v>
                </c:pt>
                <c:pt idx="70">
                  <c:v>7.3162349094232084</c:v>
                </c:pt>
                <c:pt idx="71">
                  <c:v>5.8828703982875821</c:v>
                </c:pt>
                <c:pt idx="72">
                  <c:v>6.6893620106742722</c:v>
                </c:pt>
                <c:pt idx="73">
                  <c:v>6.988836290216371</c:v>
                </c:pt>
                <c:pt idx="74">
                  <c:v>6.1195529091500909</c:v>
                </c:pt>
                <c:pt idx="75">
                  <c:v>4.3916093741668512</c:v>
                </c:pt>
                <c:pt idx="76">
                  <c:v>3.6992500376227144</c:v>
                </c:pt>
                <c:pt idx="77">
                  <c:v>6.1195529091500909</c:v>
                </c:pt>
                <c:pt idx="78">
                  <c:v>5.0067974626238403</c:v>
                </c:pt>
                <c:pt idx="79">
                  <c:v>7.047899092585471</c:v>
                </c:pt>
                <c:pt idx="80">
                  <c:v>6.8388429505542492</c:v>
                </c:pt>
                <c:pt idx="81">
                  <c:v>5.3161110037278103</c:v>
                </c:pt>
                <c:pt idx="82">
                  <c:v>6.401611413763769</c:v>
                </c:pt>
                <c:pt idx="83">
                  <c:v>7.5496659591024677</c:v>
                </c:pt>
                <c:pt idx="84">
                  <c:v>6.2367156661876351</c:v>
                </c:pt>
                <c:pt idx="85">
                  <c:v>6.8169318970946957</c:v>
                </c:pt>
                <c:pt idx="86">
                  <c:v>5.9559627550939265</c:v>
                </c:pt>
                <c:pt idx="87">
                  <c:v>5.7220657434315267</c:v>
                </c:pt>
                <c:pt idx="88">
                  <c:v>5.7502952226414781</c:v>
                </c:pt>
                <c:pt idx="89">
                  <c:v>6.3481100518231246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C-4428-AF03-EFBF4A807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523806"/>
        <c:axId val="27350982"/>
      </c:barChart>
      <c:catAx>
        <c:axId val="125238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7350982"/>
        <c:crosses val="autoZero"/>
        <c:auto val="1"/>
        <c:lblAlgn val="ctr"/>
        <c:lblOffset val="100"/>
        <c:noMultiLvlLbl val="1"/>
      </c:catAx>
      <c:valAx>
        <c:axId val="2735098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25238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Sheet1!$G$10:$G$99</c:f>
              <c:strCache>
                <c:ptCount val="90"/>
                <c:pt idx="0">
                  <c:v>ANC</c:v>
                </c:pt>
                <c:pt idx="1">
                  <c:v>BB</c:v>
                </c:pt>
                <c:pt idx="2">
                  <c:v>BC</c:v>
                </c:pt>
                <c:pt idx="3">
                  <c:v>BD</c:v>
                </c:pt>
                <c:pt idx="4">
                  <c:v>BFF</c:v>
                </c:pt>
                <c:pt idx="5">
                  <c:v>BFT</c:v>
                </c:pt>
                <c:pt idx="6">
                  <c:v>BG</c:v>
                </c:pt>
                <c:pt idx="7">
                  <c:v>BIL</c:v>
                </c:pt>
                <c:pt idx="8">
                  <c:v>BLF</c:v>
                </c:pt>
                <c:pt idx="9">
                  <c:v>BLS</c:v>
                </c:pt>
                <c:pt idx="10">
                  <c:v>BMS</c:v>
                </c:pt>
                <c:pt idx="11">
                  <c:v>BO</c:v>
                </c:pt>
                <c:pt idx="12">
                  <c:v>BPF</c:v>
                </c:pt>
                <c:pt idx="13">
                  <c:v>BSB</c:v>
                </c:pt>
                <c:pt idx="14">
                  <c:v>BUT</c:v>
                </c:pt>
                <c:pt idx="15">
                  <c:v>BWH</c:v>
                </c:pt>
                <c:pt idx="16">
                  <c:v>CLA</c:v>
                </c:pt>
                <c:pt idx="17">
                  <c:v>COD</c:v>
                </c:pt>
                <c:pt idx="18">
                  <c:v>DC</c:v>
                </c:pt>
                <c:pt idx="19">
                  <c:v>DF</c:v>
                </c:pt>
                <c:pt idx="20">
                  <c:v>DIN</c:v>
                </c:pt>
                <c:pt idx="21">
                  <c:v>DL</c:v>
                </c:pt>
                <c:pt idx="22">
                  <c:v>DOG</c:v>
                </c:pt>
                <c:pt idx="23">
                  <c:v>DR</c:v>
                </c:pt>
                <c:pt idx="24">
                  <c:v>DRM</c:v>
                </c:pt>
                <c:pt idx="25">
                  <c:v>DSH</c:v>
                </c:pt>
                <c:pt idx="26">
                  <c:v>FDE</c:v>
                </c:pt>
                <c:pt idx="27">
                  <c:v>FDF</c:v>
                </c:pt>
                <c:pt idx="28">
                  <c:v>FLA</c:v>
                </c:pt>
                <c:pt idx="29">
                  <c:v>FOU</c:v>
                </c:pt>
                <c:pt idx="30">
                  <c:v>GOO</c:v>
                </c:pt>
                <c:pt idx="31">
                  <c:v>HAD</c:v>
                </c:pt>
                <c:pt idx="32">
                  <c:v>HAL</c:v>
                </c:pt>
                <c:pt idx="33">
                  <c:v>HER</c:v>
                </c:pt>
                <c:pt idx="34">
                  <c:v>INV</c:v>
                </c:pt>
                <c:pt idx="35">
                  <c:v>ISQ</c:v>
                </c:pt>
                <c:pt idx="36">
                  <c:v>LOB</c:v>
                </c:pt>
                <c:pt idx="37">
                  <c:v>LSK</c:v>
                </c:pt>
                <c:pt idx="38">
                  <c:v>LSQ</c:v>
                </c:pt>
                <c:pt idx="39">
                  <c:v>MA</c:v>
                </c:pt>
                <c:pt idx="40">
                  <c:v>MAK</c:v>
                </c:pt>
                <c:pt idx="41">
                  <c:v>MB</c:v>
                </c:pt>
                <c:pt idx="42">
                  <c:v>MEN</c:v>
                </c:pt>
                <c:pt idx="43">
                  <c:v>MPF</c:v>
                </c:pt>
                <c:pt idx="44">
                  <c:v>NSH</c:v>
                </c:pt>
                <c:pt idx="45">
                  <c:v>OHK</c:v>
                </c:pt>
                <c:pt idx="46">
                  <c:v>OPT</c:v>
                </c:pt>
                <c:pt idx="47">
                  <c:v>OSH</c:v>
                </c:pt>
                <c:pt idx="48">
                  <c:v>PB</c:v>
                </c:pt>
                <c:pt idx="49">
                  <c:v>PIN</c:v>
                </c:pt>
                <c:pt idx="50">
                  <c:v>PL</c:v>
                </c:pt>
                <c:pt idx="51">
                  <c:v>PLA</c:v>
                </c:pt>
                <c:pt idx="52">
                  <c:v>POL</c:v>
                </c:pt>
                <c:pt idx="53">
                  <c:v>POR</c:v>
                </c:pt>
                <c:pt idx="54">
                  <c:v>PS</c:v>
                </c:pt>
                <c:pt idx="55">
                  <c:v>PSH</c:v>
                </c:pt>
                <c:pt idx="56">
                  <c:v>QHG</c:v>
                </c:pt>
                <c:pt idx="57">
                  <c:v>RCB</c:v>
                </c:pt>
                <c:pt idx="58">
                  <c:v>RED</c:v>
                </c:pt>
                <c:pt idx="59">
                  <c:v>REP</c:v>
                </c:pt>
                <c:pt idx="60">
                  <c:v>RHK</c:v>
                </c:pt>
                <c:pt idx="61">
                  <c:v>RWH</c:v>
                </c:pt>
                <c:pt idx="62">
                  <c:v>SAL</c:v>
                </c:pt>
                <c:pt idx="63">
                  <c:v>SB</c:v>
                </c:pt>
                <c:pt idx="64">
                  <c:v>SCA</c:v>
                </c:pt>
                <c:pt idx="65">
                  <c:v>SCU</c:v>
                </c:pt>
                <c:pt idx="66">
                  <c:v>SDF</c:v>
                </c:pt>
                <c:pt idx="67">
                  <c:v>SG</c:v>
                </c:pt>
                <c:pt idx="68">
                  <c:v>SHK</c:v>
                </c:pt>
                <c:pt idx="69">
                  <c:v>SK</c:v>
                </c:pt>
                <c:pt idx="70">
                  <c:v>SMO</c:v>
                </c:pt>
                <c:pt idx="71">
                  <c:v>SSH</c:v>
                </c:pt>
                <c:pt idx="72">
                  <c:v>STB</c:v>
                </c:pt>
                <c:pt idx="73">
                  <c:v>SUF</c:v>
                </c:pt>
                <c:pt idx="74">
                  <c:v>SWH</c:v>
                </c:pt>
                <c:pt idx="75">
                  <c:v>TAU</c:v>
                </c:pt>
                <c:pt idx="76">
                  <c:v>TUN</c:v>
                </c:pt>
                <c:pt idx="77">
                  <c:v>TWH</c:v>
                </c:pt>
                <c:pt idx="78">
                  <c:v>TYL</c:v>
                </c:pt>
                <c:pt idx="79">
                  <c:v>WHK</c:v>
                </c:pt>
                <c:pt idx="80">
                  <c:v>WIF</c:v>
                </c:pt>
                <c:pt idx="81">
                  <c:v>WOL</c:v>
                </c:pt>
                <c:pt idx="82">
                  <c:v>WPF</c:v>
                </c:pt>
                <c:pt idx="83">
                  <c:v>WSK</c:v>
                </c:pt>
                <c:pt idx="84">
                  <c:v>WTF</c:v>
                </c:pt>
                <c:pt idx="85">
                  <c:v>YTF</c:v>
                </c:pt>
                <c:pt idx="86">
                  <c:v>ZG</c:v>
                </c:pt>
                <c:pt idx="87">
                  <c:v>ZL</c:v>
                </c:pt>
                <c:pt idx="88">
                  <c:v>ZM</c:v>
                </c:pt>
                <c:pt idx="89">
                  <c:v>ZS</c:v>
                </c:pt>
              </c:strCache>
            </c:strRef>
          </c:cat>
          <c:val>
            <c:numRef>
              <c:f>Sheet1!$K$10:$K$99</c:f>
              <c:numCache>
                <c:formatCode>General</c:formatCode>
                <c:ptCount val="90"/>
                <c:pt idx="0">
                  <c:v>1631411.6455570001</c:v>
                </c:pt>
                <c:pt idx="1">
                  <c:v>1506.2593340000001</c:v>
                </c:pt>
                <c:pt idx="2">
                  <c:v>602.50373400000001</c:v>
                </c:pt>
                <c:pt idx="3">
                  <c:v>37523.013831999997</c:v>
                </c:pt>
                <c:pt idx="4">
                  <c:v>18028.103525999999</c:v>
                </c:pt>
                <c:pt idx="5">
                  <c:v>15477.301675999999</c:v>
                </c:pt>
                <c:pt idx="6">
                  <c:v>50360.187089999999</c:v>
                </c:pt>
                <c:pt idx="7">
                  <c:v>24603.60095</c:v>
                </c:pt>
                <c:pt idx="8">
                  <c:v>2732863.4968389999</c:v>
                </c:pt>
                <c:pt idx="9">
                  <c:v>3824.557624</c:v>
                </c:pt>
                <c:pt idx="10">
                  <c:v>803480.24704499997</c:v>
                </c:pt>
                <c:pt idx="11">
                  <c:v>6025.0373360000003</c:v>
                </c:pt>
                <c:pt idx="12">
                  <c:v>1265624.110043</c:v>
                </c:pt>
                <c:pt idx="13">
                  <c:v>1026415.1821419999</c:v>
                </c:pt>
                <c:pt idx="14">
                  <c:v>12084287.822197</c:v>
                </c:pt>
                <c:pt idx="15">
                  <c:v>10307032.658292999</c:v>
                </c:pt>
                <c:pt idx="16">
                  <c:v>18122.380147</c:v>
                </c:pt>
                <c:pt idx="17">
                  <c:v>13926521.903409</c:v>
                </c:pt>
                <c:pt idx="18">
                  <c:v>0</c:v>
                </c:pt>
                <c:pt idx="19">
                  <c:v>914946.360139</c:v>
                </c:pt>
                <c:pt idx="20">
                  <c:v>322819471.66819298</c:v>
                </c:pt>
                <c:pt idx="21">
                  <c:v>15062593.338816</c:v>
                </c:pt>
                <c:pt idx="22">
                  <c:v>535494293.24554002</c:v>
                </c:pt>
                <c:pt idx="23">
                  <c:v>60250.373355000003</c:v>
                </c:pt>
                <c:pt idx="24">
                  <c:v>26747945.42072</c:v>
                </c:pt>
                <c:pt idx="25">
                  <c:v>2939227.9186880002</c:v>
                </c:pt>
                <c:pt idx="26">
                  <c:v>10797838.324952001</c:v>
                </c:pt>
                <c:pt idx="27">
                  <c:v>23527440.684957001</c:v>
                </c:pt>
                <c:pt idx="28">
                  <c:v>1679296.6201309999</c:v>
                </c:pt>
                <c:pt idx="29">
                  <c:v>6375701.4369470002</c:v>
                </c:pt>
                <c:pt idx="30">
                  <c:v>6050031.4704949996</c:v>
                </c:pt>
                <c:pt idx="31">
                  <c:v>70863848.753868997</c:v>
                </c:pt>
                <c:pt idx="32">
                  <c:v>1080329.0751690001</c:v>
                </c:pt>
                <c:pt idx="33">
                  <c:v>17583843.800783001</c:v>
                </c:pt>
                <c:pt idx="34">
                  <c:v>3459140.4585790001</c:v>
                </c:pt>
                <c:pt idx="35">
                  <c:v>37182.854138000002</c:v>
                </c:pt>
                <c:pt idx="36">
                  <c:v>20570.604788000001</c:v>
                </c:pt>
                <c:pt idx="37">
                  <c:v>46624955.15738</c:v>
                </c:pt>
                <c:pt idx="38">
                  <c:v>37182.854138000002</c:v>
                </c:pt>
                <c:pt idx="39">
                  <c:v>0</c:v>
                </c:pt>
                <c:pt idx="40">
                  <c:v>19395238.486230999</c:v>
                </c:pt>
                <c:pt idx="41">
                  <c:v>0</c:v>
                </c:pt>
                <c:pt idx="42">
                  <c:v>266848.10331699997</c:v>
                </c:pt>
                <c:pt idx="43">
                  <c:v>14537.269765999999</c:v>
                </c:pt>
                <c:pt idx="44">
                  <c:v>19488.888085999999</c:v>
                </c:pt>
                <c:pt idx="45">
                  <c:v>198372.43480300001</c:v>
                </c:pt>
                <c:pt idx="46">
                  <c:v>2054280.7818779999</c:v>
                </c:pt>
                <c:pt idx="47">
                  <c:v>19488.888085999999</c:v>
                </c:pt>
                <c:pt idx="48">
                  <c:v>31842.855921999999</c:v>
                </c:pt>
                <c:pt idx="49">
                  <c:v>33554.258472000001</c:v>
                </c:pt>
                <c:pt idx="50">
                  <c:v>2494086.8096650001</c:v>
                </c:pt>
                <c:pt idx="51">
                  <c:v>4308287.0743450001</c:v>
                </c:pt>
                <c:pt idx="52">
                  <c:v>8881668.2866040003</c:v>
                </c:pt>
                <c:pt idx="53">
                  <c:v>3824.557624</c:v>
                </c:pt>
                <c:pt idx="54">
                  <c:v>742789.12392799999</c:v>
                </c:pt>
                <c:pt idx="55">
                  <c:v>127196.41080500001</c:v>
                </c:pt>
                <c:pt idx="56">
                  <c:v>18122.380147</c:v>
                </c:pt>
                <c:pt idx="57">
                  <c:v>8416.3600850000003</c:v>
                </c:pt>
                <c:pt idx="58">
                  <c:v>91189065.166751996</c:v>
                </c:pt>
                <c:pt idx="59">
                  <c:v>1957313.8214779999</c:v>
                </c:pt>
                <c:pt idx="60">
                  <c:v>7295856.475633</c:v>
                </c:pt>
                <c:pt idx="61">
                  <c:v>10307032.658292999</c:v>
                </c:pt>
                <c:pt idx="62">
                  <c:v>3459140.4585790001</c:v>
                </c:pt>
                <c:pt idx="63">
                  <c:v>92498.351462999999</c:v>
                </c:pt>
                <c:pt idx="64">
                  <c:v>56370.081442000002</c:v>
                </c:pt>
                <c:pt idx="65">
                  <c:v>9000157.6838729996</c:v>
                </c:pt>
                <c:pt idx="66">
                  <c:v>333594.074975</c:v>
                </c:pt>
                <c:pt idx="67">
                  <c:v>0</c:v>
                </c:pt>
                <c:pt idx="68">
                  <c:v>21606304.946125001</c:v>
                </c:pt>
                <c:pt idx="69">
                  <c:v>16387233.391062001</c:v>
                </c:pt>
                <c:pt idx="70">
                  <c:v>20712613.889311001</c:v>
                </c:pt>
                <c:pt idx="71">
                  <c:v>763607.87449700001</c:v>
                </c:pt>
                <c:pt idx="72">
                  <c:v>4890598.5040079998</c:v>
                </c:pt>
                <c:pt idx="73">
                  <c:v>9746221.7907100003</c:v>
                </c:pt>
                <c:pt idx="74">
                  <c:v>1316900.3380470001</c:v>
                </c:pt>
                <c:pt idx="75">
                  <c:v>24638.222572999999</c:v>
                </c:pt>
                <c:pt idx="76">
                  <c:v>5003.225042</c:v>
                </c:pt>
                <c:pt idx="77">
                  <c:v>1316900.3380470001</c:v>
                </c:pt>
                <c:pt idx="78">
                  <c:v>101577.486609</c:v>
                </c:pt>
                <c:pt idx="79">
                  <c:v>11166037.770857999</c:v>
                </c:pt>
                <c:pt idx="80">
                  <c:v>6899902.4464619998</c:v>
                </c:pt>
                <c:pt idx="81">
                  <c:v>207067.053529</c:v>
                </c:pt>
                <c:pt idx="82">
                  <c:v>2521223.890631</c:v>
                </c:pt>
                <c:pt idx="83">
                  <c:v>35454058.674932003</c:v>
                </c:pt>
                <c:pt idx="84">
                  <c:v>1724708.3508909999</c:v>
                </c:pt>
                <c:pt idx="85">
                  <c:v>6560423.824364</c:v>
                </c:pt>
                <c:pt idx="86">
                  <c:v>903571.98045899998</c:v>
                </c:pt>
                <c:pt idx="87">
                  <c:v>527309.67943899997</c:v>
                </c:pt>
                <c:pt idx="88">
                  <c:v>562723.72086400003</c:v>
                </c:pt>
                <c:pt idx="89">
                  <c:v>2228999.914508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5-4F9B-A3BC-26792E853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117994"/>
        <c:axId val="93068723"/>
      </c:barChart>
      <c:catAx>
        <c:axId val="221179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068723"/>
        <c:crosses val="autoZero"/>
        <c:auto val="1"/>
        <c:lblAlgn val="ctr"/>
        <c:lblOffset val="100"/>
        <c:noMultiLvlLbl val="1"/>
      </c:catAx>
      <c:valAx>
        <c:axId val="9306872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21179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'scale to SLucy biomass'!$G$10:$G$99</c:f>
              <c:strCache>
                <c:ptCount val="90"/>
                <c:pt idx="0">
                  <c:v>ANC</c:v>
                </c:pt>
                <c:pt idx="1">
                  <c:v>BB</c:v>
                </c:pt>
                <c:pt idx="2">
                  <c:v>BC</c:v>
                </c:pt>
                <c:pt idx="3">
                  <c:v>BD</c:v>
                </c:pt>
                <c:pt idx="4">
                  <c:v>BFF</c:v>
                </c:pt>
                <c:pt idx="5">
                  <c:v>BFT</c:v>
                </c:pt>
                <c:pt idx="6">
                  <c:v>BG</c:v>
                </c:pt>
                <c:pt idx="7">
                  <c:v>BIL</c:v>
                </c:pt>
                <c:pt idx="8">
                  <c:v>BLF</c:v>
                </c:pt>
                <c:pt idx="9">
                  <c:v>BLS</c:v>
                </c:pt>
                <c:pt idx="10">
                  <c:v>BMS</c:v>
                </c:pt>
                <c:pt idx="11">
                  <c:v>BO</c:v>
                </c:pt>
                <c:pt idx="12">
                  <c:v>BPF</c:v>
                </c:pt>
                <c:pt idx="13">
                  <c:v>BSB</c:v>
                </c:pt>
                <c:pt idx="14">
                  <c:v>BUT</c:v>
                </c:pt>
                <c:pt idx="15">
                  <c:v>BWH</c:v>
                </c:pt>
                <c:pt idx="16">
                  <c:v>CLA</c:v>
                </c:pt>
                <c:pt idx="17">
                  <c:v>COD</c:v>
                </c:pt>
                <c:pt idx="18">
                  <c:v>DC</c:v>
                </c:pt>
                <c:pt idx="19">
                  <c:v>DF</c:v>
                </c:pt>
                <c:pt idx="20">
                  <c:v>DIN</c:v>
                </c:pt>
                <c:pt idx="21">
                  <c:v>DL</c:v>
                </c:pt>
                <c:pt idx="22">
                  <c:v>DOG</c:v>
                </c:pt>
                <c:pt idx="23">
                  <c:v>DR</c:v>
                </c:pt>
                <c:pt idx="24">
                  <c:v>DRM</c:v>
                </c:pt>
                <c:pt idx="25">
                  <c:v>DSH</c:v>
                </c:pt>
                <c:pt idx="26">
                  <c:v>FDE</c:v>
                </c:pt>
                <c:pt idx="27">
                  <c:v>FDF</c:v>
                </c:pt>
                <c:pt idx="28">
                  <c:v>FLA</c:v>
                </c:pt>
                <c:pt idx="29">
                  <c:v>FOU</c:v>
                </c:pt>
                <c:pt idx="30">
                  <c:v>GOO</c:v>
                </c:pt>
                <c:pt idx="31">
                  <c:v>HAD</c:v>
                </c:pt>
                <c:pt idx="32">
                  <c:v>HAL</c:v>
                </c:pt>
                <c:pt idx="33">
                  <c:v>HER</c:v>
                </c:pt>
                <c:pt idx="34">
                  <c:v>INV</c:v>
                </c:pt>
                <c:pt idx="35">
                  <c:v>ISQ</c:v>
                </c:pt>
                <c:pt idx="36">
                  <c:v>LOB</c:v>
                </c:pt>
                <c:pt idx="37">
                  <c:v>LSK</c:v>
                </c:pt>
                <c:pt idx="38">
                  <c:v>LSQ</c:v>
                </c:pt>
                <c:pt idx="39">
                  <c:v>MA</c:v>
                </c:pt>
                <c:pt idx="40">
                  <c:v>MAK</c:v>
                </c:pt>
                <c:pt idx="41">
                  <c:v>MB</c:v>
                </c:pt>
                <c:pt idx="42">
                  <c:v>MEN</c:v>
                </c:pt>
                <c:pt idx="43">
                  <c:v>MPF</c:v>
                </c:pt>
                <c:pt idx="44">
                  <c:v>NSH</c:v>
                </c:pt>
                <c:pt idx="45">
                  <c:v>OHK</c:v>
                </c:pt>
                <c:pt idx="46">
                  <c:v>OPT</c:v>
                </c:pt>
                <c:pt idx="47">
                  <c:v>OSH</c:v>
                </c:pt>
                <c:pt idx="48">
                  <c:v>PB</c:v>
                </c:pt>
                <c:pt idx="49">
                  <c:v>PIN</c:v>
                </c:pt>
                <c:pt idx="50">
                  <c:v>PL</c:v>
                </c:pt>
                <c:pt idx="51">
                  <c:v>PLA</c:v>
                </c:pt>
                <c:pt idx="52">
                  <c:v>POL</c:v>
                </c:pt>
                <c:pt idx="53">
                  <c:v>POR</c:v>
                </c:pt>
                <c:pt idx="54">
                  <c:v>PS</c:v>
                </c:pt>
                <c:pt idx="55">
                  <c:v>PSH</c:v>
                </c:pt>
                <c:pt idx="56">
                  <c:v>QHG</c:v>
                </c:pt>
                <c:pt idx="57">
                  <c:v>RCB</c:v>
                </c:pt>
                <c:pt idx="58">
                  <c:v>RED</c:v>
                </c:pt>
                <c:pt idx="59">
                  <c:v>REP</c:v>
                </c:pt>
                <c:pt idx="60">
                  <c:v>RHK</c:v>
                </c:pt>
                <c:pt idx="61">
                  <c:v>RWH</c:v>
                </c:pt>
                <c:pt idx="62">
                  <c:v>SAL</c:v>
                </c:pt>
                <c:pt idx="63">
                  <c:v>SB</c:v>
                </c:pt>
                <c:pt idx="64">
                  <c:v>SCA</c:v>
                </c:pt>
                <c:pt idx="65">
                  <c:v>SCU</c:v>
                </c:pt>
                <c:pt idx="66">
                  <c:v>SDF</c:v>
                </c:pt>
                <c:pt idx="67">
                  <c:v>SG</c:v>
                </c:pt>
                <c:pt idx="68">
                  <c:v>SHK</c:v>
                </c:pt>
                <c:pt idx="69">
                  <c:v>SK</c:v>
                </c:pt>
                <c:pt idx="70">
                  <c:v>SMO</c:v>
                </c:pt>
                <c:pt idx="71">
                  <c:v>SSH</c:v>
                </c:pt>
                <c:pt idx="72">
                  <c:v>STB</c:v>
                </c:pt>
                <c:pt idx="73">
                  <c:v>SUF</c:v>
                </c:pt>
                <c:pt idx="74">
                  <c:v>SWH</c:v>
                </c:pt>
                <c:pt idx="75">
                  <c:v>TAU</c:v>
                </c:pt>
                <c:pt idx="76">
                  <c:v>TUN</c:v>
                </c:pt>
                <c:pt idx="77">
                  <c:v>TWH</c:v>
                </c:pt>
                <c:pt idx="78">
                  <c:v>TYL</c:v>
                </c:pt>
                <c:pt idx="79">
                  <c:v>WHK</c:v>
                </c:pt>
                <c:pt idx="80">
                  <c:v>WIF</c:v>
                </c:pt>
                <c:pt idx="81">
                  <c:v>WOL</c:v>
                </c:pt>
                <c:pt idx="82">
                  <c:v>WPF</c:v>
                </c:pt>
                <c:pt idx="83">
                  <c:v>WSK</c:v>
                </c:pt>
                <c:pt idx="84">
                  <c:v>WTF</c:v>
                </c:pt>
                <c:pt idx="85">
                  <c:v>YTF</c:v>
                </c:pt>
                <c:pt idx="86">
                  <c:v>ZG</c:v>
                </c:pt>
                <c:pt idx="87">
                  <c:v>ZL</c:v>
                </c:pt>
                <c:pt idx="88">
                  <c:v>ZM</c:v>
                </c:pt>
                <c:pt idx="89">
                  <c:v>ZS</c:v>
                </c:pt>
              </c:strCache>
            </c:strRef>
          </c:cat>
          <c:val>
            <c:numRef>
              <c:f>'scale to SLucy biomass'!$K$10:$K$99</c:f>
              <c:numCache>
                <c:formatCode>General</c:formatCode>
                <c:ptCount val="90"/>
                <c:pt idx="0">
                  <c:v>1631411.6455570001</c:v>
                </c:pt>
                <c:pt idx="1">
                  <c:v>1506.2593340000001</c:v>
                </c:pt>
                <c:pt idx="2">
                  <c:v>602.50373400000001</c:v>
                </c:pt>
                <c:pt idx="3">
                  <c:v>37523.013831999997</c:v>
                </c:pt>
                <c:pt idx="4">
                  <c:v>18028.103525999999</c:v>
                </c:pt>
                <c:pt idx="5">
                  <c:v>15477.301675999999</c:v>
                </c:pt>
                <c:pt idx="6">
                  <c:v>50360.187089999999</c:v>
                </c:pt>
                <c:pt idx="7">
                  <c:v>24603.60095</c:v>
                </c:pt>
                <c:pt idx="8">
                  <c:v>2732863.4968389999</c:v>
                </c:pt>
                <c:pt idx="9">
                  <c:v>3824.557624</c:v>
                </c:pt>
                <c:pt idx="10">
                  <c:v>803480.24704499997</c:v>
                </c:pt>
                <c:pt idx="11">
                  <c:v>6025.0373360000003</c:v>
                </c:pt>
                <c:pt idx="12">
                  <c:v>1265624.110043</c:v>
                </c:pt>
                <c:pt idx="13">
                  <c:v>1026415.1821419999</c:v>
                </c:pt>
                <c:pt idx="14">
                  <c:v>12084287.822197</c:v>
                </c:pt>
                <c:pt idx="15">
                  <c:v>10307032.658292999</c:v>
                </c:pt>
                <c:pt idx="16">
                  <c:v>18122.380147</c:v>
                </c:pt>
                <c:pt idx="17">
                  <c:v>13926521.903409</c:v>
                </c:pt>
                <c:pt idx="18">
                  <c:v>0</c:v>
                </c:pt>
                <c:pt idx="19">
                  <c:v>914946.360139</c:v>
                </c:pt>
                <c:pt idx="20">
                  <c:v>322819471.66819298</c:v>
                </c:pt>
                <c:pt idx="21">
                  <c:v>15062593.338816</c:v>
                </c:pt>
                <c:pt idx="22">
                  <c:v>535494293.24554002</c:v>
                </c:pt>
                <c:pt idx="23">
                  <c:v>60250.373355000003</c:v>
                </c:pt>
                <c:pt idx="24">
                  <c:v>26747945.42072</c:v>
                </c:pt>
                <c:pt idx="25">
                  <c:v>2939227.9186880002</c:v>
                </c:pt>
                <c:pt idx="26">
                  <c:v>10797838.324952001</c:v>
                </c:pt>
                <c:pt idx="27">
                  <c:v>23527440.684957001</c:v>
                </c:pt>
                <c:pt idx="28">
                  <c:v>1679296.6201309999</c:v>
                </c:pt>
                <c:pt idx="29">
                  <c:v>6375701.4369470002</c:v>
                </c:pt>
                <c:pt idx="30">
                  <c:v>6050031.4704949996</c:v>
                </c:pt>
                <c:pt idx="31">
                  <c:v>70863848.753868997</c:v>
                </c:pt>
                <c:pt idx="32">
                  <c:v>1080329.0751690001</c:v>
                </c:pt>
                <c:pt idx="33">
                  <c:v>17583843.800783001</c:v>
                </c:pt>
                <c:pt idx="34">
                  <c:v>3459140.4585790001</c:v>
                </c:pt>
                <c:pt idx="35">
                  <c:v>37182.854138000002</c:v>
                </c:pt>
                <c:pt idx="36">
                  <c:v>20570.604788000001</c:v>
                </c:pt>
                <c:pt idx="37">
                  <c:v>46624955.15738</c:v>
                </c:pt>
                <c:pt idx="38">
                  <c:v>37182.854138000002</c:v>
                </c:pt>
                <c:pt idx="39">
                  <c:v>0</c:v>
                </c:pt>
                <c:pt idx="40">
                  <c:v>19395238.486230999</c:v>
                </c:pt>
                <c:pt idx="41">
                  <c:v>0</c:v>
                </c:pt>
                <c:pt idx="42">
                  <c:v>266848.10331699997</c:v>
                </c:pt>
                <c:pt idx="43">
                  <c:v>14537.269765999999</c:v>
                </c:pt>
                <c:pt idx="44">
                  <c:v>19488.888085999999</c:v>
                </c:pt>
                <c:pt idx="45">
                  <c:v>198372.43480300001</c:v>
                </c:pt>
                <c:pt idx="46">
                  <c:v>2054280.7818779999</c:v>
                </c:pt>
                <c:pt idx="47">
                  <c:v>19488.888085999999</c:v>
                </c:pt>
                <c:pt idx="48">
                  <c:v>31842.855921999999</c:v>
                </c:pt>
                <c:pt idx="49">
                  <c:v>33554.258472000001</c:v>
                </c:pt>
                <c:pt idx="50">
                  <c:v>2494086.8096650001</c:v>
                </c:pt>
                <c:pt idx="51">
                  <c:v>4308287.0743450001</c:v>
                </c:pt>
                <c:pt idx="52">
                  <c:v>8881668.2866040003</c:v>
                </c:pt>
                <c:pt idx="53">
                  <c:v>3824.557624</c:v>
                </c:pt>
                <c:pt idx="54">
                  <c:v>742789.12392799999</c:v>
                </c:pt>
                <c:pt idx="55">
                  <c:v>127196.41080500001</c:v>
                </c:pt>
                <c:pt idx="56">
                  <c:v>18122.380147</c:v>
                </c:pt>
                <c:pt idx="57">
                  <c:v>8416.3600850000003</c:v>
                </c:pt>
                <c:pt idx="58">
                  <c:v>91189065.166751996</c:v>
                </c:pt>
                <c:pt idx="59">
                  <c:v>1957313.8214779999</c:v>
                </c:pt>
                <c:pt idx="60">
                  <c:v>7295856.475633</c:v>
                </c:pt>
                <c:pt idx="61">
                  <c:v>10307032.658292999</c:v>
                </c:pt>
                <c:pt idx="62">
                  <c:v>3459140.4585790001</c:v>
                </c:pt>
                <c:pt idx="63">
                  <c:v>92498.351462999999</c:v>
                </c:pt>
                <c:pt idx="64">
                  <c:v>56370.081442000002</c:v>
                </c:pt>
                <c:pt idx="65">
                  <c:v>9000157.6838729996</c:v>
                </c:pt>
                <c:pt idx="66">
                  <c:v>333594.074975</c:v>
                </c:pt>
                <c:pt idx="67">
                  <c:v>0</c:v>
                </c:pt>
                <c:pt idx="68">
                  <c:v>21606304.946125001</c:v>
                </c:pt>
                <c:pt idx="69">
                  <c:v>16387233.391062001</c:v>
                </c:pt>
                <c:pt idx="70">
                  <c:v>20712613.889311001</c:v>
                </c:pt>
                <c:pt idx="71">
                  <c:v>763607.87449700001</c:v>
                </c:pt>
                <c:pt idx="72">
                  <c:v>4890598.5040079998</c:v>
                </c:pt>
                <c:pt idx="73">
                  <c:v>9746221.7907100003</c:v>
                </c:pt>
                <c:pt idx="74">
                  <c:v>1316900.3380470001</c:v>
                </c:pt>
                <c:pt idx="75">
                  <c:v>24638.222572999999</c:v>
                </c:pt>
                <c:pt idx="76">
                  <c:v>5003.225042</c:v>
                </c:pt>
                <c:pt idx="77">
                  <c:v>1316900.3380470001</c:v>
                </c:pt>
                <c:pt idx="78">
                  <c:v>101577.486609</c:v>
                </c:pt>
                <c:pt idx="79">
                  <c:v>11166037.770857999</c:v>
                </c:pt>
                <c:pt idx="80">
                  <c:v>6899902.4464619998</c:v>
                </c:pt>
                <c:pt idx="81">
                  <c:v>207067.053529</c:v>
                </c:pt>
                <c:pt idx="82">
                  <c:v>2521223.890631</c:v>
                </c:pt>
                <c:pt idx="83">
                  <c:v>35454058.674932003</c:v>
                </c:pt>
                <c:pt idx="84">
                  <c:v>1724708.3508909999</c:v>
                </c:pt>
                <c:pt idx="85">
                  <c:v>6560423.824364</c:v>
                </c:pt>
                <c:pt idx="86">
                  <c:v>903571.98045899998</c:v>
                </c:pt>
                <c:pt idx="87">
                  <c:v>527309.67943899997</c:v>
                </c:pt>
                <c:pt idx="88">
                  <c:v>562723.72086400003</c:v>
                </c:pt>
                <c:pt idx="89">
                  <c:v>2228999.914508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7-4554-A780-D5C189950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160178"/>
        <c:axId val="95741220"/>
      </c:barChart>
      <c:catAx>
        <c:axId val="871601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741220"/>
        <c:crosses val="autoZero"/>
        <c:auto val="1"/>
        <c:lblAlgn val="ctr"/>
        <c:lblOffset val="100"/>
        <c:noMultiLvlLbl val="1"/>
      </c:catAx>
      <c:valAx>
        <c:axId val="9574122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1601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'scale to SLucy biomass'!$BX$10:$BX$99</c:f>
              <c:numCache>
                <c:formatCode>General</c:formatCode>
                <c:ptCount val="9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80.633279511323138</c:v>
                </c:pt>
                <c:pt idx="13">
                  <c:v>83.590146245321918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78.851720577680965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77.674154202644701</c:v>
                </c:pt>
                <c:pt idx="23">
                  <c:v>#N/A</c:v>
                </c:pt>
                <c:pt idx="24">
                  <c:v>82.55463734322143</c:v>
                </c:pt>
                <c:pt idx="25">
                  <c:v>77.577123772696268</c:v>
                </c:pt>
                <c:pt idx="26">
                  <c:v>#N/A</c:v>
                </c:pt>
                <c:pt idx="27">
                  <c:v>83.589307453502528</c:v>
                </c:pt>
                <c:pt idx="28">
                  <c:v>71.69780630279017</c:v>
                </c:pt>
                <c:pt idx="29">
                  <c:v>70.49116216680919</c:v>
                </c:pt>
                <c:pt idx="30">
                  <c:v>76.944094970266931</c:v>
                </c:pt>
                <c:pt idx="31">
                  <c:v>77.327465313538809</c:v>
                </c:pt>
                <c:pt idx="32">
                  <c:v>75.044837388653761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83.715396165134976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82.152430556427532</c:v>
                </c:pt>
                <c:pt idx="46">
                  <c:v>82.892491913029815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67.605668480049403</c:v>
                </c:pt>
                <c:pt idx="52">
                  <c:v>78.826715307025182</c:v>
                </c:pt>
                <c:pt idx="53">
                  <c:v>#N/A</c:v>
                </c:pt>
                <c:pt idx="54">
                  <c:v>#N/A</c:v>
                </c:pt>
                <c:pt idx="55">
                  <c:v>76.616927033858502</c:v>
                </c:pt>
                <c:pt idx="56">
                  <c:v>#N/A</c:v>
                </c:pt>
                <c:pt idx="57">
                  <c:v>#N/A</c:v>
                </c:pt>
                <c:pt idx="58">
                  <c:v>71.463792607470481</c:v>
                </c:pt>
                <c:pt idx="59">
                  <c:v>#N/A</c:v>
                </c:pt>
                <c:pt idx="60">
                  <c:v>77.393591009293729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-11.670036567297917</c:v>
                </c:pt>
                <c:pt idx="65">
                  <c:v>83.40649153975474</c:v>
                </c:pt>
                <c:pt idx="66">
                  <c:v>84.154686500622063</c:v>
                </c:pt>
                <c:pt idx="67">
                  <c:v>#N/A</c:v>
                </c:pt>
                <c:pt idx="68">
                  <c:v>80.916008833295606</c:v>
                </c:pt>
                <c:pt idx="69">
                  <c:v>82.973190350910755</c:v>
                </c:pt>
                <c:pt idx="70">
                  <c:v>77.680752973489845</c:v>
                </c:pt>
                <c:pt idx="71">
                  <c:v>76.980217652588294</c:v>
                </c:pt>
                <c:pt idx="72">
                  <c:v>#N/A</c:v>
                </c:pt>
                <c:pt idx="73">
                  <c:v>77.446093866046596</c:v>
                </c:pt>
                <c:pt idx="74">
                  <c:v>#N/A</c:v>
                </c:pt>
                <c:pt idx="75">
                  <c:v>83.320426799020936</c:v>
                </c:pt>
                <c:pt idx="76">
                  <c:v>82.688189240799929</c:v>
                </c:pt>
                <c:pt idx="77">
                  <c:v>#N/A</c:v>
                </c:pt>
                <c:pt idx="78">
                  <c:v>83.006887241678768</c:v>
                </c:pt>
                <c:pt idx="79">
                  <c:v>80.223783546671328</c:v>
                </c:pt>
                <c:pt idx="80">
                  <c:v>69.371826015208725</c:v>
                </c:pt>
                <c:pt idx="81">
                  <c:v>79.847413525235623</c:v>
                </c:pt>
                <c:pt idx="82">
                  <c:v>69.817626194628289</c:v>
                </c:pt>
                <c:pt idx="83">
                  <c:v>83.662119938784031</c:v>
                </c:pt>
                <c:pt idx="84">
                  <c:v>66.344608363822331</c:v>
                </c:pt>
                <c:pt idx="85">
                  <c:v>69.627743559483037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A-4911-9059-9C5AE8AC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560615"/>
        <c:axId val="74512090"/>
      </c:lineChart>
      <c:catAx>
        <c:axId val="16560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4512090"/>
        <c:crosses val="autoZero"/>
        <c:auto val="1"/>
        <c:lblAlgn val="ctr"/>
        <c:lblOffset val="100"/>
        <c:noMultiLvlLbl val="1"/>
      </c:catAx>
      <c:valAx>
        <c:axId val="745120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5606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'Sheet1 (2)_2 checkRM'!$G$10:$G$99</c:f>
              <c:strCache>
                <c:ptCount val="90"/>
                <c:pt idx="0">
                  <c:v>MAK</c:v>
                </c:pt>
                <c:pt idx="1">
                  <c:v>HER</c:v>
                </c:pt>
                <c:pt idx="2">
                  <c:v>WHK</c:v>
                </c:pt>
                <c:pt idx="3">
                  <c:v>BLF</c:v>
                </c:pt>
                <c:pt idx="4">
                  <c:v>WPF</c:v>
                </c:pt>
                <c:pt idx="5">
                  <c:v>SUF</c:v>
                </c:pt>
                <c:pt idx="6">
                  <c:v>WIF</c:v>
                </c:pt>
                <c:pt idx="7">
                  <c:v>WTF</c:v>
                </c:pt>
                <c:pt idx="8">
                  <c:v>FOU</c:v>
                </c:pt>
                <c:pt idx="9">
                  <c:v>HAL</c:v>
                </c:pt>
                <c:pt idx="10">
                  <c:v>PLA</c:v>
                </c:pt>
                <c:pt idx="11">
                  <c:v>FLA</c:v>
                </c:pt>
                <c:pt idx="12">
                  <c:v>BFT</c:v>
                </c:pt>
                <c:pt idx="13">
                  <c:v>TUN</c:v>
                </c:pt>
                <c:pt idx="14">
                  <c:v>BIL</c:v>
                </c:pt>
                <c:pt idx="15">
                  <c:v>MPF</c:v>
                </c:pt>
                <c:pt idx="16">
                  <c:v>BUT</c:v>
                </c:pt>
                <c:pt idx="17">
                  <c:v>BPF</c:v>
                </c:pt>
                <c:pt idx="18">
                  <c:v>ANC</c:v>
                </c:pt>
                <c:pt idx="19">
                  <c:v>GOO</c:v>
                </c:pt>
                <c:pt idx="20">
                  <c:v>MEN</c:v>
                </c:pt>
                <c:pt idx="21">
                  <c:v>FDE</c:v>
                </c:pt>
                <c:pt idx="22">
                  <c:v>COD</c:v>
                </c:pt>
                <c:pt idx="23">
                  <c:v>SHK</c:v>
                </c:pt>
                <c:pt idx="24">
                  <c:v>OHK</c:v>
                </c:pt>
                <c:pt idx="25">
                  <c:v>POL</c:v>
                </c:pt>
                <c:pt idx="26">
                  <c:v>RHK</c:v>
                </c:pt>
                <c:pt idx="27">
                  <c:v>BSB</c:v>
                </c:pt>
                <c:pt idx="28">
                  <c:v>SCU</c:v>
                </c:pt>
                <c:pt idx="29">
                  <c:v>TYL</c:v>
                </c:pt>
                <c:pt idx="30">
                  <c:v>RED</c:v>
                </c:pt>
                <c:pt idx="31">
                  <c:v>OPT</c:v>
                </c:pt>
                <c:pt idx="32">
                  <c:v>SAL</c:v>
                </c:pt>
                <c:pt idx="33">
                  <c:v>DRM</c:v>
                </c:pt>
                <c:pt idx="34">
                  <c:v>STB</c:v>
                </c:pt>
                <c:pt idx="35">
                  <c:v>TAU</c:v>
                </c:pt>
                <c:pt idx="36">
                  <c:v>WOL</c:v>
                </c:pt>
                <c:pt idx="37">
                  <c:v>SDF</c:v>
                </c:pt>
                <c:pt idx="38">
                  <c:v>FDF</c:v>
                </c:pt>
                <c:pt idx="39">
                  <c:v>HAD</c:v>
                </c:pt>
                <c:pt idx="40">
                  <c:v>YTF</c:v>
                </c:pt>
                <c:pt idx="41">
                  <c:v>DOG</c:v>
                </c:pt>
                <c:pt idx="42">
                  <c:v>SMO</c:v>
                </c:pt>
                <c:pt idx="43">
                  <c:v>SSH</c:v>
                </c:pt>
                <c:pt idx="44">
                  <c:v>DSH</c:v>
                </c:pt>
                <c:pt idx="45">
                  <c:v>BLS</c:v>
                </c:pt>
                <c:pt idx="46">
                  <c:v>POR</c:v>
                </c:pt>
                <c:pt idx="47">
                  <c:v>PSH</c:v>
                </c:pt>
                <c:pt idx="48">
                  <c:v>WSK</c:v>
                </c:pt>
                <c:pt idx="49">
                  <c:v>LSK</c:v>
                </c:pt>
                <c:pt idx="50">
                  <c:v>SK</c:v>
                </c:pt>
                <c:pt idx="51">
                  <c:v>SB</c:v>
                </c:pt>
                <c:pt idx="52">
                  <c:v>PIN</c:v>
                </c:pt>
                <c:pt idx="53">
                  <c:v>REP</c:v>
                </c:pt>
                <c:pt idx="54">
                  <c:v>RWH</c:v>
                </c:pt>
                <c:pt idx="55">
                  <c:v>BWH</c:v>
                </c:pt>
                <c:pt idx="56">
                  <c:v>SWH</c:v>
                </c:pt>
                <c:pt idx="57">
                  <c:v>TWH</c:v>
                </c:pt>
                <c:pt idx="58">
                  <c:v>INV</c:v>
                </c:pt>
                <c:pt idx="59">
                  <c:v>LSQ</c:v>
                </c:pt>
                <c:pt idx="60">
                  <c:v>ISQ</c:v>
                </c:pt>
                <c:pt idx="61">
                  <c:v>SCA</c:v>
                </c:pt>
                <c:pt idx="62">
                  <c:v>QHG</c:v>
                </c:pt>
                <c:pt idx="63">
                  <c:v>CLA</c:v>
                </c:pt>
                <c:pt idx="64">
                  <c:v>BFF</c:v>
                </c:pt>
                <c:pt idx="65">
                  <c:v>BG</c:v>
                </c:pt>
                <c:pt idx="66">
                  <c:v>LOB</c:v>
                </c:pt>
                <c:pt idx="67">
                  <c:v>RCB</c:v>
                </c:pt>
                <c:pt idx="68">
                  <c:v>BMS</c:v>
                </c:pt>
                <c:pt idx="69">
                  <c:v>NSH</c:v>
                </c:pt>
                <c:pt idx="70">
                  <c:v>OSH</c:v>
                </c:pt>
                <c:pt idx="71">
                  <c:v>ZL</c:v>
                </c:pt>
                <c:pt idx="72">
                  <c:v>BD</c:v>
                </c:pt>
                <c:pt idx="73">
                  <c:v>MA</c:v>
                </c:pt>
                <c:pt idx="74">
                  <c:v>MB</c:v>
                </c:pt>
                <c:pt idx="75">
                  <c:v>SG</c:v>
                </c:pt>
                <c:pt idx="76">
                  <c:v>BC</c:v>
                </c:pt>
                <c:pt idx="77">
                  <c:v>ZG</c:v>
                </c:pt>
                <c:pt idx="78">
                  <c:v>PL</c:v>
                </c:pt>
                <c:pt idx="79">
                  <c:v>DF</c:v>
                </c:pt>
                <c:pt idx="80">
                  <c:v>PS</c:v>
                </c:pt>
                <c:pt idx="81">
                  <c:v>ZM</c:v>
                </c:pt>
                <c:pt idx="82">
                  <c:v>ZS</c:v>
                </c:pt>
                <c:pt idx="83">
                  <c:v>PB</c:v>
                </c:pt>
                <c:pt idx="84">
                  <c:v>BB</c:v>
                </c:pt>
                <c:pt idx="85">
                  <c:v>BO</c:v>
                </c:pt>
                <c:pt idx="86">
                  <c:v>DL</c:v>
                </c:pt>
                <c:pt idx="87">
                  <c:v>DR</c:v>
                </c:pt>
                <c:pt idx="88">
                  <c:v>DC</c:v>
                </c:pt>
                <c:pt idx="89">
                  <c:v>DIN</c:v>
                </c:pt>
              </c:strCache>
            </c:strRef>
          </c:cat>
          <c:val>
            <c:numRef>
              <c:f>'Sheet1 (2)_2 checkRM'!$L$10:$L$99</c:f>
              <c:numCache>
                <c:formatCode>General</c:formatCode>
                <c:ptCount val="90"/>
                <c:pt idx="0">
                  <c:v>7.2876951241071168</c:v>
                </c:pt>
                <c:pt idx="1">
                  <c:v>7.2451138172109371</c:v>
                </c:pt>
                <c:pt idx="2">
                  <c:v>7.047899092585471</c:v>
                </c:pt>
                <c:pt idx="3">
                  <c:v>6.4366179397606791</c:v>
                </c:pt>
                <c:pt idx="4">
                  <c:v>6.401611413763769</c:v>
                </c:pt>
                <c:pt idx="5">
                  <c:v>6.988836290216371</c:v>
                </c:pt>
                <c:pt idx="6">
                  <c:v>6.8388429505542492</c:v>
                </c:pt>
                <c:pt idx="7">
                  <c:v>6.2367156661876351</c:v>
                </c:pt>
                <c:pt idx="8">
                  <c:v>6.8045279716060065</c:v>
                </c:pt>
                <c:pt idx="9">
                  <c:v>6.0335560645252126</c:v>
                </c:pt>
                <c:pt idx="10">
                  <c:v>6.6343046339597658</c:v>
                </c:pt>
                <c:pt idx="11">
                  <c:v>6.2251274138917321</c:v>
                </c:pt>
                <c:pt idx="12">
                  <c:v>4.1896952477312572</c:v>
                </c:pt>
                <c:pt idx="13">
                  <c:v>3.6992500376227144</c:v>
                </c:pt>
                <c:pt idx="14">
                  <c:v>4.3909986745125611</c:v>
                </c:pt>
                <c:pt idx="15">
                  <c:v>4.1624828496524096</c:v>
                </c:pt>
                <c:pt idx="16">
                  <c:v>7.0822210607011522</c:v>
                </c:pt>
                <c:pt idx="17">
                  <c:v>6.1023047395092416</c:v>
                </c:pt>
                <c:pt idx="18">
                  <c:v>6.2125635581201522</c:v>
                </c:pt>
                <c:pt idx="19">
                  <c:v>6.7817576337312744</c:v>
                </c:pt>
                <c:pt idx="20">
                  <c:v>5.4262641203047242</c:v>
                </c:pt>
                <c:pt idx="21">
                  <c:v>7.033336820532254</c:v>
                </c:pt>
                <c:pt idx="22">
                  <c:v>7.1438426665485562</c:v>
                </c:pt>
                <c:pt idx="23">
                  <c:v>7.3345805013247141</c:v>
                </c:pt>
                <c:pt idx="24">
                  <c:v>5.2974813238430301</c:v>
                </c:pt>
                <c:pt idx="25">
                  <c:v>6.9484945490687275</c:v>
                </c:pt>
                <c:pt idx="26">
                  <c:v>6.8630762819467712</c:v>
                </c:pt>
                <c:pt idx="27">
                  <c:v>6.0113230672481368</c:v>
                </c:pt>
                <c:pt idx="28">
                  <c:v>6.9542501183988836</c:v>
                </c:pt>
                <c:pt idx="29">
                  <c:v>5.0067974626238403</c:v>
                </c:pt>
                <c:pt idx="30">
                  <c:v>7.9599427635207354</c:v>
                </c:pt>
                <c:pt idx="31">
                  <c:v>6.3126598032759889</c:v>
                </c:pt>
                <c:pt idx="32">
                  <c:v>6.5389681969225188</c:v>
                </c:pt>
                <c:pt idx="33">
                  <c:v>7.4272904283492958</c:v>
                </c:pt>
                <c:pt idx="34">
                  <c:v>6.6893620106742722</c:v>
                </c:pt>
                <c:pt idx="35">
                  <c:v>4.3916093741668512</c:v>
                </c:pt>
                <c:pt idx="36">
                  <c:v>5.3161110037278103</c:v>
                </c:pt>
                <c:pt idx="37">
                  <c:v>5.5232183284509704</c:v>
                </c:pt>
                <c:pt idx="38">
                  <c:v>7.3715746871907797</c:v>
                </c:pt>
                <c:pt idx="39">
                  <c:v>7.8504247360182662</c:v>
                </c:pt>
                <c:pt idx="40">
                  <c:v>6.8169318970946957</c:v>
                </c:pt>
                <c:pt idx="41">
                  <c:v>8.7287548469229108</c:v>
                </c:pt>
                <c:pt idx="42">
                  <c:v>7.3162349094232084</c:v>
                </c:pt>
                <c:pt idx="43">
                  <c:v>5.8828703982875821</c:v>
                </c:pt>
                <c:pt idx="44">
                  <c:v>6.4682332641912357</c:v>
                </c:pt>
                <c:pt idx="45">
                  <c:v>3.5825812087533286</c:v>
                </c:pt>
                <c:pt idx="46">
                  <c:v>3.5825812087533286</c:v>
                </c:pt>
                <c:pt idx="47">
                  <c:v>5.1044748566773697</c:v>
                </c:pt>
                <c:pt idx="48">
                  <c:v>7.5496659591024677</c:v>
                </c:pt>
                <c:pt idx="49">
                  <c:v>7.6686184271242661</c:v>
                </c:pt>
                <c:pt idx="50">
                  <c:v>7.2145056390851749</c:v>
                </c:pt>
                <c:pt idx="51">
                  <c:v>4.9661339926644139</c:v>
                </c:pt>
                <c:pt idx="52">
                  <c:v>4.525747645623567</c:v>
                </c:pt>
                <c:pt idx="53">
                  <c:v>6.2916604628627351</c:v>
                </c:pt>
                <c:pt idx="54">
                  <c:v>7.0131336521296328</c:v>
                </c:pt>
                <c:pt idx="55">
                  <c:v>7.0131336521296328</c:v>
                </c:pt>
                <c:pt idx="56">
                  <c:v>6.1195529091500909</c:v>
                </c:pt>
                <c:pt idx="57">
                  <c:v>6.1195529091500909</c:v>
                </c:pt>
                <c:pt idx="58">
                  <c:v>6.5389681969225188</c:v>
                </c:pt>
                <c:pt idx="59">
                  <c:v>4.570342722950933</c:v>
                </c:pt>
                <c:pt idx="60">
                  <c:v>4.570342722950933</c:v>
                </c:pt>
                <c:pt idx="61">
                  <c:v>4.7510486622778014</c:v>
                </c:pt>
                <c:pt idx="62">
                  <c:v>4.2582152362119032</c:v>
                </c:pt>
                <c:pt idx="63">
                  <c:v>4.2582152362119032</c:v>
                </c:pt>
                <c:pt idx="64">
                  <c:v>4.2559500433329003</c:v>
                </c:pt>
                <c:pt idx="65">
                  <c:v>4.7020873348592502</c:v>
                </c:pt>
                <c:pt idx="66">
                  <c:v>4.3132470603981741</c:v>
                </c:pt>
                <c:pt idx="67">
                  <c:v>3.9251243080338951</c:v>
                </c:pt>
                <c:pt idx="68">
                  <c:v>5.9049752044287898</c:v>
                </c:pt>
                <c:pt idx="69">
                  <c:v>4.2897870616989522</c:v>
                </c:pt>
                <c:pt idx="70">
                  <c:v>4.2897870616989522</c:v>
                </c:pt>
                <c:pt idx="71">
                  <c:v>5.7220657434315267</c:v>
                </c:pt>
                <c:pt idx="72">
                  <c:v>4.574297713450119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2.7799597427831224</c:v>
                </c:pt>
                <c:pt idx="77">
                  <c:v>5.9559627550939265</c:v>
                </c:pt>
                <c:pt idx="78">
                  <c:v>6.3969115655428306</c:v>
                </c:pt>
                <c:pt idx="79">
                  <c:v>5.961395633762085</c:v>
                </c:pt>
                <c:pt idx="80">
                  <c:v>5.8708655360846587</c:v>
                </c:pt>
                <c:pt idx="81">
                  <c:v>5.7502952226414781</c:v>
                </c:pt>
                <c:pt idx="82">
                  <c:v>6.3481100518231246</c:v>
                </c:pt>
                <c:pt idx="83">
                  <c:v>4.5030120118151027</c:v>
                </c:pt>
                <c:pt idx="84">
                  <c:v>3.1778997511668337</c:v>
                </c:pt>
                <c:pt idx="85">
                  <c:v>3.7799597424947957</c:v>
                </c:pt>
                <c:pt idx="86">
                  <c:v>7.1778997511326956</c:v>
                </c:pt>
                <c:pt idx="87">
                  <c:v>4.7799597424587548</c:v>
                </c:pt>
                <c:pt idx="88">
                  <c:v>0</c:v>
                </c:pt>
                <c:pt idx="89">
                  <c:v>8.5089597224038389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8-4449-941E-09BE4B6F2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445056"/>
        <c:axId val="73593688"/>
      </c:barChart>
      <c:catAx>
        <c:axId val="164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593688"/>
        <c:crosses val="autoZero"/>
        <c:auto val="1"/>
        <c:lblAlgn val="ctr"/>
        <c:lblOffset val="100"/>
        <c:noMultiLvlLbl val="1"/>
      </c:catAx>
      <c:valAx>
        <c:axId val="7359368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4450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'Sheet1 (2)_2 checkRM'!$G$10:$G$99</c:f>
              <c:strCache>
                <c:ptCount val="90"/>
                <c:pt idx="0">
                  <c:v>MAK</c:v>
                </c:pt>
                <c:pt idx="1">
                  <c:v>HER</c:v>
                </c:pt>
                <c:pt idx="2">
                  <c:v>WHK</c:v>
                </c:pt>
                <c:pt idx="3">
                  <c:v>BLF</c:v>
                </c:pt>
                <c:pt idx="4">
                  <c:v>WPF</c:v>
                </c:pt>
                <c:pt idx="5">
                  <c:v>SUF</c:v>
                </c:pt>
                <c:pt idx="6">
                  <c:v>WIF</c:v>
                </c:pt>
                <c:pt idx="7">
                  <c:v>WTF</c:v>
                </c:pt>
                <c:pt idx="8">
                  <c:v>FOU</c:v>
                </c:pt>
                <c:pt idx="9">
                  <c:v>HAL</c:v>
                </c:pt>
                <c:pt idx="10">
                  <c:v>PLA</c:v>
                </c:pt>
                <c:pt idx="11">
                  <c:v>FLA</c:v>
                </c:pt>
                <c:pt idx="12">
                  <c:v>BFT</c:v>
                </c:pt>
                <c:pt idx="13">
                  <c:v>TUN</c:v>
                </c:pt>
                <c:pt idx="14">
                  <c:v>BIL</c:v>
                </c:pt>
                <c:pt idx="15">
                  <c:v>MPF</c:v>
                </c:pt>
                <c:pt idx="16">
                  <c:v>BUT</c:v>
                </c:pt>
                <c:pt idx="17">
                  <c:v>BPF</c:v>
                </c:pt>
                <c:pt idx="18">
                  <c:v>ANC</c:v>
                </c:pt>
                <c:pt idx="19">
                  <c:v>GOO</c:v>
                </c:pt>
                <c:pt idx="20">
                  <c:v>MEN</c:v>
                </c:pt>
                <c:pt idx="21">
                  <c:v>FDE</c:v>
                </c:pt>
                <c:pt idx="22">
                  <c:v>COD</c:v>
                </c:pt>
                <c:pt idx="23">
                  <c:v>SHK</c:v>
                </c:pt>
                <c:pt idx="24">
                  <c:v>OHK</c:v>
                </c:pt>
                <c:pt idx="25">
                  <c:v>POL</c:v>
                </c:pt>
                <c:pt idx="26">
                  <c:v>RHK</c:v>
                </c:pt>
                <c:pt idx="27">
                  <c:v>BSB</c:v>
                </c:pt>
                <c:pt idx="28">
                  <c:v>SCU</c:v>
                </c:pt>
                <c:pt idx="29">
                  <c:v>TYL</c:v>
                </c:pt>
                <c:pt idx="30">
                  <c:v>RED</c:v>
                </c:pt>
                <c:pt idx="31">
                  <c:v>OPT</c:v>
                </c:pt>
                <c:pt idx="32">
                  <c:v>SAL</c:v>
                </c:pt>
                <c:pt idx="33">
                  <c:v>DRM</c:v>
                </c:pt>
                <c:pt idx="34">
                  <c:v>STB</c:v>
                </c:pt>
                <c:pt idx="35">
                  <c:v>TAU</c:v>
                </c:pt>
                <c:pt idx="36">
                  <c:v>WOL</c:v>
                </c:pt>
                <c:pt idx="37">
                  <c:v>SDF</c:v>
                </c:pt>
                <c:pt idx="38">
                  <c:v>FDF</c:v>
                </c:pt>
                <c:pt idx="39">
                  <c:v>HAD</c:v>
                </c:pt>
                <c:pt idx="40">
                  <c:v>YTF</c:v>
                </c:pt>
                <c:pt idx="41">
                  <c:v>DOG</c:v>
                </c:pt>
                <c:pt idx="42">
                  <c:v>SMO</c:v>
                </c:pt>
                <c:pt idx="43">
                  <c:v>SSH</c:v>
                </c:pt>
                <c:pt idx="44">
                  <c:v>DSH</c:v>
                </c:pt>
                <c:pt idx="45">
                  <c:v>BLS</c:v>
                </c:pt>
                <c:pt idx="46">
                  <c:v>POR</c:v>
                </c:pt>
                <c:pt idx="47">
                  <c:v>PSH</c:v>
                </c:pt>
                <c:pt idx="48">
                  <c:v>WSK</c:v>
                </c:pt>
                <c:pt idx="49">
                  <c:v>LSK</c:v>
                </c:pt>
                <c:pt idx="50">
                  <c:v>SK</c:v>
                </c:pt>
                <c:pt idx="51">
                  <c:v>SB</c:v>
                </c:pt>
                <c:pt idx="52">
                  <c:v>PIN</c:v>
                </c:pt>
                <c:pt idx="53">
                  <c:v>REP</c:v>
                </c:pt>
                <c:pt idx="54">
                  <c:v>RWH</c:v>
                </c:pt>
                <c:pt idx="55">
                  <c:v>BWH</c:v>
                </c:pt>
                <c:pt idx="56">
                  <c:v>SWH</c:v>
                </c:pt>
                <c:pt idx="57">
                  <c:v>TWH</c:v>
                </c:pt>
                <c:pt idx="58">
                  <c:v>INV</c:v>
                </c:pt>
                <c:pt idx="59">
                  <c:v>LSQ</c:v>
                </c:pt>
                <c:pt idx="60">
                  <c:v>ISQ</c:v>
                </c:pt>
                <c:pt idx="61">
                  <c:v>SCA</c:v>
                </c:pt>
                <c:pt idx="62">
                  <c:v>QHG</c:v>
                </c:pt>
                <c:pt idx="63">
                  <c:v>CLA</c:v>
                </c:pt>
                <c:pt idx="64">
                  <c:v>BFF</c:v>
                </c:pt>
                <c:pt idx="65">
                  <c:v>BG</c:v>
                </c:pt>
                <c:pt idx="66">
                  <c:v>LOB</c:v>
                </c:pt>
                <c:pt idx="67">
                  <c:v>RCB</c:v>
                </c:pt>
                <c:pt idx="68">
                  <c:v>BMS</c:v>
                </c:pt>
                <c:pt idx="69">
                  <c:v>NSH</c:v>
                </c:pt>
                <c:pt idx="70">
                  <c:v>OSH</c:v>
                </c:pt>
                <c:pt idx="71">
                  <c:v>ZL</c:v>
                </c:pt>
                <c:pt idx="72">
                  <c:v>BD</c:v>
                </c:pt>
                <c:pt idx="73">
                  <c:v>MA</c:v>
                </c:pt>
                <c:pt idx="74">
                  <c:v>MB</c:v>
                </c:pt>
                <c:pt idx="75">
                  <c:v>SG</c:v>
                </c:pt>
                <c:pt idx="76">
                  <c:v>BC</c:v>
                </c:pt>
                <c:pt idx="77">
                  <c:v>ZG</c:v>
                </c:pt>
                <c:pt idx="78">
                  <c:v>PL</c:v>
                </c:pt>
                <c:pt idx="79">
                  <c:v>DF</c:v>
                </c:pt>
                <c:pt idx="80">
                  <c:v>PS</c:v>
                </c:pt>
                <c:pt idx="81">
                  <c:v>ZM</c:v>
                </c:pt>
                <c:pt idx="82">
                  <c:v>ZS</c:v>
                </c:pt>
                <c:pt idx="83">
                  <c:v>PB</c:v>
                </c:pt>
                <c:pt idx="84">
                  <c:v>BB</c:v>
                </c:pt>
                <c:pt idx="85">
                  <c:v>BO</c:v>
                </c:pt>
                <c:pt idx="86">
                  <c:v>DL</c:v>
                </c:pt>
                <c:pt idx="87">
                  <c:v>DR</c:v>
                </c:pt>
                <c:pt idx="88">
                  <c:v>DC</c:v>
                </c:pt>
                <c:pt idx="89">
                  <c:v>DIN</c:v>
                </c:pt>
              </c:strCache>
            </c:strRef>
          </c:cat>
          <c:val>
            <c:numRef>
              <c:f>'Sheet1 (2)_2 checkRM'!$K$10:$K$99</c:f>
              <c:numCache>
                <c:formatCode>General</c:formatCode>
                <c:ptCount val="90"/>
                <c:pt idx="0">
                  <c:v>19395238.486230999</c:v>
                </c:pt>
                <c:pt idx="1">
                  <c:v>17583843.800783001</c:v>
                </c:pt>
                <c:pt idx="2">
                  <c:v>11166037.770857999</c:v>
                </c:pt>
                <c:pt idx="3">
                  <c:v>2732863.4968389999</c:v>
                </c:pt>
                <c:pt idx="4">
                  <c:v>2521223.890631</c:v>
                </c:pt>
                <c:pt idx="5">
                  <c:v>9746221.7907100003</c:v>
                </c:pt>
                <c:pt idx="6">
                  <c:v>6899902.4464619998</c:v>
                </c:pt>
                <c:pt idx="7">
                  <c:v>1724708.3508909999</c:v>
                </c:pt>
                <c:pt idx="8">
                  <c:v>6375701.4369470002</c:v>
                </c:pt>
                <c:pt idx="9">
                  <c:v>1080329.0751690001</c:v>
                </c:pt>
                <c:pt idx="10">
                  <c:v>4308287.0743450001</c:v>
                </c:pt>
                <c:pt idx="11">
                  <c:v>1679296.6201309999</c:v>
                </c:pt>
                <c:pt idx="12">
                  <c:v>15477.301675999999</c:v>
                </c:pt>
                <c:pt idx="13">
                  <c:v>5003.225042</c:v>
                </c:pt>
                <c:pt idx="14">
                  <c:v>24603.60095</c:v>
                </c:pt>
                <c:pt idx="15">
                  <c:v>14537.269765999999</c:v>
                </c:pt>
                <c:pt idx="16">
                  <c:v>12084287.822197</c:v>
                </c:pt>
                <c:pt idx="17">
                  <c:v>1265624.110043</c:v>
                </c:pt>
                <c:pt idx="18">
                  <c:v>1631411.6455570001</c:v>
                </c:pt>
                <c:pt idx="19">
                  <c:v>6050031.4704949996</c:v>
                </c:pt>
                <c:pt idx="20">
                  <c:v>266848.10331699997</c:v>
                </c:pt>
                <c:pt idx="21">
                  <c:v>10797838.324952001</c:v>
                </c:pt>
                <c:pt idx="22">
                  <c:v>13926521.903409</c:v>
                </c:pt>
                <c:pt idx="23">
                  <c:v>21606304.946125001</c:v>
                </c:pt>
                <c:pt idx="24">
                  <c:v>198372.43480300001</c:v>
                </c:pt>
                <c:pt idx="25">
                  <c:v>8881668.2866040003</c:v>
                </c:pt>
                <c:pt idx="26">
                  <c:v>7295856.475633</c:v>
                </c:pt>
                <c:pt idx="27">
                  <c:v>1026415.1821419999</c:v>
                </c:pt>
                <c:pt idx="28">
                  <c:v>9000157.6838729996</c:v>
                </c:pt>
                <c:pt idx="29">
                  <c:v>101577.486609</c:v>
                </c:pt>
                <c:pt idx="30">
                  <c:v>91189065.166751996</c:v>
                </c:pt>
                <c:pt idx="31">
                  <c:v>2054280.7818779999</c:v>
                </c:pt>
                <c:pt idx="32">
                  <c:v>3459140.4585790001</c:v>
                </c:pt>
                <c:pt idx="33">
                  <c:v>26747945.42072</c:v>
                </c:pt>
                <c:pt idx="34">
                  <c:v>4890598.5040079998</c:v>
                </c:pt>
                <c:pt idx="35">
                  <c:v>24638.222572999999</c:v>
                </c:pt>
                <c:pt idx="36">
                  <c:v>207067.053529</c:v>
                </c:pt>
                <c:pt idx="37">
                  <c:v>333594.074975</c:v>
                </c:pt>
                <c:pt idx="38">
                  <c:v>23527440.684957001</c:v>
                </c:pt>
                <c:pt idx="39">
                  <c:v>70863848.753868997</c:v>
                </c:pt>
                <c:pt idx="40">
                  <c:v>6560423.824364</c:v>
                </c:pt>
                <c:pt idx="41">
                  <c:v>535494293.24554002</c:v>
                </c:pt>
                <c:pt idx="42">
                  <c:v>20712613.889311001</c:v>
                </c:pt>
                <c:pt idx="43">
                  <c:v>763607.87449700001</c:v>
                </c:pt>
                <c:pt idx="44">
                  <c:v>2939227.9186880002</c:v>
                </c:pt>
                <c:pt idx="45">
                  <c:v>3824.557624</c:v>
                </c:pt>
                <c:pt idx="46">
                  <c:v>3824.557624</c:v>
                </c:pt>
                <c:pt idx="47">
                  <c:v>127196.41080500001</c:v>
                </c:pt>
                <c:pt idx="48">
                  <c:v>35454058.674932003</c:v>
                </c:pt>
                <c:pt idx="49">
                  <c:v>46624955.15738</c:v>
                </c:pt>
                <c:pt idx="50">
                  <c:v>16387233.391062001</c:v>
                </c:pt>
                <c:pt idx="51">
                  <c:v>92498.351462999999</c:v>
                </c:pt>
                <c:pt idx="52">
                  <c:v>33554.258472000001</c:v>
                </c:pt>
                <c:pt idx="53">
                  <c:v>1957313.8214779999</c:v>
                </c:pt>
                <c:pt idx="54">
                  <c:v>10307032.658292999</c:v>
                </c:pt>
                <c:pt idx="55">
                  <c:v>10307032.658292999</c:v>
                </c:pt>
                <c:pt idx="56">
                  <c:v>1316900.3380470001</c:v>
                </c:pt>
                <c:pt idx="57">
                  <c:v>1316900.3380470001</c:v>
                </c:pt>
                <c:pt idx="58">
                  <c:v>3459140.4585790001</c:v>
                </c:pt>
                <c:pt idx="59">
                  <c:v>37182.854138000002</c:v>
                </c:pt>
                <c:pt idx="60">
                  <c:v>37182.854138000002</c:v>
                </c:pt>
                <c:pt idx="61">
                  <c:v>56370.081442000002</c:v>
                </c:pt>
                <c:pt idx="62">
                  <c:v>18122.380147</c:v>
                </c:pt>
                <c:pt idx="63">
                  <c:v>18122.380147</c:v>
                </c:pt>
                <c:pt idx="64">
                  <c:v>18028.103525999999</c:v>
                </c:pt>
                <c:pt idx="65">
                  <c:v>50360.187089999999</c:v>
                </c:pt>
                <c:pt idx="66">
                  <c:v>20570.604788000001</c:v>
                </c:pt>
                <c:pt idx="67">
                  <c:v>8416.3600850000003</c:v>
                </c:pt>
                <c:pt idx="68">
                  <c:v>803480.24704499997</c:v>
                </c:pt>
                <c:pt idx="69">
                  <c:v>19488.888085999999</c:v>
                </c:pt>
                <c:pt idx="70">
                  <c:v>19488.888085999999</c:v>
                </c:pt>
                <c:pt idx="71">
                  <c:v>527309.67943899997</c:v>
                </c:pt>
                <c:pt idx="72">
                  <c:v>37523.013831999997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602.50373400000001</c:v>
                </c:pt>
                <c:pt idx="77">
                  <c:v>903571.98045899998</c:v>
                </c:pt>
                <c:pt idx="78">
                  <c:v>2494086.8096650001</c:v>
                </c:pt>
                <c:pt idx="79">
                  <c:v>914946.360139</c:v>
                </c:pt>
                <c:pt idx="80">
                  <c:v>742789.12392799999</c:v>
                </c:pt>
                <c:pt idx="81">
                  <c:v>562723.72086400003</c:v>
                </c:pt>
                <c:pt idx="82">
                  <c:v>2228999.914508</c:v>
                </c:pt>
                <c:pt idx="83">
                  <c:v>31842.855921999999</c:v>
                </c:pt>
                <c:pt idx="84">
                  <c:v>1506.2593340000001</c:v>
                </c:pt>
                <c:pt idx="85">
                  <c:v>6025.0373360000003</c:v>
                </c:pt>
                <c:pt idx="86">
                  <c:v>15062593.338816</c:v>
                </c:pt>
                <c:pt idx="87">
                  <c:v>60250.373355000003</c:v>
                </c:pt>
                <c:pt idx="88">
                  <c:v>0</c:v>
                </c:pt>
                <c:pt idx="89">
                  <c:v>322819471.66819298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5-4FCD-AD84-8B47BED7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150342"/>
        <c:axId val="42627177"/>
      </c:barChart>
      <c:catAx>
        <c:axId val="411503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2627177"/>
        <c:crosses val="autoZero"/>
        <c:auto val="1"/>
        <c:lblAlgn val="ctr"/>
        <c:lblOffset val="100"/>
        <c:noMultiLvlLbl val="1"/>
      </c:catAx>
      <c:valAx>
        <c:axId val="4262717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11503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'20170331'!$G$10:$G$99</c:f>
              <c:strCache>
                <c:ptCount val="90"/>
                <c:pt idx="0">
                  <c:v>MAK</c:v>
                </c:pt>
                <c:pt idx="1">
                  <c:v>HER</c:v>
                </c:pt>
                <c:pt idx="2">
                  <c:v>WHK</c:v>
                </c:pt>
                <c:pt idx="3">
                  <c:v>BLF</c:v>
                </c:pt>
                <c:pt idx="4">
                  <c:v>WPF</c:v>
                </c:pt>
                <c:pt idx="5">
                  <c:v>SUF</c:v>
                </c:pt>
                <c:pt idx="6">
                  <c:v>WIF</c:v>
                </c:pt>
                <c:pt idx="7">
                  <c:v>WTF</c:v>
                </c:pt>
                <c:pt idx="8">
                  <c:v>FOU</c:v>
                </c:pt>
                <c:pt idx="9">
                  <c:v>HAL</c:v>
                </c:pt>
                <c:pt idx="10">
                  <c:v>PLA</c:v>
                </c:pt>
                <c:pt idx="11">
                  <c:v>FLA</c:v>
                </c:pt>
                <c:pt idx="12">
                  <c:v>BFT</c:v>
                </c:pt>
                <c:pt idx="13">
                  <c:v>TUN</c:v>
                </c:pt>
                <c:pt idx="14">
                  <c:v>BIL</c:v>
                </c:pt>
                <c:pt idx="15">
                  <c:v>MPF</c:v>
                </c:pt>
                <c:pt idx="16">
                  <c:v>BUT</c:v>
                </c:pt>
                <c:pt idx="17">
                  <c:v>BPF</c:v>
                </c:pt>
                <c:pt idx="18">
                  <c:v>ANC</c:v>
                </c:pt>
                <c:pt idx="19">
                  <c:v>GOO</c:v>
                </c:pt>
                <c:pt idx="20">
                  <c:v>MEN</c:v>
                </c:pt>
                <c:pt idx="21">
                  <c:v>FDE</c:v>
                </c:pt>
                <c:pt idx="22">
                  <c:v>COD</c:v>
                </c:pt>
                <c:pt idx="23">
                  <c:v>SHK</c:v>
                </c:pt>
                <c:pt idx="24">
                  <c:v>OHK</c:v>
                </c:pt>
                <c:pt idx="25">
                  <c:v>POL</c:v>
                </c:pt>
                <c:pt idx="26">
                  <c:v>RHK</c:v>
                </c:pt>
                <c:pt idx="27">
                  <c:v>BSB</c:v>
                </c:pt>
                <c:pt idx="28">
                  <c:v>SCU</c:v>
                </c:pt>
                <c:pt idx="29">
                  <c:v>TYL</c:v>
                </c:pt>
                <c:pt idx="30">
                  <c:v>RED</c:v>
                </c:pt>
                <c:pt idx="31">
                  <c:v>OPT</c:v>
                </c:pt>
                <c:pt idx="32">
                  <c:v>SAL</c:v>
                </c:pt>
                <c:pt idx="33">
                  <c:v>DRM</c:v>
                </c:pt>
                <c:pt idx="34">
                  <c:v>STB</c:v>
                </c:pt>
                <c:pt idx="35">
                  <c:v>TAU</c:v>
                </c:pt>
                <c:pt idx="36">
                  <c:v>WOL</c:v>
                </c:pt>
                <c:pt idx="37">
                  <c:v>SDF</c:v>
                </c:pt>
                <c:pt idx="38">
                  <c:v>FDF</c:v>
                </c:pt>
                <c:pt idx="39">
                  <c:v>HAD</c:v>
                </c:pt>
                <c:pt idx="40">
                  <c:v>YTF</c:v>
                </c:pt>
                <c:pt idx="41">
                  <c:v>DOG</c:v>
                </c:pt>
                <c:pt idx="42">
                  <c:v>SMO</c:v>
                </c:pt>
                <c:pt idx="43">
                  <c:v>SSH</c:v>
                </c:pt>
                <c:pt idx="44">
                  <c:v>DSH</c:v>
                </c:pt>
                <c:pt idx="45">
                  <c:v>BLS</c:v>
                </c:pt>
                <c:pt idx="46">
                  <c:v>POR</c:v>
                </c:pt>
                <c:pt idx="47">
                  <c:v>PSH</c:v>
                </c:pt>
                <c:pt idx="48">
                  <c:v>WSK</c:v>
                </c:pt>
                <c:pt idx="49">
                  <c:v>LSK</c:v>
                </c:pt>
                <c:pt idx="50">
                  <c:v>SK</c:v>
                </c:pt>
                <c:pt idx="51">
                  <c:v>SB</c:v>
                </c:pt>
                <c:pt idx="52">
                  <c:v>PIN</c:v>
                </c:pt>
                <c:pt idx="53">
                  <c:v>REP</c:v>
                </c:pt>
                <c:pt idx="54">
                  <c:v>RWH</c:v>
                </c:pt>
                <c:pt idx="55">
                  <c:v>BWH</c:v>
                </c:pt>
                <c:pt idx="56">
                  <c:v>SWH</c:v>
                </c:pt>
                <c:pt idx="57">
                  <c:v>TWH</c:v>
                </c:pt>
                <c:pt idx="58">
                  <c:v>INV</c:v>
                </c:pt>
                <c:pt idx="59">
                  <c:v>LSQ</c:v>
                </c:pt>
                <c:pt idx="60">
                  <c:v>ISQ</c:v>
                </c:pt>
                <c:pt idx="61">
                  <c:v>SCA</c:v>
                </c:pt>
                <c:pt idx="62">
                  <c:v>QHG</c:v>
                </c:pt>
                <c:pt idx="63">
                  <c:v>CLA</c:v>
                </c:pt>
                <c:pt idx="64">
                  <c:v>BFF</c:v>
                </c:pt>
                <c:pt idx="65">
                  <c:v>BG</c:v>
                </c:pt>
                <c:pt idx="66">
                  <c:v>LOB</c:v>
                </c:pt>
                <c:pt idx="67">
                  <c:v>RCB</c:v>
                </c:pt>
                <c:pt idx="68">
                  <c:v>BMS</c:v>
                </c:pt>
                <c:pt idx="69">
                  <c:v>NSH</c:v>
                </c:pt>
                <c:pt idx="70">
                  <c:v>OSH</c:v>
                </c:pt>
                <c:pt idx="71">
                  <c:v>ZL</c:v>
                </c:pt>
                <c:pt idx="72">
                  <c:v>BD</c:v>
                </c:pt>
                <c:pt idx="73">
                  <c:v>MA</c:v>
                </c:pt>
                <c:pt idx="74">
                  <c:v>MB</c:v>
                </c:pt>
                <c:pt idx="75">
                  <c:v>SG</c:v>
                </c:pt>
                <c:pt idx="76">
                  <c:v>BC</c:v>
                </c:pt>
                <c:pt idx="77">
                  <c:v>ZG</c:v>
                </c:pt>
                <c:pt idx="78">
                  <c:v>PL</c:v>
                </c:pt>
                <c:pt idx="79">
                  <c:v>DF</c:v>
                </c:pt>
                <c:pt idx="80">
                  <c:v>PS</c:v>
                </c:pt>
                <c:pt idx="81">
                  <c:v>ZM</c:v>
                </c:pt>
                <c:pt idx="82">
                  <c:v>ZS</c:v>
                </c:pt>
                <c:pt idx="83">
                  <c:v>PB</c:v>
                </c:pt>
                <c:pt idx="84">
                  <c:v>BB</c:v>
                </c:pt>
                <c:pt idx="85">
                  <c:v>BO</c:v>
                </c:pt>
                <c:pt idx="86">
                  <c:v>DL</c:v>
                </c:pt>
                <c:pt idx="87">
                  <c:v>DR</c:v>
                </c:pt>
                <c:pt idx="88">
                  <c:v>DC</c:v>
                </c:pt>
                <c:pt idx="89">
                  <c:v>DIN</c:v>
                </c:pt>
              </c:strCache>
            </c:strRef>
          </c:cat>
          <c:val>
            <c:numRef>
              <c:f>'20170331'!$L$10:$L$99</c:f>
              <c:numCache>
                <c:formatCode>General</c:formatCode>
                <c:ptCount val="90"/>
                <c:pt idx="0">
                  <c:v>7.2876951241071168</c:v>
                </c:pt>
                <c:pt idx="1">
                  <c:v>7.2451138172109371</c:v>
                </c:pt>
                <c:pt idx="2">
                  <c:v>7.047899092585471</c:v>
                </c:pt>
                <c:pt idx="3">
                  <c:v>6.4366179397606791</c:v>
                </c:pt>
                <c:pt idx="4">
                  <c:v>6.401611413763769</c:v>
                </c:pt>
                <c:pt idx="5">
                  <c:v>6.988836290216371</c:v>
                </c:pt>
                <c:pt idx="6">
                  <c:v>6.8388429505542492</c:v>
                </c:pt>
                <c:pt idx="7">
                  <c:v>6.2367156661876351</c:v>
                </c:pt>
                <c:pt idx="8">
                  <c:v>6.8045279716060065</c:v>
                </c:pt>
                <c:pt idx="9">
                  <c:v>6.0335560645252126</c:v>
                </c:pt>
                <c:pt idx="10">
                  <c:v>6.6343046339597658</c:v>
                </c:pt>
                <c:pt idx="11">
                  <c:v>6.2251274138917321</c:v>
                </c:pt>
                <c:pt idx="12">
                  <c:v>4.1896952477312572</c:v>
                </c:pt>
                <c:pt idx="13">
                  <c:v>3.6992500376227144</c:v>
                </c:pt>
                <c:pt idx="14">
                  <c:v>4.3909986745125611</c:v>
                </c:pt>
                <c:pt idx="15">
                  <c:v>4.1624828496524096</c:v>
                </c:pt>
                <c:pt idx="16">
                  <c:v>7.0822210607011522</c:v>
                </c:pt>
                <c:pt idx="17">
                  <c:v>6.1023047395092416</c:v>
                </c:pt>
                <c:pt idx="18">
                  <c:v>6.2125635581201522</c:v>
                </c:pt>
                <c:pt idx="19">
                  <c:v>6.7817576337312744</c:v>
                </c:pt>
                <c:pt idx="20">
                  <c:v>5.4262641203047242</c:v>
                </c:pt>
                <c:pt idx="21">
                  <c:v>7.033336820532254</c:v>
                </c:pt>
                <c:pt idx="22">
                  <c:v>7.1438426665485562</c:v>
                </c:pt>
                <c:pt idx="23">
                  <c:v>7.3345805013247141</c:v>
                </c:pt>
                <c:pt idx="24">
                  <c:v>5.2974813238430301</c:v>
                </c:pt>
                <c:pt idx="25">
                  <c:v>6.9484945490687275</c:v>
                </c:pt>
                <c:pt idx="26">
                  <c:v>6.8630762819467712</c:v>
                </c:pt>
                <c:pt idx="27">
                  <c:v>6.0113230672481368</c:v>
                </c:pt>
                <c:pt idx="28">
                  <c:v>6.9542501183988836</c:v>
                </c:pt>
                <c:pt idx="29">
                  <c:v>5.0067974626238403</c:v>
                </c:pt>
                <c:pt idx="30">
                  <c:v>7.9599427635207354</c:v>
                </c:pt>
                <c:pt idx="31">
                  <c:v>6.3126598032759889</c:v>
                </c:pt>
                <c:pt idx="32">
                  <c:v>6.5389681969225188</c:v>
                </c:pt>
                <c:pt idx="33">
                  <c:v>7.4272904283492958</c:v>
                </c:pt>
                <c:pt idx="34">
                  <c:v>6.6893620106742722</c:v>
                </c:pt>
                <c:pt idx="35">
                  <c:v>4.3916093741668512</c:v>
                </c:pt>
                <c:pt idx="36">
                  <c:v>5.3161110037278103</c:v>
                </c:pt>
                <c:pt idx="37">
                  <c:v>5.5232183284509704</c:v>
                </c:pt>
                <c:pt idx="38">
                  <c:v>7.3715746871907797</c:v>
                </c:pt>
                <c:pt idx="39">
                  <c:v>7.8504247360182662</c:v>
                </c:pt>
                <c:pt idx="40">
                  <c:v>6.8169318970946957</c:v>
                </c:pt>
                <c:pt idx="41">
                  <c:v>8.7287548469229108</c:v>
                </c:pt>
                <c:pt idx="42">
                  <c:v>7.3162349094232084</c:v>
                </c:pt>
                <c:pt idx="43">
                  <c:v>5.8828703982875821</c:v>
                </c:pt>
                <c:pt idx="44">
                  <c:v>6.4682332641912357</c:v>
                </c:pt>
                <c:pt idx="45">
                  <c:v>3.5825812087533286</c:v>
                </c:pt>
                <c:pt idx="46">
                  <c:v>3.5825812087533286</c:v>
                </c:pt>
                <c:pt idx="47">
                  <c:v>5.1044748566773697</c:v>
                </c:pt>
                <c:pt idx="48">
                  <c:v>7.5496659591024677</c:v>
                </c:pt>
                <c:pt idx="49">
                  <c:v>7.6686184271242661</c:v>
                </c:pt>
                <c:pt idx="50">
                  <c:v>7.2145056390851749</c:v>
                </c:pt>
                <c:pt idx="51">
                  <c:v>4.9661339926644139</c:v>
                </c:pt>
                <c:pt idx="52">
                  <c:v>4.525747645623567</c:v>
                </c:pt>
                <c:pt idx="53">
                  <c:v>6.2916604628627351</c:v>
                </c:pt>
                <c:pt idx="54">
                  <c:v>7.0131336521296328</c:v>
                </c:pt>
                <c:pt idx="55">
                  <c:v>7.0131336521296328</c:v>
                </c:pt>
                <c:pt idx="56">
                  <c:v>6.1195529091500909</c:v>
                </c:pt>
                <c:pt idx="57">
                  <c:v>6.1195529091500909</c:v>
                </c:pt>
                <c:pt idx="58">
                  <c:v>6.5389681969225188</c:v>
                </c:pt>
                <c:pt idx="59">
                  <c:v>4.570342722950933</c:v>
                </c:pt>
                <c:pt idx="60">
                  <c:v>4.570342722950933</c:v>
                </c:pt>
                <c:pt idx="61">
                  <c:v>4.7510486622778014</c:v>
                </c:pt>
                <c:pt idx="62">
                  <c:v>4.2582152362119032</c:v>
                </c:pt>
                <c:pt idx="63">
                  <c:v>4.2582152362119032</c:v>
                </c:pt>
                <c:pt idx="64">
                  <c:v>4.2559500433329003</c:v>
                </c:pt>
                <c:pt idx="65">
                  <c:v>4.7020873348592502</c:v>
                </c:pt>
                <c:pt idx="66">
                  <c:v>4.3132470603981741</c:v>
                </c:pt>
                <c:pt idx="67">
                  <c:v>3.9251243080338951</c:v>
                </c:pt>
                <c:pt idx="68">
                  <c:v>5.9049752044287898</c:v>
                </c:pt>
                <c:pt idx="69">
                  <c:v>4.2897870616989522</c:v>
                </c:pt>
                <c:pt idx="70">
                  <c:v>4.2897870616989522</c:v>
                </c:pt>
                <c:pt idx="71">
                  <c:v>5.7220657434315267</c:v>
                </c:pt>
                <c:pt idx="72">
                  <c:v>4.574297713450119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2.7799597427831224</c:v>
                </c:pt>
                <c:pt idx="77">
                  <c:v>5.9559627550939265</c:v>
                </c:pt>
                <c:pt idx="78">
                  <c:v>6.3969115655428306</c:v>
                </c:pt>
                <c:pt idx="79">
                  <c:v>5.961395633762085</c:v>
                </c:pt>
                <c:pt idx="80">
                  <c:v>5.8708655360846587</c:v>
                </c:pt>
                <c:pt idx="81">
                  <c:v>5.7502952226414781</c:v>
                </c:pt>
                <c:pt idx="82">
                  <c:v>6.3481100518231246</c:v>
                </c:pt>
                <c:pt idx="83">
                  <c:v>4.5030120118151027</c:v>
                </c:pt>
                <c:pt idx="84">
                  <c:v>3.1778997511668337</c:v>
                </c:pt>
                <c:pt idx="85">
                  <c:v>3.7799597424947957</c:v>
                </c:pt>
                <c:pt idx="86">
                  <c:v>7.1778997511326956</c:v>
                </c:pt>
                <c:pt idx="87">
                  <c:v>4.7799597424587548</c:v>
                </c:pt>
                <c:pt idx="88">
                  <c:v>0</c:v>
                </c:pt>
                <c:pt idx="89">
                  <c:v>8.5089597224038389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3CD-9734-6086C020C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007662"/>
        <c:axId val="86615688"/>
      </c:barChart>
      <c:catAx>
        <c:axId val="540076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6615688"/>
        <c:crosses val="autoZero"/>
        <c:auto val="1"/>
        <c:lblAlgn val="ctr"/>
        <c:lblOffset val="100"/>
        <c:noMultiLvlLbl val="1"/>
      </c:catAx>
      <c:valAx>
        <c:axId val="8661568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40076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'20170331'!$G$10:$G$99</c:f>
              <c:strCache>
                <c:ptCount val="90"/>
                <c:pt idx="0">
                  <c:v>MAK</c:v>
                </c:pt>
                <c:pt idx="1">
                  <c:v>HER</c:v>
                </c:pt>
                <c:pt idx="2">
                  <c:v>WHK</c:v>
                </c:pt>
                <c:pt idx="3">
                  <c:v>BLF</c:v>
                </c:pt>
                <c:pt idx="4">
                  <c:v>WPF</c:v>
                </c:pt>
                <c:pt idx="5">
                  <c:v>SUF</c:v>
                </c:pt>
                <c:pt idx="6">
                  <c:v>WIF</c:v>
                </c:pt>
                <c:pt idx="7">
                  <c:v>WTF</c:v>
                </c:pt>
                <c:pt idx="8">
                  <c:v>FOU</c:v>
                </c:pt>
                <c:pt idx="9">
                  <c:v>HAL</c:v>
                </c:pt>
                <c:pt idx="10">
                  <c:v>PLA</c:v>
                </c:pt>
                <c:pt idx="11">
                  <c:v>FLA</c:v>
                </c:pt>
                <c:pt idx="12">
                  <c:v>BFT</c:v>
                </c:pt>
                <c:pt idx="13">
                  <c:v>TUN</c:v>
                </c:pt>
                <c:pt idx="14">
                  <c:v>BIL</c:v>
                </c:pt>
                <c:pt idx="15">
                  <c:v>MPF</c:v>
                </c:pt>
                <c:pt idx="16">
                  <c:v>BUT</c:v>
                </c:pt>
                <c:pt idx="17">
                  <c:v>BPF</c:v>
                </c:pt>
                <c:pt idx="18">
                  <c:v>ANC</c:v>
                </c:pt>
                <c:pt idx="19">
                  <c:v>GOO</c:v>
                </c:pt>
                <c:pt idx="20">
                  <c:v>MEN</c:v>
                </c:pt>
                <c:pt idx="21">
                  <c:v>FDE</c:v>
                </c:pt>
                <c:pt idx="22">
                  <c:v>COD</c:v>
                </c:pt>
                <c:pt idx="23">
                  <c:v>SHK</c:v>
                </c:pt>
                <c:pt idx="24">
                  <c:v>OHK</c:v>
                </c:pt>
                <c:pt idx="25">
                  <c:v>POL</c:v>
                </c:pt>
                <c:pt idx="26">
                  <c:v>RHK</c:v>
                </c:pt>
                <c:pt idx="27">
                  <c:v>BSB</c:v>
                </c:pt>
                <c:pt idx="28">
                  <c:v>SCU</c:v>
                </c:pt>
                <c:pt idx="29">
                  <c:v>TYL</c:v>
                </c:pt>
                <c:pt idx="30">
                  <c:v>RED</c:v>
                </c:pt>
                <c:pt idx="31">
                  <c:v>OPT</c:v>
                </c:pt>
                <c:pt idx="32">
                  <c:v>SAL</c:v>
                </c:pt>
                <c:pt idx="33">
                  <c:v>DRM</c:v>
                </c:pt>
                <c:pt idx="34">
                  <c:v>STB</c:v>
                </c:pt>
                <c:pt idx="35">
                  <c:v>TAU</c:v>
                </c:pt>
                <c:pt idx="36">
                  <c:v>WOL</c:v>
                </c:pt>
                <c:pt idx="37">
                  <c:v>SDF</c:v>
                </c:pt>
                <c:pt idx="38">
                  <c:v>FDF</c:v>
                </c:pt>
                <c:pt idx="39">
                  <c:v>HAD</c:v>
                </c:pt>
                <c:pt idx="40">
                  <c:v>YTF</c:v>
                </c:pt>
                <c:pt idx="41">
                  <c:v>DOG</c:v>
                </c:pt>
                <c:pt idx="42">
                  <c:v>SMO</c:v>
                </c:pt>
                <c:pt idx="43">
                  <c:v>SSH</c:v>
                </c:pt>
                <c:pt idx="44">
                  <c:v>DSH</c:v>
                </c:pt>
                <c:pt idx="45">
                  <c:v>BLS</c:v>
                </c:pt>
                <c:pt idx="46">
                  <c:v>POR</c:v>
                </c:pt>
                <c:pt idx="47">
                  <c:v>PSH</c:v>
                </c:pt>
                <c:pt idx="48">
                  <c:v>WSK</c:v>
                </c:pt>
                <c:pt idx="49">
                  <c:v>LSK</c:v>
                </c:pt>
                <c:pt idx="50">
                  <c:v>SK</c:v>
                </c:pt>
                <c:pt idx="51">
                  <c:v>SB</c:v>
                </c:pt>
                <c:pt idx="52">
                  <c:v>PIN</c:v>
                </c:pt>
                <c:pt idx="53">
                  <c:v>REP</c:v>
                </c:pt>
                <c:pt idx="54">
                  <c:v>RWH</c:v>
                </c:pt>
                <c:pt idx="55">
                  <c:v>BWH</c:v>
                </c:pt>
                <c:pt idx="56">
                  <c:v>SWH</c:v>
                </c:pt>
                <c:pt idx="57">
                  <c:v>TWH</c:v>
                </c:pt>
                <c:pt idx="58">
                  <c:v>INV</c:v>
                </c:pt>
                <c:pt idx="59">
                  <c:v>LSQ</c:v>
                </c:pt>
                <c:pt idx="60">
                  <c:v>ISQ</c:v>
                </c:pt>
                <c:pt idx="61">
                  <c:v>SCA</c:v>
                </c:pt>
                <c:pt idx="62">
                  <c:v>QHG</c:v>
                </c:pt>
                <c:pt idx="63">
                  <c:v>CLA</c:v>
                </c:pt>
                <c:pt idx="64">
                  <c:v>BFF</c:v>
                </c:pt>
                <c:pt idx="65">
                  <c:v>BG</c:v>
                </c:pt>
                <c:pt idx="66">
                  <c:v>LOB</c:v>
                </c:pt>
                <c:pt idx="67">
                  <c:v>RCB</c:v>
                </c:pt>
                <c:pt idx="68">
                  <c:v>BMS</c:v>
                </c:pt>
                <c:pt idx="69">
                  <c:v>NSH</c:v>
                </c:pt>
                <c:pt idx="70">
                  <c:v>OSH</c:v>
                </c:pt>
                <c:pt idx="71">
                  <c:v>ZL</c:v>
                </c:pt>
                <c:pt idx="72">
                  <c:v>BD</c:v>
                </c:pt>
                <c:pt idx="73">
                  <c:v>MA</c:v>
                </c:pt>
                <c:pt idx="74">
                  <c:v>MB</c:v>
                </c:pt>
                <c:pt idx="75">
                  <c:v>SG</c:v>
                </c:pt>
                <c:pt idx="76">
                  <c:v>BC</c:v>
                </c:pt>
                <c:pt idx="77">
                  <c:v>ZG</c:v>
                </c:pt>
                <c:pt idx="78">
                  <c:v>PL</c:v>
                </c:pt>
                <c:pt idx="79">
                  <c:v>DF</c:v>
                </c:pt>
                <c:pt idx="80">
                  <c:v>PS</c:v>
                </c:pt>
                <c:pt idx="81">
                  <c:v>ZM</c:v>
                </c:pt>
                <c:pt idx="82">
                  <c:v>ZS</c:v>
                </c:pt>
                <c:pt idx="83">
                  <c:v>PB</c:v>
                </c:pt>
                <c:pt idx="84">
                  <c:v>BB</c:v>
                </c:pt>
                <c:pt idx="85">
                  <c:v>BO</c:v>
                </c:pt>
                <c:pt idx="86">
                  <c:v>DL</c:v>
                </c:pt>
                <c:pt idx="87">
                  <c:v>DR</c:v>
                </c:pt>
                <c:pt idx="88">
                  <c:v>DC</c:v>
                </c:pt>
                <c:pt idx="89">
                  <c:v>DIN</c:v>
                </c:pt>
              </c:strCache>
            </c:strRef>
          </c:cat>
          <c:val>
            <c:numRef>
              <c:f>'20170331'!$K$10:$K$99</c:f>
              <c:numCache>
                <c:formatCode>General</c:formatCode>
                <c:ptCount val="90"/>
                <c:pt idx="0">
                  <c:v>19395238.486230999</c:v>
                </c:pt>
                <c:pt idx="1">
                  <c:v>17583843.800783001</c:v>
                </c:pt>
                <c:pt idx="2">
                  <c:v>11166037.770857999</c:v>
                </c:pt>
                <c:pt idx="3">
                  <c:v>2732863.4968389999</c:v>
                </c:pt>
                <c:pt idx="4">
                  <c:v>2521223.890631</c:v>
                </c:pt>
                <c:pt idx="5">
                  <c:v>9746221.7907100003</c:v>
                </c:pt>
                <c:pt idx="6">
                  <c:v>6899902.4464619998</c:v>
                </c:pt>
                <c:pt idx="7">
                  <c:v>1724708.3508909999</c:v>
                </c:pt>
                <c:pt idx="8">
                  <c:v>6375701.4369470002</c:v>
                </c:pt>
                <c:pt idx="9">
                  <c:v>1080329.0751690001</c:v>
                </c:pt>
                <c:pt idx="10">
                  <c:v>4308287.0743450001</c:v>
                </c:pt>
                <c:pt idx="11">
                  <c:v>1679296.6201309999</c:v>
                </c:pt>
                <c:pt idx="12">
                  <c:v>15477.301675999999</c:v>
                </c:pt>
                <c:pt idx="13">
                  <c:v>5003.225042</c:v>
                </c:pt>
                <c:pt idx="14">
                  <c:v>24603.60095</c:v>
                </c:pt>
                <c:pt idx="15">
                  <c:v>14537.269765999999</c:v>
                </c:pt>
                <c:pt idx="16">
                  <c:v>12084287.822197</c:v>
                </c:pt>
                <c:pt idx="17">
                  <c:v>1265624.110043</c:v>
                </c:pt>
                <c:pt idx="18">
                  <c:v>1631411.6455570001</c:v>
                </c:pt>
                <c:pt idx="19">
                  <c:v>6050031.4704949996</c:v>
                </c:pt>
                <c:pt idx="20">
                  <c:v>266848.10331699997</c:v>
                </c:pt>
                <c:pt idx="21">
                  <c:v>10797838.324952001</c:v>
                </c:pt>
                <c:pt idx="22">
                  <c:v>13926521.903409</c:v>
                </c:pt>
                <c:pt idx="23">
                  <c:v>21606304.946125001</c:v>
                </c:pt>
                <c:pt idx="24">
                  <c:v>198372.43480300001</c:v>
                </c:pt>
                <c:pt idx="25">
                  <c:v>8881668.2866040003</c:v>
                </c:pt>
                <c:pt idx="26">
                  <c:v>7295856.475633</c:v>
                </c:pt>
                <c:pt idx="27">
                  <c:v>1026415.1821419999</c:v>
                </c:pt>
                <c:pt idx="28">
                  <c:v>9000157.6838729996</c:v>
                </c:pt>
                <c:pt idx="29">
                  <c:v>101577.486609</c:v>
                </c:pt>
                <c:pt idx="30">
                  <c:v>91189065.166751996</c:v>
                </c:pt>
                <c:pt idx="31">
                  <c:v>2054280.7818779999</c:v>
                </c:pt>
                <c:pt idx="32">
                  <c:v>3459140.4585790001</c:v>
                </c:pt>
                <c:pt idx="33">
                  <c:v>26747945.42072</c:v>
                </c:pt>
                <c:pt idx="34">
                  <c:v>4890598.5040079998</c:v>
                </c:pt>
                <c:pt idx="35">
                  <c:v>24638.222572999999</c:v>
                </c:pt>
                <c:pt idx="36">
                  <c:v>207067.053529</c:v>
                </c:pt>
                <c:pt idx="37">
                  <c:v>333594.074975</c:v>
                </c:pt>
                <c:pt idx="38">
                  <c:v>23527440.684957001</c:v>
                </c:pt>
                <c:pt idx="39">
                  <c:v>70863848.753868997</c:v>
                </c:pt>
                <c:pt idx="40">
                  <c:v>6560423.824364</c:v>
                </c:pt>
                <c:pt idx="41">
                  <c:v>535494293.24554002</c:v>
                </c:pt>
                <c:pt idx="42">
                  <c:v>20712613.889311001</c:v>
                </c:pt>
                <c:pt idx="43">
                  <c:v>763607.87449700001</c:v>
                </c:pt>
                <c:pt idx="44">
                  <c:v>2939227.9186880002</c:v>
                </c:pt>
                <c:pt idx="45">
                  <c:v>3824.557624</c:v>
                </c:pt>
                <c:pt idx="46">
                  <c:v>3824.557624</c:v>
                </c:pt>
                <c:pt idx="47">
                  <c:v>127196.41080500001</c:v>
                </c:pt>
                <c:pt idx="48">
                  <c:v>35454058.674932003</c:v>
                </c:pt>
                <c:pt idx="49">
                  <c:v>46624955.15738</c:v>
                </c:pt>
                <c:pt idx="50">
                  <c:v>16387233.391062001</c:v>
                </c:pt>
                <c:pt idx="51">
                  <c:v>92498.351462999999</c:v>
                </c:pt>
                <c:pt idx="52">
                  <c:v>33554.258472000001</c:v>
                </c:pt>
                <c:pt idx="53">
                  <c:v>1957313.8214779999</c:v>
                </c:pt>
                <c:pt idx="54">
                  <c:v>10307032.658292999</c:v>
                </c:pt>
                <c:pt idx="55">
                  <c:v>10307032.658292999</c:v>
                </c:pt>
                <c:pt idx="56">
                  <c:v>1316900.3380470001</c:v>
                </c:pt>
                <c:pt idx="57">
                  <c:v>1316900.3380470001</c:v>
                </c:pt>
                <c:pt idx="58">
                  <c:v>3459140.4585790001</c:v>
                </c:pt>
                <c:pt idx="59">
                  <c:v>37182.854138000002</c:v>
                </c:pt>
                <c:pt idx="60">
                  <c:v>37182.854138000002</c:v>
                </c:pt>
                <c:pt idx="61">
                  <c:v>56370.081442000002</c:v>
                </c:pt>
                <c:pt idx="62">
                  <c:v>18122.380147</c:v>
                </c:pt>
                <c:pt idx="63">
                  <c:v>18122.380147</c:v>
                </c:pt>
                <c:pt idx="64">
                  <c:v>18028.103525999999</c:v>
                </c:pt>
                <c:pt idx="65">
                  <c:v>50360.187089999999</c:v>
                </c:pt>
                <c:pt idx="66">
                  <c:v>20570.604788000001</c:v>
                </c:pt>
                <c:pt idx="67">
                  <c:v>8416.3600850000003</c:v>
                </c:pt>
                <c:pt idx="68">
                  <c:v>803480.24704499997</c:v>
                </c:pt>
                <c:pt idx="69">
                  <c:v>19488.888085999999</c:v>
                </c:pt>
                <c:pt idx="70">
                  <c:v>19488.888085999999</c:v>
                </c:pt>
                <c:pt idx="71">
                  <c:v>527309.67943899997</c:v>
                </c:pt>
                <c:pt idx="72">
                  <c:v>37523.013831999997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602.50373400000001</c:v>
                </c:pt>
                <c:pt idx="77">
                  <c:v>903571.98045899998</c:v>
                </c:pt>
                <c:pt idx="78">
                  <c:v>2494086.8096650001</c:v>
                </c:pt>
                <c:pt idx="79">
                  <c:v>914946.360139</c:v>
                </c:pt>
                <c:pt idx="80">
                  <c:v>742789.12392799999</c:v>
                </c:pt>
                <c:pt idx="81">
                  <c:v>562723.72086400003</c:v>
                </c:pt>
                <c:pt idx="82">
                  <c:v>2228999.914508</c:v>
                </c:pt>
                <c:pt idx="83">
                  <c:v>31842.855921999999</c:v>
                </c:pt>
                <c:pt idx="84">
                  <c:v>1506.2593340000001</c:v>
                </c:pt>
                <c:pt idx="85">
                  <c:v>6025.0373360000003</c:v>
                </c:pt>
                <c:pt idx="86">
                  <c:v>15062593.338816</c:v>
                </c:pt>
                <c:pt idx="87">
                  <c:v>60250.373355000003</c:v>
                </c:pt>
                <c:pt idx="88">
                  <c:v>0</c:v>
                </c:pt>
                <c:pt idx="89">
                  <c:v>322819471.66819298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90-A262-0710CA36F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113832"/>
        <c:axId val="39727818"/>
      </c:barChart>
      <c:catAx>
        <c:axId val="5911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9727818"/>
        <c:crosses val="autoZero"/>
        <c:auto val="1"/>
        <c:lblAlgn val="ctr"/>
        <c:lblOffset val="100"/>
        <c:noMultiLvlLbl val="1"/>
      </c:catAx>
      <c:valAx>
        <c:axId val="3972781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1138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'Sheet1 (2)_2'!$G$10:$G$99</c:f>
              <c:strCache>
                <c:ptCount val="90"/>
                <c:pt idx="0">
                  <c:v>MAK</c:v>
                </c:pt>
                <c:pt idx="1">
                  <c:v>HER</c:v>
                </c:pt>
                <c:pt idx="2">
                  <c:v>WHK</c:v>
                </c:pt>
                <c:pt idx="3">
                  <c:v>BLF</c:v>
                </c:pt>
                <c:pt idx="4">
                  <c:v>WPF</c:v>
                </c:pt>
                <c:pt idx="5">
                  <c:v>SUF</c:v>
                </c:pt>
                <c:pt idx="6">
                  <c:v>WIF</c:v>
                </c:pt>
                <c:pt idx="7">
                  <c:v>WTF</c:v>
                </c:pt>
                <c:pt idx="8">
                  <c:v>FOU</c:v>
                </c:pt>
                <c:pt idx="9">
                  <c:v>HAL</c:v>
                </c:pt>
                <c:pt idx="10">
                  <c:v>PLA</c:v>
                </c:pt>
                <c:pt idx="11">
                  <c:v>FLA</c:v>
                </c:pt>
                <c:pt idx="12">
                  <c:v>BFT</c:v>
                </c:pt>
                <c:pt idx="13">
                  <c:v>TUN</c:v>
                </c:pt>
                <c:pt idx="14">
                  <c:v>BIL</c:v>
                </c:pt>
                <c:pt idx="15">
                  <c:v>MPF</c:v>
                </c:pt>
                <c:pt idx="16">
                  <c:v>BUT</c:v>
                </c:pt>
                <c:pt idx="17">
                  <c:v>BPF</c:v>
                </c:pt>
                <c:pt idx="18">
                  <c:v>ANC</c:v>
                </c:pt>
                <c:pt idx="19">
                  <c:v>GOO</c:v>
                </c:pt>
                <c:pt idx="20">
                  <c:v>MEN</c:v>
                </c:pt>
                <c:pt idx="21">
                  <c:v>FDE</c:v>
                </c:pt>
                <c:pt idx="22">
                  <c:v>COD</c:v>
                </c:pt>
                <c:pt idx="23">
                  <c:v>SHK</c:v>
                </c:pt>
                <c:pt idx="24">
                  <c:v>OHK</c:v>
                </c:pt>
                <c:pt idx="25">
                  <c:v>POL</c:v>
                </c:pt>
                <c:pt idx="26">
                  <c:v>RHK</c:v>
                </c:pt>
                <c:pt idx="27">
                  <c:v>BSB</c:v>
                </c:pt>
                <c:pt idx="28">
                  <c:v>SCU</c:v>
                </c:pt>
                <c:pt idx="29">
                  <c:v>TYL</c:v>
                </c:pt>
                <c:pt idx="30">
                  <c:v>RED</c:v>
                </c:pt>
                <c:pt idx="31">
                  <c:v>OPT</c:v>
                </c:pt>
                <c:pt idx="32">
                  <c:v>SAL</c:v>
                </c:pt>
                <c:pt idx="33">
                  <c:v>DRM</c:v>
                </c:pt>
                <c:pt idx="34">
                  <c:v>STB</c:v>
                </c:pt>
                <c:pt idx="35">
                  <c:v>TAU</c:v>
                </c:pt>
                <c:pt idx="36">
                  <c:v>WOL</c:v>
                </c:pt>
                <c:pt idx="37">
                  <c:v>SDF</c:v>
                </c:pt>
                <c:pt idx="38">
                  <c:v>FDF</c:v>
                </c:pt>
                <c:pt idx="39">
                  <c:v>HAD</c:v>
                </c:pt>
                <c:pt idx="40">
                  <c:v>YTF</c:v>
                </c:pt>
                <c:pt idx="41">
                  <c:v>DOG</c:v>
                </c:pt>
                <c:pt idx="42">
                  <c:v>SMO</c:v>
                </c:pt>
                <c:pt idx="43">
                  <c:v>SSH</c:v>
                </c:pt>
                <c:pt idx="44">
                  <c:v>DSH</c:v>
                </c:pt>
                <c:pt idx="45">
                  <c:v>BLS</c:v>
                </c:pt>
                <c:pt idx="46">
                  <c:v>POR</c:v>
                </c:pt>
                <c:pt idx="47">
                  <c:v>PSH</c:v>
                </c:pt>
                <c:pt idx="48">
                  <c:v>WSK</c:v>
                </c:pt>
                <c:pt idx="49">
                  <c:v>LSK</c:v>
                </c:pt>
                <c:pt idx="50">
                  <c:v>SK</c:v>
                </c:pt>
                <c:pt idx="51">
                  <c:v>SB</c:v>
                </c:pt>
                <c:pt idx="52">
                  <c:v>PIN</c:v>
                </c:pt>
                <c:pt idx="53">
                  <c:v>REP</c:v>
                </c:pt>
                <c:pt idx="54">
                  <c:v>RWH</c:v>
                </c:pt>
                <c:pt idx="55">
                  <c:v>BWH</c:v>
                </c:pt>
                <c:pt idx="56">
                  <c:v>SWH</c:v>
                </c:pt>
                <c:pt idx="57">
                  <c:v>TWH</c:v>
                </c:pt>
                <c:pt idx="58">
                  <c:v>INV</c:v>
                </c:pt>
                <c:pt idx="59">
                  <c:v>LSQ</c:v>
                </c:pt>
                <c:pt idx="60">
                  <c:v>ISQ</c:v>
                </c:pt>
                <c:pt idx="61">
                  <c:v>SCA</c:v>
                </c:pt>
                <c:pt idx="62">
                  <c:v>QHG</c:v>
                </c:pt>
                <c:pt idx="63">
                  <c:v>CLA</c:v>
                </c:pt>
                <c:pt idx="64">
                  <c:v>BFF</c:v>
                </c:pt>
                <c:pt idx="65">
                  <c:v>BG</c:v>
                </c:pt>
                <c:pt idx="66">
                  <c:v>LOB</c:v>
                </c:pt>
                <c:pt idx="67">
                  <c:v>RCB</c:v>
                </c:pt>
                <c:pt idx="68">
                  <c:v>BMS</c:v>
                </c:pt>
                <c:pt idx="69">
                  <c:v>NSH</c:v>
                </c:pt>
                <c:pt idx="70">
                  <c:v>OSH</c:v>
                </c:pt>
                <c:pt idx="71">
                  <c:v>ZL</c:v>
                </c:pt>
                <c:pt idx="72">
                  <c:v>BD</c:v>
                </c:pt>
                <c:pt idx="73">
                  <c:v>MA</c:v>
                </c:pt>
                <c:pt idx="74">
                  <c:v>MB</c:v>
                </c:pt>
                <c:pt idx="75">
                  <c:v>SG</c:v>
                </c:pt>
                <c:pt idx="76">
                  <c:v>BC</c:v>
                </c:pt>
                <c:pt idx="77">
                  <c:v>ZG</c:v>
                </c:pt>
                <c:pt idx="78">
                  <c:v>PL</c:v>
                </c:pt>
                <c:pt idx="79">
                  <c:v>DF</c:v>
                </c:pt>
                <c:pt idx="80">
                  <c:v>PS</c:v>
                </c:pt>
                <c:pt idx="81">
                  <c:v>ZM</c:v>
                </c:pt>
                <c:pt idx="82">
                  <c:v>ZS</c:v>
                </c:pt>
                <c:pt idx="83">
                  <c:v>PB</c:v>
                </c:pt>
                <c:pt idx="84">
                  <c:v>BB</c:v>
                </c:pt>
                <c:pt idx="85">
                  <c:v>BO</c:v>
                </c:pt>
                <c:pt idx="86">
                  <c:v>DL</c:v>
                </c:pt>
                <c:pt idx="87">
                  <c:v>DR</c:v>
                </c:pt>
                <c:pt idx="88">
                  <c:v>DC</c:v>
                </c:pt>
                <c:pt idx="89">
                  <c:v>DIN</c:v>
                </c:pt>
              </c:strCache>
            </c:strRef>
          </c:cat>
          <c:val>
            <c:numRef>
              <c:f>'Sheet1 (2)_2'!$L$10:$L$99</c:f>
              <c:numCache>
                <c:formatCode>General</c:formatCode>
                <c:ptCount val="90"/>
                <c:pt idx="0">
                  <c:v>7.2876951241071168</c:v>
                </c:pt>
                <c:pt idx="1">
                  <c:v>7.2451138172109371</c:v>
                </c:pt>
                <c:pt idx="2">
                  <c:v>7.047899092585471</c:v>
                </c:pt>
                <c:pt idx="3">
                  <c:v>6.4366179397606791</c:v>
                </c:pt>
                <c:pt idx="4">
                  <c:v>6.401611413763769</c:v>
                </c:pt>
                <c:pt idx="5">
                  <c:v>6.988836290216371</c:v>
                </c:pt>
                <c:pt idx="6">
                  <c:v>6.8388429505542492</c:v>
                </c:pt>
                <c:pt idx="7">
                  <c:v>6.2367156661876351</c:v>
                </c:pt>
                <c:pt idx="8">
                  <c:v>6.8045279716060065</c:v>
                </c:pt>
                <c:pt idx="9">
                  <c:v>6.0335560645252126</c:v>
                </c:pt>
                <c:pt idx="10">
                  <c:v>6.6343046339597658</c:v>
                </c:pt>
                <c:pt idx="11">
                  <c:v>6.2251274138917321</c:v>
                </c:pt>
                <c:pt idx="12">
                  <c:v>4.1896952477312572</c:v>
                </c:pt>
                <c:pt idx="13">
                  <c:v>3.6992500376227144</c:v>
                </c:pt>
                <c:pt idx="14">
                  <c:v>4.3909986745125611</c:v>
                </c:pt>
                <c:pt idx="15">
                  <c:v>4.1624828496524096</c:v>
                </c:pt>
                <c:pt idx="16">
                  <c:v>7.0822210607011522</c:v>
                </c:pt>
                <c:pt idx="17">
                  <c:v>6.1023047395092416</c:v>
                </c:pt>
                <c:pt idx="18">
                  <c:v>6.2125635581201522</c:v>
                </c:pt>
                <c:pt idx="19">
                  <c:v>6.7817576337312744</c:v>
                </c:pt>
                <c:pt idx="20">
                  <c:v>5.4262641203047242</c:v>
                </c:pt>
                <c:pt idx="21">
                  <c:v>7.033336820532254</c:v>
                </c:pt>
                <c:pt idx="22">
                  <c:v>7.1438426665485562</c:v>
                </c:pt>
                <c:pt idx="23">
                  <c:v>7.3345805013247141</c:v>
                </c:pt>
                <c:pt idx="24">
                  <c:v>5.2974813238430301</c:v>
                </c:pt>
                <c:pt idx="25">
                  <c:v>6.9484945490687275</c:v>
                </c:pt>
                <c:pt idx="26">
                  <c:v>6.8630762819467712</c:v>
                </c:pt>
                <c:pt idx="27">
                  <c:v>6.0113230672481368</c:v>
                </c:pt>
                <c:pt idx="28">
                  <c:v>6.9542501183988836</c:v>
                </c:pt>
                <c:pt idx="29">
                  <c:v>5.0067974626238403</c:v>
                </c:pt>
                <c:pt idx="30">
                  <c:v>7.9599427635207354</c:v>
                </c:pt>
                <c:pt idx="31">
                  <c:v>6.3126598032759889</c:v>
                </c:pt>
                <c:pt idx="32">
                  <c:v>6.5389681969225188</c:v>
                </c:pt>
                <c:pt idx="33">
                  <c:v>7.4272904283492958</c:v>
                </c:pt>
                <c:pt idx="34">
                  <c:v>6.6893620106742722</c:v>
                </c:pt>
                <c:pt idx="35">
                  <c:v>4.3916093741668512</c:v>
                </c:pt>
                <c:pt idx="36">
                  <c:v>5.3161110037278103</c:v>
                </c:pt>
                <c:pt idx="37">
                  <c:v>5.5232183284509704</c:v>
                </c:pt>
                <c:pt idx="38">
                  <c:v>7.3715746871907797</c:v>
                </c:pt>
                <c:pt idx="39">
                  <c:v>7.8504247360182662</c:v>
                </c:pt>
                <c:pt idx="40">
                  <c:v>6.8169318970946957</c:v>
                </c:pt>
                <c:pt idx="41">
                  <c:v>8.7287548469229108</c:v>
                </c:pt>
                <c:pt idx="42">
                  <c:v>7.3162349094232084</c:v>
                </c:pt>
                <c:pt idx="43">
                  <c:v>5.8828703982875821</c:v>
                </c:pt>
                <c:pt idx="44">
                  <c:v>6.4682332641912357</c:v>
                </c:pt>
                <c:pt idx="45">
                  <c:v>3.5825812087533286</c:v>
                </c:pt>
                <c:pt idx="46">
                  <c:v>3.5825812087533286</c:v>
                </c:pt>
                <c:pt idx="47">
                  <c:v>5.1044748566773697</c:v>
                </c:pt>
                <c:pt idx="48">
                  <c:v>7.5496659591024677</c:v>
                </c:pt>
                <c:pt idx="49">
                  <c:v>7.6686184271242661</c:v>
                </c:pt>
                <c:pt idx="50">
                  <c:v>7.2145056390851749</c:v>
                </c:pt>
                <c:pt idx="51">
                  <c:v>4.9661339926644139</c:v>
                </c:pt>
                <c:pt idx="52">
                  <c:v>4.525747645623567</c:v>
                </c:pt>
                <c:pt idx="53">
                  <c:v>6.2916604628627351</c:v>
                </c:pt>
                <c:pt idx="54">
                  <c:v>7.0131336521296328</c:v>
                </c:pt>
                <c:pt idx="55">
                  <c:v>7.0131336521296328</c:v>
                </c:pt>
                <c:pt idx="56">
                  <c:v>6.1195529091500909</c:v>
                </c:pt>
                <c:pt idx="57">
                  <c:v>6.1195529091500909</c:v>
                </c:pt>
                <c:pt idx="58">
                  <c:v>6.5389681969225188</c:v>
                </c:pt>
                <c:pt idx="59">
                  <c:v>4.570342722950933</c:v>
                </c:pt>
                <c:pt idx="60">
                  <c:v>4.570342722950933</c:v>
                </c:pt>
                <c:pt idx="61">
                  <c:v>4.7510486622778014</c:v>
                </c:pt>
                <c:pt idx="62">
                  <c:v>4.2582152362119032</c:v>
                </c:pt>
                <c:pt idx="63">
                  <c:v>4.2582152362119032</c:v>
                </c:pt>
                <c:pt idx="64">
                  <c:v>4.2559500433329003</c:v>
                </c:pt>
                <c:pt idx="65">
                  <c:v>4.7020873348592502</c:v>
                </c:pt>
                <c:pt idx="66">
                  <c:v>4.3132470603981741</c:v>
                </c:pt>
                <c:pt idx="67">
                  <c:v>3.9251243080338951</c:v>
                </c:pt>
                <c:pt idx="68">
                  <c:v>5.9049752044287898</c:v>
                </c:pt>
                <c:pt idx="69">
                  <c:v>4.2897870616989522</c:v>
                </c:pt>
                <c:pt idx="70">
                  <c:v>4.2897870616989522</c:v>
                </c:pt>
                <c:pt idx="71">
                  <c:v>5.7220657434315267</c:v>
                </c:pt>
                <c:pt idx="72">
                  <c:v>4.574297713450119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2.7799597427831224</c:v>
                </c:pt>
                <c:pt idx="77">
                  <c:v>5.9559627550939265</c:v>
                </c:pt>
                <c:pt idx="78">
                  <c:v>6.3969115655428306</c:v>
                </c:pt>
                <c:pt idx="79">
                  <c:v>5.961395633762085</c:v>
                </c:pt>
                <c:pt idx="80">
                  <c:v>5.8708655360846587</c:v>
                </c:pt>
                <c:pt idx="81">
                  <c:v>5.7502952226414781</c:v>
                </c:pt>
                <c:pt idx="82">
                  <c:v>6.3481100518231246</c:v>
                </c:pt>
                <c:pt idx="83">
                  <c:v>4.5030120118151027</c:v>
                </c:pt>
                <c:pt idx="84">
                  <c:v>3.1778997511668337</c:v>
                </c:pt>
                <c:pt idx="85">
                  <c:v>3.7799597424947957</c:v>
                </c:pt>
                <c:pt idx="86">
                  <c:v>7.1778997511326956</c:v>
                </c:pt>
                <c:pt idx="87">
                  <c:v>4.7799597424587548</c:v>
                </c:pt>
                <c:pt idx="88">
                  <c:v>0</c:v>
                </c:pt>
                <c:pt idx="89">
                  <c:v>8.5089597224038389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2-4C82-9B0B-DA972606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4008114"/>
        <c:axId val="41288436"/>
      </c:barChart>
      <c:catAx>
        <c:axId val="940081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1288436"/>
        <c:crosses val="autoZero"/>
        <c:auto val="1"/>
        <c:lblAlgn val="ctr"/>
        <c:lblOffset val="100"/>
        <c:noMultiLvlLbl val="1"/>
      </c:catAx>
      <c:valAx>
        <c:axId val="4128843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40081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'Sheet1 (2)_2'!$G$10:$G$99</c:f>
              <c:strCache>
                <c:ptCount val="90"/>
                <c:pt idx="0">
                  <c:v>MAK</c:v>
                </c:pt>
                <c:pt idx="1">
                  <c:v>HER</c:v>
                </c:pt>
                <c:pt idx="2">
                  <c:v>WHK</c:v>
                </c:pt>
                <c:pt idx="3">
                  <c:v>BLF</c:v>
                </c:pt>
                <c:pt idx="4">
                  <c:v>WPF</c:v>
                </c:pt>
                <c:pt idx="5">
                  <c:v>SUF</c:v>
                </c:pt>
                <c:pt idx="6">
                  <c:v>WIF</c:v>
                </c:pt>
                <c:pt idx="7">
                  <c:v>WTF</c:v>
                </c:pt>
                <c:pt idx="8">
                  <c:v>FOU</c:v>
                </c:pt>
                <c:pt idx="9">
                  <c:v>HAL</c:v>
                </c:pt>
                <c:pt idx="10">
                  <c:v>PLA</c:v>
                </c:pt>
                <c:pt idx="11">
                  <c:v>FLA</c:v>
                </c:pt>
                <c:pt idx="12">
                  <c:v>BFT</c:v>
                </c:pt>
                <c:pt idx="13">
                  <c:v>TUN</c:v>
                </c:pt>
                <c:pt idx="14">
                  <c:v>BIL</c:v>
                </c:pt>
                <c:pt idx="15">
                  <c:v>MPF</c:v>
                </c:pt>
                <c:pt idx="16">
                  <c:v>BUT</c:v>
                </c:pt>
                <c:pt idx="17">
                  <c:v>BPF</c:v>
                </c:pt>
                <c:pt idx="18">
                  <c:v>ANC</c:v>
                </c:pt>
                <c:pt idx="19">
                  <c:v>GOO</c:v>
                </c:pt>
                <c:pt idx="20">
                  <c:v>MEN</c:v>
                </c:pt>
                <c:pt idx="21">
                  <c:v>FDE</c:v>
                </c:pt>
                <c:pt idx="22">
                  <c:v>COD</c:v>
                </c:pt>
                <c:pt idx="23">
                  <c:v>SHK</c:v>
                </c:pt>
                <c:pt idx="24">
                  <c:v>OHK</c:v>
                </c:pt>
                <c:pt idx="25">
                  <c:v>POL</c:v>
                </c:pt>
                <c:pt idx="26">
                  <c:v>RHK</c:v>
                </c:pt>
                <c:pt idx="27">
                  <c:v>BSB</c:v>
                </c:pt>
                <c:pt idx="28">
                  <c:v>SCU</c:v>
                </c:pt>
                <c:pt idx="29">
                  <c:v>TYL</c:v>
                </c:pt>
                <c:pt idx="30">
                  <c:v>RED</c:v>
                </c:pt>
                <c:pt idx="31">
                  <c:v>OPT</c:v>
                </c:pt>
                <c:pt idx="32">
                  <c:v>SAL</c:v>
                </c:pt>
                <c:pt idx="33">
                  <c:v>DRM</c:v>
                </c:pt>
                <c:pt idx="34">
                  <c:v>STB</c:v>
                </c:pt>
                <c:pt idx="35">
                  <c:v>TAU</c:v>
                </c:pt>
                <c:pt idx="36">
                  <c:v>WOL</c:v>
                </c:pt>
                <c:pt idx="37">
                  <c:v>SDF</c:v>
                </c:pt>
                <c:pt idx="38">
                  <c:v>FDF</c:v>
                </c:pt>
                <c:pt idx="39">
                  <c:v>HAD</c:v>
                </c:pt>
                <c:pt idx="40">
                  <c:v>YTF</c:v>
                </c:pt>
                <c:pt idx="41">
                  <c:v>DOG</c:v>
                </c:pt>
                <c:pt idx="42">
                  <c:v>SMO</c:v>
                </c:pt>
                <c:pt idx="43">
                  <c:v>SSH</c:v>
                </c:pt>
                <c:pt idx="44">
                  <c:v>DSH</c:v>
                </c:pt>
                <c:pt idx="45">
                  <c:v>BLS</c:v>
                </c:pt>
                <c:pt idx="46">
                  <c:v>POR</c:v>
                </c:pt>
                <c:pt idx="47">
                  <c:v>PSH</c:v>
                </c:pt>
                <c:pt idx="48">
                  <c:v>WSK</c:v>
                </c:pt>
                <c:pt idx="49">
                  <c:v>LSK</c:v>
                </c:pt>
                <c:pt idx="50">
                  <c:v>SK</c:v>
                </c:pt>
                <c:pt idx="51">
                  <c:v>SB</c:v>
                </c:pt>
                <c:pt idx="52">
                  <c:v>PIN</c:v>
                </c:pt>
                <c:pt idx="53">
                  <c:v>REP</c:v>
                </c:pt>
                <c:pt idx="54">
                  <c:v>RWH</c:v>
                </c:pt>
                <c:pt idx="55">
                  <c:v>BWH</c:v>
                </c:pt>
                <c:pt idx="56">
                  <c:v>SWH</c:v>
                </c:pt>
                <c:pt idx="57">
                  <c:v>TWH</c:v>
                </c:pt>
                <c:pt idx="58">
                  <c:v>INV</c:v>
                </c:pt>
                <c:pt idx="59">
                  <c:v>LSQ</c:v>
                </c:pt>
                <c:pt idx="60">
                  <c:v>ISQ</c:v>
                </c:pt>
                <c:pt idx="61">
                  <c:v>SCA</c:v>
                </c:pt>
                <c:pt idx="62">
                  <c:v>QHG</c:v>
                </c:pt>
                <c:pt idx="63">
                  <c:v>CLA</c:v>
                </c:pt>
                <c:pt idx="64">
                  <c:v>BFF</c:v>
                </c:pt>
                <c:pt idx="65">
                  <c:v>BG</c:v>
                </c:pt>
                <c:pt idx="66">
                  <c:v>LOB</c:v>
                </c:pt>
                <c:pt idx="67">
                  <c:v>RCB</c:v>
                </c:pt>
                <c:pt idx="68">
                  <c:v>BMS</c:v>
                </c:pt>
                <c:pt idx="69">
                  <c:v>NSH</c:v>
                </c:pt>
                <c:pt idx="70">
                  <c:v>OSH</c:v>
                </c:pt>
                <c:pt idx="71">
                  <c:v>ZL</c:v>
                </c:pt>
                <c:pt idx="72">
                  <c:v>BD</c:v>
                </c:pt>
                <c:pt idx="73">
                  <c:v>MA</c:v>
                </c:pt>
                <c:pt idx="74">
                  <c:v>MB</c:v>
                </c:pt>
                <c:pt idx="75">
                  <c:v>SG</c:v>
                </c:pt>
                <c:pt idx="76">
                  <c:v>BC</c:v>
                </c:pt>
                <c:pt idx="77">
                  <c:v>ZG</c:v>
                </c:pt>
                <c:pt idx="78">
                  <c:v>PL</c:v>
                </c:pt>
                <c:pt idx="79">
                  <c:v>DF</c:v>
                </c:pt>
                <c:pt idx="80">
                  <c:v>PS</c:v>
                </c:pt>
                <c:pt idx="81">
                  <c:v>ZM</c:v>
                </c:pt>
                <c:pt idx="82">
                  <c:v>ZS</c:v>
                </c:pt>
                <c:pt idx="83">
                  <c:v>PB</c:v>
                </c:pt>
                <c:pt idx="84">
                  <c:v>BB</c:v>
                </c:pt>
                <c:pt idx="85">
                  <c:v>BO</c:v>
                </c:pt>
                <c:pt idx="86">
                  <c:v>DL</c:v>
                </c:pt>
                <c:pt idx="87">
                  <c:v>DR</c:v>
                </c:pt>
                <c:pt idx="88">
                  <c:v>DC</c:v>
                </c:pt>
                <c:pt idx="89">
                  <c:v>DIN</c:v>
                </c:pt>
              </c:strCache>
            </c:strRef>
          </c:cat>
          <c:val>
            <c:numRef>
              <c:f>'Sheet1 (2)_2'!$K$10:$K$99</c:f>
              <c:numCache>
                <c:formatCode>General</c:formatCode>
                <c:ptCount val="90"/>
                <c:pt idx="0">
                  <c:v>19395238.486230999</c:v>
                </c:pt>
                <c:pt idx="1">
                  <c:v>17583843.800783001</c:v>
                </c:pt>
                <c:pt idx="2">
                  <c:v>11166037.770857999</c:v>
                </c:pt>
                <c:pt idx="3">
                  <c:v>2732863.4968389999</c:v>
                </c:pt>
                <c:pt idx="4">
                  <c:v>2521223.890631</c:v>
                </c:pt>
                <c:pt idx="5">
                  <c:v>9746221.7907100003</c:v>
                </c:pt>
                <c:pt idx="6">
                  <c:v>6899902.4464619998</c:v>
                </c:pt>
                <c:pt idx="7">
                  <c:v>1724708.3508909999</c:v>
                </c:pt>
                <c:pt idx="8">
                  <c:v>6375701.4369470002</c:v>
                </c:pt>
                <c:pt idx="9">
                  <c:v>1080329.0751690001</c:v>
                </c:pt>
                <c:pt idx="10">
                  <c:v>4308287.0743450001</c:v>
                </c:pt>
                <c:pt idx="11">
                  <c:v>1679296.6201309999</c:v>
                </c:pt>
                <c:pt idx="12">
                  <c:v>15477.301675999999</c:v>
                </c:pt>
                <c:pt idx="13">
                  <c:v>5003.225042</c:v>
                </c:pt>
                <c:pt idx="14">
                  <c:v>24603.60095</c:v>
                </c:pt>
                <c:pt idx="15">
                  <c:v>14537.269765999999</c:v>
                </c:pt>
                <c:pt idx="16">
                  <c:v>12084287.822197</c:v>
                </c:pt>
                <c:pt idx="17">
                  <c:v>1265624.110043</c:v>
                </c:pt>
                <c:pt idx="18">
                  <c:v>1631411.6455570001</c:v>
                </c:pt>
                <c:pt idx="19">
                  <c:v>6050031.4704949996</c:v>
                </c:pt>
                <c:pt idx="20">
                  <c:v>266848.10331699997</c:v>
                </c:pt>
                <c:pt idx="21">
                  <c:v>10797838.324952001</c:v>
                </c:pt>
                <c:pt idx="22">
                  <c:v>13926521.903409</c:v>
                </c:pt>
                <c:pt idx="23">
                  <c:v>21606304.946125001</c:v>
                </c:pt>
                <c:pt idx="24">
                  <c:v>198372.43480300001</c:v>
                </c:pt>
                <c:pt idx="25">
                  <c:v>8881668.2866040003</c:v>
                </c:pt>
                <c:pt idx="26">
                  <c:v>7295856.475633</c:v>
                </c:pt>
                <c:pt idx="27">
                  <c:v>1026415.1821419999</c:v>
                </c:pt>
                <c:pt idx="28">
                  <c:v>9000157.6838729996</c:v>
                </c:pt>
                <c:pt idx="29">
                  <c:v>101577.486609</c:v>
                </c:pt>
                <c:pt idx="30">
                  <c:v>91189065.166751996</c:v>
                </c:pt>
                <c:pt idx="31">
                  <c:v>2054280.7818779999</c:v>
                </c:pt>
                <c:pt idx="32">
                  <c:v>3459140.4585790001</c:v>
                </c:pt>
                <c:pt idx="33">
                  <c:v>26747945.42072</c:v>
                </c:pt>
                <c:pt idx="34">
                  <c:v>4890598.5040079998</c:v>
                </c:pt>
                <c:pt idx="35">
                  <c:v>24638.222572999999</c:v>
                </c:pt>
                <c:pt idx="36">
                  <c:v>207067.053529</c:v>
                </c:pt>
                <c:pt idx="37">
                  <c:v>333594.074975</c:v>
                </c:pt>
                <c:pt idx="38">
                  <c:v>23527440.684957001</c:v>
                </c:pt>
                <c:pt idx="39">
                  <c:v>70863848.753868997</c:v>
                </c:pt>
                <c:pt idx="40">
                  <c:v>6560423.824364</c:v>
                </c:pt>
                <c:pt idx="41">
                  <c:v>535494293.24554002</c:v>
                </c:pt>
                <c:pt idx="42">
                  <c:v>20712613.889311001</c:v>
                </c:pt>
                <c:pt idx="43">
                  <c:v>763607.87449700001</c:v>
                </c:pt>
                <c:pt idx="44">
                  <c:v>2939227.9186880002</c:v>
                </c:pt>
                <c:pt idx="45">
                  <c:v>3824.557624</c:v>
                </c:pt>
                <c:pt idx="46">
                  <c:v>3824.557624</c:v>
                </c:pt>
                <c:pt idx="47">
                  <c:v>127196.41080500001</c:v>
                </c:pt>
                <c:pt idx="48">
                  <c:v>35454058.674932003</c:v>
                </c:pt>
                <c:pt idx="49">
                  <c:v>46624955.15738</c:v>
                </c:pt>
                <c:pt idx="50">
                  <c:v>16387233.391062001</c:v>
                </c:pt>
                <c:pt idx="51">
                  <c:v>92498.351462999999</c:v>
                </c:pt>
                <c:pt idx="52">
                  <c:v>33554.258472000001</c:v>
                </c:pt>
                <c:pt idx="53">
                  <c:v>1957313.8214779999</c:v>
                </c:pt>
                <c:pt idx="54">
                  <c:v>10307032.658292999</c:v>
                </c:pt>
                <c:pt idx="55">
                  <c:v>10307032.658292999</c:v>
                </c:pt>
                <c:pt idx="56">
                  <c:v>1316900.3380470001</c:v>
                </c:pt>
                <c:pt idx="57">
                  <c:v>1316900.3380470001</c:v>
                </c:pt>
                <c:pt idx="58">
                  <c:v>3459140.4585790001</c:v>
                </c:pt>
                <c:pt idx="59">
                  <c:v>37182.854138000002</c:v>
                </c:pt>
                <c:pt idx="60">
                  <c:v>37182.854138000002</c:v>
                </c:pt>
                <c:pt idx="61">
                  <c:v>56370.081442000002</c:v>
                </c:pt>
                <c:pt idx="62">
                  <c:v>18122.380147</c:v>
                </c:pt>
                <c:pt idx="63">
                  <c:v>18122.380147</c:v>
                </c:pt>
                <c:pt idx="64">
                  <c:v>18028.103525999999</c:v>
                </c:pt>
                <c:pt idx="65">
                  <c:v>50360.187089999999</c:v>
                </c:pt>
                <c:pt idx="66">
                  <c:v>20570.604788000001</c:v>
                </c:pt>
                <c:pt idx="67">
                  <c:v>8416.3600850000003</c:v>
                </c:pt>
                <c:pt idx="68">
                  <c:v>803480.24704499997</c:v>
                </c:pt>
                <c:pt idx="69">
                  <c:v>19488.888085999999</c:v>
                </c:pt>
                <c:pt idx="70">
                  <c:v>19488.888085999999</c:v>
                </c:pt>
                <c:pt idx="71">
                  <c:v>527309.67943899997</c:v>
                </c:pt>
                <c:pt idx="72">
                  <c:v>37523.013831999997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602.50373400000001</c:v>
                </c:pt>
                <c:pt idx="77">
                  <c:v>903571.98045899998</c:v>
                </c:pt>
                <c:pt idx="78">
                  <c:v>2494086.8096650001</c:v>
                </c:pt>
                <c:pt idx="79">
                  <c:v>914946.360139</c:v>
                </c:pt>
                <c:pt idx="80">
                  <c:v>742789.12392799999</c:v>
                </c:pt>
                <c:pt idx="81">
                  <c:v>562723.72086400003</c:v>
                </c:pt>
                <c:pt idx="82">
                  <c:v>2228999.914508</c:v>
                </c:pt>
                <c:pt idx="83">
                  <c:v>31842.855921999999</c:v>
                </c:pt>
                <c:pt idx="84">
                  <c:v>1506.2593340000001</c:v>
                </c:pt>
                <c:pt idx="85">
                  <c:v>6025.0373360000003</c:v>
                </c:pt>
                <c:pt idx="86">
                  <c:v>15062593.338816</c:v>
                </c:pt>
                <c:pt idx="87">
                  <c:v>60250.373355000003</c:v>
                </c:pt>
                <c:pt idx="88">
                  <c:v>0</c:v>
                </c:pt>
                <c:pt idx="89">
                  <c:v>322819471.66819298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2-42FA-A214-CEBAE9C02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537165"/>
        <c:axId val="9313546"/>
      </c:barChart>
      <c:catAx>
        <c:axId val="155371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3546"/>
        <c:crosses val="autoZero"/>
        <c:auto val="1"/>
        <c:lblAlgn val="ctr"/>
        <c:lblOffset val="100"/>
        <c:noMultiLvlLbl val="1"/>
      </c:catAx>
      <c:valAx>
        <c:axId val="931354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55371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100</xdr:row>
      <xdr:rowOff>16560</xdr:rowOff>
    </xdr:from>
    <xdr:to>
      <xdr:col>10</xdr:col>
      <xdr:colOff>68760</xdr:colOff>
      <xdr:row>120</xdr:row>
      <xdr:rowOff>3600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143640</xdr:colOff>
      <xdr:row>101</xdr:row>
      <xdr:rowOff>57240</xdr:rowOff>
    </xdr:from>
    <xdr:to>
      <xdr:col>17</xdr:col>
      <xdr:colOff>316800</xdr:colOff>
      <xdr:row>121</xdr:row>
      <xdr:rowOff>45000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77</xdr:col>
      <xdr:colOff>276120</xdr:colOff>
      <xdr:row>53</xdr:row>
      <xdr:rowOff>52560</xdr:rowOff>
    </xdr:from>
    <xdr:to>
      <xdr:col>85</xdr:col>
      <xdr:colOff>275760</xdr:colOff>
      <xdr:row>69</xdr:row>
      <xdr:rowOff>147600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101</xdr:row>
      <xdr:rowOff>85680</xdr:rowOff>
    </xdr:from>
    <xdr:to>
      <xdr:col>11</xdr:col>
      <xdr:colOff>154440</xdr:colOff>
      <xdr:row>121</xdr:row>
      <xdr:rowOff>72720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143640</xdr:colOff>
      <xdr:row>102</xdr:row>
      <xdr:rowOff>126360</xdr:rowOff>
    </xdr:from>
    <xdr:to>
      <xdr:col>18</xdr:col>
      <xdr:colOff>269280</xdr:colOff>
      <xdr:row>122</xdr:row>
      <xdr:rowOff>114120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101</xdr:row>
      <xdr:rowOff>85680</xdr:rowOff>
    </xdr:from>
    <xdr:to>
      <xdr:col>11</xdr:col>
      <xdr:colOff>459360</xdr:colOff>
      <xdr:row>121</xdr:row>
      <xdr:rowOff>72720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143640</xdr:colOff>
      <xdr:row>102</xdr:row>
      <xdr:rowOff>126360</xdr:rowOff>
    </xdr:from>
    <xdr:to>
      <xdr:col>19</xdr:col>
      <xdr:colOff>2520</xdr:colOff>
      <xdr:row>122</xdr:row>
      <xdr:rowOff>114120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101</xdr:row>
      <xdr:rowOff>85680</xdr:rowOff>
    </xdr:from>
    <xdr:to>
      <xdr:col>11</xdr:col>
      <xdr:colOff>459360</xdr:colOff>
      <xdr:row>121</xdr:row>
      <xdr:rowOff>72720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143640</xdr:colOff>
      <xdr:row>102</xdr:row>
      <xdr:rowOff>126360</xdr:rowOff>
    </xdr:from>
    <xdr:to>
      <xdr:col>19</xdr:col>
      <xdr:colOff>2520</xdr:colOff>
      <xdr:row>122</xdr:row>
      <xdr:rowOff>114120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100</xdr:row>
      <xdr:rowOff>158760</xdr:rowOff>
    </xdr:from>
    <xdr:to>
      <xdr:col>11</xdr:col>
      <xdr:colOff>459360</xdr:colOff>
      <xdr:row>120</xdr:row>
      <xdr:rowOff>145800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143640</xdr:colOff>
      <xdr:row>102</xdr:row>
      <xdr:rowOff>37440</xdr:rowOff>
    </xdr:from>
    <xdr:to>
      <xdr:col>19</xdr:col>
      <xdr:colOff>2520</xdr:colOff>
      <xdr:row>122</xdr:row>
      <xdr:rowOff>25200</xdr:rowOff>
    </xdr:to>
    <xdr:graphicFrame macro="">
      <xdr:nvGraphicFramePr>
        <xdr:cNvPr id="1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100</xdr:row>
      <xdr:rowOff>16560</xdr:rowOff>
    </xdr:from>
    <xdr:to>
      <xdr:col>10</xdr:col>
      <xdr:colOff>68760</xdr:colOff>
      <xdr:row>120</xdr:row>
      <xdr:rowOff>3600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143640</xdr:colOff>
      <xdr:row>101</xdr:row>
      <xdr:rowOff>57240</xdr:rowOff>
    </xdr:from>
    <xdr:to>
      <xdr:col>17</xdr:col>
      <xdr:colOff>354960</xdr:colOff>
      <xdr:row>121</xdr:row>
      <xdr:rowOff>45000</xdr:rowOff>
    </xdr:to>
    <xdr:graphicFrame macro="">
      <xdr:nvGraphicFramePr>
        <xdr:cNvPr id="1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Z99"/>
  <sheetViews>
    <sheetView topLeftCell="A50" zoomScaleNormal="100" workbookViewId="0">
      <selection activeCell="BG10" sqref="BG10"/>
    </sheetView>
  </sheetViews>
  <sheetFormatPr defaultRowHeight="12.75" x14ac:dyDescent="0.2"/>
  <cols>
    <col min="1" max="25" width="8.42578125"/>
    <col min="26" max="26" width="9.28515625" style="1"/>
    <col min="27" max="60" width="8.42578125"/>
    <col min="61" max="62" width="8.7109375" style="1"/>
    <col min="63" max="63" width="8.42578125"/>
    <col min="64" max="65" width="10.85546875"/>
    <col min="66" max="66" width="8.5703125"/>
    <col min="67" max="68" width="8.42578125"/>
    <col min="69" max="70" width="8.5703125"/>
    <col min="71" max="72" width="8.42578125"/>
    <col min="73" max="73" width="10.5703125"/>
    <col min="74" max="74" width="10.7109375"/>
    <col min="75" max="1025" width="8.42578125"/>
  </cols>
  <sheetData>
    <row r="1" spans="3:76" x14ac:dyDescent="0.2">
      <c r="Z1"/>
      <c r="BI1"/>
      <c r="BJ1"/>
    </row>
    <row r="2" spans="3:76" x14ac:dyDescent="0.2">
      <c r="M2" t="s">
        <v>0</v>
      </c>
      <c r="N2">
        <v>20</v>
      </c>
      <c r="Z2"/>
      <c r="AO2" t="s">
        <v>1</v>
      </c>
      <c r="BI2"/>
      <c r="BJ2"/>
    </row>
    <row r="3" spans="3:76" x14ac:dyDescent="0.2">
      <c r="M3" t="s">
        <v>2</v>
      </c>
      <c r="N3">
        <v>5.7</v>
      </c>
      <c r="Z3"/>
      <c r="AC3" t="s">
        <v>3</v>
      </c>
      <c r="AD3" t="s">
        <v>4</v>
      </c>
      <c r="BI3"/>
      <c r="BJ3"/>
    </row>
    <row r="4" spans="3:76" x14ac:dyDescent="0.2">
      <c r="M4" t="s">
        <v>5</v>
      </c>
      <c r="N4" s="2">
        <v>1000000000</v>
      </c>
      <c r="Z4"/>
      <c r="AD4" t="s">
        <v>6</v>
      </c>
      <c r="AN4" t="s">
        <v>3</v>
      </c>
      <c r="AO4" t="s">
        <v>7</v>
      </c>
      <c r="BI4"/>
      <c r="BJ4"/>
    </row>
    <row r="5" spans="3:76" x14ac:dyDescent="0.2">
      <c r="W5" t="s">
        <v>8</v>
      </c>
      <c r="Z5"/>
      <c r="AD5" t="s">
        <v>9</v>
      </c>
      <c r="AO5" t="s">
        <v>10</v>
      </c>
      <c r="BI5"/>
      <c r="BJ5"/>
    </row>
    <row r="6" spans="3:76" x14ac:dyDescent="0.2">
      <c r="Z6"/>
      <c r="AN6" s="3"/>
      <c r="AO6" s="4"/>
      <c r="AP6" s="4"/>
      <c r="AQ6" s="4"/>
      <c r="AR6" s="4"/>
      <c r="AS6" s="4"/>
      <c r="AT6" s="5"/>
      <c r="BD6" s="3"/>
      <c r="BE6" s="4"/>
      <c r="BF6" s="5"/>
      <c r="BI6" s="6" t="s">
        <v>11</v>
      </c>
      <c r="BJ6" s="7"/>
      <c r="BK6" s="6"/>
      <c r="BL6" s="6"/>
      <c r="BM6" s="6"/>
      <c r="BN6" s="6"/>
      <c r="BW6" s="8" t="s">
        <v>12</v>
      </c>
    </row>
    <row r="7" spans="3:76" x14ac:dyDescent="0.2">
      <c r="W7" t="s">
        <v>13</v>
      </c>
      <c r="Z7" s="1" t="s">
        <v>14</v>
      </c>
      <c r="AB7" s="3"/>
      <c r="AC7" s="4" t="s">
        <v>15</v>
      </c>
      <c r="AD7" s="4" t="s">
        <v>15</v>
      </c>
      <c r="AE7" s="4"/>
      <c r="AF7" s="4" t="s">
        <v>15</v>
      </c>
      <c r="AG7" s="4" t="s">
        <v>15</v>
      </c>
      <c r="AH7" s="5"/>
      <c r="AN7" s="9"/>
      <c r="AO7" s="10"/>
      <c r="AP7" s="10"/>
      <c r="AQ7" s="10"/>
      <c r="AR7" s="10"/>
      <c r="AS7" s="10" t="s">
        <v>16</v>
      </c>
      <c r="AT7" s="11"/>
      <c r="AW7" s="6" t="s">
        <v>17</v>
      </c>
      <c r="AX7" t="s">
        <v>18</v>
      </c>
      <c r="BA7" t="s">
        <v>19</v>
      </c>
      <c r="BD7" s="9" t="s">
        <v>20</v>
      </c>
      <c r="BE7" s="10"/>
      <c r="BF7" s="11"/>
      <c r="BI7" s="6" t="s">
        <v>21</v>
      </c>
      <c r="BJ7" s="7"/>
      <c r="BK7" s="6"/>
      <c r="BL7" s="6"/>
      <c r="BM7" s="6"/>
      <c r="BN7" s="6"/>
    </row>
    <row r="8" spans="3:76" x14ac:dyDescent="0.2">
      <c r="N8" t="s">
        <v>22</v>
      </c>
      <c r="R8" t="s">
        <v>23</v>
      </c>
      <c r="S8" t="s">
        <v>23</v>
      </c>
      <c r="W8" t="s">
        <v>24</v>
      </c>
      <c r="Z8" t="s">
        <v>24</v>
      </c>
      <c r="AB8" s="9"/>
      <c r="AC8" s="10" t="s">
        <v>25</v>
      </c>
      <c r="AD8" s="10" t="s">
        <v>26</v>
      </c>
      <c r="AE8" s="10"/>
      <c r="AF8" s="10" t="s">
        <v>25</v>
      </c>
      <c r="AG8" s="10" t="s">
        <v>26</v>
      </c>
      <c r="AH8" s="11"/>
      <c r="AJ8" t="s">
        <v>27</v>
      </c>
      <c r="AL8" t="s">
        <v>28</v>
      </c>
      <c r="AN8" s="9"/>
      <c r="AO8" s="10" t="s">
        <v>27</v>
      </c>
      <c r="AP8" s="10"/>
      <c r="AQ8" s="10" t="s">
        <v>28</v>
      </c>
      <c r="AR8" s="10"/>
      <c r="AS8" s="10" t="s">
        <v>29</v>
      </c>
      <c r="AT8" s="11"/>
      <c r="AW8" s="6" t="s">
        <v>30</v>
      </c>
      <c r="AX8" t="s">
        <v>31</v>
      </c>
      <c r="BA8" t="s">
        <v>32</v>
      </c>
      <c r="BD8" s="9"/>
      <c r="BE8" s="4" t="s">
        <v>15</v>
      </c>
      <c r="BF8" s="5" t="s">
        <v>15</v>
      </c>
      <c r="BI8"/>
      <c r="BJ8"/>
      <c r="BO8" t="s">
        <v>33</v>
      </c>
      <c r="BU8" s="6" t="s">
        <v>34</v>
      </c>
      <c r="BV8" s="6"/>
      <c r="BW8" s="6" t="s">
        <v>35</v>
      </c>
      <c r="BX8" s="6"/>
    </row>
    <row r="9" spans="3:76" ht="15" x14ac:dyDescent="0.25">
      <c r="C9" t="s">
        <v>36</v>
      </c>
      <c r="K9" t="s">
        <v>37</v>
      </c>
      <c r="L9" t="s">
        <v>38</v>
      </c>
      <c r="M9" t="s">
        <v>28</v>
      </c>
      <c r="N9" t="s">
        <v>39</v>
      </c>
      <c r="O9" t="s">
        <v>40</v>
      </c>
      <c r="R9" s="12" t="s">
        <v>41</v>
      </c>
      <c r="S9" s="12" t="s">
        <v>42</v>
      </c>
      <c r="W9" t="s">
        <v>43</v>
      </c>
      <c r="Z9" t="s">
        <v>43</v>
      </c>
      <c r="AB9" s="9"/>
      <c r="AC9" s="10"/>
      <c r="AD9" s="10"/>
      <c r="AE9" s="10"/>
      <c r="AF9" s="10"/>
      <c r="AG9" s="10"/>
      <c r="AH9" s="11"/>
      <c r="AN9" s="9"/>
      <c r="AO9" s="10"/>
      <c r="AP9" s="10"/>
      <c r="AQ9" s="10"/>
      <c r="AR9" s="10"/>
      <c r="AS9" s="10"/>
      <c r="AT9" s="11"/>
      <c r="AW9" s="6" t="s">
        <v>44</v>
      </c>
      <c r="BD9" s="9"/>
      <c r="BE9" s="10" t="s">
        <v>25</v>
      </c>
      <c r="BF9" s="11" t="s">
        <v>26</v>
      </c>
      <c r="BI9"/>
      <c r="BJ9"/>
      <c r="BK9" t="s">
        <v>45</v>
      </c>
      <c r="BL9" t="s">
        <v>46</v>
      </c>
      <c r="BN9" t="s">
        <v>47</v>
      </c>
      <c r="BO9" t="s">
        <v>48</v>
      </c>
      <c r="BU9" t="s">
        <v>49</v>
      </c>
      <c r="BV9" t="s">
        <v>50</v>
      </c>
      <c r="BW9">
        <v>5</v>
      </c>
      <c r="BX9" t="s">
        <v>50</v>
      </c>
    </row>
    <row r="10" spans="3:76" ht="15" x14ac:dyDescent="0.25">
      <c r="C10">
        <v>19</v>
      </c>
      <c r="D10" t="s">
        <v>51</v>
      </c>
      <c r="E10" t="s">
        <v>52</v>
      </c>
      <c r="F10" t="s">
        <v>53</v>
      </c>
      <c r="G10" s="13" t="s">
        <v>54</v>
      </c>
      <c r="H10" t="s">
        <v>55</v>
      </c>
      <c r="I10" t="s">
        <v>56</v>
      </c>
      <c r="J10" t="s">
        <v>57</v>
      </c>
      <c r="K10">
        <v>1631411.6455570001</v>
      </c>
      <c r="L10">
        <f t="shared" ref="L10:L27" si="0">LOG10(K10)</f>
        <v>6.2125635581201522</v>
      </c>
      <c r="M10" t="s">
        <v>58</v>
      </c>
      <c r="N10">
        <v>26.518879999999999</v>
      </c>
      <c r="O10">
        <f t="shared" ref="O10:O29" si="1">K10/N10</f>
        <v>61518.874309812483</v>
      </c>
      <c r="R10" s="14" t="s">
        <v>59</v>
      </c>
      <c r="S10" s="12">
        <v>138910.70000000001</v>
      </c>
      <c r="V10" s="15" t="s">
        <v>60</v>
      </c>
      <c r="W10" s="15">
        <v>12508.14644</v>
      </c>
      <c r="X10" s="15"/>
      <c r="Y10" s="15" t="s">
        <v>60</v>
      </c>
      <c r="Z10" s="16">
        <v>18276.29</v>
      </c>
      <c r="AB10" s="17" t="s">
        <v>54</v>
      </c>
      <c r="AC10" s="10" t="e">
        <f t="shared" ref="AC10:AC41" si="2">INDEX($W$10:$W$95, MATCH(AB10,$V$10:$V$95,0))</f>
        <v>#N/A</v>
      </c>
      <c r="AD10" s="10" t="e">
        <f t="shared" ref="AD10:AD41" si="3">INDEX($Z$10:$Z$95, MATCH(AB10,$V$10:$V$95,0))</f>
        <v>#N/A</v>
      </c>
      <c r="AE10" s="10"/>
      <c r="AF10" s="10" t="e">
        <f>#N/A</f>
        <v>#N/A</v>
      </c>
      <c r="AG10" s="10" t="e">
        <f>#N/A</f>
        <v>#N/A</v>
      </c>
      <c r="AH10" s="18"/>
      <c r="AI10" s="13" t="s">
        <v>54</v>
      </c>
      <c r="AJ10">
        <v>23718.1</v>
      </c>
      <c r="AK10">
        <v>16</v>
      </c>
      <c r="AL10" s="6" t="s">
        <v>58</v>
      </c>
      <c r="AM10" s="13"/>
      <c r="AN10" s="17" t="s">
        <v>54</v>
      </c>
      <c r="AO10" s="10">
        <v>23718.1</v>
      </c>
      <c r="AP10" s="10">
        <v>4</v>
      </c>
      <c r="AQ10" s="19" t="s">
        <v>58</v>
      </c>
      <c r="AR10" s="10"/>
      <c r="AS10" s="10">
        <v>0.2</v>
      </c>
      <c r="AT10" s="11">
        <f t="shared" ref="AT10:AT41" si="4">AO10*AS10</f>
        <v>4743.62</v>
      </c>
      <c r="AW10">
        <f t="shared" ref="AW10:AW41" si="5">IF(ISNUMBER(AF10),1,0)</f>
        <v>0</v>
      </c>
      <c r="AX10">
        <f t="shared" ref="AX10:AX41" si="6">IF(ISNUMBER(AF10),AF10,AT10)</f>
        <v>4743.62</v>
      </c>
      <c r="AY10">
        <f t="shared" ref="AY10:AY41" si="7">IF(ISNUMBER(AG10),AG10,AT10)</f>
        <v>4743.62</v>
      </c>
      <c r="BA10">
        <f t="shared" ref="BA10:BA41" si="8">IF(AW10=1,(AF10-AT10),0)</f>
        <v>0</v>
      </c>
      <c r="BB10">
        <f t="shared" ref="BB10:BB21" si="9">IF(AW10=1,(AG10-AW10),0)</f>
        <v>0</v>
      </c>
      <c r="BD10" s="17" t="s">
        <v>54</v>
      </c>
      <c r="BE10" s="10">
        <v>4743.62</v>
      </c>
      <c r="BF10" s="11">
        <v>4743.62</v>
      </c>
      <c r="BG10" s="17" t="s">
        <v>54</v>
      </c>
      <c r="BH10" t="s">
        <v>54</v>
      </c>
      <c r="BI10" s="1">
        <v>0</v>
      </c>
      <c r="BJ10" s="1">
        <v>2343.3339999999998</v>
      </c>
      <c r="BL10">
        <v>1</v>
      </c>
      <c r="BO10" t="s">
        <v>61</v>
      </c>
      <c r="BU10" s="1" t="e">
        <f t="shared" ref="BU10:BU41" si="10">AC10-BI10</f>
        <v>#N/A</v>
      </c>
      <c r="BV10" s="1" t="e">
        <f t="shared" ref="BV10:BV41" si="11">AD10-BJ10</f>
        <v>#N/A</v>
      </c>
      <c r="BW10" t="e">
        <f t="shared" ref="BW10:BW41" si="12">(BU10/AC10)*100</f>
        <v>#N/A</v>
      </c>
      <c r="BX10" t="e">
        <f t="shared" ref="BX10:BX41" si="13">(BV10/AD10)*100</f>
        <v>#N/A</v>
      </c>
    </row>
    <row r="11" spans="3:76" ht="15" customHeight="1" x14ac:dyDescent="0.2">
      <c r="C11">
        <v>85</v>
      </c>
      <c r="D11" t="s">
        <v>51</v>
      </c>
      <c r="E11" t="s">
        <v>52</v>
      </c>
      <c r="F11" t="s">
        <v>53</v>
      </c>
      <c r="G11" s="13" t="s">
        <v>62</v>
      </c>
      <c r="H11" t="s">
        <v>55</v>
      </c>
      <c r="I11" t="s">
        <v>56</v>
      </c>
      <c r="J11" t="s">
        <v>57</v>
      </c>
      <c r="K11">
        <v>1506.2593340000001</v>
      </c>
      <c r="L11">
        <f t="shared" si="0"/>
        <v>3.1778997511668337</v>
      </c>
      <c r="N11">
        <v>1</v>
      </c>
      <c r="O11">
        <f t="shared" si="1"/>
        <v>1506.2593340000001</v>
      </c>
      <c r="V11" s="15" t="s">
        <v>63</v>
      </c>
      <c r="W11" s="15">
        <v>858.70898</v>
      </c>
      <c r="X11" s="15"/>
      <c r="Y11" s="15" t="s">
        <v>63</v>
      </c>
      <c r="Z11" s="16">
        <v>6411.2820000000002</v>
      </c>
      <c r="AA11" s="2"/>
      <c r="AB11" s="17" t="s">
        <v>62</v>
      </c>
      <c r="AC11" s="10" t="e">
        <f t="shared" si="2"/>
        <v>#N/A</v>
      </c>
      <c r="AD11" s="10" t="e">
        <f t="shared" si="3"/>
        <v>#N/A</v>
      </c>
      <c r="AE11" s="10"/>
      <c r="AF11" s="10" t="e">
        <f>#N/A</f>
        <v>#N/A</v>
      </c>
      <c r="AG11" s="10" t="e">
        <f>#N/A</f>
        <v>#N/A</v>
      </c>
      <c r="AH11" s="18"/>
      <c r="AI11" s="13" t="s">
        <v>62</v>
      </c>
      <c r="AJ11">
        <v>15062593.300000001</v>
      </c>
      <c r="AK11">
        <v>1</v>
      </c>
      <c r="AL11" s="20" t="s">
        <v>62</v>
      </c>
      <c r="AM11" s="13"/>
      <c r="AN11" s="17" t="s">
        <v>62</v>
      </c>
      <c r="AO11" s="10">
        <v>15062593.300000001</v>
      </c>
      <c r="AP11" s="10">
        <v>1</v>
      </c>
      <c r="AQ11" s="21" t="s">
        <v>62</v>
      </c>
      <c r="AR11" s="10"/>
      <c r="AS11" s="10">
        <v>1</v>
      </c>
      <c r="AT11" s="11">
        <f t="shared" si="4"/>
        <v>15062593.300000001</v>
      </c>
      <c r="AW11">
        <f t="shared" si="5"/>
        <v>0</v>
      </c>
      <c r="AX11">
        <f t="shared" si="6"/>
        <v>15062593.300000001</v>
      </c>
      <c r="AY11">
        <f t="shared" si="7"/>
        <v>15062593.300000001</v>
      </c>
      <c r="BA11">
        <f t="shared" si="8"/>
        <v>0</v>
      </c>
      <c r="BB11">
        <f t="shared" si="9"/>
        <v>0</v>
      </c>
      <c r="BD11" s="17" t="s">
        <v>62</v>
      </c>
      <c r="BE11" s="10">
        <v>15062593.300000001</v>
      </c>
      <c r="BF11" s="11">
        <v>15062593.300000001</v>
      </c>
      <c r="BG11" s="17" t="s">
        <v>62</v>
      </c>
      <c r="BI11"/>
      <c r="BJ11"/>
      <c r="BU11" s="1" t="e">
        <f t="shared" si="10"/>
        <v>#N/A</v>
      </c>
      <c r="BV11" s="1" t="e">
        <f t="shared" si="11"/>
        <v>#N/A</v>
      </c>
      <c r="BW11" t="e">
        <f t="shared" si="12"/>
        <v>#N/A</v>
      </c>
      <c r="BX11" t="e">
        <f t="shared" si="13"/>
        <v>#N/A</v>
      </c>
    </row>
    <row r="12" spans="3:76" ht="15" customHeight="1" x14ac:dyDescent="0.2">
      <c r="C12">
        <v>77</v>
      </c>
      <c r="D12" t="s">
        <v>51</v>
      </c>
      <c r="E12" t="s">
        <v>52</v>
      </c>
      <c r="F12" t="s">
        <v>53</v>
      </c>
      <c r="G12" s="13" t="s">
        <v>64</v>
      </c>
      <c r="H12" t="s">
        <v>55</v>
      </c>
      <c r="I12" t="s">
        <v>56</v>
      </c>
      <c r="J12" t="s">
        <v>57</v>
      </c>
      <c r="K12">
        <v>602.50373400000001</v>
      </c>
      <c r="L12">
        <f t="shared" si="0"/>
        <v>2.7799597427831224</v>
      </c>
      <c r="N12">
        <v>1</v>
      </c>
      <c r="O12">
        <f t="shared" si="1"/>
        <v>602.50373400000001</v>
      </c>
      <c r="V12" s="15" t="s">
        <v>65</v>
      </c>
      <c r="W12" s="15">
        <v>312490.47648000001</v>
      </c>
      <c r="X12" s="15"/>
      <c r="Y12" s="15" t="s">
        <v>65</v>
      </c>
      <c r="Z12" s="16">
        <v>190610.4</v>
      </c>
      <c r="AB12" s="17" t="s">
        <v>64</v>
      </c>
      <c r="AC12" s="10" t="e">
        <f t="shared" si="2"/>
        <v>#N/A</v>
      </c>
      <c r="AD12" s="10" t="e">
        <f t="shared" si="3"/>
        <v>#N/A</v>
      </c>
      <c r="AE12" s="10"/>
      <c r="AF12" s="10" t="e">
        <f>#N/A</f>
        <v>#N/A</v>
      </c>
      <c r="AG12" s="10" t="e">
        <f>#N/A</f>
        <v>#N/A</v>
      </c>
      <c r="AH12" s="18"/>
      <c r="AI12" s="13" t="s">
        <v>64</v>
      </c>
      <c r="AJ12">
        <v>6025037.2999999998</v>
      </c>
      <c r="AK12">
        <v>1</v>
      </c>
      <c r="AL12" s="20" t="s">
        <v>64</v>
      </c>
      <c r="AM12" s="13"/>
      <c r="AN12" s="17" t="s">
        <v>64</v>
      </c>
      <c r="AO12" s="10">
        <v>6025037.2999999998</v>
      </c>
      <c r="AP12" s="10">
        <v>1</v>
      </c>
      <c r="AQ12" s="21" t="s">
        <v>64</v>
      </c>
      <c r="AR12" s="10"/>
      <c r="AS12" s="10">
        <v>1</v>
      </c>
      <c r="AT12" s="11">
        <f t="shared" si="4"/>
        <v>6025037.2999999998</v>
      </c>
      <c r="AW12">
        <f t="shared" si="5"/>
        <v>0</v>
      </c>
      <c r="AX12">
        <f t="shared" si="6"/>
        <v>6025037.2999999998</v>
      </c>
      <c r="AY12">
        <f t="shared" si="7"/>
        <v>6025037.2999999998</v>
      </c>
      <c r="BA12">
        <f t="shared" si="8"/>
        <v>0</v>
      </c>
      <c r="BB12">
        <f t="shared" si="9"/>
        <v>0</v>
      </c>
      <c r="BD12" s="17" t="s">
        <v>64</v>
      </c>
      <c r="BE12" s="10">
        <v>6025037.2999999998</v>
      </c>
      <c r="BF12" s="11">
        <v>6025037.2999999998</v>
      </c>
      <c r="BG12" s="17" t="s">
        <v>64</v>
      </c>
      <c r="BI12"/>
      <c r="BJ12"/>
      <c r="BU12" s="1" t="e">
        <f t="shared" si="10"/>
        <v>#N/A</v>
      </c>
      <c r="BV12" s="1" t="e">
        <f t="shared" si="11"/>
        <v>#N/A</v>
      </c>
      <c r="BW12" t="e">
        <f t="shared" si="12"/>
        <v>#N/A</v>
      </c>
      <c r="BX12" t="e">
        <f t="shared" si="13"/>
        <v>#N/A</v>
      </c>
    </row>
    <row r="13" spans="3:76" ht="15" customHeight="1" x14ac:dyDescent="0.2">
      <c r="C13">
        <v>73</v>
      </c>
      <c r="D13" t="s">
        <v>51</v>
      </c>
      <c r="E13" t="s">
        <v>52</v>
      </c>
      <c r="F13" t="s">
        <v>53</v>
      </c>
      <c r="G13" s="13" t="s">
        <v>66</v>
      </c>
      <c r="H13" t="s">
        <v>55</v>
      </c>
      <c r="I13" t="s">
        <v>56</v>
      </c>
      <c r="J13" t="s">
        <v>57</v>
      </c>
      <c r="K13">
        <v>37523.013831999997</v>
      </c>
      <c r="L13">
        <f t="shared" si="0"/>
        <v>4.574297713450119</v>
      </c>
      <c r="N13">
        <v>1</v>
      </c>
      <c r="O13">
        <f t="shared" si="1"/>
        <v>37523.013831999997</v>
      </c>
      <c r="V13" s="15" t="s">
        <v>67</v>
      </c>
      <c r="W13" s="15">
        <v>633208.32400000002</v>
      </c>
      <c r="X13" s="15"/>
      <c r="Y13" s="15" t="s">
        <v>67</v>
      </c>
      <c r="Z13" s="16">
        <v>1753848</v>
      </c>
      <c r="AA13" s="2"/>
      <c r="AB13" s="17" t="s">
        <v>66</v>
      </c>
      <c r="AC13" s="10" t="e">
        <f t="shared" si="2"/>
        <v>#N/A</v>
      </c>
      <c r="AD13" s="10" t="e">
        <f t="shared" si="3"/>
        <v>#N/A</v>
      </c>
      <c r="AE13" s="10"/>
      <c r="AF13" s="10" t="e">
        <f>#N/A</f>
        <v>#N/A</v>
      </c>
      <c r="AG13" s="10" t="e">
        <f>#N/A</f>
        <v>#N/A</v>
      </c>
      <c r="AH13" s="18"/>
      <c r="AI13" s="13" t="s">
        <v>66</v>
      </c>
      <c r="AJ13">
        <v>375230138.30000001</v>
      </c>
      <c r="AK13">
        <v>1</v>
      </c>
      <c r="AL13" s="20" t="s">
        <v>66</v>
      </c>
      <c r="AM13" s="13"/>
      <c r="AN13" s="17" t="s">
        <v>66</v>
      </c>
      <c r="AO13" s="10">
        <v>375230138.30000001</v>
      </c>
      <c r="AP13" s="10">
        <v>1</v>
      </c>
      <c r="AQ13" s="21" t="s">
        <v>66</v>
      </c>
      <c r="AR13" s="10"/>
      <c r="AS13" s="10">
        <v>1</v>
      </c>
      <c r="AT13" s="11">
        <f t="shared" si="4"/>
        <v>375230138.30000001</v>
      </c>
      <c r="AW13">
        <f t="shared" si="5"/>
        <v>0</v>
      </c>
      <c r="AX13">
        <f t="shared" si="6"/>
        <v>375230138.30000001</v>
      </c>
      <c r="AY13">
        <f t="shared" si="7"/>
        <v>375230138.30000001</v>
      </c>
      <c r="BA13">
        <f t="shared" si="8"/>
        <v>0</v>
      </c>
      <c r="BB13">
        <f t="shared" si="9"/>
        <v>0</v>
      </c>
      <c r="BD13" s="17" t="s">
        <v>66</v>
      </c>
      <c r="BE13" s="10">
        <v>375230138.30000001</v>
      </c>
      <c r="BF13" s="11">
        <v>375230138.30000001</v>
      </c>
      <c r="BG13" s="17" t="s">
        <v>66</v>
      </c>
      <c r="BI13"/>
      <c r="BJ13"/>
      <c r="BU13" s="1" t="e">
        <f t="shared" si="10"/>
        <v>#N/A</v>
      </c>
      <c r="BV13" s="1" t="e">
        <f t="shared" si="11"/>
        <v>#N/A</v>
      </c>
      <c r="BW13" t="e">
        <f t="shared" si="12"/>
        <v>#N/A</v>
      </c>
      <c r="BX13" t="e">
        <f t="shared" si="13"/>
        <v>#N/A</v>
      </c>
    </row>
    <row r="14" spans="3:76" ht="15" customHeight="1" x14ac:dyDescent="0.2">
      <c r="C14">
        <v>65</v>
      </c>
      <c r="D14" t="s">
        <v>51</v>
      </c>
      <c r="E14" t="s">
        <v>52</v>
      </c>
      <c r="F14" t="s">
        <v>53</v>
      </c>
      <c r="G14" s="13" t="s">
        <v>68</v>
      </c>
      <c r="H14" t="s">
        <v>55</v>
      </c>
      <c r="I14" t="s">
        <v>56</v>
      </c>
      <c r="J14" t="s">
        <v>57</v>
      </c>
      <c r="K14">
        <v>18028.103525999999</v>
      </c>
      <c r="L14">
        <f t="shared" si="0"/>
        <v>4.2559500433329003</v>
      </c>
      <c r="M14" t="s">
        <v>68</v>
      </c>
      <c r="N14">
        <v>1</v>
      </c>
      <c r="O14">
        <f t="shared" si="1"/>
        <v>18028.103525999999</v>
      </c>
      <c r="V14" s="15" t="s">
        <v>69</v>
      </c>
      <c r="W14" s="15">
        <v>444.32128</v>
      </c>
      <c r="X14" s="15"/>
      <c r="Y14" s="15" t="s">
        <v>69</v>
      </c>
      <c r="Z14" s="16">
        <v>99748.17</v>
      </c>
      <c r="AB14" s="17" t="s">
        <v>68</v>
      </c>
      <c r="AC14" s="10" t="e">
        <f t="shared" si="2"/>
        <v>#N/A</v>
      </c>
      <c r="AD14" s="10" t="e">
        <f t="shared" si="3"/>
        <v>#N/A</v>
      </c>
      <c r="AE14" s="10"/>
      <c r="AF14" s="10" t="e">
        <f>#N/A</f>
        <v>#N/A</v>
      </c>
      <c r="AG14" s="10" t="e">
        <f>#N/A</f>
        <v>#N/A</v>
      </c>
      <c r="AH14" s="18"/>
      <c r="AI14" s="13" t="s">
        <v>68</v>
      </c>
      <c r="AJ14">
        <v>1812530.5</v>
      </c>
      <c r="AK14">
        <v>3</v>
      </c>
      <c r="AL14" s="6" t="s">
        <v>68</v>
      </c>
      <c r="AM14" s="13"/>
      <c r="AN14" s="17" t="s">
        <v>68</v>
      </c>
      <c r="AO14" s="10">
        <v>1812530.5</v>
      </c>
      <c r="AP14" s="10">
        <v>3</v>
      </c>
      <c r="AQ14" s="19" t="s">
        <v>68</v>
      </c>
      <c r="AR14" s="10"/>
      <c r="AS14" s="10">
        <v>0.33</v>
      </c>
      <c r="AT14" s="11">
        <f t="shared" si="4"/>
        <v>598135.06500000006</v>
      </c>
      <c r="AW14">
        <f t="shared" si="5"/>
        <v>0</v>
      </c>
      <c r="AX14">
        <f t="shared" si="6"/>
        <v>598135.06500000006</v>
      </c>
      <c r="AY14">
        <f t="shared" si="7"/>
        <v>598135.06500000006</v>
      </c>
      <c r="BA14">
        <f t="shared" si="8"/>
        <v>0</v>
      </c>
      <c r="BB14">
        <f t="shared" si="9"/>
        <v>0</v>
      </c>
      <c r="BD14" s="17" t="s">
        <v>68</v>
      </c>
      <c r="BE14" s="10">
        <v>598135.06499999994</v>
      </c>
      <c r="BF14" s="11">
        <v>598135.06499999994</v>
      </c>
      <c r="BG14" s="17" t="s">
        <v>68</v>
      </c>
      <c r="BI14"/>
      <c r="BJ14"/>
      <c r="BU14" s="1" t="e">
        <f t="shared" si="10"/>
        <v>#N/A</v>
      </c>
      <c r="BV14" s="1" t="e">
        <f t="shared" si="11"/>
        <v>#N/A</v>
      </c>
      <c r="BW14" t="e">
        <f t="shared" si="12"/>
        <v>#N/A</v>
      </c>
      <c r="BX14" t="e">
        <f t="shared" si="13"/>
        <v>#N/A</v>
      </c>
    </row>
    <row r="15" spans="3:76" ht="15" x14ac:dyDescent="0.25">
      <c r="C15">
        <v>13</v>
      </c>
      <c r="D15" t="s">
        <v>51</v>
      </c>
      <c r="E15" t="s">
        <v>52</v>
      </c>
      <c r="F15" t="s">
        <v>53</v>
      </c>
      <c r="G15" s="13" t="s">
        <v>70</v>
      </c>
      <c r="H15" t="s">
        <v>55</v>
      </c>
      <c r="I15" t="s">
        <v>56</v>
      </c>
      <c r="J15" t="s">
        <v>57</v>
      </c>
      <c r="K15">
        <v>15477.301675999999</v>
      </c>
      <c r="L15">
        <f t="shared" si="0"/>
        <v>4.1896952477312572</v>
      </c>
      <c r="M15" t="s">
        <v>71</v>
      </c>
      <c r="N15">
        <v>1</v>
      </c>
      <c r="O15">
        <f t="shared" si="1"/>
        <v>15477.301675999999</v>
      </c>
      <c r="R15" s="14" t="s">
        <v>72</v>
      </c>
      <c r="S15" s="12">
        <v>261600.6</v>
      </c>
      <c r="V15" s="15" t="s">
        <v>73</v>
      </c>
      <c r="W15" s="15">
        <v>1253.7247</v>
      </c>
      <c r="X15" s="15"/>
      <c r="Y15" s="15" t="s">
        <v>73</v>
      </c>
      <c r="Z15" s="16">
        <v>9576.6839999999993</v>
      </c>
      <c r="AA15" s="2"/>
      <c r="AB15" s="17" t="s">
        <v>70</v>
      </c>
      <c r="AC15" s="10" t="e">
        <f t="shared" si="2"/>
        <v>#N/A</v>
      </c>
      <c r="AD15" s="10" t="e">
        <f t="shared" si="3"/>
        <v>#N/A</v>
      </c>
      <c r="AE15" s="10"/>
      <c r="AF15" s="10" t="e">
        <f>#N/A</f>
        <v>#N/A</v>
      </c>
      <c r="AG15" s="10" t="e">
        <f>#N/A</f>
        <v>#N/A</v>
      </c>
      <c r="AH15" s="18"/>
      <c r="AI15" s="13" t="s">
        <v>70</v>
      </c>
      <c r="AJ15">
        <v>4837.6000000000004</v>
      </c>
      <c r="AK15">
        <v>3</v>
      </c>
      <c r="AL15" s="6" t="s">
        <v>71</v>
      </c>
      <c r="AM15" s="13"/>
      <c r="AN15" s="17" t="s">
        <v>70</v>
      </c>
      <c r="AO15" s="10">
        <v>4837.6000000000004</v>
      </c>
      <c r="AP15" s="10">
        <v>3</v>
      </c>
      <c r="AQ15" s="19" t="s">
        <v>71</v>
      </c>
      <c r="AR15" s="10"/>
      <c r="AS15" s="10">
        <v>0.33</v>
      </c>
      <c r="AT15" s="11">
        <f t="shared" si="4"/>
        <v>1596.4080000000001</v>
      </c>
      <c r="AW15">
        <f t="shared" si="5"/>
        <v>0</v>
      </c>
      <c r="AX15">
        <f t="shared" si="6"/>
        <v>1596.4080000000001</v>
      </c>
      <c r="AY15">
        <f t="shared" si="7"/>
        <v>1596.4080000000001</v>
      </c>
      <c r="BA15">
        <f t="shared" si="8"/>
        <v>0</v>
      </c>
      <c r="BB15">
        <f t="shared" si="9"/>
        <v>0</v>
      </c>
      <c r="BD15" s="17" t="s">
        <v>70</v>
      </c>
      <c r="BE15" s="10">
        <v>1596.4079999999999</v>
      </c>
      <c r="BF15" s="11">
        <v>1596.4079999999999</v>
      </c>
      <c r="BG15" s="17" t="s">
        <v>70</v>
      </c>
      <c r="BI15"/>
      <c r="BJ15"/>
      <c r="BU15" s="1" t="e">
        <f t="shared" si="10"/>
        <v>#N/A</v>
      </c>
      <c r="BV15" s="1" t="e">
        <f t="shared" si="11"/>
        <v>#N/A</v>
      </c>
      <c r="BW15" t="e">
        <f t="shared" si="12"/>
        <v>#N/A</v>
      </c>
      <c r="BX15" t="e">
        <f t="shared" si="13"/>
        <v>#N/A</v>
      </c>
    </row>
    <row r="16" spans="3:76" ht="15" customHeight="1" x14ac:dyDescent="0.25">
      <c r="C16">
        <v>66</v>
      </c>
      <c r="D16" t="s">
        <v>51</v>
      </c>
      <c r="E16" t="s">
        <v>52</v>
      </c>
      <c r="F16" t="s">
        <v>53</v>
      </c>
      <c r="G16" s="13" t="s">
        <v>74</v>
      </c>
      <c r="H16" t="s">
        <v>55</v>
      </c>
      <c r="I16" t="s">
        <v>56</v>
      </c>
      <c r="J16" t="s">
        <v>57</v>
      </c>
      <c r="K16">
        <v>50360.187089999999</v>
      </c>
      <c r="L16">
        <f t="shared" si="0"/>
        <v>4.7020873348592502</v>
      </c>
      <c r="N16">
        <v>1</v>
      </c>
      <c r="O16">
        <f t="shared" si="1"/>
        <v>50360.187089999999</v>
      </c>
      <c r="V16" s="15" t="s">
        <v>75</v>
      </c>
      <c r="W16" s="15">
        <v>287990.48550000001</v>
      </c>
      <c r="X16" s="15"/>
      <c r="Y16" s="15" t="s">
        <v>75</v>
      </c>
      <c r="Z16" s="16">
        <v>186956.4</v>
      </c>
      <c r="AB16" s="17" t="s">
        <v>74</v>
      </c>
      <c r="AC16" s="10" t="e">
        <f t="shared" si="2"/>
        <v>#N/A</v>
      </c>
      <c r="AD16" s="10" t="e">
        <f t="shared" si="3"/>
        <v>#N/A</v>
      </c>
      <c r="AE16" s="10"/>
      <c r="AF16" s="10" t="e">
        <f>#N/A</f>
        <v>#N/A</v>
      </c>
      <c r="AG16" s="10" t="e">
        <f>#N/A</f>
        <v>#N/A</v>
      </c>
      <c r="AH16" s="18"/>
      <c r="AI16" s="13" t="s">
        <v>74</v>
      </c>
      <c r="AJ16">
        <v>5035438.5999999996</v>
      </c>
      <c r="AK16">
        <v>1</v>
      </c>
      <c r="AL16" s="12" t="s">
        <v>74</v>
      </c>
      <c r="AM16" s="13"/>
      <c r="AN16" s="17" t="s">
        <v>74</v>
      </c>
      <c r="AO16" s="10">
        <v>5035438.5999999996</v>
      </c>
      <c r="AP16" s="10">
        <v>1</v>
      </c>
      <c r="AQ16" s="22" t="s">
        <v>74</v>
      </c>
      <c r="AR16" s="10"/>
      <c r="AS16" s="10">
        <v>1</v>
      </c>
      <c r="AT16" s="11">
        <f t="shared" si="4"/>
        <v>5035438.5999999996</v>
      </c>
      <c r="AW16">
        <f t="shared" si="5"/>
        <v>0</v>
      </c>
      <c r="AX16">
        <f t="shared" si="6"/>
        <v>5035438.5999999996</v>
      </c>
      <c r="AY16">
        <f t="shared" si="7"/>
        <v>5035438.5999999996</v>
      </c>
      <c r="BA16">
        <f t="shared" si="8"/>
        <v>0</v>
      </c>
      <c r="BB16">
        <f t="shared" si="9"/>
        <v>0</v>
      </c>
      <c r="BD16" s="17" t="s">
        <v>74</v>
      </c>
      <c r="BE16" s="10">
        <v>5035438.5999999996</v>
      </c>
      <c r="BF16" s="11">
        <v>5035438.5999999996</v>
      </c>
      <c r="BG16" s="17" t="s">
        <v>74</v>
      </c>
      <c r="BI16"/>
      <c r="BJ16"/>
      <c r="BU16" s="1" t="e">
        <f t="shared" si="10"/>
        <v>#N/A</v>
      </c>
      <c r="BV16" s="1" t="e">
        <f t="shared" si="11"/>
        <v>#N/A</v>
      </c>
      <c r="BW16" t="e">
        <f t="shared" si="12"/>
        <v>#N/A</v>
      </c>
      <c r="BX16" t="e">
        <f t="shared" si="13"/>
        <v>#N/A</v>
      </c>
    </row>
    <row r="17" spans="3:76" ht="15" x14ac:dyDescent="0.25">
      <c r="C17">
        <v>15</v>
      </c>
      <c r="D17" t="s">
        <v>51</v>
      </c>
      <c r="E17" t="s">
        <v>52</v>
      </c>
      <c r="F17" t="s">
        <v>53</v>
      </c>
      <c r="G17" s="13" t="s">
        <v>76</v>
      </c>
      <c r="H17" t="s">
        <v>55</v>
      </c>
      <c r="I17" t="s">
        <v>56</v>
      </c>
      <c r="J17" t="s">
        <v>57</v>
      </c>
      <c r="K17">
        <v>24603.60095</v>
      </c>
      <c r="L17">
        <f t="shared" si="0"/>
        <v>4.3909986745125611</v>
      </c>
      <c r="M17" t="s">
        <v>71</v>
      </c>
      <c r="N17">
        <v>15.896570000000001</v>
      </c>
      <c r="O17">
        <f t="shared" si="1"/>
        <v>1547.7301675770307</v>
      </c>
      <c r="R17" s="12" t="s">
        <v>75</v>
      </c>
      <c r="S17" s="12">
        <v>30212.799999999999</v>
      </c>
      <c r="V17" s="15" t="s">
        <v>77</v>
      </c>
      <c r="W17" s="15">
        <v>98.229510000000005</v>
      </c>
      <c r="X17" s="15"/>
      <c r="Y17" s="15" t="s">
        <v>77</v>
      </c>
      <c r="Z17" s="16">
        <v>657.20100000000002</v>
      </c>
      <c r="AA17" s="2"/>
      <c r="AB17" s="17" t="s">
        <v>76</v>
      </c>
      <c r="AC17" s="10" t="e">
        <f t="shared" si="2"/>
        <v>#N/A</v>
      </c>
      <c r="AD17" s="10" t="e">
        <f t="shared" si="3"/>
        <v>#N/A</v>
      </c>
      <c r="AE17" s="10"/>
      <c r="AF17" s="10" t="e">
        <f>#N/A</f>
        <v>#N/A</v>
      </c>
      <c r="AG17" s="10" t="e">
        <f>#N/A</f>
        <v>#N/A</v>
      </c>
      <c r="AH17" s="18"/>
      <c r="AI17" s="13" t="s">
        <v>76</v>
      </c>
      <c r="AJ17">
        <v>4837.6000000000004</v>
      </c>
      <c r="AK17">
        <v>3</v>
      </c>
      <c r="AL17" s="6" t="s">
        <v>71</v>
      </c>
      <c r="AM17" s="13"/>
      <c r="AN17" s="17" t="s">
        <v>76</v>
      </c>
      <c r="AO17" s="10">
        <v>4837.6000000000004</v>
      </c>
      <c r="AP17" s="10">
        <v>3</v>
      </c>
      <c r="AQ17" s="19" t="s">
        <v>71</v>
      </c>
      <c r="AR17" s="10"/>
      <c r="AS17" s="10">
        <v>0.2</v>
      </c>
      <c r="AT17" s="11">
        <f t="shared" si="4"/>
        <v>967.5200000000001</v>
      </c>
      <c r="AW17">
        <f t="shared" si="5"/>
        <v>0</v>
      </c>
      <c r="AX17">
        <f t="shared" si="6"/>
        <v>967.5200000000001</v>
      </c>
      <c r="AY17">
        <f t="shared" si="7"/>
        <v>967.5200000000001</v>
      </c>
      <c r="BA17">
        <f t="shared" si="8"/>
        <v>0</v>
      </c>
      <c r="BB17">
        <f t="shared" si="9"/>
        <v>0</v>
      </c>
      <c r="BD17" s="17" t="s">
        <v>76</v>
      </c>
      <c r="BE17" s="10">
        <v>967.52</v>
      </c>
      <c r="BF17" s="11">
        <v>967.52</v>
      </c>
      <c r="BG17" s="17" t="s">
        <v>76</v>
      </c>
      <c r="BH17" t="s">
        <v>76</v>
      </c>
      <c r="BI17" s="1" t="s">
        <v>78</v>
      </c>
      <c r="BJ17" s="1">
        <v>42.219799999999999</v>
      </c>
      <c r="BO17" t="s">
        <v>79</v>
      </c>
      <c r="BU17" s="1" t="e">
        <f t="shared" si="10"/>
        <v>#N/A</v>
      </c>
      <c r="BV17" s="1" t="e">
        <f t="shared" si="11"/>
        <v>#N/A</v>
      </c>
      <c r="BW17" t="e">
        <f t="shared" si="12"/>
        <v>#N/A</v>
      </c>
      <c r="BX17" t="e">
        <f t="shared" si="13"/>
        <v>#N/A</v>
      </c>
    </row>
    <row r="18" spans="3:76" ht="15" x14ac:dyDescent="0.25">
      <c r="C18">
        <v>4</v>
      </c>
      <c r="D18" t="s">
        <v>51</v>
      </c>
      <c r="E18" t="s">
        <v>52</v>
      </c>
      <c r="F18" t="s">
        <v>53</v>
      </c>
      <c r="G18" s="13" t="s">
        <v>80</v>
      </c>
      <c r="H18" t="s">
        <v>55</v>
      </c>
      <c r="I18" t="s">
        <v>56</v>
      </c>
      <c r="J18" t="s">
        <v>57</v>
      </c>
      <c r="K18">
        <v>2732863.4968389999</v>
      </c>
      <c r="L18">
        <f t="shared" si="0"/>
        <v>6.4366179397606791</v>
      </c>
      <c r="N18">
        <v>325.4248</v>
      </c>
      <c r="O18">
        <f t="shared" si="1"/>
        <v>8397.8341442907858</v>
      </c>
      <c r="R18" s="12" t="s">
        <v>81</v>
      </c>
      <c r="S18" s="12">
        <v>2697</v>
      </c>
      <c r="V18" s="15" t="s">
        <v>82</v>
      </c>
      <c r="W18" s="15">
        <v>8105.2905899999996</v>
      </c>
      <c r="X18" s="15"/>
      <c r="Y18" s="15" t="s">
        <v>82</v>
      </c>
      <c r="Z18" s="16">
        <v>17564.259999999998</v>
      </c>
      <c r="AB18" s="17" t="s">
        <v>80</v>
      </c>
      <c r="AC18" s="10" t="e">
        <f t="shared" si="2"/>
        <v>#N/A</v>
      </c>
      <c r="AD18" s="10" t="e">
        <f t="shared" si="3"/>
        <v>#N/A</v>
      </c>
      <c r="AE18" s="10"/>
      <c r="AF18" s="10" t="e">
        <f>#N/A</f>
        <v>#N/A</v>
      </c>
      <c r="AG18" s="10" t="e">
        <f>#N/A</f>
        <v>#N/A</v>
      </c>
      <c r="AH18" s="18"/>
      <c r="AI18" s="13" t="s">
        <v>80</v>
      </c>
      <c r="AJ18">
        <v>2697</v>
      </c>
      <c r="AK18">
        <v>1</v>
      </c>
      <c r="AL18" s="12" t="s">
        <v>81</v>
      </c>
      <c r="AM18" s="13"/>
      <c r="AN18" s="17" t="s">
        <v>80</v>
      </c>
      <c r="AO18" s="10">
        <v>2697</v>
      </c>
      <c r="AP18" s="10">
        <v>1</v>
      </c>
      <c r="AQ18" s="22" t="s">
        <v>81</v>
      </c>
      <c r="AR18" s="10"/>
      <c r="AS18" s="10">
        <v>1</v>
      </c>
      <c r="AT18" s="11">
        <f t="shared" si="4"/>
        <v>2697</v>
      </c>
      <c r="AW18">
        <f t="shared" si="5"/>
        <v>0</v>
      </c>
      <c r="AX18">
        <f t="shared" si="6"/>
        <v>2697</v>
      </c>
      <c r="AY18">
        <f t="shared" si="7"/>
        <v>2697</v>
      </c>
      <c r="BA18">
        <f t="shared" si="8"/>
        <v>0</v>
      </c>
      <c r="BB18">
        <f t="shared" si="9"/>
        <v>0</v>
      </c>
      <c r="BD18" s="17" t="s">
        <v>80</v>
      </c>
      <c r="BE18" s="10">
        <v>2697</v>
      </c>
      <c r="BF18" s="11">
        <v>2697</v>
      </c>
      <c r="BG18" s="17" t="s">
        <v>80</v>
      </c>
      <c r="BH18" t="s">
        <v>80</v>
      </c>
      <c r="BI18" s="1">
        <v>147.74469999999999</v>
      </c>
      <c r="BJ18" s="1">
        <v>2334.0309999999999</v>
      </c>
      <c r="BO18" t="s">
        <v>83</v>
      </c>
      <c r="BU18" s="1" t="e">
        <f t="shared" si="10"/>
        <v>#N/A</v>
      </c>
      <c r="BV18" s="1" t="e">
        <f t="shared" si="11"/>
        <v>#N/A</v>
      </c>
      <c r="BW18" t="e">
        <f t="shared" si="12"/>
        <v>#N/A</v>
      </c>
      <c r="BX18" t="e">
        <f t="shared" si="13"/>
        <v>#N/A</v>
      </c>
    </row>
    <row r="19" spans="3:76" ht="15" customHeight="1" x14ac:dyDescent="0.2">
      <c r="C19">
        <v>46</v>
      </c>
      <c r="D19" t="s">
        <v>51</v>
      </c>
      <c r="E19" t="s">
        <v>52</v>
      </c>
      <c r="F19" t="s">
        <v>53</v>
      </c>
      <c r="G19" s="13" t="s">
        <v>84</v>
      </c>
      <c r="H19" t="s">
        <v>55</v>
      </c>
      <c r="I19" t="s">
        <v>56</v>
      </c>
      <c r="J19" t="s">
        <v>57</v>
      </c>
      <c r="K19">
        <v>3824.557624</v>
      </c>
      <c r="L19">
        <f t="shared" si="0"/>
        <v>3.5825812087533286</v>
      </c>
      <c r="M19" t="s">
        <v>85</v>
      </c>
      <c r="N19">
        <v>1</v>
      </c>
      <c r="O19">
        <f t="shared" si="1"/>
        <v>3824.557624</v>
      </c>
      <c r="V19" s="15" t="s">
        <v>86</v>
      </c>
      <c r="W19" s="15">
        <v>66381.201029999997</v>
      </c>
      <c r="X19" s="15"/>
      <c r="Y19" s="15" t="s">
        <v>86</v>
      </c>
      <c r="Z19" s="16">
        <v>41928.07</v>
      </c>
      <c r="AB19" s="17" t="s">
        <v>84</v>
      </c>
      <c r="AC19" s="10" t="e">
        <f t="shared" si="2"/>
        <v>#N/A</v>
      </c>
      <c r="AD19" s="10" t="e">
        <f t="shared" si="3"/>
        <v>#N/A</v>
      </c>
      <c r="AE19" s="10"/>
      <c r="AF19" s="10" t="e">
        <f>#N/A</f>
        <v>#N/A</v>
      </c>
      <c r="AG19" s="10" t="e">
        <f>#N/A</f>
        <v>#N/A</v>
      </c>
      <c r="AH19" s="18"/>
      <c r="AI19" s="13" t="s">
        <v>84</v>
      </c>
      <c r="AJ19">
        <v>7183.5</v>
      </c>
      <c r="AK19">
        <v>3</v>
      </c>
      <c r="AL19" s="6" t="s">
        <v>85</v>
      </c>
      <c r="AM19" s="13"/>
      <c r="AN19" s="17" t="s">
        <v>84</v>
      </c>
      <c r="AO19" s="10">
        <v>7183.5</v>
      </c>
      <c r="AP19" s="10">
        <v>3</v>
      </c>
      <c r="AQ19" s="19" t="s">
        <v>85</v>
      </c>
      <c r="AR19" s="10"/>
      <c r="AS19" s="10">
        <v>0.4</v>
      </c>
      <c r="AT19" s="11">
        <f t="shared" si="4"/>
        <v>2873.4</v>
      </c>
      <c r="AW19">
        <f t="shared" si="5"/>
        <v>0</v>
      </c>
      <c r="AX19">
        <f t="shared" si="6"/>
        <v>2873.4</v>
      </c>
      <c r="AY19">
        <f t="shared" si="7"/>
        <v>2873.4</v>
      </c>
      <c r="BA19">
        <f t="shared" si="8"/>
        <v>0</v>
      </c>
      <c r="BB19">
        <f t="shared" si="9"/>
        <v>0</v>
      </c>
      <c r="BD19" s="17" t="s">
        <v>84</v>
      </c>
      <c r="BE19" s="10">
        <v>2873.4</v>
      </c>
      <c r="BF19" s="11">
        <v>2873.4</v>
      </c>
      <c r="BG19" s="17" t="s">
        <v>84</v>
      </c>
      <c r="BI19"/>
      <c r="BJ19"/>
      <c r="BU19" s="1" t="e">
        <f t="shared" si="10"/>
        <v>#N/A</v>
      </c>
      <c r="BV19" s="1" t="e">
        <f t="shared" si="11"/>
        <v>#N/A</v>
      </c>
      <c r="BW19" t="e">
        <f t="shared" si="12"/>
        <v>#N/A</v>
      </c>
      <c r="BX19" t="e">
        <f t="shared" si="13"/>
        <v>#N/A</v>
      </c>
    </row>
    <row r="20" spans="3:76" ht="15" customHeight="1" x14ac:dyDescent="0.2">
      <c r="C20">
        <v>69</v>
      </c>
      <c r="D20" t="s">
        <v>51</v>
      </c>
      <c r="E20" t="s">
        <v>52</v>
      </c>
      <c r="F20" t="s">
        <v>53</v>
      </c>
      <c r="G20" s="13" t="s">
        <v>87</v>
      </c>
      <c r="H20" t="s">
        <v>55</v>
      </c>
      <c r="I20" t="s">
        <v>56</v>
      </c>
      <c r="J20" t="s">
        <v>57</v>
      </c>
      <c r="K20">
        <v>803480.24704499997</v>
      </c>
      <c r="L20">
        <f t="shared" si="0"/>
        <v>5.9049752044287898</v>
      </c>
      <c r="M20" t="s">
        <v>87</v>
      </c>
      <c r="N20">
        <v>1</v>
      </c>
      <c r="O20">
        <f t="shared" si="1"/>
        <v>803480.24704499997</v>
      </c>
      <c r="V20" s="15" t="s">
        <v>88</v>
      </c>
      <c r="W20" s="15">
        <v>837622.32530000003</v>
      </c>
      <c r="X20" s="15"/>
      <c r="Y20" s="15" t="s">
        <v>88</v>
      </c>
      <c r="Z20" s="16">
        <v>298567.5</v>
      </c>
      <c r="AB20" s="17" t="s">
        <v>87</v>
      </c>
      <c r="AC20" s="10" t="e">
        <f t="shared" si="2"/>
        <v>#N/A</v>
      </c>
      <c r="AD20" s="10" t="e">
        <f t="shared" si="3"/>
        <v>#N/A</v>
      </c>
      <c r="AE20" s="10"/>
      <c r="AF20" s="10" t="e">
        <f>#N/A</f>
        <v>#N/A</v>
      </c>
      <c r="AG20" s="10" t="e">
        <f>#N/A</f>
        <v>#N/A</v>
      </c>
      <c r="AH20" s="18"/>
      <c r="AI20" s="13" t="s">
        <v>87</v>
      </c>
      <c r="AJ20">
        <v>803480.2</v>
      </c>
      <c r="AK20">
        <v>2</v>
      </c>
      <c r="AL20" s="6" t="s">
        <v>87</v>
      </c>
      <c r="AM20" s="13"/>
      <c r="AN20" s="17" t="s">
        <v>87</v>
      </c>
      <c r="AO20" s="10">
        <v>803480.2</v>
      </c>
      <c r="AP20" s="10">
        <v>2</v>
      </c>
      <c r="AQ20" s="19" t="s">
        <v>87</v>
      </c>
      <c r="AR20" s="10"/>
      <c r="AS20" s="10">
        <v>0.4</v>
      </c>
      <c r="AT20" s="11">
        <f t="shared" si="4"/>
        <v>321392.08</v>
      </c>
      <c r="AW20">
        <f t="shared" si="5"/>
        <v>0</v>
      </c>
      <c r="AX20">
        <f t="shared" si="6"/>
        <v>321392.08</v>
      </c>
      <c r="AY20">
        <f t="shared" si="7"/>
        <v>321392.08</v>
      </c>
      <c r="BA20">
        <f t="shared" si="8"/>
        <v>0</v>
      </c>
      <c r="BB20">
        <f t="shared" si="9"/>
        <v>0</v>
      </c>
      <c r="BD20" s="17" t="s">
        <v>87</v>
      </c>
      <c r="BE20" s="10">
        <v>321392.08</v>
      </c>
      <c r="BF20" s="11">
        <v>321392.08</v>
      </c>
      <c r="BG20" s="17" t="s">
        <v>87</v>
      </c>
      <c r="BH20" t="s">
        <v>87</v>
      </c>
      <c r="BI20" s="1">
        <v>1999.2739999999999</v>
      </c>
      <c r="BJ20" s="1">
        <v>364.42169999999999</v>
      </c>
      <c r="BL20">
        <v>1</v>
      </c>
      <c r="BO20" t="s">
        <v>89</v>
      </c>
      <c r="BU20" s="1" t="e">
        <f t="shared" si="10"/>
        <v>#N/A</v>
      </c>
      <c r="BV20" s="1" t="e">
        <f t="shared" si="11"/>
        <v>#N/A</v>
      </c>
      <c r="BW20" t="e">
        <f t="shared" si="12"/>
        <v>#N/A</v>
      </c>
      <c r="BX20" t="e">
        <f t="shared" si="13"/>
        <v>#N/A</v>
      </c>
    </row>
    <row r="21" spans="3:76" ht="15" customHeight="1" x14ac:dyDescent="0.2">
      <c r="C21">
        <v>86</v>
      </c>
      <c r="D21" t="s">
        <v>51</v>
      </c>
      <c r="E21" t="s">
        <v>52</v>
      </c>
      <c r="F21" t="s">
        <v>53</v>
      </c>
      <c r="G21" s="13" t="s">
        <v>90</v>
      </c>
      <c r="H21" t="s">
        <v>55</v>
      </c>
      <c r="I21" t="s">
        <v>56</v>
      </c>
      <c r="J21" t="s">
        <v>57</v>
      </c>
      <c r="K21">
        <v>6025.0373360000003</v>
      </c>
      <c r="L21">
        <f t="shared" si="0"/>
        <v>3.7799597424947957</v>
      </c>
      <c r="N21">
        <v>1</v>
      </c>
      <c r="O21">
        <f t="shared" si="1"/>
        <v>6025.0373360000003</v>
      </c>
      <c r="V21" s="15" t="s">
        <v>91</v>
      </c>
      <c r="W21" s="15">
        <v>3646.2221399999999</v>
      </c>
      <c r="X21" s="15"/>
      <c r="Y21" s="15" t="s">
        <v>91</v>
      </c>
      <c r="Z21" s="16">
        <v>3446.0079999999998</v>
      </c>
      <c r="AA21" s="2"/>
      <c r="AB21" s="17" t="s">
        <v>90</v>
      </c>
      <c r="AC21" s="10" t="e">
        <f t="shared" si="2"/>
        <v>#N/A</v>
      </c>
      <c r="AD21" s="10" t="e">
        <f t="shared" si="3"/>
        <v>#N/A</v>
      </c>
      <c r="AE21" s="10"/>
      <c r="AF21" s="10" t="e">
        <f>#N/A</f>
        <v>#N/A</v>
      </c>
      <c r="AG21" s="10" t="e">
        <f>#N/A</f>
        <v>#N/A</v>
      </c>
      <c r="AH21" s="18"/>
      <c r="AI21" s="13" t="s">
        <v>90</v>
      </c>
      <c r="AJ21">
        <v>60250373.299999997</v>
      </c>
      <c r="AK21">
        <v>1</v>
      </c>
      <c r="AL21" s="20" t="s">
        <v>90</v>
      </c>
      <c r="AM21" s="13"/>
      <c r="AN21" s="17" t="s">
        <v>90</v>
      </c>
      <c r="AO21" s="10">
        <v>60250373.299999997</v>
      </c>
      <c r="AP21" s="10">
        <v>1</v>
      </c>
      <c r="AQ21" s="21" t="s">
        <v>90</v>
      </c>
      <c r="AR21" s="10"/>
      <c r="AS21" s="10">
        <v>1</v>
      </c>
      <c r="AT21" s="11">
        <f t="shared" si="4"/>
        <v>60250373.299999997</v>
      </c>
      <c r="AW21">
        <f t="shared" si="5"/>
        <v>0</v>
      </c>
      <c r="AX21">
        <f t="shared" si="6"/>
        <v>60250373.299999997</v>
      </c>
      <c r="AY21">
        <f t="shared" si="7"/>
        <v>60250373.299999997</v>
      </c>
      <c r="BA21">
        <f t="shared" si="8"/>
        <v>0</v>
      </c>
      <c r="BB21">
        <f t="shared" si="9"/>
        <v>0</v>
      </c>
      <c r="BD21" s="17" t="s">
        <v>90</v>
      </c>
      <c r="BE21" s="10">
        <v>60250373.299999997</v>
      </c>
      <c r="BF21" s="11">
        <v>60250373.299999997</v>
      </c>
      <c r="BG21" s="17" t="s">
        <v>90</v>
      </c>
      <c r="BI21"/>
      <c r="BJ21"/>
      <c r="BU21" s="1" t="e">
        <f t="shared" si="10"/>
        <v>#N/A</v>
      </c>
      <c r="BV21" s="1" t="e">
        <f t="shared" si="11"/>
        <v>#N/A</v>
      </c>
      <c r="BW21" t="e">
        <f t="shared" si="12"/>
        <v>#N/A</v>
      </c>
      <c r="BX21" t="e">
        <f t="shared" si="13"/>
        <v>#N/A</v>
      </c>
    </row>
    <row r="22" spans="3:76" ht="15" x14ac:dyDescent="0.25">
      <c r="C22">
        <v>18</v>
      </c>
      <c r="D22" t="s">
        <v>51</v>
      </c>
      <c r="E22" t="s">
        <v>52</v>
      </c>
      <c r="F22" t="s">
        <v>53</v>
      </c>
      <c r="G22" s="13" t="s">
        <v>60</v>
      </c>
      <c r="H22" t="s">
        <v>55</v>
      </c>
      <c r="I22" t="s">
        <v>56</v>
      </c>
      <c r="J22" t="s">
        <v>57</v>
      </c>
      <c r="K22">
        <v>1265624.110043</v>
      </c>
      <c r="L22">
        <f t="shared" si="0"/>
        <v>6.1023047395092416</v>
      </c>
      <c r="M22" t="s">
        <v>58</v>
      </c>
      <c r="N22">
        <v>20.572939999999999</v>
      </c>
      <c r="O22">
        <f t="shared" si="1"/>
        <v>61518.87430979724</v>
      </c>
      <c r="R22" s="14" t="s">
        <v>85</v>
      </c>
      <c r="S22" s="12">
        <v>7183.5</v>
      </c>
      <c r="V22" s="15" t="s">
        <v>92</v>
      </c>
      <c r="W22" s="15">
        <v>130790.82432</v>
      </c>
      <c r="X22" s="15"/>
      <c r="Y22" s="15" t="s">
        <v>92</v>
      </c>
      <c r="Z22" s="16">
        <v>234370.7</v>
      </c>
      <c r="AA22" s="2"/>
      <c r="AB22" s="17" t="s">
        <v>60</v>
      </c>
      <c r="AC22" s="10">
        <f t="shared" si="2"/>
        <v>12508.14644</v>
      </c>
      <c r="AD22" s="10">
        <f t="shared" si="3"/>
        <v>18276.29</v>
      </c>
      <c r="AE22" s="10"/>
      <c r="AF22" s="10">
        <v>12508.14644</v>
      </c>
      <c r="AG22" s="10">
        <v>18276.29</v>
      </c>
      <c r="AH22" s="18"/>
      <c r="AI22" s="13" t="s">
        <v>60</v>
      </c>
      <c r="AJ22">
        <v>23718.1</v>
      </c>
      <c r="AK22">
        <v>16</v>
      </c>
      <c r="AL22" s="6" t="s">
        <v>58</v>
      </c>
      <c r="AM22" s="13"/>
      <c r="AN22" s="17" t="s">
        <v>60</v>
      </c>
      <c r="AO22" s="10">
        <v>23718.1</v>
      </c>
      <c r="AP22" s="10">
        <v>4</v>
      </c>
      <c r="AQ22" s="19" t="s">
        <v>58</v>
      </c>
      <c r="AR22" s="10"/>
      <c r="AS22" s="10">
        <v>0.2</v>
      </c>
      <c r="AT22" s="11">
        <f t="shared" si="4"/>
        <v>4743.62</v>
      </c>
      <c r="AW22">
        <f t="shared" si="5"/>
        <v>1</v>
      </c>
      <c r="AX22">
        <f t="shared" si="6"/>
        <v>12508.14644</v>
      </c>
      <c r="AY22">
        <f t="shared" si="7"/>
        <v>18276.29</v>
      </c>
      <c r="BA22">
        <f t="shared" si="8"/>
        <v>7764.5264400000005</v>
      </c>
      <c r="BB22">
        <f>IF(AW22=1,(AG22-ATS22),0)</f>
        <v>18276.29</v>
      </c>
      <c r="BD22" s="17" t="s">
        <v>60</v>
      </c>
      <c r="BE22" s="10">
        <v>12508.14644</v>
      </c>
      <c r="BF22" s="11">
        <v>18276.29</v>
      </c>
      <c r="BG22" s="17" t="s">
        <v>60</v>
      </c>
      <c r="BH22" t="s">
        <v>60</v>
      </c>
      <c r="BI22" s="1">
        <v>1848.152</v>
      </c>
      <c r="BJ22" s="1">
        <v>3539.518</v>
      </c>
      <c r="BL22">
        <v>1</v>
      </c>
      <c r="BO22" t="s">
        <v>93</v>
      </c>
      <c r="BU22" s="1">
        <f t="shared" si="10"/>
        <v>10659.99444</v>
      </c>
      <c r="BV22" s="1">
        <f t="shared" si="11"/>
        <v>14736.772000000001</v>
      </c>
      <c r="BW22">
        <f t="shared" si="12"/>
        <v>85.224413474327704</v>
      </c>
      <c r="BX22">
        <f t="shared" si="13"/>
        <v>80.633279511323138</v>
      </c>
    </row>
    <row r="23" spans="3:76" ht="15" x14ac:dyDescent="0.25">
      <c r="C23">
        <v>28</v>
      </c>
      <c r="D23" t="s">
        <v>51</v>
      </c>
      <c r="E23" t="s">
        <v>52</v>
      </c>
      <c r="F23" t="s">
        <v>53</v>
      </c>
      <c r="G23" s="13" t="s">
        <v>63</v>
      </c>
      <c r="H23" t="s">
        <v>55</v>
      </c>
      <c r="I23" t="s">
        <v>56</v>
      </c>
      <c r="J23" t="s">
        <v>57</v>
      </c>
      <c r="K23">
        <v>1026415.1821419999</v>
      </c>
      <c r="L23">
        <f t="shared" si="0"/>
        <v>6.0113230672481368</v>
      </c>
      <c r="M23" t="s">
        <v>72</v>
      </c>
      <c r="N23">
        <v>2.9672550000000002</v>
      </c>
      <c r="O23">
        <f t="shared" si="1"/>
        <v>345914.04585787194</v>
      </c>
      <c r="R23" s="12" t="s">
        <v>74</v>
      </c>
      <c r="S23" s="12">
        <v>5035438.5999999996</v>
      </c>
      <c r="V23" s="15" t="s">
        <v>94</v>
      </c>
      <c r="W23" s="15">
        <v>639.21481000000006</v>
      </c>
      <c r="X23" s="15"/>
      <c r="Y23" s="15" t="s">
        <v>94</v>
      </c>
      <c r="Z23" s="16">
        <v>1194.6030000000001</v>
      </c>
      <c r="AA23" s="2"/>
      <c r="AB23" s="17" t="s">
        <v>63</v>
      </c>
      <c r="AC23" s="10">
        <f t="shared" si="2"/>
        <v>858.70898</v>
      </c>
      <c r="AD23" s="10">
        <f t="shared" si="3"/>
        <v>6411.2820000000002</v>
      </c>
      <c r="AE23" s="10"/>
      <c r="AF23" s="10">
        <v>858.70898</v>
      </c>
      <c r="AG23" s="10">
        <v>6411.2820000000002</v>
      </c>
      <c r="AH23" s="18"/>
      <c r="AI23" s="13" t="s">
        <v>63</v>
      </c>
      <c r="AJ23">
        <v>261600.6</v>
      </c>
      <c r="AK23">
        <v>16</v>
      </c>
      <c r="AL23" s="6" t="s">
        <v>72</v>
      </c>
      <c r="AM23" s="13"/>
      <c r="AN23" s="17" t="s">
        <v>63</v>
      </c>
      <c r="AO23" s="10">
        <v>261600.6</v>
      </c>
      <c r="AP23" s="10">
        <v>16</v>
      </c>
      <c r="AQ23" s="19" t="s">
        <v>72</v>
      </c>
      <c r="AR23" s="10"/>
      <c r="AS23" s="10">
        <v>6.25E-2</v>
      </c>
      <c r="AT23" s="11">
        <f t="shared" si="4"/>
        <v>16350.0375</v>
      </c>
      <c r="AW23">
        <f t="shared" si="5"/>
        <v>1</v>
      </c>
      <c r="AX23">
        <f t="shared" si="6"/>
        <v>858.70898</v>
      </c>
      <c r="AY23">
        <f t="shared" si="7"/>
        <v>6411.2820000000002</v>
      </c>
      <c r="BA23">
        <f t="shared" si="8"/>
        <v>-15491.328520000001</v>
      </c>
      <c r="BB23">
        <f>IF(AW23=1,(AG23-ATS22),0)</f>
        <v>6411.2820000000002</v>
      </c>
      <c r="BD23" s="17" t="s">
        <v>63</v>
      </c>
      <c r="BE23" s="10">
        <v>858.70898</v>
      </c>
      <c r="BF23" s="11">
        <v>6411.2820000000002</v>
      </c>
      <c r="BG23" s="17" t="s">
        <v>63</v>
      </c>
      <c r="BH23" t="s">
        <v>63</v>
      </c>
      <c r="BI23" s="1">
        <v>140.28210000000001</v>
      </c>
      <c r="BJ23" s="1">
        <v>1052.0820000000001</v>
      </c>
      <c r="BU23" s="1">
        <f t="shared" si="10"/>
        <v>718.42687999999998</v>
      </c>
      <c r="BV23" s="1">
        <f t="shared" si="11"/>
        <v>5359.2</v>
      </c>
      <c r="BW23">
        <f t="shared" si="12"/>
        <v>83.663603937156921</v>
      </c>
      <c r="BX23">
        <f t="shared" si="13"/>
        <v>83.590146245321918</v>
      </c>
    </row>
    <row r="24" spans="3:76" ht="15" x14ac:dyDescent="0.25">
      <c r="C24">
        <v>17</v>
      </c>
      <c r="D24" t="s">
        <v>51</v>
      </c>
      <c r="E24" t="s">
        <v>52</v>
      </c>
      <c r="F24" t="s">
        <v>53</v>
      </c>
      <c r="G24" s="13" t="s">
        <v>95</v>
      </c>
      <c r="H24" t="s">
        <v>55</v>
      </c>
      <c r="I24" t="s">
        <v>56</v>
      </c>
      <c r="J24" t="s">
        <v>57</v>
      </c>
      <c r="K24">
        <v>12084287.822197</v>
      </c>
      <c r="L24">
        <f t="shared" si="0"/>
        <v>7.0822210607011522</v>
      </c>
      <c r="M24" t="s">
        <v>58</v>
      </c>
      <c r="N24">
        <v>196.43219999999999</v>
      </c>
      <c r="O24">
        <f t="shared" si="1"/>
        <v>61518.87430979748</v>
      </c>
      <c r="R24" s="14" t="s">
        <v>96</v>
      </c>
      <c r="S24" s="12">
        <v>18788.599999999999</v>
      </c>
      <c r="V24" s="15" t="s">
        <v>97</v>
      </c>
      <c r="W24" s="15">
        <v>68242.971520000006</v>
      </c>
      <c r="X24" s="15"/>
      <c r="Y24" s="15" t="s">
        <v>97</v>
      </c>
      <c r="Z24" s="16">
        <v>43863.77</v>
      </c>
      <c r="AA24" s="2"/>
      <c r="AB24" s="17" t="s">
        <v>95</v>
      </c>
      <c r="AC24" s="10" t="e">
        <f t="shared" si="2"/>
        <v>#N/A</v>
      </c>
      <c r="AD24" s="10" t="e">
        <f t="shared" si="3"/>
        <v>#N/A</v>
      </c>
      <c r="AE24" s="10"/>
      <c r="AF24" s="10" t="e">
        <f>#N/A</f>
        <v>#N/A</v>
      </c>
      <c r="AG24" s="10" t="e">
        <f>#N/A</f>
        <v>#N/A</v>
      </c>
      <c r="AH24" s="18"/>
      <c r="AI24" s="13" t="s">
        <v>95</v>
      </c>
      <c r="AJ24">
        <v>23718.1</v>
      </c>
      <c r="AK24">
        <v>16</v>
      </c>
      <c r="AL24" s="6" t="s">
        <v>58</v>
      </c>
      <c r="AM24" s="13"/>
      <c r="AN24" s="17" t="s">
        <v>95</v>
      </c>
      <c r="AO24" s="10">
        <v>23718.1</v>
      </c>
      <c r="AP24" s="10">
        <v>4</v>
      </c>
      <c r="AQ24" s="19" t="s">
        <v>58</v>
      </c>
      <c r="AR24" s="10"/>
      <c r="AS24" s="10">
        <v>0.25</v>
      </c>
      <c r="AT24" s="11">
        <f t="shared" si="4"/>
        <v>5929.5249999999996</v>
      </c>
      <c r="AW24">
        <f t="shared" si="5"/>
        <v>0</v>
      </c>
      <c r="AX24">
        <f t="shared" si="6"/>
        <v>5929.5249999999996</v>
      </c>
      <c r="AY24">
        <f t="shared" si="7"/>
        <v>5929.5249999999996</v>
      </c>
      <c r="BA24">
        <f t="shared" si="8"/>
        <v>0</v>
      </c>
      <c r="BB24">
        <f>IF(AW24=1,(AG24-ATS22),0)</f>
        <v>0</v>
      </c>
      <c r="BD24" s="17" t="s">
        <v>95</v>
      </c>
      <c r="BE24" s="10">
        <v>5929.5249999999996</v>
      </c>
      <c r="BF24" s="11">
        <v>5929.5249999999996</v>
      </c>
      <c r="BG24" s="17" t="s">
        <v>95</v>
      </c>
      <c r="BH24" t="s">
        <v>95</v>
      </c>
      <c r="BI24" s="1">
        <v>5673.2709999999997</v>
      </c>
      <c r="BJ24" s="1">
        <v>14607.9</v>
      </c>
      <c r="BU24" s="1" t="e">
        <f t="shared" si="10"/>
        <v>#N/A</v>
      </c>
      <c r="BV24" s="1" t="e">
        <f t="shared" si="11"/>
        <v>#N/A</v>
      </c>
      <c r="BW24" t="e">
        <f t="shared" si="12"/>
        <v>#N/A</v>
      </c>
      <c r="BX24" t="e">
        <f t="shared" si="13"/>
        <v>#N/A</v>
      </c>
    </row>
    <row r="25" spans="3:76" ht="15" customHeight="1" x14ac:dyDescent="0.2">
      <c r="C25">
        <v>56</v>
      </c>
      <c r="D25" t="s">
        <v>51</v>
      </c>
      <c r="E25" t="s">
        <v>52</v>
      </c>
      <c r="F25" t="s">
        <v>53</v>
      </c>
      <c r="G25" s="13" t="s">
        <v>98</v>
      </c>
      <c r="H25" t="s">
        <v>55</v>
      </c>
      <c r="I25" t="s">
        <v>56</v>
      </c>
      <c r="J25" t="s">
        <v>57</v>
      </c>
      <c r="K25">
        <v>10307032.658292999</v>
      </c>
      <c r="L25">
        <f t="shared" si="0"/>
        <v>7.0131336521296328</v>
      </c>
      <c r="M25" t="s">
        <v>99</v>
      </c>
      <c r="N25">
        <v>1</v>
      </c>
      <c r="O25">
        <f t="shared" si="1"/>
        <v>10307032.658292999</v>
      </c>
      <c r="V25" s="15" t="s">
        <v>100</v>
      </c>
      <c r="W25" s="15">
        <v>38854.992890000001</v>
      </c>
      <c r="X25" s="15"/>
      <c r="Y25" s="15" t="s">
        <v>100</v>
      </c>
      <c r="Z25" s="16">
        <v>24613.3</v>
      </c>
      <c r="AA25" s="2"/>
      <c r="AB25" s="17" t="s">
        <v>98</v>
      </c>
      <c r="AC25" s="10" t="e">
        <f t="shared" si="2"/>
        <v>#N/A</v>
      </c>
      <c r="AD25" s="10" t="e">
        <f t="shared" si="3"/>
        <v>#N/A</v>
      </c>
      <c r="AE25" s="10"/>
      <c r="AF25" s="10" t="e">
        <f>#N/A</f>
        <v>#N/A</v>
      </c>
      <c r="AG25" s="10" t="e">
        <f>#N/A</f>
        <v>#N/A</v>
      </c>
      <c r="AH25" s="18"/>
      <c r="AI25" s="13" t="s">
        <v>98</v>
      </c>
      <c r="AJ25">
        <v>90230.7</v>
      </c>
      <c r="AK25">
        <v>2</v>
      </c>
      <c r="AL25" s="6" t="s">
        <v>99</v>
      </c>
      <c r="AM25" s="13"/>
      <c r="AN25" s="17" t="s">
        <v>98</v>
      </c>
      <c r="AO25" s="10">
        <v>90230.7</v>
      </c>
      <c r="AP25" s="10">
        <v>2</v>
      </c>
      <c r="AQ25" s="19" t="s">
        <v>99</v>
      </c>
      <c r="AR25" s="10"/>
      <c r="AS25" s="10">
        <v>0.8</v>
      </c>
      <c r="AT25" s="11">
        <f t="shared" si="4"/>
        <v>72184.56</v>
      </c>
      <c r="AW25">
        <f t="shared" si="5"/>
        <v>0</v>
      </c>
      <c r="AX25">
        <f t="shared" si="6"/>
        <v>72184.56</v>
      </c>
      <c r="AY25">
        <f t="shared" si="7"/>
        <v>72184.56</v>
      </c>
      <c r="BA25">
        <f t="shared" si="8"/>
        <v>0</v>
      </c>
      <c r="BB25">
        <f>IF(AW25=1,(AG25-ATS22),0)</f>
        <v>0</v>
      </c>
      <c r="BD25" s="17" t="s">
        <v>98</v>
      </c>
      <c r="BE25" s="10">
        <v>72184.56</v>
      </c>
      <c r="BF25" s="11">
        <v>72184.56</v>
      </c>
      <c r="BG25" s="17" t="s">
        <v>98</v>
      </c>
      <c r="BI25"/>
      <c r="BJ25"/>
      <c r="BU25" s="1" t="e">
        <f t="shared" si="10"/>
        <v>#N/A</v>
      </c>
      <c r="BV25" s="1" t="e">
        <f t="shared" si="11"/>
        <v>#N/A</v>
      </c>
      <c r="BW25" t="e">
        <f t="shared" si="12"/>
        <v>#N/A</v>
      </c>
      <c r="BX25" t="e">
        <f t="shared" si="13"/>
        <v>#N/A</v>
      </c>
    </row>
    <row r="26" spans="3:76" ht="15" customHeight="1" x14ac:dyDescent="0.2">
      <c r="C26">
        <v>64</v>
      </c>
      <c r="D26" t="s">
        <v>51</v>
      </c>
      <c r="E26" t="s">
        <v>52</v>
      </c>
      <c r="F26" t="s">
        <v>53</v>
      </c>
      <c r="G26" s="13" t="s">
        <v>101</v>
      </c>
      <c r="H26" t="s">
        <v>55</v>
      </c>
      <c r="I26" t="s">
        <v>56</v>
      </c>
      <c r="J26" t="s">
        <v>57</v>
      </c>
      <c r="K26">
        <v>18122.380147</v>
      </c>
      <c r="L26">
        <f t="shared" si="0"/>
        <v>4.2582152362119032</v>
      </c>
      <c r="M26" t="s">
        <v>68</v>
      </c>
      <c r="N26">
        <v>1</v>
      </c>
      <c r="O26">
        <f t="shared" si="1"/>
        <v>18122.380147</v>
      </c>
      <c r="V26" s="15" t="s">
        <v>102</v>
      </c>
      <c r="W26" s="15">
        <v>247495.45460999999</v>
      </c>
      <c r="X26" s="15"/>
      <c r="Y26" s="15" t="s">
        <v>102</v>
      </c>
      <c r="Z26" s="16">
        <v>146380.5</v>
      </c>
      <c r="AA26" s="2"/>
      <c r="AB26" s="17" t="s">
        <v>101</v>
      </c>
      <c r="AC26" s="10" t="e">
        <f t="shared" si="2"/>
        <v>#N/A</v>
      </c>
      <c r="AD26" s="10" t="e">
        <f t="shared" si="3"/>
        <v>#N/A</v>
      </c>
      <c r="AE26" s="10"/>
      <c r="AF26" s="10" t="e">
        <f>#N/A</f>
        <v>#N/A</v>
      </c>
      <c r="AG26" s="10" t="e">
        <f>#N/A</f>
        <v>#N/A</v>
      </c>
      <c r="AH26" s="18"/>
      <c r="AI26" s="13" t="s">
        <v>101</v>
      </c>
      <c r="AJ26">
        <v>1812530.5</v>
      </c>
      <c r="AK26">
        <v>3</v>
      </c>
      <c r="AL26" s="6" t="s">
        <v>68</v>
      </c>
      <c r="AM26" s="13"/>
      <c r="AN26" s="17" t="s">
        <v>101</v>
      </c>
      <c r="AO26" s="10">
        <v>1812530.5</v>
      </c>
      <c r="AP26" s="10">
        <v>3</v>
      </c>
      <c r="AQ26" s="19" t="s">
        <v>68</v>
      </c>
      <c r="AR26" s="10"/>
      <c r="AS26" s="10">
        <v>0.33</v>
      </c>
      <c r="AT26" s="11">
        <f t="shared" si="4"/>
        <v>598135.06500000006</v>
      </c>
      <c r="AW26">
        <f t="shared" si="5"/>
        <v>0</v>
      </c>
      <c r="AX26">
        <f t="shared" si="6"/>
        <v>598135.06500000006</v>
      </c>
      <c r="AY26">
        <f t="shared" si="7"/>
        <v>598135.06500000006</v>
      </c>
      <c r="BA26">
        <f t="shared" si="8"/>
        <v>0</v>
      </c>
      <c r="BB26">
        <f>IF(AW26=1,(AG26-ATS22),0)</f>
        <v>0</v>
      </c>
      <c r="BD26" s="17" t="s">
        <v>101</v>
      </c>
      <c r="BE26" s="10">
        <v>598135.06499999994</v>
      </c>
      <c r="BF26" s="11">
        <v>598135.06499999994</v>
      </c>
      <c r="BG26" s="17" t="s">
        <v>101</v>
      </c>
      <c r="BH26" t="s">
        <v>101</v>
      </c>
      <c r="BI26" s="1" t="s">
        <v>78</v>
      </c>
      <c r="BJ26" s="1">
        <v>8.271649</v>
      </c>
      <c r="BO26" t="s">
        <v>103</v>
      </c>
      <c r="BU26" s="1" t="e">
        <f t="shared" si="10"/>
        <v>#N/A</v>
      </c>
      <c r="BV26" s="1" t="e">
        <f t="shared" si="11"/>
        <v>#N/A</v>
      </c>
      <c r="BW26" t="e">
        <f t="shared" si="12"/>
        <v>#N/A</v>
      </c>
      <c r="BX26" t="e">
        <f t="shared" si="13"/>
        <v>#N/A</v>
      </c>
    </row>
    <row r="27" spans="3:76" ht="15" x14ac:dyDescent="0.25">
      <c r="C27">
        <v>23</v>
      </c>
      <c r="D27" t="s">
        <v>51</v>
      </c>
      <c r="E27" t="s">
        <v>52</v>
      </c>
      <c r="F27" t="s">
        <v>53</v>
      </c>
      <c r="G27" s="13" t="s">
        <v>65</v>
      </c>
      <c r="H27" t="s">
        <v>55</v>
      </c>
      <c r="I27" t="s">
        <v>56</v>
      </c>
      <c r="J27" t="s">
        <v>57</v>
      </c>
      <c r="K27">
        <v>13926521.903409</v>
      </c>
      <c r="L27">
        <f t="shared" si="0"/>
        <v>7.1438426665485562</v>
      </c>
      <c r="N27">
        <v>74.743269999999995</v>
      </c>
      <c r="O27">
        <f t="shared" si="1"/>
        <v>186324.76078995474</v>
      </c>
      <c r="R27" s="14" t="s">
        <v>99</v>
      </c>
      <c r="S27" s="12">
        <v>90230.7</v>
      </c>
      <c r="V27" s="15" t="s">
        <v>104</v>
      </c>
      <c r="W27" s="15">
        <v>3114.6878999999999</v>
      </c>
      <c r="X27" s="15"/>
      <c r="Y27" s="15" t="s">
        <v>104</v>
      </c>
      <c r="Z27" s="16">
        <v>2073.866</v>
      </c>
      <c r="AA27" s="2"/>
      <c r="AB27" s="17" t="s">
        <v>65</v>
      </c>
      <c r="AC27" s="10">
        <f t="shared" si="2"/>
        <v>312490.47648000001</v>
      </c>
      <c r="AD27" s="10">
        <f t="shared" si="3"/>
        <v>190610.4</v>
      </c>
      <c r="AE27" s="10"/>
      <c r="AF27" s="10">
        <v>312490.47648000001</v>
      </c>
      <c r="AG27" s="10">
        <v>190610.4</v>
      </c>
      <c r="AH27" s="18"/>
      <c r="AI27" s="13" t="s">
        <v>65</v>
      </c>
      <c r="AJ27">
        <v>93206</v>
      </c>
      <c r="AK27">
        <v>2</v>
      </c>
      <c r="AL27" s="6" t="s">
        <v>105</v>
      </c>
      <c r="AM27" s="13"/>
      <c r="AN27" s="17" t="s">
        <v>65</v>
      </c>
      <c r="AO27" s="10">
        <v>93206</v>
      </c>
      <c r="AP27" s="10">
        <v>2</v>
      </c>
      <c r="AQ27" s="19" t="s">
        <v>105</v>
      </c>
      <c r="AR27" s="23"/>
      <c r="AS27" s="10">
        <v>0.4</v>
      </c>
      <c r="AT27" s="11">
        <f t="shared" si="4"/>
        <v>37282.400000000001</v>
      </c>
      <c r="AW27">
        <f t="shared" si="5"/>
        <v>1</v>
      </c>
      <c r="AX27">
        <f t="shared" si="6"/>
        <v>312490.47648000001</v>
      </c>
      <c r="AY27">
        <f t="shared" si="7"/>
        <v>190610.4</v>
      </c>
      <c r="BA27">
        <f t="shared" si="8"/>
        <v>275208.07647999999</v>
      </c>
      <c r="BB27">
        <f>IF(AW27=1,(AG27-ATS22),0)</f>
        <v>190610.4</v>
      </c>
      <c r="BD27" s="17" t="s">
        <v>65</v>
      </c>
      <c r="BE27" s="10">
        <v>312490.47648000001</v>
      </c>
      <c r="BF27" s="11">
        <v>190610.4</v>
      </c>
      <c r="BG27" s="17" t="s">
        <v>65</v>
      </c>
      <c r="BH27" t="s">
        <v>65</v>
      </c>
      <c r="BI27" s="1">
        <v>73412.33</v>
      </c>
      <c r="BJ27" s="1">
        <v>40310.82</v>
      </c>
      <c r="BU27" s="1">
        <f t="shared" si="10"/>
        <v>239078.14648</v>
      </c>
      <c r="BV27" s="1">
        <f t="shared" si="11"/>
        <v>150299.57999999999</v>
      </c>
      <c r="BW27">
        <f t="shared" si="12"/>
        <v>76.50733845493734</v>
      </c>
      <c r="BX27">
        <f t="shared" si="13"/>
        <v>78.851720577680965</v>
      </c>
    </row>
    <row r="28" spans="3:76" ht="15" customHeight="1" x14ac:dyDescent="0.2">
      <c r="C28">
        <v>89</v>
      </c>
      <c r="D28" t="s">
        <v>51</v>
      </c>
      <c r="E28" t="s">
        <v>52</v>
      </c>
      <c r="F28" t="s">
        <v>53</v>
      </c>
      <c r="G28" s="13" t="s">
        <v>106</v>
      </c>
      <c r="H28" t="s">
        <v>55</v>
      </c>
      <c r="I28" t="s">
        <v>56</v>
      </c>
      <c r="J28" t="s">
        <v>57</v>
      </c>
      <c r="K28">
        <v>0</v>
      </c>
      <c r="L28">
        <v>0</v>
      </c>
      <c r="N28">
        <v>1</v>
      </c>
      <c r="O28">
        <f t="shared" si="1"/>
        <v>0</v>
      </c>
      <c r="V28" s="15" t="s">
        <v>107</v>
      </c>
      <c r="W28" s="15">
        <v>204570.50472</v>
      </c>
      <c r="X28" s="15"/>
      <c r="Y28" s="15" t="s">
        <v>107</v>
      </c>
      <c r="Z28" s="16">
        <v>193974.2</v>
      </c>
      <c r="AA28" s="2"/>
      <c r="AB28" s="17" t="s">
        <v>106</v>
      </c>
      <c r="AC28" s="10" t="e">
        <f t="shared" si="2"/>
        <v>#N/A</v>
      </c>
      <c r="AD28" s="10" t="e">
        <f t="shared" si="3"/>
        <v>#N/A</v>
      </c>
      <c r="AE28" s="10"/>
      <c r="AF28" s="10" t="e">
        <f>#N/A</f>
        <v>#N/A</v>
      </c>
      <c r="AG28" s="10" t="e">
        <f>#N/A</f>
        <v>#N/A</v>
      </c>
      <c r="AH28" s="18"/>
      <c r="AI28" s="13" t="s">
        <v>106</v>
      </c>
      <c r="AJ28" t="e">
        <f>#N/A</f>
        <v>#N/A</v>
      </c>
      <c r="AK28">
        <v>1</v>
      </c>
      <c r="AL28" s="20" t="s">
        <v>106</v>
      </c>
      <c r="AM28" s="13"/>
      <c r="AN28" s="17" t="s">
        <v>106</v>
      </c>
      <c r="AO28" s="10" t="e">
        <f>#N/A</f>
        <v>#N/A</v>
      </c>
      <c r="AP28" s="10">
        <v>1</v>
      </c>
      <c r="AQ28" s="21" t="s">
        <v>106</v>
      </c>
      <c r="AR28" s="10"/>
      <c r="AS28" s="10">
        <v>1</v>
      </c>
      <c r="AT28" s="11" t="e">
        <f t="shared" si="4"/>
        <v>#N/A</v>
      </c>
      <c r="AW28">
        <f t="shared" si="5"/>
        <v>0</v>
      </c>
      <c r="AX28" t="e">
        <f t="shared" si="6"/>
        <v>#N/A</v>
      </c>
      <c r="AY28" t="e">
        <f t="shared" si="7"/>
        <v>#N/A</v>
      </c>
      <c r="BA28">
        <f t="shared" si="8"/>
        <v>0</v>
      </c>
      <c r="BB28">
        <f>IF(AW28=1,(AG28-ATS22),0)</f>
        <v>0</v>
      </c>
      <c r="BD28" s="17" t="s">
        <v>106</v>
      </c>
      <c r="BE28" s="10" t="e">
        <f>#N/A</f>
        <v>#N/A</v>
      </c>
      <c r="BF28" s="11" t="e">
        <f>#N/A</f>
        <v>#N/A</v>
      </c>
      <c r="BG28" s="17" t="s">
        <v>106</v>
      </c>
      <c r="BI28"/>
      <c r="BJ28"/>
      <c r="BU28" s="1" t="e">
        <f t="shared" si="10"/>
        <v>#N/A</v>
      </c>
      <c r="BV28" s="1" t="e">
        <f t="shared" si="11"/>
        <v>#N/A</v>
      </c>
      <c r="BW28" t="e">
        <f t="shared" si="12"/>
        <v>#N/A</v>
      </c>
      <c r="BX28" t="e">
        <f t="shared" si="13"/>
        <v>#N/A</v>
      </c>
    </row>
    <row r="29" spans="3:76" ht="15" customHeight="1" x14ac:dyDescent="0.2">
      <c r="C29">
        <v>80</v>
      </c>
      <c r="D29" t="s">
        <v>51</v>
      </c>
      <c r="E29" t="s">
        <v>52</v>
      </c>
      <c r="F29" t="s">
        <v>53</v>
      </c>
      <c r="G29" s="13" t="s">
        <v>108</v>
      </c>
      <c r="H29" t="s">
        <v>55</v>
      </c>
      <c r="I29" t="s">
        <v>56</v>
      </c>
      <c r="J29" t="s">
        <v>57</v>
      </c>
      <c r="K29">
        <v>914946.360139</v>
      </c>
      <c r="L29">
        <f t="shared" ref="L29:L48" si="14">LOG10(K29)</f>
        <v>5.961395633762085</v>
      </c>
      <c r="N29">
        <v>10</v>
      </c>
      <c r="O29">
        <f t="shared" si="1"/>
        <v>91494.636013900003</v>
      </c>
      <c r="V29" s="15" t="s">
        <v>109</v>
      </c>
      <c r="W29" s="15">
        <v>68851.370939999993</v>
      </c>
      <c r="X29" s="15"/>
      <c r="Y29" s="15" t="s">
        <v>109</v>
      </c>
      <c r="Z29" s="16">
        <v>53269.23</v>
      </c>
      <c r="AB29" s="17" t="s">
        <v>108</v>
      </c>
      <c r="AC29" s="10" t="e">
        <f t="shared" si="2"/>
        <v>#N/A</v>
      </c>
      <c r="AD29" s="10" t="e">
        <f t="shared" si="3"/>
        <v>#N/A</v>
      </c>
      <c r="AE29" s="10"/>
      <c r="AF29" s="10" t="e">
        <f>#N/A</f>
        <v>#N/A</v>
      </c>
      <c r="AG29" s="10" t="e">
        <f>#N/A</f>
        <v>#N/A</v>
      </c>
      <c r="AH29" s="18"/>
      <c r="AI29" s="13" t="s">
        <v>108</v>
      </c>
      <c r="AJ29">
        <v>914795.7</v>
      </c>
      <c r="AK29">
        <v>1</v>
      </c>
      <c r="AL29" s="20" t="s">
        <v>108</v>
      </c>
      <c r="AM29" s="13"/>
      <c r="AN29" s="17" t="s">
        <v>108</v>
      </c>
      <c r="AO29" s="10">
        <v>914795.7</v>
      </c>
      <c r="AP29" s="10">
        <v>1</v>
      </c>
      <c r="AQ29" s="21" t="s">
        <v>108</v>
      </c>
      <c r="AR29" s="10"/>
      <c r="AS29" s="23">
        <v>1</v>
      </c>
      <c r="AT29" s="11">
        <f t="shared" si="4"/>
        <v>914795.7</v>
      </c>
      <c r="AW29">
        <f t="shared" si="5"/>
        <v>0</v>
      </c>
      <c r="AX29">
        <f t="shared" si="6"/>
        <v>914795.7</v>
      </c>
      <c r="AY29">
        <f t="shared" si="7"/>
        <v>914795.7</v>
      </c>
      <c r="BA29">
        <f t="shared" si="8"/>
        <v>0</v>
      </c>
      <c r="BB29">
        <f>IF(AW29=1,(AG29-ATS22),0)</f>
        <v>0</v>
      </c>
      <c r="BD29" s="17" t="s">
        <v>108</v>
      </c>
      <c r="BE29" s="10">
        <v>914795.7</v>
      </c>
      <c r="BF29" s="11">
        <v>914795.7</v>
      </c>
      <c r="BG29" s="17" t="s">
        <v>108</v>
      </c>
      <c r="BI29"/>
      <c r="BJ29"/>
      <c r="BU29" s="1" t="e">
        <f t="shared" si="10"/>
        <v>#N/A</v>
      </c>
      <c r="BV29" s="1" t="e">
        <f t="shared" si="11"/>
        <v>#N/A</v>
      </c>
      <c r="BW29" t="e">
        <f t="shared" si="12"/>
        <v>#N/A</v>
      </c>
      <c r="BX29" t="e">
        <f t="shared" si="13"/>
        <v>#N/A</v>
      </c>
    </row>
    <row r="30" spans="3:76" ht="15" customHeight="1" x14ac:dyDescent="0.2">
      <c r="C30">
        <v>90</v>
      </c>
      <c r="D30" t="s">
        <v>51</v>
      </c>
      <c r="E30" t="s">
        <v>52</v>
      </c>
      <c r="F30" t="s">
        <v>53</v>
      </c>
      <c r="G30" s="13" t="s">
        <v>110</v>
      </c>
      <c r="H30" t="s">
        <v>55</v>
      </c>
      <c r="I30" t="s">
        <v>56</v>
      </c>
      <c r="J30" t="s">
        <v>57</v>
      </c>
      <c r="K30">
        <v>322819471.66819298</v>
      </c>
      <c r="L30">
        <f t="shared" si="14"/>
        <v>8.5089597224038389</v>
      </c>
      <c r="V30" s="15" t="s">
        <v>111</v>
      </c>
      <c r="W30" s="15">
        <v>8099.2672199999997</v>
      </c>
      <c r="X30" s="15"/>
      <c r="Y30" s="15" t="s">
        <v>111</v>
      </c>
      <c r="Z30" s="16">
        <v>46527.02</v>
      </c>
      <c r="AB30" s="17" t="s">
        <v>110</v>
      </c>
      <c r="AC30" s="10" t="e">
        <f t="shared" si="2"/>
        <v>#N/A</v>
      </c>
      <c r="AD30" s="10" t="e">
        <f t="shared" si="3"/>
        <v>#N/A</v>
      </c>
      <c r="AE30" s="10"/>
      <c r="AF30" s="10" t="e">
        <f>#N/A</f>
        <v>#N/A</v>
      </c>
      <c r="AG30" s="10" t="e">
        <f>#N/A</f>
        <v>#N/A</v>
      </c>
      <c r="AH30" s="18"/>
      <c r="AI30" s="13" t="s">
        <v>110</v>
      </c>
      <c r="AJ30" t="e">
        <f>#N/A</f>
        <v>#N/A</v>
      </c>
      <c r="AK30">
        <v>1</v>
      </c>
      <c r="AL30" s="20" t="s">
        <v>110</v>
      </c>
      <c r="AM30" s="13"/>
      <c r="AN30" s="17" t="s">
        <v>110</v>
      </c>
      <c r="AO30" s="10" t="e">
        <f>#N/A</f>
        <v>#N/A</v>
      </c>
      <c r="AP30" s="10">
        <v>1</v>
      </c>
      <c r="AQ30" s="21" t="s">
        <v>110</v>
      </c>
      <c r="AR30" s="10"/>
      <c r="AS30" s="10">
        <v>1</v>
      </c>
      <c r="AT30" s="11" t="e">
        <f t="shared" si="4"/>
        <v>#N/A</v>
      </c>
      <c r="AV30">
        <f>1/64</f>
        <v>1.5625E-2</v>
      </c>
      <c r="AW30">
        <f t="shared" si="5"/>
        <v>0</v>
      </c>
      <c r="AX30" t="e">
        <f t="shared" si="6"/>
        <v>#N/A</v>
      </c>
      <c r="AY30" t="e">
        <f t="shared" si="7"/>
        <v>#N/A</v>
      </c>
      <c r="BA30">
        <f t="shared" si="8"/>
        <v>0</v>
      </c>
      <c r="BB30">
        <f>IF(AW30=1,(AG30-ATS22),0)</f>
        <v>0</v>
      </c>
      <c r="BD30" s="17" t="s">
        <v>110</v>
      </c>
      <c r="BE30" s="10" t="e">
        <f>#N/A</f>
        <v>#N/A</v>
      </c>
      <c r="BF30" s="11" t="e">
        <f>#N/A</f>
        <v>#N/A</v>
      </c>
      <c r="BG30" s="17" t="s">
        <v>110</v>
      </c>
      <c r="BI30"/>
      <c r="BJ30"/>
      <c r="BU30" s="1" t="e">
        <f t="shared" si="10"/>
        <v>#N/A</v>
      </c>
      <c r="BV30" s="1" t="e">
        <f t="shared" si="11"/>
        <v>#N/A</v>
      </c>
      <c r="BW30" t="e">
        <f t="shared" si="12"/>
        <v>#N/A</v>
      </c>
      <c r="BX30" t="e">
        <f t="shared" si="13"/>
        <v>#N/A</v>
      </c>
    </row>
    <row r="31" spans="3:76" ht="15" customHeight="1" x14ac:dyDescent="0.2">
      <c r="C31">
        <v>87</v>
      </c>
      <c r="D31" t="s">
        <v>51</v>
      </c>
      <c r="E31" t="s">
        <v>52</v>
      </c>
      <c r="F31" t="s">
        <v>53</v>
      </c>
      <c r="G31" s="13" t="s">
        <v>112</v>
      </c>
      <c r="H31" t="s">
        <v>55</v>
      </c>
      <c r="I31" t="s">
        <v>56</v>
      </c>
      <c r="J31" t="s">
        <v>57</v>
      </c>
      <c r="K31">
        <v>15062593.338816</v>
      </c>
      <c r="L31">
        <f t="shared" si="14"/>
        <v>7.1778997511326956</v>
      </c>
      <c r="N31">
        <v>1</v>
      </c>
      <c r="O31">
        <f t="shared" ref="O31:O62" si="15">K31/N31</f>
        <v>15062593.338816</v>
      </c>
      <c r="V31" s="15" t="s">
        <v>113</v>
      </c>
      <c r="W31" s="15">
        <v>638.52646000000004</v>
      </c>
      <c r="X31" s="15"/>
      <c r="Y31" s="15" t="s">
        <v>113</v>
      </c>
      <c r="Z31" s="16">
        <v>1482.172</v>
      </c>
      <c r="AB31" s="17" t="s">
        <v>112</v>
      </c>
      <c r="AC31" s="10" t="e">
        <f t="shared" si="2"/>
        <v>#N/A</v>
      </c>
      <c r="AD31" s="10" t="e">
        <f t="shared" si="3"/>
        <v>#N/A</v>
      </c>
      <c r="AE31" s="10"/>
      <c r="AF31" s="10" t="e">
        <f>#N/A</f>
        <v>#N/A</v>
      </c>
      <c r="AG31" s="10" t="e">
        <f>#N/A</f>
        <v>#N/A</v>
      </c>
      <c r="AH31" s="18"/>
      <c r="AI31" s="13" t="s">
        <v>112</v>
      </c>
      <c r="AJ31" t="e">
        <f>#N/A</f>
        <v>#N/A</v>
      </c>
      <c r="AK31">
        <v>1</v>
      </c>
      <c r="AL31" s="20" t="s">
        <v>112</v>
      </c>
      <c r="AM31" s="13"/>
      <c r="AN31" s="17" t="s">
        <v>112</v>
      </c>
      <c r="AO31" s="10" t="e">
        <f>#N/A</f>
        <v>#N/A</v>
      </c>
      <c r="AP31" s="10">
        <v>1</v>
      </c>
      <c r="AQ31" s="21" t="s">
        <v>112</v>
      </c>
      <c r="AR31" s="10"/>
      <c r="AS31" s="10">
        <v>1</v>
      </c>
      <c r="AT31" s="11" t="e">
        <f t="shared" si="4"/>
        <v>#N/A</v>
      </c>
      <c r="AV31">
        <f>1/32</f>
        <v>3.125E-2</v>
      </c>
      <c r="AW31">
        <f t="shared" si="5"/>
        <v>0</v>
      </c>
      <c r="AX31" t="e">
        <f t="shared" si="6"/>
        <v>#N/A</v>
      </c>
      <c r="AY31" t="e">
        <f t="shared" si="7"/>
        <v>#N/A</v>
      </c>
      <c r="BA31">
        <f t="shared" si="8"/>
        <v>0</v>
      </c>
      <c r="BB31">
        <f>IF(AW31=1,(AG31-ATS22),0)</f>
        <v>0</v>
      </c>
      <c r="BD31" s="17" t="s">
        <v>112</v>
      </c>
      <c r="BE31" s="10" t="e">
        <f>#N/A</f>
        <v>#N/A</v>
      </c>
      <c r="BF31" s="11" t="e">
        <f>#N/A</f>
        <v>#N/A</v>
      </c>
      <c r="BG31" s="17" t="s">
        <v>112</v>
      </c>
      <c r="BI31"/>
      <c r="BJ31"/>
      <c r="BU31" s="1" t="e">
        <f t="shared" si="10"/>
        <v>#N/A</v>
      </c>
      <c r="BV31" s="1" t="e">
        <f t="shared" si="11"/>
        <v>#N/A</v>
      </c>
      <c r="BW31" t="e">
        <f t="shared" si="12"/>
        <v>#N/A</v>
      </c>
      <c r="BX31" t="e">
        <f t="shared" si="13"/>
        <v>#N/A</v>
      </c>
    </row>
    <row r="32" spans="3:76" ht="15" x14ac:dyDescent="0.25">
      <c r="C32">
        <v>42</v>
      </c>
      <c r="D32" t="s">
        <v>51</v>
      </c>
      <c r="E32" t="s">
        <v>52</v>
      </c>
      <c r="F32" t="s">
        <v>53</v>
      </c>
      <c r="G32" s="13" t="s">
        <v>67</v>
      </c>
      <c r="H32" t="s">
        <v>55</v>
      </c>
      <c r="I32" t="s">
        <v>56</v>
      </c>
      <c r="J32" t="s">
        <v>57</v>
      </c>
      <c r="K32">
        <v>535494293.24554002</v>
      </c>
      <c r="L32">
        <f t="shared" si="14"/>
        <v>8.7287548469229108</v>
      </c>
      <c r="N32">
        <v>743.12350000000004</v>
      </c>
      <c r="O32">
        <f t="shared" si="15"/>
        <v>720599.326014505</v>
      </c>
      <c r="R32" s="12" t="s">
        <v>62</v>
      </c>
      <c r="S32" s="12">
        <v>15062593.300000001</v>
      </c>
      <c r="V32" s="15" t="s">
        <v>114</v>
      </c>
      <c r="W32" s="15">
        <v>124595.38234</v>
      </c>
      <c r="X32" s="15"/>
      <c r="Y32" s="15" t="s">
        <v>114</v>
      </c>
      <c r="Z32" s="16">
        <v>112211.8</v>
      </c>
      <c r="AB32" s="17" t="s">
        <v>67</v>
      </c>
      <c r="AC32" s="10">
        <f t="shared" si="2"/>
        <v>633208.32400000002</v>
      </c>
      <c r="AD32" s="10">
        <f t="shared" si="3"/>
        <v>1753848</v>
      </c>
      <c r="AE32" s="10"/>
      <c r="AF32" s="10">
        <v>633208.32400000002</v>
      </c>
      <c r="AG32" s="10">
        <v>1753848</v>
      </c>
      <c r="AH32" s="18"/>
      <c r="AI32" s="13" t="s">
        <v>67</v>
      </c>
      <c r="AJ32">
        <v>18788.599999999999</v>
      </c>
      <c r="AK32">
        <v>1</v>
      </c>
      <c r="AL32" s="20" t="s">
        <v>96</v>
      </c>
      <c r="AM32" s="13"/>
      <c r="AN32" s="17" t="s">
        <v>67</v>
      </c>
      <c r="AO32" s="10">
        <v>18788.599999999999</v>
      </c>
      <c r="AP32" s="10">
        <v>4</v>
      </c>
      <c r="AQ32" s="21" t="s">
        <v>96</v>
      </c>
      <c r="AR32" s="10"/>
      <c r="AS32" s="10">
        <v>0.35</v>
      </c>
      <c r="AT32" s="11">
        <f t="shared" si="4"/>
        <v>6576.0099999999993</v>
      </c>
      <c r="AV32">
        <v>6.25E-2</v>
      </c>
      <c r="AW32">
        <f t="shared" si="5"/>
        <v>1</v>
      </c>
      <c r="AX32">
        <f t="shared" si="6"/>
        <v>633208.32400000002</v>
      </c>
      <c r="AY32">
        <f t="shared" si="7"/>
        <v>1753848</v>
      </c>
      <c r="BA32">
        <f t="shared" si="8"/>
        <v>626632.31400000001</v>
      </c>
      <c r="BB32">
        <f>IF(AW32=1,(AG32-ATS22),0)</f>
        <v>1753848</v>
      </c>
      <c r="BD32" s="17" t="s">
        <v>67</v>
      </c>
      <c r="BE32" s="10">
        <v>633208.32400000002</v>
      </c>
      <c r="BF32" s="11">
        <v>1753848</v>
      </c>
      <c r="BG32" s="17" t="s">
        <v>67</v>
      </c>
      <c r="BH32" t="s">
        <v>67</v>
      </c>
      <c r="BI32" s="1">
        <v>141643.9</v>
      </c>
      <c r="BJ32" s="1">
        <v>391561.4</v>
      </c>
      <c r="BU32" s="1">
        <f t="shared" si="10"/>
        <v>491564.424</v>
      </c>
      <c r="BV32" s="1">
        <f t="shared" si="11"/>
        <v>1362286.6</v>
      </c>
      <c r="BW32">
        <f t="shared" si="12"/>
        <v>77.630758372658406</v>
      </c>
      <c r="BX32">
        <f t="shared" si="13"/>
        <v>77.674154202644701</v>
      </c>
    </row>
    <row r="33" spans="3:78" ht="15" customHeight="1" x14ac:dyDescent="0.2">
      <c r="C33">
        <v>88</v>
      </c>
      <c r="D33" t="s">
        <v>51</v>
      </c>
      <c r="E33" t="s">
        <v>52</v>
      </c>
      <c r="F33" t="s">
        <v>53</v>
      </c>
      <c r="G33" s="13" t="s">
        <v>115</v>
      </c>
      <c r="H33" t="s">
        <v>55</v>
      </c>
      <c r="I33" t="s">
        <v>56</v>
      </c>
      <c r="J33" t="s">
        <v>57</v>
      </c>
      <c r="K33">
        <v>60250.373355000003</v>
      </c>
      <c r="L33">
        <f t="shared" si="14"/>
        <v>4.7799597424587548</v>
      </c>
      <c r="N33">
        <v>1</v>
      </c>
      <c r="O33">
        <f t="shared" si="15"/>
        <v>60250.373355000003</v>
      </c>
      <c r="V33" s="15" t="s">
        <v>116</v>
      </c>
      <c r="W33" s="15">
        <v>181995.72683</v>
      </c>
      <c r="X33" s="15"/>
      <c r="Y33" s="15" t="s">
        <v>116</v>
      </c>
      <c r="Z33" s="16">
        <v>112396.1</v>
      </c>
      <c r="AB33" s="17" t="s">
        <v>115</v>
      </c>
      <c r="AC33" s="10" t="e">
        <f t="shared" si="2"/>
        <v>#N/A</v>
      </c>
      <c r="AD33" s="10" t="e">
        <f t="shared" si="3"/>
        <v>#N/A</v>
      </c>
      <c r="AE33" s="10"/>
      <c r="AF33" s="10" t="e">
        <f>#N/A</f>
        <v>#N/A</v>
      </c>
      <c r="AG33" s="10" t="e">
        <f>#N/A</f>
        <v>#N/A</v>
      </c>
      <c r="AH33" s="18"/>
      <c r="AI33" s="13" t="s">
        <v>115</v>
      </c>
      <c r="AJ33" t="e">
        <f>#N/A</f>
        <v>#N/A</v>
      </c>
      <c r="AK33">
        <v>1</v>
      </c>
      <c r="AL33" s="20" t="s">
        <v>115</v>
      </c>
      <c r="AM33" s="13"/>
      <c r="AN33" s="17" t="s">
        <v>115</v>
      </c>
      <c r="AO33" s="10" t="e">
        <f>#N/A</f>
        <v>#N/A</v>
      </c>
      <c r="AP33" s="10">
        <v>1</v>
      </c>
      <c r="AQ33" s="21" t="s">
        <v>115</v>
      </c>
      <c r="AR33" s="10"/>
      <c r="AS33" s="10">
        <v>1</v>
      </c>
      <c r="AT33" s="11" t="e">
        <f t="shared" si="4"/>
        <v>#N/A</v>
      </c>
      <c r="AV33">
        <v>0.125</v>
      </c>
      <c r="AW33">
        <f t="shared" si="5"/>
        <v>0</v>
      </c>
      <c r="AX33" t="e">
        <f t="shared" si="6"/>
        <v>#N/A</v>
      </c>
      <c r="AY33" t="e">
        <f t="shared" si="7"/>
        <v>#N/A</v>
      </c>
      <c r="BA33">
        <f t="shared" si="8"/>
        <v>0</v>
      </c>
      <c r="BB33">
        <f>IF(AW33=1,(AG33-ATS22),0)</f>
        <v>0</v>
      </c>
      <c r="BD33" s="17" t="s">
        <v>115</v>
      </c>
      <c r="BE33" s="10" t="e">
        <f>#N/A</f>
        <v>#N/A</v>
      </c>
      <c r="BF33" s="11" t="e">
        <f>#N/A</f>
        <v>#N/A</v>
      </c>
      <c r="BG33" s="17" t="s">
        <v>115</v>
      </c>
      <c r="BI33"/>
      <c r="BJ33"/>
      <c r="BU33" s="1" t="e">
        <f t="shared" si="10"/>
        <v>#N/A</v>
      </c>
      <c r="BV33" s="1" t="e">
        <f t="shared" si="11"/>
        <v>#N/A</v>
      </c>
      <c r="BW33" t="e">
        <f t="shared" si="12"/>
        <v>#N/A</v>
      </c>
      <c r="BX33" t="e">
        <f t="shared" si="13"/>
        <v>#N/A</v>
      </c>
    </row>
    <row r="34" spans="3:78" ht="15" x14ac:dyDescent="0.25">
      <c r="C34">
        <v>34</v>
      </c>
      <c r="D34" t="s">
        <v>51</v>
      </c>
      <c r="E34" t="s">
        <v>52</v>
      </c>
      <c r="F34" t="s">
        <v>53</v>
      </c>
      <c r="G34" s="13" t="s">
        <v>69</v>
      </c>
      <c r="H34" t="s">
        <v>55</v>
      </c>
      <c r="I34" t="s">
        <v>56</v>
      </c>
      <c r="J34" t="s">
        <v>57</v>
      </c>
      <c r="K34">
        <v>26747945.42072</v>
      </c>
      <c r="L34">
        <f t="shared" si="14"/>
        <v>7.4272904283492958</v>
      </c>
      <c r="M34" t="s">
        <v>72</v>
      </c>
      <c r="N34">
        <v>77.325410000000005</v>
      </c>
      <c r="O34">
        <f t="shared" si="15"/>
        <v>345914.04585788806</v>
      </c>
      <c r="R34" s="12" t="s">
        <v>64</v>
      </c>
      <c r="S34" s="12">
        <v>6025037.2999999998</v>
      </c>
      <c r="V34" s="15" t="s">
        <v>117</v>
      </c>
      <c r="W34" s="15">
        <v>17226.46154</v>
      </c>
      <c r="X34" s="15"/>
      <c r="Y34" s="15" t="s">
        <v>117</v>
      </c>
      <c r="Z34" s="16">
        <v>63961.88</v>
      </c>
      <c r="AB34" s="17" t="s">
        <v>69</v>
      </c>
      <c r="AC34" s="10">
        <f t="shared" si="2"/>
        <v>444.32128</v>
      </c>
      <c r="AD34" s="10">
        <f t="shared" si="3"/>
        <v>99748.17</v>
      </c>
      <c r="AE34" s="10"/>
      <c r="AF34" s="10">
        <v>444.32128</v>
      </c>
      <c r="AG34" s="10">
        <v>99748.17</v>
      </c>
      <c r="AH34" s="18"/>
      <c r="AI34" s="13" t="s">
        <v>69</v>
      </c>
      <c r="AJ34">
        <v>261600.6</v>
      </c>
      <c r="AK34">
        <v>16</v>
      </c>
      <c r="AL34" s="6" t="s">
        <v>72</v>
      </c>
      <c r="AM34" s="13"/>
      <c r="AN34" s="17" t="s">
        <v>69</v>
      </c>
      <c r="AO34" s="10">
        <v>261600.6</v>
      </c>
      <c r="AP34" s="10">
        <v>16</v>
      </c>
      <c r="AQ34" s="19" t="s">
        <v>72</v>
      </c>
      <c r="AR34" s="10"/>
      <c r="AS34" s="10">
        <v>6.25E-2</v>
      </c>
      <c r="AT34" s="11">
        <f t="shared" si="4"/>
        <v>16350.0375</v>
      </c>
      <c r="AV34">
        <v>0.1875</v>
      </c>
      <c r="AW34">
        <f t="shared" si="5"/>
        <v>1</v>
      </c>
      <c r="AX34">
        <f t="shared" si="6"/>
        <v>444.32128</v>
      </c>
      <c r="AY34">
        <f t="shared" si="7"/>
        <v>99748.17</v>
      </c>
      <c r="BA34">
        <f t="shared" si="8"/>
        <v>-15905.71622</v>
      </c>
      <c r="BB34">
        <f>IF(AW34=1,(AG34-ATS22),0)</f>
        <v>99748.17</v>
      </c>
      <c r="BD34" s="17" t="s">
        <v>69</v>
      </c>
      <c r="BE34" s="10">
        <v>444.32128</v>
      </c>
      <c r="BF34" s="11">
        <v>99748.17</v>
      </c>
      <c r="BG34" s="17" t="s">
        <v>69</v>
      </c>
      <c r="BH34" t="s">
        <v>69</v>
      </c>
      <c r="BI34" s="1">
        <v>75.886629999999997</v>
      </c>
      <c r="BJ34" s="1">
        <v>17401.43</v>
      </c>
      <c r="BO34" t="s">
        <v>118</v>
      </c>
      <c r="BU34" s="1">
        <f t="shared" si="10"/>
        <v>368.43465000000003</v>
      </c>
      <c r="BV34" s="1">
        <f t="shared" si="11"/>
        <v>82346.739999999991</v>
      </c>
      <c r="BW34">
        <f t="shared" si="12"/>
        <v>82.920775255238738</v>
      </c>
      <c r="BX34">
        <f t="shared" si="13"/>
        <v>82.55463734322143</v>
      </c>
    </row>
    <row r="35" spans="3:78" ht="15" customHeight="1" x14ac:dyDescent="0.2">
      <c r="C35">
        <v>45</v>
      </c>
      <c r="D35" t="s">
        <v>51</v>
      </c>
      <c r="E35" t="s">
        <v>52</v>
      </c>
      <c r="F35" t="s">
        <v>53</v>
      </c>
      <c r="G35" s="13" t="s">
        <v>73</v>
      </c>
      <c r="H35" t="s">
        <v>55</v>
      </c>
      <c r="I35" t="s">
        <v>56</v>
      </c>
      <c r="J35" t="s">
        <v>57</v>
      </c>
      <c r="K35">
        <v>2939227.9186880002</v>
      </c>
      <c r="L35">
        <f t="shared" si="14"/>
        <v>6.4682332641912357</v>
      </c>
      <c r="M35" t="s">
        <v>96</v>
      </c>
      <c r="N35">
        <v>268.9907</v>
      </c>
      <c r="O35">
        <f t="shared" si="15"/>
        <v>10926.875608294265</v>
      </c>
      <c r="V35" s="15" t="s">
        <v>119</v>
      </c>
      <c r="W35" s="15">
        <v>3484.8640300000002</v>
      </c>
      <c r="X35" s="15"/>
      <c r="Y35" s="15" t="s">
        <v>119</v>
      </c>
      <c r="Z35" s="16">
        <v>4276.54</v>
      </c>
      <c r="AA35" s="2"/>
      <c r="AB35" s="17" t="s">
        <v>73</v>
      </c>
      <c r="AC35" s="10">
        <f t="shared" si="2"/>
        <v>1253.7247</v>
      </c>
      <c r="AD35" s="10">
        <f t="shared" si="3"/>
        <v>9576.6839999999993</v>
      </c>
      <c r="AE35" s="24"/>
      <c r="AF35" s="10">
        <v>1253.7247</v>
      </c>
      <c r="AG35" s="10">
        <v>9576.6839999999993</v>
      </c>
      <c r="AH35" s="18"/>
      <c r="AI35" s="13" t="s">
        <v>73</v>
      </c>
      <c r="AJ35">
        <v>18788.599999999999</v>
      </c>
      <c r="AK35">
        <v>3</v>
      </c>
      <c r="AL35" s="6" t="s">
        <v>96</v>
      </c>
      <c r="AM35" s="13"/>
      <c r="AN35" s="17" t="s">
        <v>73</v>
      </c>
      <c r="AO35" s="10">
        <v>18788.599999999999</v>
      </c>
      <c r="AP35" s="10">
        <v>4</v>
      </c>
      <c r="AQ35" s="19" t="s">
        <v>96</v>
      </c>
      <c r="AR35" s="10"/>
      <c r="AS35" s="10">
        <v>0.25</v>
      </c>
      <c r="AT35" s="11">
        <f t="shared" si="4"/>
        <v>4697.1499999999996</v>
      </c>
      <c r="AW35">
        <f t="shared" si="5"/>
        <v>1</v>
      </c>
      <c r="AX35">
        <f t="shared" si="6"/>
        <v>1253.7247</v>
      </c>
      <c r="AY35">
        <f t="shared" si="7"/>
        <v>9576.6839999999993</v>
      </c>
      <c r="BA35">
        <f t="shared" si="8"/>
        <v>-3443.4252999999999</v>
      </c>
      <c r="BB35">
        <f>IF(AW35=1,(AG35-ATS22),0)</f>
        <v>9576.6839999999993</v>
      </c>
      <c r="BD35" s="17" t="s">
        <v>73</v>
      </c>
      <c r="BE35" s="10">
        <v>1253.7247</v>
      </c>
      <c r="BF35" s="11">
        <v>9576.6839999999993</v>
      </c>
      <c r="BG35" s="17" t="s">
        <v>73</v>
      </c>
      <c r="BH35" t="s">
        <v>73</v>
      </c>
      <c r="BI35" s="1">
        <v>280.74540000000002</v>
      </c>
      <c r="BJ35" s="1">
        <v>2147.3679999999999</v>
      </c>
      <c r="BO35" t="s">
        <v>83</v>
      </c>
      <c r="BU35" s="1">
        <f t="shared" si="10"/>
        <v>972.97929999999997</v>
      </c>
      <c r="BV35" s="1">
        <f t="shared" si="11"/>
        <v>7429.3159999999989</v>
      </c>
      <c r="BW35">
        <f t="shared" si="12"/>
        <v>77.607093487110845</v>
      </c>
      <c r="BX35">
        <f t="shared" si="13"/>
        <v>77.577123772696268</v>
      </c>
    </row>
    <row r="36" spans="3:78" ht="15" x14ac:dyDescent="0.25">
      <c r="C36">
        <v>22</v>
      </c>
      <c r="D36" t="s">
        <v>51</v>
      </c>
      <c r="E36" t="s">
        <v>52</v>
      </c>
      <c r="F36" t="s">
        <v>53</v>
      </c>
      <c r="G36" s="13" t="s">
        <v>120</v>
      </c>
      <c r="H36" t="s">
        <v>55</v>
      </c>
      <c r="I36" t="s">
        <v>56</v>
      </c>
      <c r="J36" t="s">
        <v>57</v>
      </c>
      <c r="K36">
        <v>10797838.324952001</v>
      </c>
      <c r="L36">
        <f t="shared" si="14"/>
        <v>7.033336820532254</v>
      </c>
      <c r="M36" t="s">
        <v>120</v>
      </c>
      <c r="N36">
        <v>3496.0250000000001</v>
      </c>
      <c r="O36">
        <f t="shared" si="15"/>
        <v>3088.6044364534009</v>
      </c>
      <c r="R36" s="12" t="s">
        <v>121</v>
      </c>
      <c r="S36" s="12">
        <v>803.2</v>
      </c>
      <c r="V36" s="15" t="s">
        <v>122</v>
      </c>
      <c r="W36" s="15">
        <v>3907.9740299999999</v>
      </c>
      <c r="X36" s="15"/>
      <c r="Y36" s="15" t="s">
        <v>122</v>
      </c>
      <c r="Z36" s="16">
        <v>27265.45</v>
      </c>
      <c r="AB36" s="17" t="s">
        <v>120</v>
      </c>
      <c r="AC36" s="10" t="e">
        <f t="shared" si="2"/>
        <v>#N/A</v>
      </c>
      <c r="AD36" s="10" t="e">
        <f t="shared" si="3"/>
        <v>#N/A</v>
      </c>
      <c r="AE36" s="10"/>
      <c r="AF36" s="10" t="e">
        <f>#N/A</f>
        <v>#N/A</v>
      </c>
      <c r="AG36" s="10" t="e">
        <f>#N/A</f>
        <v>#N/A</v>
      </c>
      <c r="AH36" s="18"/>
      <c r="AI36" s="13" t="s">
        <v>120</v>
      </c>
      <c r="AJ36">
        <v>6329.9</v>
      </c>
      <c r="AK36">
        <v>2</v>
      </c>
      <c r="AL36" s="6" t="s">
        <v>120</v>
      </c>
      <c r="AM36" s="13"/>
      <c r="AN36" s="17" t="s">
        <v>120</v>
      </c>
      <c r="AO36" s="10">
        <v>6329.9</v>
      </c>
      <c r="AP36" s="10">
        <v>2</v>
      </c>
      <c r="AQ36" s="19" t="s">
        <v>120</v>
      </c>
      <c r="AR36" s="10"/>
      <c r="AS36" s="10">
        <v>0.5</v>
      </c>
      <c r="AT36" s="11">
        <f t="shared" si="4"/>
        <v>3164.95</v>
      </c>
      <c r="AW36">
        <f t="shared" si="5"/>
        <v>0</v>
      </c>
      <c r="AX36">
        <f t="shared" si="6"/>
        <v>3164.95</v>
      </c>
      <c r="AY36">
        <f t="shared" si="7"/>
        <v>3164.95</v>
      </c>
      <c r="BA36">
        <f t="shared" si="8"/>
        <v>0</v>
      </c>
      <c r="BB36">
        <f>IF(AW36=1,(AG36-ATS22),0)</f>
        <v>0</v>
      </c>
      <c r="BD36" s="17" t="s">
        <v>120</v>
      </c>
      <c r="BE36" s="10">
        <v>3164.95</v>
      </c>
      <c r="BF36" s="11">
        <v>3164.95</v>
      </c>
      <c r="BG36" s="17" t="s">
        <v>120</v>
      </c>
      <c r="BH36" t="s">
        <v>120</v>
      </c>
      <c r="BI36" s="1">
        <v>4742.7510000000002</v>
      </c>
      <c r="BJ36" s="1">
        <v>7409.4219999999996</v>
      </c>
      <c r="BO36" t="s">
        <v>83</v>
      </c>
      <c r="BU36" s="1" t="e">
        <f t="shared" si="10"/>
        <v>#N/A</v>
      </c>
      <c r="BV36" s="1" t="e">
        <f t="shared" si="11"/>
        <v>#N/A</v>
      </c>
      <c r="BW36" t="e">
        <f t="shared" si="12"/>
        <v>#N/A</v>
      </c>
      <c r="BX36" t="e">
        <f t="shared" si="13"/>
        <v>#N/A</v>
      </c>
    </row>
    <row r="37" spans="3:78" ht="15" x14ac:dyDescent="0.25">
      <c r="C37">
        <v>39</v>
      </c>
      <c r="D37" t="s">
        <v>51</v>
      </c>
      <c r="E37" t="s">
        <v>52</v>
      </c>
      <c r="F37" t="s">
        <v>53</v>
      </c>
      <c r="G37" s="13" t="s">
        <v>75</v>
      </c>
      <c r="H37" t="s">
        <v>55</v>
      </c>
      <c r="I37" t="s">
        <v>56</v>
      </c>
      <c r="J37" t="s">
        <v>57</v>
      </c>
      <c r="K37">
        <v>23527440.684957001</v>
      </c>
      <c r="L37">
        <f t="shared" si="14"/>
        <v>7.3715746871907797</v>
      </c>
      <c r="M37" t="s">
        <v>72</v>
      </c>
      <c r="N37">
        <v>68.015280000000004</v>
      </c>
      <c r="O37">
        <f t="shared" si="15"/>
        <v>345914.04585788667</v>
      </c>
      <c r="R37" s="12" t="s">
        <v>123</v>
      </c>
      <c r="S37" s="12">
        <v>562723.69999999995</v>
      </c>
      <c r="V37" s="15" t="s">
        <v>124</v>
      </c>
      <c r="W37" s="15">
        <v>385.52397999999999</v>
      </c>
      <c r="X37" s="15"/>
      <c r="Y37" s="15" t="s">
        <v>124</v>
      </c>
      <c r="Z37" s="16">
        <v>294.32119999999998</v>
      </c>
      <c r="AA37" s="2"/>
      <c r="AB37" s="17" t="s">
        <v>75</v>
      </c>
      <c r="AC37" s="10">
        <f t="shared" si="2"/>
        <v>287990.48550000001</v>
      </c>
      <c r="AD37" s="10">
        <f t="shared" si="3"/>
        <v>186956.4</v>
      </c>
      <c r="AE37" s="24"/>
      <c r="AF37" s="10">
        <v>287990.48550000001</v>
      </c>
      <c r="AG37" s="10">
        <v>186956.4</v>
      </c>
      <c r="AH37" s="18"/>
      <c r="AI37" s="13" t="s">
        <v>75</v>
      </c>
      <c r="AJ37">
        <v>261600.6</v>
      </c>
      <c r="AK37">
        <v>16</v>
      </c>
      <c r="AL37" s="6" t="s">
        <v>72</v>
      </c>
      <c r="AM37" s="13"/>
      <c r="AN37" s="17" t="s">
        <v>75</v>
      </c>
      <c r="AO37" s="10">
        <v>261600.6</v>
      </c>
      <c r="AP37" s="10">
        <v>16</v>
      </c>
      <c r="AQ37" s="19" t="s">
        <v>72</v>
      </c>
      <c r="AR37" s="10"/>
      <c r="AS37" s="10">
        <v>0.06</v>
      </c>
      <c r="AT37" s="11">
        <f t="shared" si="4"/>
        <v>15696.036</v>
      </c>
      <c r="AW37">
        <f t="shared" si="5"/>
        <v>1</v>
      </c>
      <c r="AX37">
        <f t="shared" si="6"/>
        <v>287990.48550000001</v>
      </c>
      <c r="AY37">
        <f t="shared" si="7"/>
        <v>186956.4</v>
      </c>
      <c r="BA37">
        <f t="shared" si="8"/>
        <v>272294.44949999999</v>
      </c>
      <c r="BB37">
        <f>IF(AW37=1,(AG37-ATS22),0)</f>
        <v>186956.4</v>
      </c>
      <c r="BD37" s="17" t="s">
        <v>75</v>
      </c>
      <c r="BE37" s="10">
        <v>287990.48550000001</v>
      </c>
      <c r="BF37" s="11">
        <v>186956.4</v>
      </c>
      <c r="BG37" s="17" t="s">
        <v>75</v>
      </c>
      <c r="BH37" t="s">
        <v>75</v>
      </c>
      <c r="BI37" s="1">
        <v>47620.18</v>
      </c>
      <c r="BJ37" s="1">
        <v>30680.84</v>
      </c>
      <c r="BO37" t="s">
        <v>125</v>
      </c>
      <c r="BU37" s="1">
        <f t="shared" si="10"/>
        <v>240370.30550000002</v>
      </c>
      <c r="BV37" s="1">
        <f t="shared" si="11"/>
        <v>156275.56</v>
      </c>
      <c r="BW37">
        <f t="shared" si="12"/>
        <v>83.464669009004467</v>
      </c>
      <c r="BX37">
        <f t="shared" si="13"/>
        <v>83.589307453502528</v>
      </c>
    </row>
    <row r="38" spans="3:78" ht="15" x14ac:dyDescent="0.25">
      <c r="C38">
        <v>12</v>
      </c>
      <c r="D38" t="s">
        <v>51</v>
      </c>
      <c r="E38" t="s">
        <v>52</v>
      </c>
      <c r="F38" t="s">
        <v>53</v>
      </c>
      <c r="G38" s="13" t="s">
        <v>77</v>
      </c>
      <c r="H38" t="s">
        <v>55</v>
      </c>
      <c r="I38" t="s">
        <v>56</v>
      </c>
      <c r="J38" t="s">
        <v>57</v>
      </c>
      <c r="K38">
        <v>1679296.6201309999</v>
      </c>
      <c r="L38">
        <f t="shared" si="14"/>
        <v>6.2251274138917321</v>
      </c>
      <c r="M38" t="s">
        <v>126</v>
      </c>
      <c r="N38">
        <v>1.257593</v>
      </c>
      <c r="O38">
        <f t="shared" si="15"/>
        <v>1335325.9918996051</v>
      </c>
      <c r="R38" s="12" t="s">
        <v>127</v>
      </c>
      <c r="S38" s="12">
        <v>36660.800000000003</v>
      </c>
      <c r="V38" s="15" t="s">
        <v>128</v>
      </c>
      <c r="W38" s="15"/>
      <c r="X38" s="15"/>
      <c r="Y38" s="15" t="s">
        <v>128</v>
      </c>
      <c r="Z38" s="16">
        <v>8.7845750000000002</v>
      </c>
      <c r="AB38" s="17" t="s">
        <v>77</v>
      </c>
      <c r="AC38" s="10">
        <f t="shared" si="2"/>
        <v>98.229510000000005</v>
      </c>
      <c r="AD38" s="10">
        <f t="shared" si="3"/>
        <v>657.20100000000002</v>
      </c>
      <c r="AE38" s="10"/>
      <c r="AF38" s="10">
        <v>98.229510000000005</v>
      </c>
      <c r="AG38" s="10">
        <v>657.20100000000002</v>
      </c>
      <c r="AH38" s="18"/>
      <c r="AI38" s="13" t="s">
        <v>77</v>
      </c>
      <c r="AJ38">
        <v>94801.7</v>
      </c>
      <c r="AK38">
        <v>8</v>
      </c>
      <c r="AL38" s="6" t="s">
        <v>126</v>
      </c>
      <c r="AM38" s="13"/>
      <c r="AN38" s="17" t="s">
        <v>77</v>
      </c>
      <c r="AO38" s="10">
        <v>94801.7</v>
      </c>
      <c r="AP38" s="10">
        <v>8</v>
      </c>
      <c r="AQ38" s="19" t="s">
        <v>126</v>
      </c>
      <c r="AR38" s="10" t="s">
        <v>129</v>
      </c>
      <c r="AS38" s="10">
        <v>6.5000000000000002E-2</v>
      </c>
      <c r="AT38" s="11">
        <f t="shared" si="4"/>
        <v>6162.1104999999998</v>
      </c>
      <c r="AW38">
        <f t="shared" si="5"/>
        <v>1</v>
      </c>
      <c r="AX38">
        <f t="shared" si="6"/>
        <v>98.229510000000005</v>
      </c>
      <c r="AY38">
        <f t="shared" si="7"/>
        <v>657.20100000000002</v>
      </c>
      <c r="BA38">
        <f t="shared" si="8"/>
        <v>-6063.8809899999997</v>
      </c>
      <c r="BB38">
        <f>IF(AW38=1,(AG38-ATS22),0)</f>
        <v>657.20100000000002</v>
      </c>
      <c r="BD38" s="17" t="s">
        <v>77</v>
      </c>
      <c r="BE38" s="10">
        <v>98.229510000000005</v>
      </c>
      <c r="BF38" s="11">
        <v>657.20100000000002</v>
      </c>
      <c r="BG38" s="17" t="s">
        <v>77</v>
      </c>
      <c r="BH38" t="s">
        <v>77</v>
      </c>
      <c r="BI38" s="1">
        <v>30.922260000000001</v>
      </c>
      <c r="BJ38" s="1">
        <v>186.00229999999999</v>
      </c>
      <c r="BO38" t="s">
        <v>83</v>
      </c>
      <c r="BU38" s="1">
        <f t="shared" si="10"/>
        <v>67.30725000000001</v>
      </c>
      <c r="BV38" s="1">
        <f t="shared" si="11"/>
        <v>471.19870000000003</v>
      </c>
      <c r="BW38">
        <f t="shared" si="12"/>
        <v>68.520396772823162</v>
      </c>
      <c r="BX38">
        <f t="shared" si="13"/>
        <v>71.69780630279017</v>
      </c>
    </row>
    <row r="39" spans="3:78" ht="15" x14ac:dyDescent="0.25">
      <c r="C39">
        <v>9</v>
      </c>
      <c r="D39" t="s">
        <v>51</v>
      </c>
      <c r="E39" t="s">
        <v>52</v>
      </c>
      <c r="F39" t="s">
        <v>53</v>
      </c>
      <c r="G39" s="13" t="s">
        <v>82</v>
      </c>
      <c r="H39" t="s">
        <v>55</v>
      </c>
      <c r="I39" t="s">
        <v>56</v>
      </c>
      <c r="J39" t="s">
        <v>57</v>
      </c>
      <c r="K39">
        <v>6375701.4369470002</v>
      </c>
      <c r="L39">
        <f t="shared" si="14"/>
        <v>6.8045279716060065</v>
      </c>
      <c r="M39" t="s">
        <v>126</v>
      </c>
      <c r="N39">
        <v>38.944490000000002</v>
      </c>
      <c r="O39">
        <f t="shared" si="15"/>
        <v>163712.54154174312</v>
      </c>
      <c r="R39" s="12" t="s">
        <v>130</v>
      </c>
      <c r="S39" s="12">
        <v>38974.699999999997</v>
      </c>
      <c r="V39" s="15" t="s">
        <v>131</v>
      </c>
      <c r="W39" s="15">
        <v>466.91953999999998</v>
      </c>
      <c r="X39" s="15"/>
      <c r="Y39" s="15" t="s">
        <v>131</v>
      </c>
      <c r="Z39" s="16">
        <v>503.42360000000002</v>
      </c>
      <c r="AA39" s="2"/>
      <c r="AB39" s="17" t="s">
        <v>82</v>
      </c>
      <c r="AC39" s="10">
        <f t="shared" si="2"/>
        <v>8105.2905899999996</v>
      </c>
      <c r="AD39" s="10">
        <f t="shared" si="3"/>
        <v>17564.259999999998</v>
      </c>
      <c r="AE39" s="24"/>
      <c r="AF39" s="10">
        <v>8105.2905899999996</v>
      </c>
      <c r="AG39" s="10">
        <v>17564.259999999998</v>
      </c>
      <c r="AH39" s="18"/>
      <c r="AI39" s="13" t="s">
        <v>82</v>
      </c>
      <c r="AJ39">
        <v>94801.7</v>
      </c>
      <c r="AK39">
        <v>8</v>
      </c>
      <c r="AL39" s="6" t="s">
        <v>126</v>
      </c>
      <c r="AM39" s="13"/>
      <c r="AN39" s="17" t="s">
        <v>82</v>
      </c>
      <c r="AO39" s="10">
        <v>94801.7</v>
      </c>
      <c r="AP39" s="10">
        <v>8</v>
      </c>
      <c r="AQ39" s="19" t="s">
        <v>126</v>
      </c>
      <c r="AR39" s="10" t="s">
        <v>129</v>
      </c>
      <c r="AS39" s="10">
        <v>6.5000000000000002E-2</v>
      </c>
      <c r="AT39" s="11">
        <f t="shared" si="4"/>
        <v>6162.1104999999998</v>
      </c>
      <c r="AW39">
        <f t="shared" si="5"/>
        <v>1</v>
      </c>
      <c r="AX39">
        <f t="shared" si="6"/>
        <v>8105.2905899999996</v>
      </c>
      <c r="AY39">
        <f t="shared" si="7"/>
        <v>17564.259999999998</v>
      </c>
      <c r="BA39">
        <f t="shared" si="8"/>
        <v>1943.1800899999998</v>
      </c>
      <c r="BB39">
        <f>IF(AW39=1,(AG39-ATS22),0)</f>
        <v>17564.259999999998</v>
      </c>
      <c r="BD39" s="17" t="s">
        <v>82</v>
      </c>
      <c r="BE39" s="10">
        <v>8105.2905899999996</v>
      </c>
      <c r="BF39" s="11">
        <v>17564.259999999998</v>
      </c>
      <c r="BG39" s="17" t="s">
        <v>82</v>
      </c>
      <c r="BH39" t="s">
        <v>82</v>
      </c>
      <c r="BI39" s="1">
        <v>2385.4670000000001</v>
      </c>
      <c r="BJ39" s="1">
        <v>5183.009</v>
      </c>
      <c r="BO39" t="s">
        <v>83</v>
      </c>
      <c r="BU39" s="1">
        <f t="shared" si="10"/>
        <v>5719.82359</v>
      </c>
      <c r="BV39" s="1">
        <f t="shared" si="11"/>
        <v>12381.250999999998</v>
      </c>
      <c r="BW39">
        <f t="shared" si="12"/>
        <v>70.569013244964978</v>
      </c>
      <c r="BX39">
        <f t="shared" si="13"/>
        <v>70.49116216680919</v>
      </c>
    </row>
    <row r="40" spans="3:78" ht="15" x14ac:dyDescent="0.25">
      <c r="C40">
        <v>20</v>
      </c>
      <c r="D40" t="s">
        <v>51</v>
      </c>
      <c r="E40" t="s">
        <v>52</v>
      </c>
      <c r="F40" t="s">
        <v>53</v>
      </c>
      <c r="G40" s="13" t="s">
        <v>86</v>
      </c>
      <c r="H40" t="s">
        <v>55</v>
      </c>
      <c r="I40" t="s">
        <v>56</v>
      </c>
      <c r="J40" t="s">
        <v>57</v>
      </c>
      <c r="K40">
        <v>6050031.4704949996</v>
      </c>
      <c r="L40">
        <f t="shared" si="14"/>
        <v>6.7817576337312744</v>
      </c>
      <c r="N40">
        <v>1147.759</v>
      </c>
      <c r="O40">
        <f t="shared" si="15"/>
        <v>5271.1688346551837</v>
      </c>
      <c r="R40" s="12" t="s">
        <v>132</v>
      </c>
      <c r="S40" s="12">
        <v>1808.5</v>
      </c>
      <c r="V40" s="15" t="s">
        <v>133</v>
      </c>
      <c r="W40" s="15">
        <v>80218.806890000007</v>
      </c>
      <c r="X40" s="15"/>
      <c r="Y40" s="15" t="s">
        <v>133</v>
      </c>
      <c r="Z40" s="16">
        <v>94196.38</v>
      </c>
      <c r="AB40" s="17" t="s">
        <v>86</v>
      </c>
      <c r="AC40" s="10">
        <f t="shared" si="2"/>
        <v>66381.201029999997</v>
      </c>
      <c r="AD40" s="10">
        <f t="shared" si="3"/>
        <v>41928.07</v>
      </c>
      <c r="AE40" s="10"/>
      <c r="AF40" s="10">
        <v>66381.201029999997</v>
      </c>
      <c r="AG40" s="10">
        <v>41928.07</v>
      </c>
      <c r="AH40" s="18"/>
      <c r="AI40" s="13" t="s">
        <v>86</v>
      </c>
      <c r="AJ40">
        <v>38974.699999999997</v>
      </c>
      <c r="AK40">
        <v>1</v>
      </c>
      <c r="AL40" s="12" t="s">
        <v>130</v>
      </c>
      <c r="AM40" s="13"/>
      <c r="AN40" s="17" t="s">
        <v>86</v>
      </c>
      <c r="AO40" s="10">
        <v>38974.699999999997</v>
      </c>
      <c r="AP40" s="10">
        <v>1</v>
      </c>
      <c r="AQ40" s="22" t="s">
        <v>130</v>
      </c>
      <c r="AR40" s="10"/>
      <c r="AS40" s="10">
        <v>1</v>
      </c>
      <c r="AT40" s="11">
        <f t="shared" si="4"/>
        <v>38974.699999999997</v>
      </c>
      <c r="AW40">
        <f t="shared" si="5"/>
        <v>1</v>
      </c>
      <c r="AX40">
        <f t="shared" si="6"/>
        <v>66381.201029999997</v>
      </c>
      <c r="AY40">
        <f t="shared" si="7"/>
        <v>41928.07</v>
      </c>
      <c r="BA40">
        <f t="shared" si="8"/>
        <v>27406.501029999999</v>
      </c>
      <c r="BB40">
        <f>IF(AW40=1,(AG40-ATS22),0)</f>
        <v>41928.07</v>
      </c>
      <c r="BD40" s="17" t="s">
        <v>86</v>
      </c>
      <c r="BE40" s="10">
        <v>66381.201029999997</v>
      </c>
      <c r="BF40" s="11">
        <v>41928.07</v>
      </c>
      <c r="BG40" s="17" t="s">
        <v>86</v>
      </c>
      <c r="BH40" t="s">
        <v>86</v>
      </c>
      <c r="BI40" s="1">
        <v>15840.88</v>
      </c>
      <c r="BJ40" s="1">
        <v>9666.8960000000006</v>
      </c>
      <c r="BO40" t="s">
        <v>83</v>
      </c>
      <c r="BU40" s="1">
        <f t="shared" si="10"/>
        <v>50540.321029999999</v>
      </c>
      <c r="BV40" s="1">
        <f t="shared" si="11"/>
        <v>32261.173999999999</v>
      </c>
      <c r="BW40">
        <f t="shared" si="12"/>
        <v>76.136496848195094</v>
      </c>
      <c r="BX40">
        <f t="shared" si="13"/>
        <v>76.944094970266931</v>
      </c>
    </row>
    <row r="41" spans="3:78" ht="15" x14ac:dyDescent="0.25">
      <c r="C41">
        <v>40</v>
      </c>
      <c r="D41" t="s">
        <v>51</v>
      </c>
      <c r="E41" t="s">
        <v>52</v>
      </c>
      <c r="F41" t="s">
        <v>53</v>
      </c>
      <c r="G41" s="13" t="s">
        <v>88</v>
      </c>
      <c r="H41" t="s">
        <v>55</v>
      </c>
      <c r="I41" t="s">
        <v>56</v>
      </c>
      <c r="J41" t="s">
        <v>57</v>
      </c>
      <c r="K41">
        <v>70863848.753868997</v>
      </c>
      <c r="L41">
        <f t="shared" si="14"/>
        <v>7.8504247360182662</v>
      </c>
      <c r="N41">
        <v>211.1525</v>
      </c>
      <c r="O41">
        <f t="shared" si="15"/>
        <v>335605.06626191497</v>
      </c>
      <c r="R41" s="12" t="s">
        <v>134</v>
      </c>
      <c r="S41" s="12">
        <v>2228999.9</v>
      </c>
      <c r="V41" s="15" t="s">
        <v>135</v>
      </c>
      <c r="W41" s="15">
        <v>35892.089209999998</v>
      </c>
      <c r="X41" s="15"/>
      <c r="Y41" s="15" t="s">
        <v>135</v>
      </c>
      <c r="Z41" s="16">
        <v>28408.69</v>
      </c>
      <c r="AA41" s="2"/>
      <c r="AB41" s="17" t="s">
        <v>88</v>
      </c>
      <c r="AC41" s="10">
        <f t="shared" si="2"/>
        <v>837622.32530000003</v>
      </c>
      <c r="AD41" s="10">
        <f t="shared" si="3"/>
        <v>298567.5</v>
      </c>
      <c r="AE41" s="10"/>
      <c r="AF41" s="10">
        <v>837622.32530000003</v>
      </c>
      <c r="AG41" s="10">
        <v>298567.5</v>
      </c>
      <c r="AH41" s="18"/>
      <c r="AI41" s="13" t="s">
        <v>88</v>
      </c>
      <c r="AJ41">
        <v>126222.39999999999</v>
      </c>
      <c r="AK41">
        <v>1</v>
      </c>
      <c r="AL41" s="20" t="s">
        <v>136</v>
      </c>
      <c r="AM41" s="13"/>
      <c r="AN41" s="17" t="s">
        <v>88</v>
      </c>
      <c r="AO41" s="10">
        <v>126222.39999999999</v>
      </c>
      <c r="AP41" s="10">
        <v>1</v>
      </c>
      <c r="AQ41" s="21" t="s">
        <v>136</v>
      </c>
      <c r="AR41" s="10"/>
      <c r="AS41" s="10">
        <v>1</v>
      </c>
      <c r="AT41" s="11">
        <f t="shared" si="4"/>
        <v>126222.39999999999</v>
      </c>
      <c r="AW41">
        <f t="shared" si="5"/>
        <v>1</v>
      </c>
      <c r="AX41">
        <f t="shared" si="6"/>
        <v>837622.32530000003</v>
      </c>
      <c r="AY41">
        <f t="shared" si="7"/>
        <v>298567.5</v>
      </c>
      <c r="BA41">
        <f t="shared" si="8"/>
        <v>711399.9253</v>
      </c>
      <c r="BB41">
        <f>IF(AW41=1,(AG41-ATS22),0)</f>
        <v>298567.5</v>
      </c>
      <c r="BD41" s="17" t="s">
        <v>88</v>
      </c>
      <c r="BE41" s="10">
        <v>837622.32530000003</v>
      </c>
      <c r="BF41" s="11">
        <v>298567.5</v>
      </c>
      <c r="BG41" s="17" t="s">
        <v>88</v>
      </c>
      <c r="BH41" t="s">
        <v>88</v>
      </c>
      <c r="BI41" s="1">
        <v>200992.5</v>
      </c>
      <c r="BJ41" s="1">
        <v>67692.820000000007</v>
      </c>
      <c r="BO41" t="s">
        <v>83</v>
      </c>
      <c r="BU41" s="1">
        <f t="shared" si="10"/>
        <v>636629.82530000003</v>
      </c>
      <c r="BV41" s="1">
        <f t="shared" si="11"/>
        <v>230874.68</v>
      </c>
      <c r="BW41">
        <f t="shared" si="12"/>
        <v>76.004400321109728</v>
      </c>
      <c r="BX41">
        <f t="shared" si="13"/>
        <v>77.327465313538809</v>
      </c>
    </row>
    <row r="42" spans="3:78" ht="15" x14ac:dyDescent="0.25">
      <c r="C42">
        <v>10</v>
      </c>
      <c r="D42" t="s">
        <v>51</v>
      </c>
      <c r="E42" t="s">
        <v>52</v>
      </c>
      <c r="F42" t="s">
        <v>53</v>
      </c>
      <c r="G42" s="13" t="s">
        <v>91</v>
      </c>
      <c r="H42" t="s">
        <v>55</v>
      </c>
      <c r="I42" t="s">
        <v>56</v>
      </c>
      <c r="J42" t="s">
        <v>57</v>
      </c>
      <c r="K42">
        <v>1080329.0751690001</v>
      </c>
      <c r="L42">
        <f t="shared" si="14"/>
        <v>6.0335560645252126</v>
      </c>
      <c r="M42" t="s">
        <v>126</v>
      </c>
      <c r="N42">
        <v>6.5989389999999997</v>
      </c>
      <c r="O42">
        <f t="shared" si="15"/>
        <v>163712.54154175392</v>
      </c>
      <c r="R42" s="14" t="s">
        <v>120</v>
      </c>
      <c r="S42" s="12">
        <v>6329.9</v>
      </c>
      <c r="V42" s="15" t="s">
        <v>137</v>
      </c>
      <c r="W42" s="15">
        <v>6193.6677499999996</v>
      </c>
      <c r="X42" s="15"/>
      <c r="Y42" s="15" t="s">
        <v>137</v>
      </c>
      <c r="Z42" s="16">
        <v>8081.0569999999998</v>
      </c>
      <c r="AB42" s="17" t="s">
        <v>91</v>
      </c>
      <c r="AC42" s="10">
        <f t="shared" ref="AC42:AC73" si="16">INDEX($W$10:$W$95, MATCH(AB42,$V$10:$V$95,0))</f>
        <v>3646.2221399999999</v>
      </c>
      <c r="AD42" s="10">
        <f t="shared" ref="AD42:AD73" si="17">INDEX($Z$10:$Z$95, MATCH(AB42,$V$10:$V$95,0))</f>
        <v>3446.0079999999998</v>
      </c>
      <c r="AE42" s="10"/>
      <c r="AF42" s="10">
        <v>3646.2221399999999</v>
      </c>
      <c r="AG42" s="10">
        <v>3446.0079999999998</v>
      </c>
      <c r="AH42" s="18"/>
      <c r="AI42" s="13" t="s">
        <v>91</v>
      </c>
      <c r="AJ42">
        <v>94801.7</v>
      </c>
      <c r="AK42">
        <v>8</v>
      </c>
      <c r="AL42" s="6" t="s">
        <v>126</v>
      </c>
      <c r="AM42" s="13"/>
      <c r="AN42" s="17" t="s">
        <v>91</v>
      </c>
      <c r="AO42" s="10">
        <v>94801.7</v>
      </c>
      <c r="AP42" s="10">
        <v>8</v>
      </c>
      <c r="AQ42" s="19" t="s">
        <v>126</v>
      </c>
      <c r="AR42" s="10" t="s">
        <v>138</v>
      </c>
      <c r="AS42" s="10">
        <v>0.125</v>
      </c>
      <c r="AT42" s="11">
        <f t="shared" ref="AT42:AT73" si="18">AO42*AS42</f>
        <v>11850.2125</v>
      </c>
      <c r="AW42">
        <f t="shared" ref="AW42:AW73" si="19">IF(ISNUMBER(AF42),1,0)</f>
        <v>1</v>
      </c>
      <c r="AX42">
        <f t="shared" ref="AX42:AX73" si="20">IF(ISNUMBER(AF42),AF42,AT42)</f>
        <v>3646.2221399999999</v>
      </c>
      <c r="AY42">
        <f t="shared" ref="AY42:AY73" si="21">IF(ISNUMBER(AG42),AG42,AT42)</f>
        <v>3446.0079999999998</v>
      </c>
      <c r="BA42">
        <f t="shared" ref="BA42:BA73" si="22">IF(AW42=1,(AF42-AT42),0)</f>
        <v>-8203.9903599999998</v>
      </c>
      <c r="BB42">
        <f>IF(AW42=1,(AG42-ATS22),0)</f>
        <v>3446.0079999999998</v>
      </c>
      <c r="BD42" s="17" t="s">
        <v>91</v>
      </c>
      <c r="BE42" s="10">
        <v>3646.2221399999999</v>
      </c>
      <c r="BF42" s="11">
        <v>3446.0079999999998</v>
      </c>
      <c r="BG42" s="17" t="s">
        <v>91</v>
      </c>
      <c r="BH42" t="s">
        <v>91</v>
      </c>
      <c r="BI42" s="1">
        <v>866.58680000000004</v>
      </c>
      <c r="BJ42" s="1">
        <v>859.95690000000002</v>
      </c>
      <c r="BO42" t="s">
        <v>83</v>
      </c>
      <c r="BU42" s="1">
        <f t="shared" ref="BU42:BU73" si="23">AC42-BI42</f>
        <v>2779.6353399999998</v>
      </c>
      <c r="BV42" s="1">
        <f t="shared" ref="BV42:BV73" si="24">AD42-BJ42</f>
        <v>2586.0510999999997</v>
      </c>
      <c r="BW42">
        <f t="shared" ref="BW42:BW73" si="25">(BU42/AC42)*100</f>
        <v>76.233296636172582</v>
      </c>
      <c r="BX42">
        <f t="shared" ref="BX42:BX73" si="26">(BV42/AD42)*100</f>
        <v>75.044837388653761</v>
      </c>
    </row>
    <row r="43" spans="3:78" ht="15" x14ac:dyDescent="0.25">
      <c r="C43">
        <v>2</v>
      </c>
      <c r="D43" t="s">
        <v>51</v>
      </c>
      <c r="E43" t="s">
        <v>52</v>
      </c>
      <c r="F43" t="s">
        <v>53</v>
      </c>
      <c r="G43" s="13" t="s">
        <v>139</v>
      </c>
      <c r="H43" t="s">
        <v>55</v>
      </c>
      <c r="I43" t="s">
        <v>56</v>
      </c>
      <c r="J43" t="s">
        <v>57</v>
      </c>
      <c r="K43">
        <v>17583843.800783001</v>
      </c>
      <c r="L43">
        <f t="shared" si="14"/>
        <v>7.2451138172109371</v>
      </c>
      <c r="N43">
        <v>10665.45</v>
      </c>
      <c r="O43">
        <f t="shared" si="15"/>
        <v>1648.6734081340214</v>
      </c>
      <c r="R43" s="12" t="s">
        <v>140</v>
      </c>
      <c r="S43" s="12">
        <v>4886.5</v>
      </c>
      <c r="V43" s="15" t="s">
        <v>141</v>
      </c>
      <c r="W43" s="15">
        <v>12347.108630000001</v>
      </c>
      <c r="X43" s="15"/>
      <c r="Y43" s="15" t="s">
        <v>141</v>
      </c>
      <c r="Z43" s="16">
        <v>16904.84</v>
      </c>
      <c r="AB43" s="17" t="s">
        <v>139</v>
      </c>
      <c r="AC43" s="10" t="e">
        <f t="shared" si="16"/>
        <v>#N/A</v>
      </c>
      <c r="AD43" s="10" t="e">
        <f t="shared" si="17"/>
        <v>#N/A</v>
      </c>
      <c r="AE43" s="10"/>
      <c r="AF43" s="10" t="e">
        <f>#N/A</f>
        <v>#N/A</v>
      </c>
      <c r="AG43" s="10" t="e">
        <f>#N/A</f>
        <v>#N/A</v>
      </c>
      <c r="AH43" s="18"/>
      <c r="AI43" s="13" t="s">
        <v>139</v>
      </c>
      <c r="AJ43">
        <v>4886.5</v>
      </c>
      <c r="AK43">
        <v>1</v>
      </c>
      <c r="AL43" s="12" t="s">
        <v>140</v>
      </c>
      <c r="AM43" s="13"/>
      <c r="AN43" s="17" t="s">
        <v>139</v>
      </c>
      <c r="AO43" s="10">
        <v>4886.5</v>
      </c>
      <c r="AP43" s="10">
        <v>1</v>
      </c>
      <c r="AQ43" s="22" t="s">
        <v>140</v>
      </c>
      <c r="AR43" s="10"/>
      <c r="AS43" s="10">
        <v>1</v>
      </c>
      <c r="AT43" s="11">
        <f t="shared" si="18"/>
        <v>4886.5</v>
      </c>
      <c r="AW43">
        <f t="shared" si="19"/>
        <v>0</v>
      </c>
      <c r="AX43">
        <f t="shared" si="20"/>
        <v>4886.5</v>
      </c>
      <c r="AY43">
        <f t="shared" si="21"/>
        <v>4886.5</v>
      </c>
      <c r="BA43">
        <f t="shared" si="22"/>
        <v>0</v>
      </c>
      <c r="BB43">
        <f>IF(AW43=1,(AG43-ATS22),0)</f>
        <v>0</v>
      </c>
      <c r="BD43" s="17" t="s">
        <v>139</v>
      </c>
      <c r="BE43" s="10">
        <v>4886.5</v>
      </c>
      <c r="BF43" s="11">
        <v>4886.5</v>
      </c>
      <c r="BG43" s="17" t="s">
        <v>139</v>
      </c>
      <c r="BH43" t="s">
        <v>139</v>
      </c>
      <c r="BI43" s="1">
        <v>4510.6719999999996</v>
      </c>
      <c r="BJ43" s="1">
        <v>12430.87</v>
      </c>
      <c r="BU43" s="1" t="e">
        <f t="shared" si="23"/>
        <v>#N/A</v>
      </c>
      <c r="BV43" s="1" t="e">
        <f t="shared" si="24"/>
        <v>#N/A</v>
      </c>
      <c r="BW43" t="e">
        <f t="shared" si="25"/>
        <v>#N/A</v>
      </c>
      <c r="BX43" t="e">
        <f t="shared" si="26"/>
        <v>#N/A</v>
      </c>
    </row>
    <row r="44" spans="3:78" ht="15" customHeight="1" x14ac:dyDescent="0.2">
      <c r="C44">
        <v>59</v>
      </c>
      <c r="D44" t="s">
        <v>51</v>
      </c>
      <c r="E44" t="s">
        <v>52</v>
      </c>
      <c r="F44" t="s">
        <v>53</v>
      </c>
      <c r="G44" s="13" t="s">
        <v>142</v>
      </c>
      <c r="H44" t="s">
        <v>55</v>
      </c>
      <c r="I44" t="s">
        <v>56</v>
      </c>
      <c r="J44" t="s">
        <v>57</v>
      </c>
      <c r="K44">
        <v>3459140.4585790001</v>
      </c>
      <c r="L44">
        <f t="shared" si="14"/>
        <v>6.5389681969225188</v>
      </c>
      <c r="M44" t="s">
        <v>72</v>
      </c>
      <c r="N44">
        <v>1</v>
      </c>
      <c r="O44">
        <f t="shared" si="15"/>
        <v>3459140.4585790001</v>
      </c>
      <c r="V44" s="15" t="s">
        <v>143</v>
      </c>
      <c r="W44" s="15">
        <v>128678.71575</v>
      </c>
      <c r="X44" s="15"/>
      <c r="Y44" s="15" t="s">
        <v>143</v>
      </c>
      <c r="Z44" s="16">
        <v>235363.4</v>
      </c>
      <c r="AB44" s="17" t="s">
        <v>142</v>
      </c>
      <c r="AC44" s="10" t="e">
        <f t="shared" si="16"/>
        <v>#N/A</v>
      </c>
      <c r="AD44" s="10" t="e">
        <f t="shared" si="17"/>
        <v>#N/A</v>
      </c>
      <c r="AE44" s="10"/>
      <c r="AF44" s="10" t="e">
        <f>#N/A</f>
        <v>#N/A</v>
      </c>
      <c r="AG44" s="10" t="e">
        <f>#N/A</f>
        <v>#N/A</v>
      </c>
      <c r="AH44" s="18"/>
      <c r="AI44" s="13" t="s">
        <v>142</v>
      </c>
      <c r="AJ44">
        <v>261600.6</v>
      </c>
      <c r="AK44">
        <v>16</v>
      </c>
      <c r="AL44" s="6" t="s">
        <v>72</v>
      </c>
      <c r="AM44" s="13"/>
      <c r="AN44" s="17" t="s">
        <v>142</v>
      </c>
      <c r="AO44" s="10">
        <v>261600.6</v>
      </c>
      <c r="AP44" s="10">
        <v>16</v>
      </c>
      <c r="AQ44" s="19" t="s">
        <v>72</v>
      </c>
      <c r="AR44" s="10"/>
      <c r="AS44" s="10">
        <f>1/64</f>
        <v>1.5625E-2</v>
      </c>
      <c r="AT44" s="11">
        <f t="shared" si="18"/>
        <v>4087.5093750000001</v>
      </c>
      <c r="AW44">
        <f t="shared" si="19"/>
        <v>0</v>
      </c>
      <c r="AX44">
        <f t="shared" si="20"/>
        <v>4087.5093750000001</v>
      </c>
      <c r="AY44">
        <f t="shared" si="21"/>
        <v>4087.5093750000001</v>
      </c>
      <c r="BA44">
        <f t="shared" si="22"/>
        <v>0</v>
      </c>
      <c r="BB44">
        <f>IF(AW44=1,(AG44-ATS22),0)</f>
        <v>0</v>
      </c>
      <c r="BD44" s="17" t="s">
        <v>142</v>
      </c>
      <c r="BE44" s="10">
        <v>4087.5093750000001</v>
      </c>
      <c r="BF44" s="11">
        <v>4087.5093750000001</v>
      </c>
      <c r="BG44" s="17" t="s">
        <v>142</v>
      </c>
      <c r="BI44"/>
      <c r="BJ44"/>
      <c r="BU44" s="1" t="e">
        <f t="shared" si="23"/>
        <v>#N/A</v>
      </c>
      <c r="BV44" s="1" t="e">
        <f t="shared" si="24"/>
        <v>#N/A</v>
      </c>
      <c r="BW44" t="e">
        <f t="shared" si="25"/>
        <v>#N/A</v>
      </c>
      <c r="BX44" t="e">
        <f t="shared" si="26"/>
        <v>#N/A</v>
      </c>
    </row>
    <row r="45" spans="3:78" ht="15" customHeight="1" x14ac:dyDescent="0.2">
      <c r="C45">
        <v>61</v>
      </c>
      <c r="D45" t="s">
        <v>51</v>
      </c>
      <c r="E45" t="s">
        <v>52</v>
      </c>
      <c r="F45" t="s">
        <v>53</v>
      </c>
      <c r="G45" s="13" t="s">
        <v>144</v>
      </c>
      <c r="H45" t="s">
        <v>55</v>
      </c>
      <c r="I45" t="s">
        <v>56</v>
      </c>
      <c r="J45" t="s">
        <v>57</v>
      </c>
      <c r="K45">
        <v>37182.854138000002</v>
      </c>
      <c r="L45">
        <f t="shared" si="14"/>
        <v>4.570342722950933</v>
      </c>
      <c r="M45" t="s">
        <v>145</v>
      </c>
      <c r="N45">
        <v>1</v>
      </c>
      <c r="O45">
        <f t="shared" si="15"/>
        <v>37182.854138000002</v>
      </c>
      <c r="V45" s="15" t="s">
        <v>146</v>
      </c>
      <c r="W45" s="15">
        <v>21423.01856</v>
      </c>
      <c r="X45" s="15"/>
      <c r="Y45" s="15" t="s">
        <v>146</v>
      </c>
      <c r="Z45" s="16">
        <v>12709.5</v>
      </c>
      <c r="AB45" s="17" t="s">
        <v>144</v>
      </c>
      <c r="AC45" s="10" t="e">
        <f t="shared" si="16"/>
        <v>#N/A</v>
      </c>
      <c r="AD45" s="10" t="e">
        <f t="shared" si="17"/>
        <v>#N/A</v>
      </c>
      <c r="AE45" s="10"/>
      <c r="AF45" s="10" t="e">
        <f>#N/A</f>
        <v>#N/A</v>
      </c>
      <c r="AG45" s="10" t="e">
        <f>#N/A</f>
        <v>#N/A</v>
      </c>
      <c r="AH45" s="18"/>
      <c r="AI45" s="13" t="s">
        <v>144</v>
      </c>
      <c r="AJ45">
        <v>74365.7</v>
      </c>
      <c r="AK45">
        <v>1</v>
      </c>
      <c r="AL45" s="6" t="s">
        <v>145</v>
      </c>
      <c r="AM45" s="13"/>
      <c r="AN45" s="17" t="s">
        <v>144</v>
      </c>
      <c r="AO45" s="10">
        <v>74365.7</v>
      </c>
      <c r="AP45" s="10">
        <v>1</v>
      </c>
      <c r="AQ45" s="19" t="s">
        <v>145</v>
      </c>
      <c r="AR45" s="10"/>
      <c r="AS45" s="10">
        <v>1</v>
      </c>
      <c r="AT45" s="11">
        <f t="shared" si="18"/>
        <v>74365.7</v>
      </c>
      <c r="AW45">
        <f t="shared" si="19"/>
        <v>0</v>
      </c>
      <c r="AX45">
        <f t="shared" si="20"/>
        <v>74365.7</v>
      </c>
      <c r="AY45">
        <f t="shared" si="21"/>
        <v>74365.7</v>
      </c>
      <c r="BA45">
        <f t="shared" si="22"/>
        <v>0</v>
      </c>
      <c r="BB45">
        <f>IF(AW45=1,(AG45-ATS22),0)</f>
        <v>0</v>
      </c>
      <c r="BD45" s="17" t="s">
        <v>144</v>
      </c>
      <c r="BE45" s="10">
        <v>74365.7</v>
      </c>
      <c r="BF45" s="11">
        <v>74365.7</v>
      </c>
      <c r="BG45" s="17" t="s">
        <v>144</v>
      </c>
      <c r="BH45" t="s">
        <v>144</v>
      </c>
      <c r="BI45" s="1">
        <v>442.83589999999998</v>
      </c>
      <c r="BJ45" s="1">
        <v>4864.6419999999998</v>
      </c>
      <c r="BU45" s="1" t="e">
        <f t="shared" si="23"/>
        <v>#N/A</v>
      </c>
      <c r="BV45" s="1" t="e">
        <f t="shared" si="24"/>
        <v>#N/A</v>
      </c>
      <c r="BW45" t="e">
        <f t="shared" si="25"/>
        <v>#N/A</v>
      </c>
      <c r="BX45" t="e">
        <f t="shared" si="26"/>
        <v>#N/A</v>
      </c>
    </row>
    <row r="46" spans="3:78" ht="15" customHeight="1" x14ac:dyDescent="0.2">
      <c r="C46">
        <v>67</v>
      </c>
      <c r="D46" t="s">
        <v>51</v>
      </c>
      <c r="E46" t="s">
        <v>52</v>
      </c>
      <c r="F46" t="s">
        <v>53</v>
      </c>
      <c r="G46" s="13" t="s">
        <v>147</v>
      </c>
      <c r="H46" t="s">
        <v>55</v>
      </c>
      <c r="I46" t="s">
        <v>56</v>
      </c>
      <c r="J46" t="s">
        <v>57</v>
      </c>
      <c r="K46">
        <v>20570.604788000001</v>
      </c>
      <c r="L46">
        <f t="shared" si="14"/>
        <v>4.3132470603981741</v>
      </c>
      <c r="N46">
        <v>1</v>
      </c>
      <c r="O46">
        <f t="shared" si="15"/>
        <v>20570.604788000001</v>
      </c>
      <c r="V46" s="15" t="s">
        <v>148</v>
      </c>
      <c r="W46" s="15">
        <v>88958.136549999996</v>
      </c>
      <c r="X46" s="15"/>
      <c r="Y46" s="15" t="s">
        <v>148</v>
      </c>
      <c r="Z46" s="16">
        <v>40350.410000000003</v>
      </c>
      <c r="AB46" s="17" t="s">
        <v>147</v>
      </c>
      <c r="AC46" s="10" t="e">
        <f t="shared" si="16"/>
        <v>#N/A</v>
      </c>
      <c r="AD46" s="10" t="e">
        <f t="shared" si="17"/>
        <v>#N/A</v>
      </c>
      <c r="AE46" s="10"/>
      <c r="AF46" s="10" t="e">
        <f>#N/A</f>
        <v>#N/A</v>
      </c>
      <c r="AG46" s="10" t="e">
        <f>#N/A</f>
        <v>#N/A</v>
      </c>
      <c r="AH46" s="18"/>
      <c r="AI46" s="13" t="s">
        <v>147</v>
      </c>
      <c r="AJ46" t="e">
        <f>#N/A</f>
        <v>#N/A</v>
      </c>
      <c r="AK46">
        <v>1</v>
      </c>
      <c r="AL46" s="20" t="s">
        <v>147</v>
      </c>
      <c r="AM46" s="13"/>
      <c r="AN46" s="17" t="s">
        <v>147</v>
      </c>
      <c r="AO46" s="23">
        <v>20570</v>
      </c>
      <c r="AP46" s="10">
        <v>1</v>
      </c>
      <c r="AQ46" s="21" t="s">
        <v>147</v>
      </c>
      <c r="AR46" s="10"/>
      <c r="AS46" s="10">
        <v>1</v>
      </c>
      <c r="AT46" s="11">
        <f t="shared" si="18"/>
        <v>20570</v>
      </c>
      <c r="AW46">
        <f t="shared" si="19"/>
        <v>0</v>
      </c>
      <c r="AX46">
        <f t="shared" si="20"/>
        <v>20570</v>
      </c>
      <c r="AY46">
        <f t="shared" si="21"/>
        <v>20570</v>
      </c>
      <c r="BA46">
        <f t="shared" si="22"/>
        <v>0</v>
      </c>
      <c r="BB46">
        <f>IF(AW46=1,(AG46-ATQ46),0)</f>
        <v>0</v>
      </c>
      <c r="BD46" s="17" t="s">
        <v>147</v>
      </c>
      <c r="BE46" s="10">
        <v>20570</v>
      </c>
      <c r="BF46" s="11">
        <v>20570</v>
      </c>
      <c r="BG46" s="17" t="s">
        <v>147</v>
      </c>
      <c r="BH46" t="s">
        <v>147</v>
      </c>
      <c r="BI46" s="1">
        <v>3071.857</v>
      </c>
      <c r="BJ46" s="1">
        <v>6114.67</v>
      </c>
      <c r="BU46" s="1" t="e">
        <f t="shared" si="23"/>
        <v>#N/A</v>
      </c>
      <c r="BV46" s="1" t="e">
        <f t="shared" si="24"/>
        <v>#N/A</v>
      </c>
      <c r="BW46" t="e">
        <f t="shared" si="25"/>
        <v>#N/A</v>
      </c>
      <c r="BX46" t="e">
        <f t="shared" si="26"/>
        <v>#N/A</v>
      </c>
    </row>
    <row r="47" spans="3:78" ht="15" customHeight="1" x14ac:dyDescent="0.2">
      <c r="C47">
        <v>50</v>
      </c>
      <c r="D47" t="s">
        <v>51</v>
      </c>
      <c r="E47" t="s">
        <v>52</v>
      </c>
      <c r="F47" t="s">
        <v>53</v>
      </c>
      <c r="G47" s="13" t="s">
        <v>92</v>
      </c>
      <c r="H47" t="s">
        <v>55</v>
      </c>
      <c r="I47" t="s">
        <v>56</v>
      </c>
      <c r="J47" t="s">
        <v>57</v>
      </c>
      <c r="K47">
        <v>46624955.15738</v>
      </c>
      <c r="L47">
        <f t="shared" si="14"/>
        <v>7.6686184271242661</v>
      </c>
      <c r="M47" t="s">
        <v>59</v>
      </c>
      <c r="N47">
        <v>179.12729999999999</v>
      </c>
      <c r="O47">
        <f t="shared" si="15"/>
        <v>260289.4989059736</v>
      </c>
      <c r="V47" s="15" t="s">
        <v>149</v>
      </c>
      <c r="W47" s="15">
        <v>4656.1183199999996</v>
      </c>
      <c r="X47" s="15"/>
      <c r="Y47" s="15" t="s">
        <v>149</v>
      </c>
      <c r="Z47" s="16">
        <v>29239.24</v>
      </c>
      <c r="AB47" s="17" t="s">
        <v>92</v>
      </c>
      <c r="AC47" s="10">
        <f t="shared" si="16"/>
        <v>130790.82432</v>
      </c>
      <c r="AD47" s="10">
        <f t="shared" si="17"/>
        <v>234370.7</v>
      </c>
      <c r="AE47" s="10"/>
      <c r="AF47" s="10">
        <v>130790.82432</v>
      </c>
      <c r="AG47" s="10">
        <v>234370.7</v>
      </c>
      <c r="AH47" s="18"/>
      <c r="AI47" s="13" t="s">
        <v>92</v>
      </c>
      <c r="AJ47">
        <v>138910.70000000001</v>
      </c>
      <c r="AK47">
        <v>3</v>
      </c>
      <c r="AL47" s="6" t="s">
        <v>59</v>
      </c>
      <c r="AM47" s="13"/>
      <c r="AN47" s="17" t="s">
        <v>92</v>
      </c>
      <c r="AO47" s="10">
        <v>138910.70000000001</v>
      </c>
      <c r="AP47" s="10">
        <v>3</v>
      </c>
      <c r="AQ47" s="19" t="s">
        <v>59</v>
      </c>
      <c r="AR47" s="10"/>
      <c r="AS47" s="10">
        <v>0.33</v>
      </c>
      <c r="AT47" s="11">
        <f t="shared" si="18"/>
        <v>45840.531000000003</v>
      </c>
      <c r="AW47">
        <f t="shared" si="19"/>
        <v>1</v>
      </c>
      <c r="AX47">
        <f t="shared" si="20"/>
        <v>130790.82432</v>
      </c>
      <c r="AY47">
        <f t="shared" si="21"/>
        <v>234370.7</v>
      </c>
      <c r="BA47">
        <f t="shared" si="22"/>
        <v>84950.293319999997</v>
      </c>
      <c r="BB47">
        <f>IF(AW47=1,(AG47-ATS47),0)</f>
        <v>234370.7</v>
      </c>
      <c r="BD47" s="17" t="s">
        <v>92</v>
      </c>
      <c r="BE47" s="10">
        <v>130790.82432</v>
      </c>
      <c r="BF47" s="11">
        <v>234370.7</v>
      </c>
      <c r="BG47" s="17" t="s">
        <v>92</v>
      </c>
      <c r="BH47" t="s">
        <v>92</v>
      </c>
      <c r="BI47" s="1">
        <v>21139.86</v>
      </c>
      <c r="BJ47" s="1">
        <v>38166.339999999997</v>
      </c>
      <c r="BL47" s="2"/>
      <c r="BM47" s="2"/>
      <c r="BN47" s="2"/>
      <c r="BP47" s="2"/>
      <c r="BQ47" s="2"/>
      <c r="BR47" s="2"/>
      <c r="BS47" s="2"/>
      <c r="BT47" s="2"/>
      <c r="BU47" s="1">
        <f t="shared" si="23"/>
        <v>109650.96432</v>
      </c>
      <c r="BV47" s="1">
        <f t="shared" si="24"/>
        <v>196204.36000000002</v>
      </c>
      <c r="BW47">
        <f t="shared" si="25"/>
        <v>83.836893673612707</v>
      </c>
      <c r="BX47">
        <f t="shared" si="26"/>
        <v>83.715396165134976</v>
      </c>
      <c r="BY47" s="2"/>
      <c r="BZ47" s="2"/>
    </row>
    <row r="48" spans="3:78" ht="15" customHeight="1" x14ac:dyDescent="0.2">
      <c r="C48">
        <v>60</v>
      </c>
      <c r="D48" t="s">
        <v>51</v>
      </c>
      <c r="E48" t="s">
        <v>52</v>
      </c>
      <c r="F48" t="s">
        <v>53</v>
      </c>
      <c r="G48" s="13" t="s">
        <v>150</v>
      </c>
      <c r="H48" t="s">
        <v>55</v>
      </c>
      <c r="I48" t="s">
        <v>56</v>
      </c>
      <c r="J48" t="s">
        <v>57</v>
      </c>
      <c r="K48">
        <v>37182.854138000002</v>
      </c>
      <c r="L48">
        <f t="shared" si="14"/>
        <v>4.570342722950933</v>
      </c>
      <c r="M48" t="s">
        <v>145</v>
      </c>
      <c r="N48">
        <v>1</v>
      </c>
      <c r="O48">
        <f t="shared" si="15"/>
        <v>37182.854138000002</v>
      </c>
      <c r="V48">
        <f>INDEX($S$10:$S$95, MATCH(M48,$R$10:$R$95,0))</f>
        <v>74365.7</v>
      </c>
      <c r="AB48" s="17" t="s">
        <v>150</v>
      </c>
      <c r="AC48" s="10" t="e">
        <f t="shared" si="16"/>
        <v>#N/A</v>
      </c>
      <c r="AD48" s="10" t="e">
        <f t="shared" si="17"/>
        <v>#N/A</v>
      </c>
      <c r="AE48" s="10"/>
      <c r="AF48" s="10" t="e">
        <f>#N/A</f>
        <v>#N/A</v>
      </c>
      <c r="AG48" s="10" t="e">
        <f>#N/A</f>
        <v>#N/A</v>
      </c>
      <c r="AH48" s="18"/>
      <c r="AI48" s="13" t="s">
        <v>150</v>
      </c>
      <c r="AJ48">
        <v>74365.7</v>
      </c>
      <c r="AK48">
        <v>1</v>
      </c>
      <c r="AL48" s="6" t="s">
        <v>145</v>
      </c>
      <c r="AM48" s="13"/>
      <c r="AN48" s="17" t="s">
        <v>150</v>
      </c>
      <c r="AO48" s="10">
        <v>74365.7</v>
      </c>
      <c r="AP48" s="10">
        <v>1</v>
      </c>
      <c r="AQ48" s="19" t="s">
        <v>145</v>
      </c>
      <c r="AR48" s="10"/>
      <c r="AS48" s="10">
        <v>1</v>
      </c>
      <c r="AT48" s="11">
        <f t="shared" si="18"/>
        <v>74365.7</v>
      </c>
      <c r="AW48">
        <f t="shared" si="19"/>
        <v>0</v>
      </c>
      <c r="AX48">
        <f t="shared" si="20"/>
        <v>74365.7</v>
      </c>
      <c r="AY48">
        <f t="shared" si="21"/>
        <v>74365.7</v>
      </c>
      <c r="BA48">
        <f t="shared" si="22"/>
        <v>0</v>
      </c>
      <c r="BB48">
        <f>IF(AW48=1,(AG48-ATQ48),0)</f>
        <v>0</v>
      </c>
      <c r="BD48" s="17" t="s">
        <v>150</v>
      </c>
      <c r="BE48" s="10">
        <v>74365.7</v>
      </c>
      <c r="BF48" s="11">
        <v>74365.7</v>
      </c>
      <c r="BG48" s="17" t="s">
        <v>150</v>
      </c>
      <c r="BH48" t="s">
        <v>150</v>
      </c>
      <c r="BI48" s="1">
        <v>3966.5039999999999</v>
      </c>
      <c r="BJ48" s="1">
        <v>20373.2</v>
      </c>
      <c r="BU48" s="1" t="e">
        <f t="shared" si="23"/>
        <v>#N/A</v>
      </c>
      <c r="BV48" s="1" t="e">
        <f t="shared" si="24"/>
        <v>#N/A</v>
      </c>
      <c r="BW48" t="e">
        <f t="shared" si="25"/>
        <v>#N/A</v>
      </c>
      <c r="BX48" t="e">
        <f t="shared" si="26"/>
        <v>#N/A</v>
      </c>
    </row>
    <row r="49" spans="3:78" ht="15" customHeight="1" x14ac:dyDescent="0.2">
      <c r="C49">
        <v>74</v>
      </c>
      <c r="D49" t="s">
        <v>51</v>
      </c>
      <c r="E49" t="s">
        <v>52</v>
      </c>
      <c r="F49" t="s">
        <v>53</v>
      </c>
      <c r="G49" s="13" t="s">
        <v>151</v>
      </c>
      <c r="H49" t="s">
        <v>55</v>
      </c>
      <c r="I49" t="s">
        <v>56</v>
      </c>
      <c r="J49" t="s">
        <v>57</v>
      </c>
      <c r="K49">
        <v>0</v>
      </c>
      <c r="L49">
        <v>0</v>
      </c>
      <c r="N49">
        <v>1</v>
      </c>
      <c r="O49">
        <f t="shared" si="15"/>
        <v>0</v>
      </c>
      <c r="AB49" s="17" t="s">
        <v>151</v>
      </c>
      <c r="AC49" s="10" t="e">
        <f t="shared" si="16"/>
        <v>#N/A</v>
      </c>
      <c r="AD49" s="10" t="e">
        <f t="shared" si="17"/>
        <v>#N/A</v>
      </c>
      <c r="AE49" s="10"/>
      <c r="AF49" s="10" t="e">
        <f>#N/A</f>
        <v>#N/A</v>
      </c>
      <c r="AG49" s="10" t="e">
        <f>#N/A</f>
        <v>#N/A</v>
      </c>
      <c r="AH49" s="18"/>
      <c r="AI49" s="13" t="s">
        <v>151</v>
      </c>
      <c r="AJ49" t="e">
        <f>#N/A</f>
        <v>#N/A</v>
      </c>
      <c r="AK49">
        <v>1</v>
      </c>
      <c r="AL49" s="20" t="s">
        <v>151</v>
      </c>
      <c r="AM49" s="13"/>
      <c r="AN49" s="17" t="s">
        <v>151</v>
      </c>
      <c r="AO49" s="10" t="e">
        <f>#N/A</f>
        <v>#N/A</v>
      </c>
      <c r="AP49" s="10">
        <v>1</v>
      </c>
      <c r="AQ49" s="21" t="s">
        <v>151</v>
      </c>
      <c r="AR49" s="10"/>
      <c r="AS49" s="10">
        <v>1</v>
      </c>
      <c r="AT49" s="11" t="e">
        <f t="shared" si="18"/>
        <v>#N/A</v>
      </c>
      <c r="AW49">
        <f t="shared" si="19"/>
        <v>0</v>
      </c>
      <c r="AX49" t="e">
        <f t="shared" si="20"/>
        <v>#N/A</v>
      </c>
      <c r="AY49" t="e">
        <f t="shared" si="21"/>
        <v>#N/A</v>
      </c>
      <c r="BA49">
        <f t="shared" si="22"/>
        <v>0</v>
      </c>
      <c r="BB49">
        <f>IF(AW49=1,(AG49-ATS49),0)</f>
        <v>0</v>
      </c>
      <c r="BD49" s="17" t="s">
        <v>151</v>
      </c>
      <c r="BE49" s="10" t="e">
        <f>#N/A</f>
        <v>#N/A</v>
      </c>
      <c r="BF49" s="11" t="e">
        <f>#N/A</f>
        <v>#N/A</v>
      </c>
      <c r="BG49" s="17" t="s">
        <v>151</v>
      </c>
      <c r="BI49"/>
      <c r="BJ49"/>
      <c r="BK49" s="2"/>
      <c r="BL49" s="2"/>
      <c r="BM49" s="2"/>
      <c r="BN49" s="2"/>
      <c r="BP49" s="2"/>
      <c r="BQ49" s="2"/>
      <c r="BR49" s="2"/>
      <c r="BS49" s="2"/>
      <c r="BT49" s="2"/>
      <c r="BU49" s="1" t="e">
        <f t="shared" si="23"/>
        <v>#N/A</v>
      </c>
      <c r="BV49" s="1" t="e">
        <f t="shared" si="24"/>
        <v>#N/A</v>
      </c>
      <c r="BW49" t="e">
        <f t="shared" si="25"/>
        <v>#N/A</v>
      </c>
      <c r="BX49" t="e">
        <f t="shared" si="26"/>
        <v>#N/A</v>
      </c>
      <c r="BY49" s="2"/>
      <c r="BZ49" s="2"/>
    </row>
    <row r="50" spans="3:78" ht="15" x14ac:dyDescent="0.25">
      <c r="C50">
        <v>1</v>
      </c>
      <c r="D50" t="s">
        <v>51</v>
      </c>
      <c r="E50" t="s">
        <v>52</v>
      </c>
      <c r="F50" t="s">
        <v>53</v>
      </c>
      <c r="G50" s="13" t="s">
        <v>152</v>
      </c>
      <c r="H50" t="s">
        <v>55</v>
      </c>
      <c r="I50" t="s">
        <v>56</v>
      </c>
      <c r="J50" t="s">
        <v>57</v>
      </c>
      <c r="K50">
        <v>19395238.486230999</v>
      </c>
      <c r="L50">
        <f>LOG10(K50)</f>
        <v>7.2876951241071168</v>
      </c>
      <c r="N50">
        <v>3570.7240000000002</v>
      </c>
      <c r="O50">
        <f t="shared" si="15"/>
        <v>5431.7383494862661</v>
      </c>
      <c r="R50" s="12" t="s">
        <v>153</v>
      </c>
      <c r="S50" s="12">
        <v>6637.5</v>
      </c>
      <c r="AB50" s="17" t="s">
        <v>152</v>
      </c>
      <c r="AC50" s="10" t="e">
        <f t="shared" si="16"/>
        <v>#N/A</v>
      </c>
      <c r="AD50" s="10" t="e">
        <f t="shared" si="17"/>
        <v>#N/A</v>
      </c>
      <c r="AE50" s="10"/>
      <c r="AF50" s="10" t="e">
        <f>#N/A</f>
        <v>#N/A</v>
      </c>
      <c r="AG50" s="10" t="e">
        <f>#N/A</f>
        <v>#N/A</v>
      </c>
      <c r="AH50" s="18"/>
      <c r="AI50" s="13" t="s">
        <v>152</v>
      </c>
      <c r="AJ50">
        <v>6637.5</v>
      </c>
      <c r="AK50">
        <v>1</v>
      </c>
      <c r="AL50" s="12" t="s">
        <v>153</v>
      </c>
      <c r="AM50" s="13"/>
      <c r="AN50" s="17" t="s">
        <v>152</v>
      </c>
      <c r="AO50" s="10">
        <v>6637.5</v>
      </c>
      <c r="AP50" s="10">
        <v>1</v>
      </c>
      <c r="AQ50" s="22" t="s">
        <v>153</v>
      </c>
      <c r="AR50" s="10"/>
      <c r="AS50" s="10">
        <v>1</v>
      </c>
      <c r="AT50" s="11">
        <f t="shared" si="18"/>
        <v>6637.5</v>
      </c>
      <c r="AW50">
        <f t="shared" si="19"/>
        <v>0</v>
      </c>
      <c r="AX50">
        <f t="shared" si="20"/>
        <v>6637.5</v>
      </c>
      <c r="AY50">
        <f t="shared" si="21"/>
        <v>6637.5</v>
      </c>
      <c r="BA50">
        <f t="shared" si="22"/>
        <v>0</v>
      </c>
      <c r="BB50">
        <f>IF(AW50=1,(AG50-ATQ50),0)</f>
        <v>0</v>
      </c>
      <c r="BD50" s="17" t="s">
        <v>152</v>
      </c>
      <c r="BE50" s="10">
        <v>6637.5</v>
      </c>
      <c r="BF50" s="11">
        <v>6637.5</v>
      </c>
      <c r="BG50" s="17" t="s">
        <v>152</v>
      </c>
      <c r="BH50" t="s">
        <v>152</v>
      </c>
      <c r="BI50" s="1">
        <v>530.99590000000001</v>
      </c>
      <c r="BJ50" s="1">
        <v>11720.56</v>
      </c>
      <c r="BU50" s="1" t="e">
        <f t="shared" si="23"/>
        <v>#N/A</v>
      </c>
      <c r="BV50" s="1" t="e">
        <f t="shared" si="24"/>
        <v>#N/A</v>
      </c>
      <c r="BW50" t="e">
        <f t="shared" si="25"/>
        <v>#N/A</v>
      </c>
      <c r="BX50" t="e">
        <f t="shared" si="26"/>
        <v>#N/A</v>
      </c>
    </row>
    <row r="51" spans="3:78" ht="15" customHeight="1" x14ac:dyDescent="0.2">
      <c r="C51">
        <v>75</v>
      </c>
      <c r="D51" t="s">
        <v>51</v>
      </c>
      <c r="E51" t="s">
        <v>52</v>
      </c>
      <c r="F51" t="s">
        <v>53</v>
      </c>
      <c r="G51" s="13" t="s">
        <v>154</v>
      </c>
      <c r="H51" t="s">
        <v>55</v>
      </c>
      <c r="I51" t="s">
        <v>56</v>
      </c>
      <c r="J51" t="s">
        <v>57</v>
      </c>
      <c r="K51">
        <v>0</v>
      </c>
      <c r="L51">
        <v>0</v>
      </c>
      <c r="N51">
        <v>1</v>
      </c>
      <c r="O51">
        <f t="shared" si="15"/>
        <v>0</v>
      </c>
      <c r="AB51" s="17" t="s">
        <v>154</v>
      </c>
      <c r="AC51" s="10" t="e">
        <f t="shared" si="16"/>
        <v>#N/A</v>
      </c>
      <c r="AD51" s="10" t="e">
        <f t="shared" si="17"/>
        <v>#N/A</v>
      </c>
      <c r="AE51" s="10"/>
      <c r="AF51" s="10" t="e">
        <f>#N/A</f>
        <v>#N/A</v>
      </c>
      <c r="AG51" s="10" t="e">
        <f>#N/A</f>
        <v>#N/A</v>
      </c>
      <c r="AH51" s="18"/>
      <c r="AI51" s="13" t="s">
        <v>154</v>
      </c>
      <c r="AJ51" t="e">
        <f>#N/A</f>
        <v>#N/A</v>
      </c>
      <c r="AK51">
        <v>1</v>
      </c>
      <c r="AL51" s="20" t="s">
        <v>154</v>
      </c>
      <c r="AM51" s="13"/>
      <c r="AN51" s="17" t="s">
        <v>154</v>
      </c>
      <c r="AO51" s="10" t="e">
        <f>#N/A</f>
        <v>#N/A</v>
      </c>
      <c r="AP51" s="10">
        <v>1</v>
      </c>
      <c r="AQ51" s="21" t="s">
        <v>154</v>
      </c>
      <c r="AR51" s="10"/>
      <c r="AS51" s="10">
        <v>1</v>
      </c>
      <c r="AT51" s="11" t="e">
        <f t="shared" si="18"/>
        <v>#N/A</v>
      </c>
      <c r="AW51">
        <f t="shared" si="19"/>
        <v>0</v>
      </c>
      <c r="AX51" t="e">
        <f t="shared" si="20"/>
        <v>#N/A</v>
      </c>
      <c r="AY51" t="e">
        <f t="shared" si="21"/>
        <v>#N/A</v>
      </c>
      <c r="BA51">
        <f t="shared" si="22"/>
        <v>0</v>
      </c>
      <c r="BB51">
        <f>IF(AW51=1,(AG51-ATS51),0)</f>
        <v>0</v>
      </c>
      <c r="BD51" s="17" t="s">
        <v>154</v>
      </c>
      <c r="BE51" s="10" t="e">
        <f>#N/A</f>
        <v>#N/A</v>
      </c>
      <c r="BF51" s="11" t="e">
        <f>#N/A</f>
        <v>#N/A</v>
      </c>
      <c r="BG51" s="17" t="s">
        <v>154</v>
      </c>
      <c r="BI51"/>
      <c r="BJ51"/>
      <c r="BK51" s="2"/>
      <c r="BL51" s="2"/>
      <c r="BM51" s="2"/>
      <c r="BN51" s="2"/>
      <c r="BP51" s="2"/>
      <c r="BQ51" s="2"/>
      <c r="BR51" s="2"/>
      <c r="BS51" s="2"/>
      <c r="BT51" s="2"/>
      <c r="BU51" s="1" t="e">
        <f t="shared" si="23"/>
        <v>#N/A</v>
      </c>
      <c r="BV51" s="1" t="e">
        <f t="shared" si="24"/>
        <v>#N/A</v>
      </c>
      <c r="BW51" t="e">
        <f t="shared" si="25"/>
        <v>#N/A</v>
      </c>
      <c r="BX51" t="e">
        <f t="shared" si="26"/>
        <v>#N/A</v>
      </c>
      <c r="BY51" s="2"/>
      <c r="BZ51" s="2"/>
    </row>
    <row r="52" spans="3:78" ht="15" x14ac:dyDescent="0.25">
      <c r="C52">
        <v>21</v>
      </c>
      <c r="D52" t="s">
        <v>51</v>
      </c>
      <c r="E52" t="s">
        <v>52</v>
      </c>
      <c r="F52" t="s">
        <v>53</v>
      </c>
      <c r="G52" s="13" t="s">
        <v>155</v>
      </c>
      <c r="H52" t="s">
        <v>55</v>
      </c>
      <c r="I52" t="s">
        <v>56</v>
      </c>
      <c r="J52" t="s">
        <v>57</v>
      </c>
      <c r="K52">
        <v>266848.10331699997</v>
      </c>
      <c r="L52">
        <f t="shared" ref="L52:L76" si="27">LOG10(K52)</f>
        <v>5.4262641203047242</v>
      </c>
      <c r="M52" t="s">
        <v>120</v>
      </c>
      <c r="N52">
        <v>86.397630000000007</v>
      </c>
      <c r="O52">
        <f t="shared" si="15"/>
        <v>3088.6044364527124</v>
      </c>
      <c r="R52" s="12" t="s">
        <v>156</v>
      </c>
      <c r="S52" s="12">
        <v>7660.8</v>
      </c>
      <c r="AB52" s="17" t="s">
        <v>155</v>
      </c>
      <c r="AC52" s="10" t="e">
        <f t="shared" si="16"/>
        <v>#N/A</v>
      </c>
      <c r="AD52" s="10" t="e">
        <f t="shared" si="17"/>
        <v>#N/A</v>
      </c>
      <c r="AE52" s="10"/>
      <c r="AF52" s="10" t="e">
        <f>#N/A</f>
        <v>#N/A</v>
      </c>
      <c r="AG52" s="10" t="e">
        <f>#N/A</f>
        <v>#N/A</v>
      </c>
      <c r="AH52" s="18"/>
      <c r="AI52" s="13" t="s">
        <v>155</v>
      </c>
      <c r="AJ52">
        <v>6329.9</v>
      </c>
      <c r="AK52">
        <v>2</v>
      </c>
      <c r="AL52" s="6" t="s">
        <v>120</v>
      </c>
      <c r="AM52" s="13"/>
      <c r="AN52" s="17" t="s">
        <v>155</v>
      </c>
      <c r="AO52" s="10">
        <v>6329.9</v>
      </c>
      <c r="AP52" s="10">
        <v>2</v>
      </c>
      <c r="AQ52" s="19" t="s">
        <v>120</v>
      </c>
      <c r="AR52" s="10"/>
      <c r="AS52" s="10">
        <v>0.5</v>
      </c>
      <c r="AT52" s="11">
        <f t="shared" si="18"/>
        <v>3164.95</v>
      </c>
      <c r="AW52">
        <f t="shared" si="19"/>
        <v>0</v>
      </c>
      <c r="AX52">
        <f t="shared" si="20"/>
        <v>3164.95</v>
      </c>
      <c r="AY52">
        <f t="shared" si="21"/>
        <v>3164.95</v>
      </c>
      <c r="BA52">
        <f t="shared" si="22"/>
        <v>0</v>
      </c>
      <c r="BB52">
        <f>IF(AW52=1,(AG52-ATQ52),0)</f>
        <v>0</v>
      </c>
      <c r="BD52" s="17" t="s">
        <v>155</v>
      </c>
      <c r="BE52" s="10">
        <v>3164.95</v>
      </c>
      <c r="BF52" s="11">
        <v>3164.95</v>
      </c>
      <c r="BG52" s="17" t="s">
        <v>155</v>
      </c>
      <c r="BH52" t="s">
        <v>155</v>
      </c>
      <c r="BI52" s="1">
        <v>17.636320000000001</v>
      </c>
      <c r="BJ52" s="1">
        <v>153.31399999999999</v>
      </c>
      <c r="BU52" s="1" t="e">
        <f t="shared" si="23"/>
        <v>#N/A</v>
      </c>
      <c r="BV52" s="1" t="e">
        <f t="shared" si="24"/>
        <v>#N/A</v>
      </c>
      <c r="BW52" t="e">
        <f t="shared" si="25"/>
        <v>#N/A</v>
      </c>
      <c r="BX52" t="e">
        <f t="shared" si="26"/>
        <v>#N/A</v>
      </c>
    </row>
    <row r="53" spans="3:78" ht="12.75" customHeight="1" x14ac:dyDescent="0.25">
      <c r="C53">
        <v>16</v>
      </c>
      <c r="D53" t="s">
        <v>51</v>
      </c>
      <c r="E53" t="s">
        <v>52</v>
      </c>
      <c r="F53" t="s">
        <v>53</v>
      </c>
      <c r="G53" s="13" t="s">
        <v>157</v>
      </c>
      <c r="H53" t="s">
        <v>55</v>
      </c>
      <c r="I53" t="s">
        <v>56</v>
      </c>
      <c r="J53" t="s">
        <v>57</v>
      </c>
      <c r="K53">
        <v>14537.269765999999</v>
      </c>
      <c r="L53">
        <f t="shared" si="27"/>
        <v>4.1624828496524096</v>
      </c>
      <c r="N53">
        <v>440.45350000000002</v>
      </c>
      <c r="O53">
        <f t="shared" si="15"/>
        <v>33.005231576091461</v>
      </c>
      <c r="R53" s="12" t="s">
        <v>158</v>
      </c>
      <c r="S53" s="12">
        <v>306781.5</v>
      </c>
      <c r="AB53" s="17" t="s">
        <v>157</v>
      </c>
      <c r="AC53" s="10" t="e">
        <f t="shared" si="16"/>
        <v>#N/A</v>
      </c>
      <c r="AD53" s="10" t="e">
        <f t="shared" si="17"/>
        <v>#N/A</v>
      </c>
      <c r="AE53" s="10"/>
      <c r="AF53" s="10" t="e">
        <f>#N/A</f>
        <v>#N/A</v>
      </c>
      <c r="AG53" s="10" t="e">
        <f>#N/A</f>
        <v>#N/A</v>
      </c>
      <c r="AH53" s="18"/>
      <c r="AI53" s="13" t="s">
        <v>157</v>
      </c>
      <c r="AJ53">
        <v>20.8</v>
      </c>
      <c r="AK53">
        <v>2</v>
      </c>
      <c r="AL53" s="6" t="s">
        <v>159</v>
      </c>
      <c r="AM53" s="13"/>
      <c r="AN53" s="17" t="s">
        <v>157</v>
      </c>
      <c r="AO53" s="10">
        <v>20.8</v>
      </c>
      <c r="AP53" s="10">
        <v>2</v>
      </c>
      <c r="AQ53" s="19" t="s">
        <v>159</v>
      </c>
      <c r="AR53" s="23"/>
      <c r="AS53" s="10">
        <v>0.6</v>
      </c>
      <c r="AT53" s="11">
        <f t="shared" si="18"/>
        <v>12.48</v>
      </c>
      <c r="AW53">
        <f t="shared" si="19"/>
        <v>0</v>
      </c>
      <c r="AX53">
        <f t="shared" si="20"/>
        <v>12.48</v>
      </c>
      <c r="AY53">
        <f t="shared" si="21"/>
        <v>12.48</v>
      </c>
      <c r="BA53">
        <f t="shared" si="22"/>
        <v>0</v>
      </c>
      <c r="BB53">
        <f>IF(AW53=1,(AG53-ATS53),0)</f>
        <v>0</v>
      </c>
      <c r="BD53" s="17" t="s">
        <v>157</v>
      </c>
      <c r="BE53" s="10">
        <v>12.48</v>
      </c>
      <c r="BF53" s="11">
        <v>12.48</v>
      </c>
      <c r="BG53" s="17" t="s">
        <v>157</v>
      </c>
      <c r="BH53" t="s">
        <v>157</v>
      </c>
      <c r="BI53" s="1">
        <v>4.8584350000000001</v>
      </c>
      <c r="BJ53" s="1">
        <v>19.983329999999999</v>
      </c>
      <c r="BK53" s="2"/>
      <c r="BL53" s="2"/>
      <c r="BM53" s="2"/>
      <c r="BN53" s="2"/>
      <c r="BP53" s="2"/>
      <c r="BQ53" s="2"/>
      <c r="BR53" s="2"/>
      <c r="BS53" s="2"/>
      <c r="BT53" s="2"/>
      <c r="BU53" s="1" t="e">
        <f t="shared" si="23"/>
        <v>#N/A</v>
      </c>
      <c r="BV53" s="1" t="e">
        <f t="shared" si="24"/>
        <v>#N/A</v>
      </c>
      <c r="BW53" t="e">
        <f t="shared" si="25"/>
        <v>#N/A</v>
      </c>
      <c r="BX53" t="e">
        <f t="shared" si="26"/>
        <v>#N/A</v>
      </c>
      <c r="BY53" s="2"/>
      <c r="BZ53" s="2"/>
    </row>
    <row r="54" spans="3:78" x14ac:dyDescent="0.2">
      <c r="C54">
        <v>70</v>
      </c>
      <c r="D54" t="s">
        <v>51</v>
      </c>
      <c r="E54" t="s">
        <v>52</v>
      </c>
      <c r="F54" t="s">
        <v>53</v>
      </c>
      <c r="G54" s="13" t="s">
        <v>160</v>
      </c>
      <c r="H54" t="s">
        <v>55</v>
      </c>
      <c r="I54" t="s">
        <v>56</v>
      </c>
      <c r="J54" t="s">
        <v>57</v>
      </c>
      <c r="K54">
        <v>19488.888085999999</v>
      </c>
      <c r="L54">
        <f t="shared" si="27"/>
        <v>4.2897870616989522</v>
      </c>
      <c r="M54" t="s">
        <v>161</v>
      </c>
      <c r="N54">
        <v>1</v>
      </c>
      <c r="O54">
        <f t="shared" si="15"/>
        <v>19488.888085999999</v>
      </c>
      <c r="AB54" s="17" t="s">
        <v>160</v>
      </c>
      <c r="AC54" s="10" t="e">
        <f t="shared" si="16"/>
        <v>#N/A</v>
      </c>
      <c r="AD54" s="10" t="e">
        <f t="shared" si="17"/>
        <v>#N/A</v>
      </c>
      <c r="AE54" s="10"/>
      <c r="AF54" s="10" t="e">
        <f>#N/A</f>
        <v>#N/A</v>
      </c>
      <c r="AG54" s="10" t="e">
        <f>#N/A</f>
        <v>#N/A</v>
      </c>
      <c r="AH54" s="18"/>
      <c r="AI54" s="13" t="s">
        <v>160</v>
      </c>
      <c r="AJ54">
        <v>19488.8</v>
      </c>
      <c r="AK54">
        <v>2</v>
      </c>
      <c r="AL54" s="6" t="s">
        <v>161</v>
      </c>
      <c r="AM54" s="13"/>
      <c r="AN54" s="17" t="s">
        <v>160</v>
      </c>
      <c r="AO54" s="10">
        <v>19488.8</v>
      </c>
      <c r="AP54" s="10">
        <v>2</v>
      </c>
      <c r="AQ54" s="19" t="s">
        <v>161</v>
      </c>
      <c r="AR54" s="10"/>
      <c r="AS54" s="10">
        <v>0.3</v>
      </c>
      <c r="AT54" s="11">
        <f t="shared" si="18"/>
        <v>5846.6399999999994</v>
      </c>
      <c r="AW54">
        <f t="shared" si="19"/>
        <v>0</v>
      </c>
      <c r="AX54">
        <f t="shared" si="20"/>
        <v>5846.6399999999994</v>
      </c>
      <c r="AY54">
        <f t="shared" si="21"/>
        <v>5846.6399999999994</v>
      </c>
      <c r="BA54">
        <f t="shared" si="22"/>
        <v>0</v>
      </c>
      <c r="BB54">
        <f>IF(AW54=1,(AG54-ATQ54),0)</f>
        <v>0</v>
      </c>
      <c r="BD54" s="17" t="s">
        <v>160</v>
      </c>
      <c r="BE54" s="10">
        <v>5846.64</v>
      </c>
      <c r="BF54" s="11">
        <v>5846.64</v>
      </c>
      <c r="BG54" s="17" t="s">
        <v>160</v>
      </c>
      <c r="BH54" t="s">
        <v>160</v>
      </c>
      <c r="BI54" s="1">
        <v>0</v>
      </c>
      <c r="BJ54" s="1">
        <v>1704.171</v>
      </c>
      <c r="BU54" s="1" t="e">
        <f t="shared" si="23"/>
        <v>#N/A</v>
      </c>
      <c r="BV54" s="1" t="e">
        <f t="shared" si="24"/>
        <v>#N/A</v>
      </c>
      <c r="BW54" t="e">
        <f t="shared" si="25"/>
        <v>#N/A</v>
      </c>
      <c r="BX54" t="e">
        <f t="shared" si="26"/>
        <v>#N/A</v>
      </c>
    </row>
    <row r="55" spans="3:78" ht="12.75" customHeight="1" x14ac:dyDescent="0.25">
      <c r="C55">
        <v>25</v>
      </c>
      <c r="D55" t="s">
        <v>51</v>
      </c>
      <c r="E55" t="s">
        <v>52</v>
      </c>
      <c r="F55" t="s">
        <v>53</v>
      </c>
      <c r="G55" s="13" t="s">
        <v>94</v>
      </c>
      <c r="H55" t="s">
        <v>55</v>
      </c>
      <c r="I55" t="s">
        <v>56</v>
      </c>
      <c r="J55" t="s">
        <v>57</v>
      </c>
      <c r="K55">
        <v>198372.43480300001</v>
      </c>
      <c r="L55">
        <f t="shared" si="27"/>
        <v>5.2974813238430301</v>
      </c>
      <c r="M55" t="s">
        <v>72</v>
      </c>
      <c r="N55">
        <v>0.57347320000000002</v>
      </c>
      <c r="O55">
        <f t="shared" si="15"/>
        <v>345914.04585776635</v>
      </c>
      <c r="R55" s="14" t="s">
        <v>145</v>
      </c>
      <c r="S55" s="12">
        <v>74365.7</v>
      </c>
      <c r="AB55" s="17" t="s">
        <v>94</v>
      </c>
      <c r="AC55" s="10">
        <f t="shared" si="16"/>
        <v>639.21481000000006</v>
      </c>
      <c r="AD55" s="10">
        <f t="shared" si="17"/>
        <v>1194.6030000000001</v>
      </c>
      <c r="AE55" s="10"/>
      <c r="AF55" s="10">
        <v>639.21481000000006</v>
      </c>
      <c r="AG55" s="10">
        <v>1194.6030000000001</v>
      </c>
      <c r="AH55" s="18"/>
      <c r="AI55" s="13" t="s">
        <v>94</v>
      </c>
      <c r="AJ55">
        <v>261600.6</v>
      </c>
      <c r="AK55">
        <v>16</v>
      </c>
      <c r="AL55" s="6" t="s">
        <v>72</v>
      </c>
      <c r="AM55" s="13"/>
      <c r="AN55" s="17" t="s">
        <v>94</v>
      </c>
      <c r="AO55" s="10">
        <v>261600.6</v>
      </c>
      <c r="AP55" s="10">
        <v>16</v>
      </c>
      <c r="AQ55" s="19" t="s">
        <v>72</v>
      </c>
      <c r="AR55" s="10"/>
      <c r="AS55" s="10">
        <v>0.06</v>
      </c>
      <c r="AT55" s="11">
        <f t="shared" si="18"/>
        <v>15696.036</v>
      </c>
      <c r="AW55">
        <f t="shared" si="19"/>
        <v>1</v>
      </c>
      <c r="AX55">
        <f t="shared" si="20"/>
        <v>639.21481000000006</v>
      </c>
      <c r="AY55">
        <f t="shared" si="21"/>
        <v>1194.6030000000001</v>
      </c>
      <c r="BA55">
        <f t="shared" si="22"/>
        <v>-15056.821190000001</v>
      </c>
      <c r="BB55">
        <f>IF(AW55=1,(AG55-ATS55),0)</f>
        <v>1194.6030000000001</v>
      </c>
      <c r="BD55" s="17" t="s">
        <v>94</v>
      </c>
      <c r="BE55" s="10">
        <v>639.21481000000006</v>
      </c>
      <c r="BF55" s="11">
        <v>1194.6030000000001</v>
      </c>
      <c r="BG55" s="17" t="s">
        <v>94</v>
      </c>
      <c r="BH55" t="s">
        <v>94</v>
      </c>
      <c r="BI55" s="1">
        <v>115.7754</v>
      </c>
      <c r="BJ55" s="1">
        <v>213.20760000000001</v>
      </c>
      <c r="BK55" s="2"/>
      <c r="BL55" s="2"/>
      <c r="BM55" s="2"/>
      <c r="BN55" s="2"/>
      <c r="BP55" s="2"/>
      <c r="BQ55" s="2"/>
      <c r="BR55" s="2"/>
      <c r="BS55" s="2"/>
      <c r="BT55" s="2"/>
      <c r="BU55" s="1">
        <f t="shared" si="23"/>
        <v>523.43941000000007</v>
      </c>
      <c r="BV55" s="1">
        <f t="shared" si="24"/>
        <v>981.39540000000011</v>
      </c>
      <c r="BW55">
        <f t="shared" si="25"/>
        <v>81.887872716841471</v>
      </c>
      <c r="BX55">
        <f t="shared" si="26"/>
        <v>82.152430556427532</v>
      </c>
      <c r="BY55" s="2"/>
      <c r="BZ55" s="2"/>
    </row>
    <row r="56" spans="3:78" ht="12.75" customHeight="1" x14ac:dyDescent="0.25">
      <c r="C56">
        <v>32</v>
      </c>
      <c r="D56" t="s">
        <v>51</v>
      </c>
      <c r="E56" t="s">
        <v>52</v>
      </c>
      <c r="F56" t="s">
        <v>53</v>
      </c>
      <c r="G56" s="13" t="s">
        <v>97</v>
      </c>
      <c r="H56" t="s">
        <v>55</v>
      </c>
      <c r="I56" t="s">
        <v>56</v>
      </c>
      <c r="J56" t="s">
        <v>57</v>
      </c>
      <c r="K56">
        <v>2054280.7818779999</v>
      </c>
      <c r="L56">
        <f t="shared" si="27"/>
        <v>6.3126598032759889</v>
      </c>
      <c r="M56" t="s">
        <v>72</v>
      </c>
      <c r="N56">
        <v>5.9387030000000003</v>
      </c>
      <c r="O56">
        <f t="shared" si="15"/>
        <v>345914.0458578245</v>
      </c>
      <c r="R56" s="12" t="s">
        <v>162</v>
      </c>
      <c r="S56" s="12">
        <v>527309.6</v>
      </c>
      <c r="AB56" s="17" t="s">
        <v>97</v>
      </c>
      <c r="AC56" s="10">
        <f t="shared" si="16"/>
        <v>68242.971520000006</v>
      </c>
      <c r="AD56" s="10">
        <f t="shared" si="17"/>
        <v>43863.77</v>
      </c>
      <c r="AE56" s="10"/>
      <c r="AF56" s="10">
        <v>68242.971520000006</v>
      </c>
      <c r="AG56" s="10">
        <v>43863.77</v>
      </c>
      <c r="AH56" s="18"/>
      <c r="AI56" s="13" t="s">
        <v>97</v>
      </c>
      <c r="AJ56">
        <v>261600.6</v>
      </c>
      <c r="AK56">
        <v>16</v>
      </c>
      <c r="AL56" s="6" t="s">
        <v>72</v>
      </c>
      <c r="AM56" s="13"/>
      <c r="AN56" s="17" t="s">
        <v>97</v>
      </c>
      <c r="AO56" s="10">
        <v>261600.6</v>
      </c>
      <c r="AP56" s="10">
        <v>16</v>
      </c>
      <c r="AQ56" s="19" t="s">
        <v>72</v>
      </c>
      <c r="AR56" s="10"/>
      <c r="AS56" s="10">
        <v>6.25E-2</v>
      </c>
      <c r="AT56" s="11">
        <f t="shared" si="18"/>
        <v>16350.0375</v>
      </c>
      <c r="AW56">
        <f t="shared" si="19"/>
        <v>1</v>
      </c>
      <c r="AX56">
        <f t="shared" si="20"/>
        <v>68242.971520000006</v>
      </c>
      <c r="AY56">
        <f t="shared" si="21"/>
        <v>43863.77</v>
      </c>
      <c r="BA56">
        <f t="shared" si="22"/>
        <v>51892.934020000008</v>
      </c>
      <c r="BB56">
        <f>IF(AW56=1,(AG56-ATQ56),0)</f>
        <v>43863.77</v>
      </c>
      <c r="BD56" s="17" t="s">
        <v>97</v>
      </c>
      <c r="BE56" s="10">
        <v>68242.971520000006</v>
      </c>
      <c r="BF56" s="11">
        <v>43863.77</v>
      </c>
      <c r="BG56" s="17" t="s">
        <v>97</v>
      </c>
      <c r="BH56" t="s">
        <v>97</v>
      </c>
      <c r="BI56" s="1">
        <v>11474.92</v>
      </c>
      <c r="BJ56" s="1">
        <v>7503.9979999999996</v>
      </c>
      <c r="BU56" s="1">
        <f t="shared" si="23"/>
        <v>56768.051520000008</v>
      </c>
      <c r="BV56" s="1">
        <f t="shared" si="24"/>
        <v>36359.771999999997</v>
      </c>
      <c r="BW56">
        <f t="shared" si="25"/>
        <v>83.185198791296727</v>
      </c>
      <c r="BX56">
        <f t="shared" si="26"/>
        <v>82.892491913029815</v>
      </c>
    </row>
    <row r="57" spans="3:78" x14ac:dyDescent="0.2">
      <c r="C57">
        <v>71</v>
      </c>
      <c r="D57" t="s">
        <v>51</v>
      </c>
      <c r="E57" t="s">
        <v>52</v>
      </c>
      <c r="F57" t="s">
        <v>53</v>
      </c>
      <c r="G57" s="13" t="s">
        <v>163</v>
      </c>
      <c r="H57" t="s">
        <v>55</v>
      </c>
      <c r="I57" t="s">
        <v>56</v>
      </c>
      <c r="J57" t="s">
        <v>57</v>
      </c>
      <c r="K57">
        <v>19488.888085999999</v>
      </c>
      <c r="L57">
        <f t="shared" si="27"/>
        <v>4.2897870616989522</v>
      </c>
      <c r="M57" t="s">
        <v>161</v>
      </c>
      <c r="N57">
        <v>1</v>
      </c>
      <c r="O57">
        <f t="shared" si="15"/>
        <v>19488.888085999999</v>
      </c>
      <c r="AB57" s="17" t="s">
        <v>163</v>
      </c>
      <c r="AC57" s="10" t="e">
        <f t="shared" si="16"/>
        <v>#N/A</v>
      </c>
      <c r="AD57" s="10" t="e">
        <f t="shared" si="17"/>
        <v>#N/A</v>
      </c>
      <c r="AE57" s="10"/>
      <c r="AF57" s="10" t="e">
        <f>#N/A</f>
        <v>#N/A</v>
      </c>
      <c r="AG57" s="10" t="e">
        <f>#N/A</f>
        <v>#N/A</v>
      </c>
      <c r="AH57" s="18"/>
      <c r="AI57" s="13" t="s">
        <v>163</v>
      </c>
      <c r="AJ57">
        <v>19488.8</v>
      </c>
      <c r="AK57">
        <v>2</v>
      </c>
      <c r="AL57" s="6" t="s">
        <v>161</v>
      </c>
      <c r="AM57" s="13"/>
      <c r="AN57" s="17" t="s">
        <v>163</v>
      </c>
      <c r="AO57" s="10">
        <v>19488.8</v>
      </c>
      <c r="AP57" s="10">
        <v>2</v>
      </c>
      <c r="AQ57" s="19" t="s">
        <v>161</v>
      </c>
      <c r="AR57" s="10"/>
      <c r="AS57" s="10">
        <v>0.7</v>
      </c>
      <c r="AT57" s="11">
        <f t="shared" si="18"/>
        <v>13642.159999999998</v>
      </c>
      <c r="AU57">
        <f>1/8</f>
        <v>0.125</v>
      </c>
      <c r="AW57">
        <f t="shared" si="19"/>
        <v>0</v>
      </c>
      <c r="AX57">
        <f t="shared" si="20"/>
        <v>13642.159999999998</v>
      </c>
      <c r="AY57">
        <f t="shared" si="21"/>
        <v>13642.159999999998</v>
      </c>
      <c r="BA57">
        <f t="shared" si="22"/>
        <v>0</v>
      </c>
      <c r="BB57">
        <f>IF(AW57=1,(AG57-ATS57),0)</f>
        <v>0</v>
      </c>
      <c r="BD57" s="17" t="s">
        <v>163</v>
      </c>
      <c r="BE57" s="10">
        <v>13642.16</v>
      </c>
      <c r="BF57" s="11">
        <v>13642.16</v>
      </c>
      <c r="BG57" s="17" t="s">
        <v>163</v>
      </c>
      <c r="BH57" t="s">
        <v>163</v>
      </c>
      <c r="BI57" s="1">
        <v>1681.596</v>
      </c>
      <c r="BJ57" s="1">
        <v>3018.587</v>
      </c>
      <c r="BK57" s="2"/>
      <c r="BL57" s="2"/>
      <c r="BM57" s="2"/>
      <c r="BN57" s="2"/>
      <c r="BP57" s="2"/>
      <c r="BQ57" s="2"/>
      <c r="BR57" s="2"/>
      <c r="BS57" s="2"/>
      <c r="BT57" s="2"/>
      <c r="BU57" s="1" t="e">
        <f t="shared" si="23"/>
        <v>#N/A</v>
      </c>
      <c r="BV57" s="1" t="e">
        <f t="shared" si="24"/>
        <v>#N/A</v>
      </c>
      <c r="BW57" t="e">
        <f t="shared" si="25"/>
        <v>#N/A</v>
      </c>
      <c r="BX57" t="e">
        <f t="shared" si="26"/>
        <v>#N/A</v>
      </c>
      <c r="BY57" s="2"/>
    </row>
    <row r="58" spans="3:78" x14ac:dyDescent="0.2">
      <c r="C58">
        <v>84</v>
      </c>
      <c r="D58" t="s">
        <v>51</v>
      </c>
      <c r="E58" t="s">
        <v>52</v>
      </c>
      <c r="F58" t="s">
        <v>53</v>
      </c>
      <c r="G58" s="13" t="s">
        <v>164</v>
      </c>
      <c r="H58" t="s">
        <v>55</v>
      </c>
      <c r="I58" t="s">
        <v>56</v>
      </c>
      <c r="J58" t="s">
        <v>57</v>
      </c>
      <c r="K58">
        <v>31842.855921999999</v>
      </c>
      <c r="L58">
        <f t="shared" si="27"/>
        <v>4.5030120118151027</v>
      </c>
      <c r="N58">
        <v>1</v>
      </c>
      <c r="O58">
        <f t="shared" si="15"/>
        <v>31842.855921999999</v>
      </c>
      <c r="AB58" s="17" t="s">
        <v>164</v>
      </c>
      <c r="AC58" s="10" t="e">
        <f t="shared" si="16"/>
        <v>#N/A</v>
      </c>
      <c r="AD58" s="10" t="e">
        <f t="shared" si="17"/>
        <v>#N/A</v>
      </c>
      <c r="AE58" s="10"/>
      <c r="AF58" s="10" t="e">
        <f>#N/A</f>
        <v>#N/A</v>
      </c>
      <c r="AG58" s="10" t="e">
        <f>#N/A</f>
        <v>#N/A</v>
      </c>
      <c r="AH58" s="18"/>
      <c r="AI58" s="13" t="s">
        <v>164</v>
      </c>
      <c r="AJ58">
        <v>31842.799999999999</v>
      </c>
      <c r="AK58">
        <v>1</v>
      </c>
      <c r="AL58" s="20" t="s">
        <v>164</v>
      </c>
      <c r="AM58" s="13"/>
      <c r="AN58" s="17" t="s">
        <v>164</v>
      </c>
      <c r="AO58" s="10">
        <v>31842.799999999999</v>
      </c>
      <c r="AP58" s="10">
        <v>1</v>
      </c>
      <c r="AQ58" s="21" t="s">
        <v>164</v>
      </c>
      <c r="AR58" s="10"/>
      <c r="AS58" s="10">
        <v>1</v>
      </c>
      <c r="AT58" s="11">
        <f t="shared" si="18"/>
        <v>31842.799999999999</v>
      </c>
      <c r="AW58">
        <f t="shared" si="19"/>
        <v>0</v>
      </c>
      <c r="AX58">
        <f t="shared" si="20"/>
        <v>31842.799999999999</v>
      </c>
      <c r="AY58">
        <f t="shared" si="21"/>
        <v>31842.799999999999</v>
      </c>
      <c r="BA58">
        <f t="shared" si="22"/>
        <v>0</v>
      </c>
      <c r="BB58">
        <f>IF(AW58=1,(AG58-ATS57),0)</f>
        <v>0</v>
      </c>
      <c r="BD58" s="17" t="s">
        <v>164</v>
      </c>
      <c r="BE58" s="10">
        <v>31842.799999999999</v>
      </c>
      <c r="BF58" s="11">
        <v>31842.799999999999</v>
      </c>
      <c r="BG58" s="17" t="s">
        <v>164</v>
      </c>
      <c r="BI58"/>
      <c r="BJ58"/>
      <c r="BU58" s="1" t="e">
        <f t="shared" si="23"/>
        <v>#N/A</v>
      </c>
      <c r="BV58" s="1" t="e">
        <f t="shared" si="24"/>
        <v>#N/A</v>
      </c>
      <c r="BW58" t="e">
        <f t="shared" si="25"/>
        <v>#N/A</v>
      </c>
      <c r="BX58" t="e">
        <f t="shared" si="26"/>
        <v>#N/A</v>
      </c>
    </row>
    <row r="59" spans="3:78" ht="12.75" customHeight="1" x14ac:dyDescent="0.25">
      <c r="C59">
        <v>53</v>
      </c>
      <c r="D59" t="s">
        <v>51</v>
      </c>
      <c r="E59" t="s">
        <v>52</v>
      </c>
      <c r="F59" t="s">
        <v>53</v>
      </c>
      <c r="G59" s="13" t="s">
        <v>156</v>
      </c>
      <c r="H59" t="s">
        <v>55</v>
      </c>
      <c r="I59" t="s">
        <v>56</v>
      </c>
      <c r="J59" t="s">
        <v>57</v>
      </c>
      <c r="K59">
        <v>33554.258472000001</v>
      </c>
      <c r="L59">
        <f t="shared" si="27"/>
        <v>4.525747645623567</v>
      </c>
      <c r="N59">
        <v>1</v>
      </c>
      <c r="O59">
        <f t="shared" si="15"/>
        <v>33554.258472000001</v>
      </c>
      <c r="AB59" s="17" t="s">
        <v>156</v>
      </c>
      <c r="AC59" s="10" t="e">
        <f t="shared" si="16"/>
        <v>#N/A</v>
      </c>
      <c r="AD59" s="10" t="e">
        <f t="shared" si="17"/>
        <v>#N/A</v>
      </c>
      <c r="AE59" s="10"/>
      <c r="AF59" s="10" t="e">
        <f>#N/A</f>
        <v>#N/A</v>
      </c>
      <c r="AG59" s="10" t="e">
        <f>#N/A</f>
        <v>#N/A</v>
      </c>
      <c r="AH59" s="18"/>
      <c r="AI59" s="13" t="s">
        <v>156</v>
      </c>
      <c r="AJ59">
        <v>7660.8</v>
      </c>
      <c r="AK59">
        <v>1</v>
      </c>
      <c r="AL59" s="12" t="s">
        <v>156</v>
      </c>
      <c r="AM59" s="13"/>
      <c r="AN59" s="17" t="s">
        <v>156</v>
      </c>
      <c r="AO59" s="10">
        <v>7660.8</v>
      </c>
      <c r="AP59" s="10">
        <v>1</v>
      </c>
      <c r="AQ59" s="22" t="s">
        <v>156</v>
      </c>
      <c r="AR59" s="10"/>
      <c r="AS59" s="10">
        <v>1</v>
      </c>
      <c r="AT59" s="11">
        <f t="shared" si="18"/>
        <v>7660.8</v>
      </c>
      <c r="AW59">
        <f t="shared" si="19"/>
        <v>0</v>
      </c>
      <c r="AX59">
        <f t="shared" si="20"/>
        <v>7660.8</v>
      </c>
      <c r="AY59">
        <f t="shared" si="21"/>
        <v>7660.8</v>
      </c>
      <c r="BA59">
        <f t="shared" si="22"/>
        <v>0</v>
      </c>
      <c r="BB59">
        <f>IF(AW59=1,(AG59-ATS57),0)</f>
        <v>0</v>
      </c>
      <c r="BD59" s="17" t="s">
        <v>156</v>
      </c>
      <c r="BE59" s="10">
        <v>7660.8</v>
      </c>
      <c r="BF59" s="11">
        <v>7660.8</v>
      </c>
      <c r="BG59" s="17" t="s">
        <v>156</v>
      </c>
      <c r="BI59"/>
      <c r="BJ59"/>
      <c r="BU59" s="1" t="e">
        <f t="shared" si="23"/>
        <v>#N/A</v>
      </c>
      <c r="BV59" s="1" t="e">
        <f t="shared" si="24"/>
        <v>#N/A</v>
      </c>
      <c r="BW59" t="e">
        <f t="shared" si="25"/>
        <v>#N/A</v>
      </c>
      <c r="BX59" t="e">
        <f t="shared" si="26"/>
        <v>#N/A</v>
      </c>
    </row>
    <row r="60" spans="3:78" x14ac:dyDescent="0.2">
      <c r="C60">
        <v>79</v>
      </c>
      <c r="D60" t="s">
        <v>51</v>
      </c>
      <c r="E60" t="s">
        <v>52</v>
      </c>
      <c r="F60" t="s">
        <v>53</v>
      </c>
      <c r="G60" s="13" t="s">
        <v>165</v>
      </c>
      <c r="H60" t="s">
        <v>55</v>
      </c>
      <c r="I60" t="s">
        <v>56</v>
      </c>
      <c r="J60" t="s">
        <v>57</v>
      </c>
      <c r="K60">
        <v>2494086.8096650001</v>
      </c>
      <c r="L60">
        <f t="shared" si="27"/>
        <v>6.3969115655428306</v>
      </c>
      <c r="N60">
        <v>30</v>
      </c>
      <c r="O60">
        <f t="shared" si="15"/>
        <v>83136.226988833339</v>
      </c>
      <c r="AB60" s="17" t="s">
        <v>165</v>
      </c>
      <c r="AC60" s="10" t="e">
        <f t="shared" si="16"/>
        <v>#N/A</v>
      </c>
      <c r="AD60" s="10" t="e">
        <f t="shared" si="17"/>
        <v>#N/A</v>
      </c>
      <c r="AE60" s="10"/>
      <c r="AF60" s="10" t="e">
        <f>#N/A</f>
        <v>#N/A</v>
      </c>
      <c r="AG60" s="10" t="e">
        <f>#N/A</f>
        <v>#N/A</v>
      </c>
      <c r="AH60" s="18"/>
      <c r="AI60" s="13" t="s">
        <v>165</v>
      </c>
      <c r="AJ60">
        <v>2494086.7999999998</v>
      </c>
      <c r="AK60">
        <v>1</v>
      </c>
      <c r="AL60" s="20" t="s">
        <v>165</v>
      </c>
      <c r="AM60" s="13"/>
      <c r="AN60" s="17" t="s">
        <v>165</v>
      </c>
      <c r="AO60" s="10">
        <v>2494086.7999999998</v>
      </c>
      <c r="AP60" s="10">
        <v>1</v>
      </c>
      <c r="AQ60" s="21" t="s">
        <v>165</v>
      </c>
      <c r="AR60" s="10"/>
      <c r="AS60" s="10">
        <v>1</v>
      </c>
      <c r="AT60" s="11">
        <f t="shared" si="18"/>
        <v>2494086.7999999998</v>
      </c>
      <c r="AW60">
        <f t="shared" si="19"/>
        <v>0</v>
      </c>
      <c r="AX60">
        <f t="shared" si="20"/>
        <v>2494086.7999999998</v>
      </c>
      <c r="AY60">
        <f t="shared" si="21"/>
        <v>2494086.7999999998</v>
      </c>
      <c r="BA60">
        <f t="shared" si="22"/>
        <v>0</v>
      </c>
      <c r="BB60">
        <f>IF(AW60=1,(AG60-ATS57),0)</f>
        <v>0</v>
      </c>
      <c r="BD60" s="17" t="s">
        <v>165</v>
      </c>
      <c r="BE60" s="10">
        <v>2494086.7999999998</v>
      </c>
      <c r="BF60" s="11">
        <v>2494086.7999999998</v>
      </c>
      <c r="BG60" s="17" t="s">
        <v>165</v>
      </c>
      <c r="BI60"/>
      <c r="BJ60"/>
      <c r="BU60" s="1" t="e">
        <f t="shared" si="23"/>
        <v>#N/A</v>
      </c>
      <c r="BV60" s="1" t="e">
        <f t="shared" si="24"/>
        <v>#N/A</v>
      </c>
      <c r="BW60" t="e">
        <f t="shared" si="25"/>
        <v>#N/A</v>
      </c>
      <c r="BX60" t="e">
        <f t="shared" si="26"/>
        <v>#N/A</v>
      </c>
    </row>
    <row r="61" spans="3:78" ht="12.75" customHeight="1" x14ac:dyDescent="0.25">
      <c r="C61">
        <v>11</v>
      </c>
      <c r="D61" t="s">
        <v>51</v>
      </c>
      <c r="E61" t="s">
        <v>52</v>
      </c>
      <c r="F61" t="s">
        <v>53</v>
      </c>
      <c r="G61" s="13" t="s">
        <v>100</v>
      </c>
      <c r="H61" t="s">
        <v>55</v>
      </c>
      <c r="I61" t="s">
        <v>56</v>
      </c>
      <c r="J61" t="s">
        <v>57</v>
      </c>
      <c r="K61">
        <v>4308287.0743450001</v>
      </c>
      <c r="L61">
        <f t="shared" si="27"/>
        <v>6.6343046339597658</v>
      </c>
      <c r="M61" t="s">
        <v>126</v>
      </c>
      <c r="N61">
        <v>26.31617</v>
      </c>
      <c r="O61">
        <f t="shared" si="15"/>
        <v>163712.5415417593</v>
      </c>
      <c r="R61" s="12" t="s">
        <v>105</v>
      </c>
      <c r="S61" s="12">
        <v>93206</v>
      </c>
      <c r="AB61" s="17" t="s">
        <v>100</v>
      </c>
      <c r="AC61" s="10">
        <f t="shared" si="16"/>
        <v>38854.992890000001</v>
      </c>
      <c r="AD61" s="10">
        <f t="shared" si="17"/>
        <v>24613.3</v>
      </c>
      <c r="AE61" s="10"/>
      <c r="AF61" s="10">
        <v>38854.992890000001</v>
      </c>
      <c r="AG61" s="10">
        <v>24613.3</v>
      </c>
      <c r="AH61" s="18"/>
      <c r="AI61" s="13" t="s">
        <v>100</v>
      </c>
      <c r="AJ61">
        <v>94801.7</v>
      </c>
      <c r="AK61">
        <v>8</v>
      </c>
      <c r="AL61" s="6" t="s">
        <v>126</v>
      </c>
      <c r="AM61" s="13"/>
      <c r="AN61" s="17" t="s">
        <v>100</v>
      </c>
      <c r="AO61" s="10">
        <v>94801.7</v>
      </c>
      <c r="AP61" s="10">
        <v>8</v>
      </c>
      <c r="AQ61" s="19" t="s">
        <v>126</v>
      </c>
      <c r="AR61" s="10" t="s">
        <v>138</v>
      </c>
      <c r="AS61" s="10">
        <v>0.125</v>
      </c>
      <c r="AT61" s="11">
        <f t="shared" si="18"/>
        <v>11850.2125</v>
      </c>
      <c r="AW61">
        <f t="shared" si="19"/>
        <v>1</v>
      </c>
      <c r="AX61">
        <f t="shared" si="20"/>
        <v>38854.992890000001</v>
      </c>
      <c r="AY61">
        <f t="shared" si="21"/>
        <v>24613.3</v>
      </c>
      <c r="BA61">
        <f t="shared" si="22"/>
        <v>27004.78039</v>
      </c>
      <c r="BB61">
        <f>IF(AW61=1,(AG61-ATS57),0)</f>
        <v>24613.3</v>
      </c>
      <c r="BD61" s="17" t="s">
        <v>100</v>
      </c>
      <c r="BE61" s="10">
        <v>38854.992890000001</v>
      </c>
      <c r="BF61" s="11">
        <v>24613.3</v>
      </c>
      <c r="BG61" s="17" t="s">
        <v>100</v>
      </c>
      <c r="BH61" t="s">
        <v>100</v>
      </c>
      <c r="BI61" s="1">
        <v>13162.04</v>
      </c>
      <c r="BJ61" s="1">
        <v>7973.3140000000003</v>
      </c>
      <c r="BU61" s="1">
        <f t="shared" si="23"/>
        <v>25692.95289</v>
      </c>
      <c r="BV61" s="1">
        <f t="shared" si="24"/>
        <v>16639.985999999997</v>
      </c>
      <c r="BW61">
        <f t="shared" si="25"/>
        <v>66.125228648832206</v>
      </c>
      <c r="BX61">
        <f t="shared" si="26"/>
        <v>67.605668480049403</v>
      </c>
    </row>
    <row r="62" spans="3:78" ht="12.75" customHeight="1" x14ac:dyDescent="0.25">
      <c r="C62">
        <v>26</v>
      </c>
      <c r="D62" t="s">
        <v>51</v>
      </c>
      <c r="E62" t="s">
        <v>52</v>
      </c>
      <c r="F62" t="s">
        <v>53</v>
      </c>
      <c r="G62" s="13" t="s">
        <v>102</v>
      </c>
      <c r="H62" t="s">
        <v>55</v>
      </c>
      <c r="I62" t="s">
        <v>56</v>
      </c>
      <c r="J62" t="s">
        <v>57</v>
      </c>
      <c r="K62">
        <v>8881668.2866040003</v>
      </c>
      <c r="L62">
        <f t="shared" si="27"/>
        <v>6.9484945490687275</v>
      </c>
      <c r="M62" t="s">
        <v>72</v>
      </c>
      <c r="N62">
        <v>25.675940000000001</v>
      </c>
      <c r="O62">
        <f t="shared" si="15"/>
        <v>345914.04585787316</v>
      </c>
      <c r="R62" s="12" t="s">
        <v>166</v>
      </c>
      <c r="S62" s="12">
        <v>56370</v>
      </c>
      <c r="AB62" s="17" t="s">
        <v>102</v>
      </c>
      <c r="AC62" s="10">
        <f t="shared" si="16"/>
        <v>247495.45460999999</v>
      </c>
      <c r="AD62" s="10">
        <f t="shared" si="17"/>
        <v>146380.5</v>
      </c>
      <c r="AE62" s="10"/>
      <c r="AF62" s="10">
        <v>247495.45460999999</v>
      </c>
      <c r="AG62" s="10">
        <v>146380.5</v>
      </c>
      <c r="AH62" s="18"/>
      <c r="AI62" s="13" t="s">
        <v>102</v>
      </c>
      <c r="AJ62">
        <v>261600.6</v>
      </c>
      <c r="AK62">
        <v>16</v>
      </c>
      <c r="AL62" s="6" t="s">
        <v>72</v>
      </c>
      <c r="AM62" s="13"/>
      <c r="AN62" s="17" t="s">
        <v>102</v>
      </c>
      <c r="AO62" s="10">
        <v>261600.6</v>
      </c>
      <c r="AP62" s="10">
        <v>16</v>
      </c>
      <c r="AQ62" s="19" t="s">
        <v>72</v>
      </c>
      <c r="AR62" s="10"/>
      <c r="AS62" s="10">
        <v>0.10199999999999999</v>
      </c>
      <c r="AT62" s="11">
        <f t="shared" si="18"/>
        <v>26683.261199999997</v>
      </c>
      <c r="AW62">
        <f t="shared" si="19"/>
        <v>1</v>
      </c>
      <c r="AX62">
        <f t="shared" si="20"/>
        <v>247495.45460999999</v>
      </c>
      <c r="AY62">
        <f t="shared" si="21"/>
        <v>146380.5</v>
      </c>
      <c r="BA62">
        <f t="shared" si="22"/>
        <v>220812.19340999998</v>
      </c>
      <c r="BB62">
        <f>IF(AW62=1,(AG62-ATS57),0)</f>
        <v>146380.5</v>
      </c>
      <c r="BD62" s="17" t="s">
        <v>102</v>
      </c>
      <c r="BE62" s="10">
        <v>247495.45460999999</v>
      </c>
      <c r="BF62" s="11">
        <v>146380.5</v>
      </c>
      <c r="BG62" s="17" t="s">
        <v>102</v>
      </c>
      <c r="BH62" t="s">
        <v>102</v>
      </c>
      <c r="BI62" s="1">
        <v>49188.23</v>
      </c>
      <c r="BJ62" s="1">
        <v>30993.56</v>
      </c>
      <c r="BU62" s="1">
        <f t="shared" si="23"/>
        <v>198307.22460999998</v>
      </c>
      <c r="BV62" s="1">
        <f t="shared" si="24"/>
        <v>115386.94</v>
      </c>
      <c r="BW62">
        <f t="shared" si="25"/>
        <v>80.125602679245091</v>
      </c>
      <c r="BX62">
        <f t="shared" si="26"/>
        <v>78.826715307025182</v>
      </c>
    </row>
    <row r="63" spans="3:78" x14ac:dyDescent="0.2">
      <c r="C63">
        <v>47</v>
      </c>
      <c r="D63" t="s">
        <v>51</v>
      </c>
      <c r="E63" t="s">
        <v>52</v>
      </c>
      <c r="F63" t="s">
        <v>53</v>
      </c>
      <c r="G63" s="13" t="s">
        <v>167</v>
      </c>
      <c r="H63" t="s">
        <v>55</v>
      </c>
      <c r="I63" t="s">
        <v>56</v>
      </c>
      <c r="J63" t="s">
        <v>57</v>
      </c>
      <c r="K63">
        <v>3824.557624</v>
      </c>
      <c r="L63">
        <f t="shared" si="27"/>
        <v>3.5825812087533286</v>
      </c>
      <c r="M63" t="s">
        <v>85</v>
      </c>
      <c r="N63">
        <v>1</v>
      </c>
      <c r="O63">
        <f t="shared" ref="O63:O94" si="28">K63/N63</f>
        <v>3824.557624</v>
      </c>
      <c r="AB63" s="17" t="s">
        <v>167</v>
      </c>
      <c r="AC63" s="10" t="e">
        <f t="shared" si="16"/>
        <v>#N/A</v>
      </c>
      <c r="AD63" s="10" t="e">
        <f t="shared" si="17"/>
        <v>#N/A</v>
      </c>
      <c r="AE63" s="10"/>
      <c r="AF63" s="10" t="e">
        <f>#N/A</f>
        <v>#N/A</v>
      </c>
      <c r="AG63" s="10" t="e">
        <f>#N/A</f>
        <v>#N/A</v>
      </c>
      <c r="AH63" s="18"/>
      <c r="AI63" s="13" t="s">
        <v>167</v>
      </c>
      <c r="AJ63">
        <v>7183.5</v>
      </c>
      <c r="AK63">
        <v>3</v>
      </c>
      <c r="AL63" s="6" t="s">
        <v>85</v>
      </c>
      <c r="AM63" s="13"/>
      <c r="AN63" s="17" t="s">
        <v>167</v>
      </c>
      <c r="AO63" s="10">
        <v>7183.5</v>
      </c>
      <c r="AP63" s="10">
        <v>3</v>
      </c>
      <c r="AQ63" s="19" t="s">
        <v>85</v>
      </c>
      <c r="AR63" s="10"/>
      <c r="AS63" s="10">
        <v>0.2</v>
      </c>
      <c r="AT63" s="11">
        <f t="shared" si="18"/>
        <v>1436.7</v>
      </c>
      <c r="AW63">
        <f t="shared" si="19"/>
        <v>0</v>
      </c>
      <c r="AX63">
        <f t="shared" si="20"/>
        <v>1436.7</v>
      </c>
      <c r="AY63">
        <f t="shared" si="21"/>
        <v>1436.7</v>
      </c>
      <c r="BA63">
        <f t="shared" si="22"/>
        <v>0</v>
      </c>
      <c r="BB63">
        <f>IF(AW63=1,(AG63-ATS57),0)</f>
        <v>0</v>
      </c>
      <c r="BD63" s="17" t="s">
        <v>167</v>
      </c>
      <c r="BE63" s="10">
        <v>1436.7</v>
      </c>
      <c r="BF63" s="11">
        <v>1436.7</v>
      </c>
      <c r="BG63" s="17" t="s">
        <v>167</v>
      </c>
      <c r="BI63"/>
      <c r="BJ63"/>
      <c r="BU63" s="1" t="e">
        <f t="shared" si="23"/>
        <v>#N/A</v>
      </c>
      <c r="BV63" s="1" t="e">
        <f t="shared" si="24"/>
        <v>#N/A</v>
      </c>
      <c r="BW63" t="e">
        <f t="shared" si="25"/>
        <v>#N/A</v>
      </c>
      <c r="BX63" t="e">
        <f t="shared" si="26"/>
        <v>#N/A</v>
      </c>
    </row>
    <row r="64" spans="3:78" x14ac:dyDescent="0.2">
      <c r="C64">
        <v>81</v>
      </c>
      <c r="D64" t="s">
        <v>51</v>
      </c>
      <c r="E64" t="s">
        <v>52</v>
      </c>
      <c r="F64" t="s">
        <v>53</v>
      </c>
      <c r="G64" s="13" t="s">
        <v>168</v>
      </c>
      <c r="H64" t="s">
        <v>55</v>
      </c>
      <c r="I64" t="s">
        <v>56</v>
      </c>
      <c r="J64" t="s">
        <v>57</v>
      </c>
      <c r="K64">
        <v>742789.12392799999</v>
      </c>
      <c r="L64">
        <f t="shared" si="27"/>
        <v>5.8708655360846587</v>
      </c>
      <c r="N64">
        <v>1</v>
      </c>
      <c r="O64">
        <f t="shared" si="28"/>
        <v>742789.12392799999</v>
      </c>
      <c r="AB64" s="17" t="s">
        <v>168</v>
      </c>
      <c r="AC64" s="10" t="e">
        <f t="shared" si="16"/>
        <v>#N/A</v>
      </c>
      <c r="AD64" s="10" t="e">
        <f t="shared" si="17"/>
        <v>#N/A</v>
      </c>
      <c r="AE64" s="10"/>
      <c r="AF64" s="10" t="e">
        <f>#N/A</f>
        <v>#N/A</v>
      </c>
      <c r="AG64" s="10" t="e">
        <f>#N/A</f>
        <v>#N/A</v>
      </c>
      <c r="AH64" s="18"/>
      <c r="AI64" s="13" t="s">
        <v>168</v>
      </c>
      <c r="AJ64">
        <v>742789.1</v>
      </c>
      <c r="AK64">
        <v>1</v>
      </c>
      <c r="AL64" s="20" t="s">
        <v>168</v>
      </c>
      <c r="AM64" s="13"/>
      <c r="AN64" s="17" t="s">
        <v>168</v>
      </c>
      <c r="AO64" s="10">
        <v>742789.1</v>
      </c>
      <c r="AP64" s="10">
        <v>1</v>
      </c>
      <c r="AQ64" s="21" t="s">
        <v>168</v>
      </c>
      <c r="AR64" s="10"/>
      <c r="AS64" s="10">
        <v>1</v>
      </c>
      <c r="AT64" s="11">
        <f t="shared" si="18"/>
        <v>742789.1</v>
      </c>
      <c r="AW64">
        <f t="shared" si="19"/>
        <v>0</v>
      </c>
      <c r="AX64">
        <f t="shared" si="20"/>
        <v>742789.1</v>
      </c>
      <c r="AY64">
        <f t="shared" si="21"/>
        <v>742789.1</v>
      </c>
      <c r="BA64">
        <f t="shared" si="22"/>
        <v>0</v>
      </c>
      <c r="BB64">
        <f>IF(AW64=1,(AG64-ATS57),0)</f>
        <v>0</v>
      </c>
      <c r="BD64" s="17" t="s">
        <v>168</v>
      </c>
      <c r="BE64" s="10">
        <v>742789.1</v>
      </c>
      <c r="BF64" s="11">
        <v>742789.1</v>
      </c>
      <c r="BG64" s="17" t="s">
        <v>168</v>
      </c>
      <c r="BI64"/>
      <c r="BJ64"/>
      <c r="BU64" s="1" t="e">
        <f t="shared" si="23"/>
        <v>#N/A</v>
      </c>
      <c r="BV64" s="1" t="e">
        <f t="shared" si="24"/>
        <v>#N/A</v>
      </c>
      <c r="BW64" t="e">
        <f t="shared" si="25"/>
        <v>#N/A</v>
      </c>
      <c r="BX64" t="e">
        <f t="shared" si="26"/>
        <v>#N/A</v>
      </c>
    </row>
    <row r="65" spans="3:76" ht="15" customHeight="1" x14ac:dyDescent="0.2">
      <c r="C65">
        <v>48</v>
      </c>
      <c r="D65" t="s">
        <v>51</v>
      </c>
      <c r="E65" t="s">
        <v>52</v>
      </c>
      <c r="F65" t="s">
        <v>53</v>
      </c>
      <c r="G65" s="13" t="s">
        <v>104</v>
      </c>
      <c r="H65" t="s">
        <v>55</v>
      </c>
      <c r="I65" t="s">
        <v>56</v>
      </c>
      <c r="J65" t="s">
        <v>57</v>
      </c>
      <c r="K65">
        <v>127196.41080500001</v>
      </c>
      <c r="L65">
        <f t="shared" si="27"/>
        <v>5.1044748566773697</v>
      </c>
      <c r="M65" t="s">
        <v>85</v>
      </c>
      <c r="N65">
        <v>332.57810000000001</v>
      </c>
      <c r="O65">
        <f t="shared" si="28"/>
        <v>382.45576243595116</v>
      </c>
      <c r="AB65" s="17" t="s">
        <v>104</v>
      </c>
      <c r="AC65" s="10">
        <f t="shared" si="16"/>
        <v>3114.6878999999999</v>
      </c>
      <c r="AD65" s="10">
        <f t="shared" si="17"/>
        <v>2073.866</v>
      </c>
      <c r="AE65" s="10"/>
      <c r="AF65" s="10">
        <v>3114.6878999999999</v>
      </c>
      <c r="AG65" s="10">
        <v>2073.866</v>
      </c>
      <c r="AH65" s="18"/>
      <c r="AI65" s="13" t="s">
        <v>104</v>
      </c>
      <c r="AJ65">
        <v>7183.5</v>
      </c>
      <c r="AK65">
        <v>3</v>
      </c>
      <c r="AL65" s="6" t="s">
        <v>85</v>
      </c>
      <c r="AM65" s="13"/>
      <c r="AN65" s="17" t="s">
        <v>104</v>
      </c>
      <c r="AO65" s="10">
        <v>7183.5</v>
      </c>
      <c r="AP65" s="10">
        <v>3</v>
      </c>
      <c r="AQ65" s="19" t="s">
        <v>85</v>
      </c>
      <c r="AR65" s="10"/>
      <c r="AS65" s="10">
        <v>0.4</v>
      </c>
      <c r="AT65" s="11">
        <f t="shared" si="18"/>
        <v>2873.4</v>
      </c>
      <c r="AW65">
        <f t="shared" si="19"/>
        <v>1</v>
      </c>
      <c r="AX65">
        <f t="shared" si="20"/>
        <v>3114.6878999999999</v>
      </c>
      <c r="AY65">
        <f t="shared" si="21"/>
        <v>2073.866</v>
      </c>
      <c r="BA65">
        <f t="shared" si="22"/>
        <v>241.28789999999981</v>
      </c>
      <c r="BB65">
        <f>IF(AW65=1,(AG65-ATS57),0)</f>
        <v>2073.866</v>
      </c>
      <c r="BD65" s="17" t="s">
        <v>104</v>
      </c>
      <c r="BE65" s="10">
        <v>3114.6878999999999</v>
      </c>
      <c r="BF65" s="11">
        <v>2073.866</v>
      </c>
      <c r="BG65" s="17" t="s">
        <v>104</v>
      </c>
      <c r="BH65" t="s">
        <v>104</v>
      </c>
      <c r="BI65" s="1">
        <v>703.20529999999997</v>
      </c>
      <c r="BJ65" s="1">
        <v>484.93360000000001</v>
      </c>
      <c r="BU65" s="1">
        <f t="shared" si="23"/>
        <v>2411.4825999999998</v>
      </c>
      <c r="BV65" s="1">
        <f t="shared" si="24"/>
        <v>1588.9323999999999</v>
      </c>
      <c r="BW65">
        <f t="shared" si="25"/>
        <v>77.422928955417973</v>
      </c>
      <c r="BX65">
        <f t="shared" si="26"/>
        <v>76.616927033858502</v>
      </c>
    </row>
    <row r="66" spans="3:76" ht="15" customHeight="1" x14ac:dyDescent="0.2">
      <c r="C66">
        <v>63</v>
      </c>
      <c r="D66" t="s">
        <v>51</v>
      </c>
      <c r="E66" t="s">
        <v>52</v>
      </c>
      <c r="F66" t="s">
        <v>53</v>
      </c>
      <c r="G66" s="13" t="s">
        <v>169</v>
      </c>
      <c r="H66" t="s">
        <v>55</v>
      </c>
      <c r="I66" t="s">
        <v>56</v>
      </c>
      <c r="J66" t="s">
        <v>57</v>
      </c>
      <c r="K66">
        <v>18122.380147</v>
      </c>
      <c r="L66">
        <f t="shared" si="27"/>
        <v>4.2582152362119032</v>
      </c>
      <c r="M66" t="s">
        <v>68</v>
      </c>
      <c r="N66">
        <v>1</v>
      </c>
      <c r="O66">
        <f t="shared" si="28"/>
        <v>18122.380147</v>
      </c>
      <c r="AB66" s="17" t="s">
        <v>169</v>
      </c>
      <c r="AC66" s="10" t="e">
        <f t="shared" si="16"/>
        <v>#N/A</v>
      </c>
      <c r="AD66" s="10" t="e">
        <f t="shared" si="17"/>
        <v>#N/A</v>
      </c>
      <c r="AE66" s="10"/>
      <c r="AF66" s="10" t="e">
        <f>#N/A</f>
        <v>#N/A</v>
      </c>
      <c r="AG66" s="10" t="e">
        <f>#N/A</f>
        <v>#N/A</v>
      </c>
      <c r="AH66" s="18"/>
      <c r="AI66" s="13" t="s">
        <v>169</v>
      </c>
      <c r="AJ66">
        <v>1812530.5</v>
      </c>
      <c r="AK66">
        <v>3</v>
      </c>
      <c r="AL66" s="6" t="s">
        <v>68</v>
      </c>
      <c r="AM66" s="13"/>
      <c r="AN66" s="17" t="s">
        <v>169</v>
      </c>
      <c r="AO66" s="10">
        <v>1812530.5</v>
      </c>
      <c r="AP66" s="10">
        <v>3</v>
      </c>
      <c r="AQ66" s="19" t="s">
        <v>68</v>
      </c>
      <c r="AR66" s="10"/>
      <c r="AS66" s="10">
        <v>0.34</v>
      </c>
      <c r="AT66" s="11">
        <f t="shared" si="18"/>
        <v>616260.37</v>
      </c>
      <c r="AW66">
        <f t="shared" si="19"/>
        <v>0</v>
      </c>
      <c r="AX66">
        <f t="shared" si="20"/>
        <v>616260.37</v>
      </c>
      <c r="AY66">
        <f t="shared" si="21"/>
        <v>616260.37</v>
      </c>
      <c r="BA66">
        <f t="shared" si="22"/>
        <v>0</v>
      </c>
      <c r="BB66">
        <f>IF(AW66=1,(AG66-ATS57),0)</f>
        <v>0</v>
      </c>
      <c r="BD66" s="17" t="s">
        <v>169</v>
      </c>
      <c r="BE66" s="10">
        <v>616260.37</v>
      </c>
      <c r="BF66" s="11">
        <v>616260.37</v>
      </c>
      <c r="BG66" s="17" t="s">
        <v>169</v>
      </c>
      <c r="BH66" t="s">
        <v>169</v>
      </c>
      <c r="BI66" s="1" t="s">
        <v>78</v>
      </c>
      <c r="BJ66" s="1">
        <v>6.5920009999999998</v>
      </c>
      <c r="BU66" s="1" t="e">
        <f t="shared" si="23"/>
        <v>#N/A</v>
      </c>
      <c r="BV66" s="1" t="e">
        <f t="shared" si="24"/>
        <v>#N/A</v>
      </c>
      <c r="BW66" t="e">
        <f t="shared" si="25"/>
        <v>#N/A</v>
      </c>
      <c r="BX66" t="e">
        <f t="shared" si="26"/>
        <v>#N/A</v>
      </c>
    </row>
    <row r="67" spans="3:76" x14ac:dyDescent="0.2">
      <c r="C67">
        <v>68</v>
      </c>
      <c r="D67" t="s">
        <v>51</v>
      </c>
      <c r="E67" t="s">
        <v>52</v>
      </c>
      <c r="F67" t="s">
        <v>53</v>
      </c>
      <c r="G67" s="13" t="s">
        <v>170</v>
      </c>
      <c r="H67" t="s">
        <v>55</v>
      </c>
      <c r="I67" t="s">
        <v>56</v>
      </c>
      <c r="J67" t="s">
        <v>57</v>
      </c>
      <c r="K67">
        <v>8416.3600850000003</v>
      </c>
      <c r="L67">
        <f t="shared" si="27"/>
        <v>3.9251243080338951</v>
      </c>
      <c r="M67" t="s">
        <v>87</v>
      </c>
      <c r="N67">
        <v>1</v>
      </c>
      <c r="O67">
        <f t="shared" si="28"/>
        <v>8416.3600850000003</v>
      </c>
      <c r="AB67" s="17" t="s">
        <v>170</v>
      </c>
      <c r="AC67" s="10" t="e">
        <f t="shared" si="16"/>
        <v>#N/A</v>
      </c>
      <c r="AD67" s="10" t="e">
        <f t="shared" si="17"/>
        <v>#N/A</v>
      </c>
      <c r="AE67" s="10"/>
      <c r="AF67" s="10" t="e">
        <f>#N/A</f>
        <v>#N/A</v>
      </c>
      <c r="AG67" s="10" t="e">
        <f>#N/A</f>
        <v>#N/A</v>
      </c>
      <c r="AH67" s="18"/>
      <c r="AI67" s="13" t="s">
        <v>170</v>
      </c>
      <c r="AJ67">
        <v>803480.2</v>
      </c>
      <c r="AK67">
        <v>2</v>
      </c>
      <c r="AL67" s="6" t="s">
        <v>87</v>
      </c>
      <c r="AM67" s="13"/>
      <c r="AN67" s="17" t="s">
        <v>170</v>
      </c>
      <c r="AO67" s="10">
        <v>803480.2</v>
      </c>
      <c r="AP67" s="10">
        <v>2</v>
      </c>
      <c r="AQ67" s="19" t="s">
        <v>87</v>
      </c>
      <c r="AR67" s="10"/>
      <c r="AS67" s="10">
        <v>0.6</v>
      </c>
      <c r="AT67" s="11">
        <f t="shared" si="18"/>
        <v>482088.11999999994</v>
      </c>
      <c r="AW67">
        <f t="shared" si="19"/>
        <v>0</v>
      </c>
      <c r="AX67">
        <f t="shared" si="20"/>
        <v>482088.11999999994</v>
      </c>
      <c r="AY67">
        <f t="shared" si="21"/>
        <v>482088.11999999994</v>
      </c>
      <c r="BA67">
        <f t="shared" si="22"/>
        <v>0</v>
      </c>
      <c r="BB67">
        <f>IF(AW67=1,(AG67-ATS57),0)</f>
        <v>0</v>
      </c>
      <c r="BD67" s="17" t="s">
        <v>170</v>
      </c>
      <c r="BE67" s="10">
        <v>482088.12</v>
      </c>
      <c r="BF67" s="11">
        <v>482088.12</v>
      </c>
      <c r="BG67" s="17" t="s">
        <v>170</v>
      </c>
      <c r="BH67" t="s">
        <v>170</v>
      </c>
      <c r="BI67" s="1">
        <v>7.1902939999999997</v>
      </c>
      <c r="BJ67" s="1">
        <v>104.95489999999999</v>
      </c>
      <c r="BU67" s="1" t="e">
        <f t="shared" si="23"/>
        <v>#N/A</v>
      </c>
      <c r="BV67" s="1" t="e">
        <f t="shared" si="24"/>
        <v>#N/A</v>
      </c>
      <c r="BW67" t="e">
        <f t="shared" si="25"/>
        <v>#N/A</v>
      </c>
      <c r="BX67" t="e">
        <f t="shared" si="26"/>
        <v>#N/A</v>
      </c>
    </row>
    <row r="68" spans="3:76" ht="12.75" customHeight="1" x14ac:dyDescent="0.25">
      <c r="C68">
        <v>31</v>
      </c>
      <c r="D68" t="s">
        <v>51</v>
      </c>
      <c r="E68" t="s">
        <v>52</v>
      </c>
      <c r="F68" t="s">
        <v>53</v>
      </c>
      <c r="G68" s="13" t="s">
        <v>107</v>
      </c>
      <c r="H68" t="s">
        <v>55</v>
      </c>
      <c r="I68" t="s">
        <v>56</v>
      </c>
      <c r="J68" t="s">
        <v>57</v>
      </c>
      <c r="K68">
        <v>91189065.166751996</v>
      </c>
      <c r="L68">
        <f t="shared" si="27"/>
        <v>7.9599427635207354</v>
      </c>
      <c r="M68" t="s">
        <v>72</v>
      </c>
      <c r="N68">
        <v>263.61770000000001</v>
      </c>
      <c r="O68">
        <f t="shared" si="28"/>
        <v>345914.04585789191</v>
      </c>
      <c r="R68" s="14" t="s">
        <v>161</v>
      </c>
      <c r="S68" s="12">
        <v>19488.8</v>
      </c>
      <c r="AB68" s="17" t="s">
        <v>107</v>
      </c>
      <c r="AC68" s="10">
        <f t="shared" si="16"/>
        <v>204570.50472</v>
      </c>
      <c r="AD68" s="10">
        <f t="shared" si="17"/>
        <v>193974.2</v>
      </c>
      <c r="AE68" s="10"/>
      <c r="AF68" s="10">
        <v>204570.50472</v>
      </c>
      <c r="AG68" s="10">
        <v>193974.2</v>
      </c>
      <c r="AH68" s="18"/>
      <c r="AI68" s="13" t="s">
        <v>107</v>
      </c>
      <c r="AJ68">
        <v>261600.6</v>
      </c>
      <c r="AK68">
        <v>16</v>
      </c>
      <c r="AL68" s="6" t="s">
        <v>72</v>
      </c>
      <c r="AM68" s="13"/>
      <c r="AN68" s="17" t="s">
        <v>107</v>
      </c>
      <c r="AO68" s="10">
        <v>261600.6</v>
      </c>
      <c r="AP68" s="10">
        <v>16</v>
      </c>
      <c r="AQ68" s="19" t="s">
        <v>72</v>
      </c>
      <c r="AR68" s="10"/>
      <c r="AS68" s="10">
        <v>6.25E-2</v>
      </c>
      <c r="AT68" s="11">
        <f t="shared" si="18"/>
        <v>16350.0375</v>
      </c>
      <c r="AW68">
        <f t="shared" si="19"/>
        <v>1</v>
      </c>
      <c r="AX68">
        <f t="shared" si="20"/>
        <v>204570.50472</v>
      </c>
      <c r="AY68">
        <f t="shared" si="21"/>
        <v>193974.2</v>
      </c>
      <c r="BA68">
        <f t="shared" si="22"/>
        <v>188220.46721999999</v>
      </c>
      <c r="BB68">
        <f>IF(AW68=1,(AG68-ATS57),0)</f>
        <v>193974.2</v>
      </c>
      <c r="BD68" s="17" t="s">
        <v>107</v>
      </c>
      <c r="BE68" s="10">
        <v>204570.50472</v>
      </c>
      <c r="BF68" s="11">
        <v>193974.2</v>
      </c>
      <c r="BG68" s="17" t="s">
        <v>107</v>
      </c>
      <c r="BH68" t="s">
        <v>107</v>
      </c>
      <c r="BI68" s="1">
        <v>70492.5</v>
      </c>
      <c r="BJ68" s="1">
        <v>55352.88</v>
      </c>
      <c r="BU68" s="1">
        <f t="shared" si="23"/>
        <v>134078.00472</v>
      </c>
      <c r="BV68" s="1">
        <f t="shared" si="24"/>
        <v>138621.32</v>
      </c>
      <c r="BW68">
        <f t="shared" si="25"/>
        <v>65.541220081318869</v>
      </c>
      <c r="BX68">
        <f t="shared" si="26"/>
        <v>71.463792607470481</v>
      </c>
    </row>
    <row r="69" spans="3:76" ht="12.75" customHeight="1" x14ac:dyDescent="0.25">
      <c r="C69">
        <v>54</v>
      </c>
      <c r="D69" t="s">
        <v>51</v>
      </c>
      <c r="E69" t="s">
        <v>52</v>
      </c>
      <c r="F69" t="s">
        <v>53</v>
      </c>
      <c r="G69" s="13" t="s">
        <v>121</v>
      </c>
      <c r="H69" t="s">
        <v>55</v>
      </c>
      <c r="I69" t="s">
        <v>56</v>
      </c>
      <c r="J69" t="s">
        <v>57</v>
      </c>
      <c r="K69">
        <v>1957313.8214779999</v>
      </c>
      <c r="L69">
        <f t="shared" si="27"/>
        <v>6.2916604628627351</v>
      </c>
      <c r="N69">
        <v>21411.68</v>
      </c>
      <c r="O69">
        <f t="shared" si="28"/>
        <v>91.413369781259576</v>
      </c>
      <c r="AB69" s="17" t="s">
        <v>121</v>
      </c>
      <c r="AC69" s="10" t="e">
        <f t="shared" si="16"/>
        <v>#N/A</v>
      </c>
      <c r="AD69" s="10" t="e">
        <f t="shared" si="17"/>
        <v>#N/A</v>
      </c>
      <c r="AE69" s="10"/>
      <c r="AF69" s="10" t="e">
        <f>#N/A</f>
        <v>#N/A</v>
      </c>
      <c r="AG69" s="10" t="e">
        <f>#N/A</f>
        <v>#N/A</v>
      </c>
      <c r="AH69" s="18"/>
      <c r="AI69" s="13" t="s">
        <v>121</v>
      </c>
      <c r="AJ69">
        <v>803.2</v>
      </c>
      <c r="AK69">
        <v>1</v>
      </c>
      <c r="AL69" s="12" t="s">
        <v>121</v>
      </c>
      <c r="AM69" s="13"/>
      <c r="AN69" s="17" t="s">
        <v>121</v>
      </c>
      <c r="AO69" s="10">
        <v>803.2</v>
      </c>
      <c r="AP69" s="10">
        <v>1</v>
      </c>
      <c r="AQ69" s="22" t="s">
        <v>121</v>
      </c>
      <c r="AR69" s="10"/>
      <c r="AS69" s="10">
        <v>1</v>
      </c>
      <c r="AT69" s="11">
        <f t="shared" si="18"/>
        <v>803.2</v>
      </c>
      <c r="AW69">
        <f t="shared" si="19"/>
        <v>0</v>
      </c>
      <c r="AX69">
        <f t="shared" si="20"/>
        <v>803.2</v>
      </c>
      <c r="AY69">
        <f t="shared" si="21"/>
        <v>803.2</v>
      </c>
      <c r="BA69">
        <f t="shared" si="22"/>
        <v>0</v>
      </c>
      <c r="BB69">
        <f>IF(AW69=1,(AG69-ATS57),0)</f>
        <v>0</v>
      </c>
      <c r="BD69" s="17" t="s">
        <v>121</v>
      </c>
      <c r="BE69" s="10">
        <v>803.2</v>
      </c>
      <c r="BF69" s="11">
        <v>803.2</v>
      </c>
      <c r="BG69" s="17" t="s">
        <v>121</v>
      </c>
      <c r="BH69" t="s">
        <v>121</v>
      </c>
      <c r="BI69" s="1" t="s">
        <v>78</v>
      </c>
      <c r="BJ69" s="1">
        <v>1426.2570000000001</v>
      </c>
      <c r="BU69" s="1" t="e">
        <f t="shared" si="23"/>
        <v>#N/A</v>
      </c>
      <c r="BV69" s="1" t="e">
        <f t="shared" si="24"/>
        <v>#N/A</v>
      </c>
      <c r="BW69" t="e">
        <f t="shared" si="25"/>
        <v>#N/A</v>
      </c>
      <c r="BX69" t="e">
        <f t="shared" si="26"/>
        <v>#N/A</v>
      </c>
    </row>
    <row r="70" spans="3:76" ht="12.75" customHeight="1" x14ac:dyDescent="0.25">
      <c r="C70">
        <v>27</v>
      </c>
      <c r="D70" t="s">
        <v>51</v>
      </c>
      <c r="E70" t="s">
        <v>52</v>
      </c>
      <c r="F70" t="s">
        <v>53</v>
      </c>
      <c r="G70" s="13" t="s">
        <v>109</v>
      </c>
      <c r="H70" t="s">
        <v>55</v>
      </c>
      <c r="I70" t="s">
        <v>56</v>
      </c>
      <c r="J70" t="s">
        <v>57</v>
      </c>
      <c r="K70">
        <v>7295856.475633</v>
      </c>
      <c r="L70">
        <f t="shared" si="27"/>
        <v>6.8630762819467712</v>
      </c>
      <c r="M70" t="s">
        <v>72</v>
      </c>
      <c r="N70">
        <v>21.091529999999999</v>
      </c>
      <c r="O70">
        <f t="shared" si="28"/>
        <v>345914.04585788707</v>
      </c>
      <c r="R70" s="14" t="s">
        <v>68</v>
      </c>
      <c r="S70" s="12">
        <v>1812530.5</v>
      </c>
      <c r="AB70" s="17" t="s">
        <v>109</v>
      </c>
      <c r="AC70" s="10">
        <f t="shared" si="16"/>
        <v>68851.370939999993</v>
      </c>
      <c r="AD70" s="10">
        <f t="shared" si="17"/>
        <v>53269.23</v>
      </c>
      <c r="AE70" s="10"/>
      <c r="AF70" s="10">
        <v>68851.370939999993</v>
      </c>
      <c r="AG70" s="10">
        <v>53269.23</v>
      </c>
      <c r="AH70" s="18"/>
      <c r="AI70" s="13" t="s">
        <v>109</v>
      </c>
      <c r="AJ70">
        <v>261600.6</v>
      </c>
      <c r="AK70">
        <v>16</v>
      </c>
      <c r="AL70" s="6" t="s">
        <v>72</v>
      </c>
      <c r="AM70" s="13"/>
      <c r="AN70" s="17" t="s">
        <v>109</v>
      </c>
      <c r="AO70" s="10">
        <v>261600.6</v>
      </c>
      <c r="AP70" s="10">
        <v>16</v>
      </c>
      <c r="AQ70" s="19" t="s">
        <v>72</v>
      </c>
      <c r="AR70" s="10"/>
      <c r="AS70" s="10">
        <v>0.06</v>
      </c>
      <c r="AT70" s="11">
        <f t="shared" si="18"/>
        <v>15696.036</v>
      </c>
      <c r="AW70">
        <f t="shared" si="19"/>
        <v>1</v>
      </c>
      <c r="AX70">
        <f t="shared" si="20"/>
        <v>68851.370939999993</v>
      </c>
      <c r="AY70">
        <f t="shared" si="21"/>
        <v>53269.23</v>
      </c>
      <c r="BA70">
        <f t="shared" si="22"/>
        <v>53155.334939999993</v>
      </c>
      <c r="BB70">
        <f>IF(AW70=1,(AG70-ATS57),0)</f>
        <v>53269.23</v>
      </c>
      <c r="BD70" s="17" t="s">
        <v>109</v>
      </c>
      <c r="BE70" s="10">
        <v>68851.370939999993</v>
      </c>
      <c r="BF70" s="11">
        <v>53269.23</v>
      </c>
      <c r="BG70" s="17" t="s">
        <v>109</v>
      </c>
      <c r="BH70" t="s">
        <v>109</v>
      </c>
      <c r="BI70" s="1">
        <v>15582.51</v>
      </c>
      <c r="BJ70" s="1">
        <v>12042.26</v>
      </c>
      <c r="BU70" s="1">
        <f t="shared" si="23"/>
        <v>53268.860939999991</v>
      </c>
      <c r="BV70" s="1">
        <f t="shared" si="24"/>
        <v>41226.97</v>
      </c>
      <c r="BW70">
        <f t="shared" si="25"/>
        <v>77.367901630340427</v>
      </c>
      <c r="BX70">
        <f t="shared" si="26"/>
        <v>77.393591009293729</v>
      </c>
    </row>
    <row r="71" spans="3:76" x14ac:dyDescent="0.2">
      <c r="C71">
        <v>55</v>
      </c>
      <c r="D71" t="s">
        <v>51</v>
      </c>
      <c r="E71" t="s">
        <v>52</v>
      </c>
      <c r="F71" t="s">
        <v>53</v>
      </c>
      <c r="G71" s="13" t="s">
        <v>171</v>
      </c>
      <c r="H71" t="s">
        <v>55</v>
      </c>
      <c r="I71" t="s">
        <v>56</v>
      </c>
      <c r="J71" t="s">
        <v>57</v>
      </c>
      <c r="K71">
        <v>10307032.658292999</v>
      </c>
      <c r="L71">
        <f t="shared" si="27"/>
        <v>7.0131336521296328</v>
      </c>
      <c r="M71" t="s">
        <v>99</v>
      </c>
      <c r="N71">
        <v>1</v>
      </c>
      <c r="O71">
        <f t="shared" si="28"/>
        <v>10307032.658292999</v>
      </c>
      <c r="AB71" s="17" t="s">
        <v>171</v>
      </c>
      <c r="AC71" s="10" t="e">
        <f t="shared" si="16"/>
        <v>#N/A</v>
      </c>
      <c r="AD71" s="10" t="e">
        <f t="shared" si="17"/>
        <v>#N/A</v>
      </c>
      <c r="AE71" s="10"/>
      <c r="AF71" s="10" t="e">
        <f>#N/A</f>
        <v>#N/A</v>
      </c>
      <c r="AG71" s="10" t="e">
        <f>#N/A</f>
        <v>#N/A</v>
      </c>
      <c r="AH71" s="18"/>
      <c r="AI71" s="13" t="s">
        <v>171</v>
      </c>
      <c r="AJ71">
        <v>90230.7</v>
      </c>
      <c r="AK71">
        <v>2</v>
      </c>
      <c r="AL71" s="6" t="s">
        <v>99</v>
      </c>
      <c r="AM71" s="13"/>
      <c r="AN71" s="17" t="s">
        <v>171</v>
      </c>
      <c r="AO71" s="10">
        <v>90230.7</v>
      </c>
      <c r="AP71" s="10">
        <v>2</v>
      </c>
      <c r="AQ71" s="19" t="s">
        <v>99</v>
      </c>
      <c r="AR71" s="10"/>
      <c r="AS71" s="10">
        <v>0.2</v>
      </c>
      <c r="AT71" s="11">
        <f t="shared" si="18"/>
        <v>18046.14</v>
      </c>
      <c r="AW71">
        <f t="shared" si="19"/>
        <v>0</v>
      </c>
      <c r="AX71">
        <f t="shared" si="20"/>
        <v>18046.14</v>
      </c>
      <c r="AY71">
        <f t="shared" si="21"/>
        <v>18046.14</v>
      </c>
      <c r="BA71">
        <f t="shared" si="22"/>
        <v>0</v>
      </c>
      <c r="BB71">
        <f>IF(AW71=1,(AG71-ATS57),0)</f>
        <v>0</v>
      </c>
      <c r="BD71" s="17" t="s">
        <v>171</v>
      </c>
      <c r="BE71" s="10">
        <v>18046.14</v>
      </c>
      <c r="BF71" s="11">
        <v>18046.14</v>
      </c>
      <c r="BG71" s="17" t="s">
        <v>171</v>
      </c>
      <c r="BI71"/>
      <c r="BJ71"/>
      <c r="BU71" s="1" t="e">
        <f t="shared" si="23"/>
        <v>#N/A</v>
      </c>
      <c r="BV71" s="1" t="e">
        <f t="shared" si="24"/>
        <v>#N/A</v>
      </c>
      <c r="BW71" t="e">
        <f t="shared" si="25"/>
        <v>#N/A</v>
      </c>
      <c r="BX71" t="e">
        <f t="shared" si="26"/>
        <v>#N/A</v>
      </c>
    </row>
    <row r="72" spans="3:76" ht="12.75" customHeight="1" x14ac:dyDescent="0.25">
      <c r="C72">
        <v>33</v>
      </c>
      <c r="D72" t="s">
        <v>51</v>
      </c>
      <c r="E72" t="s">
        <v>52</v>
      </c>
      <c r="F72" t="s">
        <v>53</v>
      </c>
      <c r="G72" s="13" t="s">
        <v>172</v>
      </c>
      <c r="H72" t="s">
        <v>55</v>
      </c>
      <c r="I72" t="s">
        <v>56</v>
      </c>
      <c r="J72" t="s">
        <v>57</v>
      </c>
      <c r="K72">
        <v>3459140.4585790001</v>
      </c>
      <c r="L72">
        <f t="shared" si="27"/>
        <v>6.5389681969225188</v>
      </c>
      <c r="M72" t="s">
        <v>72</v>
      </c>
      <c r="N72">
        <v>1</v>
      </c>
      <c r="O72">
        <f t="shared" si="28"/>
        <v>3459140.4585790001</v>
      </c>
      <c r="R72" s="12" t="s">
        <v>66</v>
      </c>
      <c r="S72" s="12">
        <v>375230138.30000001</v>
      </c>
      <c r="AB72" s="17" t="s">
        <v>172</v>
      </c>
      <c r="AC72" s="10" t="e">
        <f t="shared" si="16"/>
        <v>#N/A</v>
      </c>
      <c r="AD72" s="10" t="e">
        <f t="shared" si="17"/>
        <v>#N/A</v>
      </c>
      <c r="AE72" s="10"/>
      <c r="AF72" s="10" t="e">
        <f>#N/A</f>
        <v>#N/A</v>
      </c>
      <c r="AG72" s="10" t="e">
        <f>#N/A</f>
        <v>#N/A</v>
      </c>
      <c r="AH72" s="18"/>
      <c r="AI72" s="13" t="s">
        <v>172</v>
      </c>
      <c r="AJ72">
        <v>261600.6</v>
      </c>
      <c r="AK72">
        <v>16</v>
      </c>
      <c r="AL72" s="6" t="s">
        <v>72</v>
      </c>
      <c r="AM72" s="13"/>
      <c r="AN72" s="17" t="s">
        <v>172</v>
      </c>
      <c r="AO72" s="10">
        <v>261600.6</v>
      </c>
      <c r="AP72" s="10">
        <v>16</v>
      </c>
      <c r="AQ72" s="19" t="s">
        <v>72</v>
      </c>
      <c r="AR72" s="10"/>
      <c r="AS72" s="10">
        <f>1/64</f>
        <v>1.5625E-2</v>
      </c>
      <c r="AT72" s="11">
        <f t="shared" si="18"/>
        <v>4087.5093750000001</v>
      </c>
      <c r="AW72">
        <f t="shared" si="19"/>
        <v>0</v>
      </c>
      <c r="AX72">
        <f t="shared" si="20"/>
        <v>4087.5093750000001</v>
      </c>
      <c r="AY72">
        <f t="shared" si="21"/>
        <v>4087.5093750000001</v>
      </c>
      <c r="BA72">
        <f t="shared" si="22"/>
        <v>0</v>
      </c>
      <c r="BB72">
        <f>IF(AW72=1,(AG72-ATS57),0)</f>
        <v>0</v>
      </c>
      <c r="BD72" s="17" t="s">
        <v>172</v>
      </c>
      <c r="BE72" s="10">
        <v>4087.5093750000001</v>
      </c>
      <c r="BF72" s="11">
        <v>4087.5093750000001</v>
      </c>
      <c r="BG72" s="17" t="s">
        <v>172</v>
      </c>
      <c r="BI72"/>
      <c r="BJ72"/>
      <c r="BU72" s="1" t="e">
        <f t="shared" si="23"/>
        <v>#N/A</v>
      </c>
      <c r="BV72" s="1" t="e">
        <f t="shared" si="24"/>
        <v>#N/A</v>
      </c>
      <c r="BW72" t="e">
        <f t="shared" si="25"/>
        <v>#N/A</v>
      </c>
      <c r="BX72" t="e">
        <f t="shared" si="26"/>
        <v>#N/A</v>
      </c>
    </row>
    <row r="73" spans="3:76" ht="15" x14ac:dyDescent="0.25">
      <c r="C73">
        <v>52</v>
      </c>
      <c r="D73" t="s">
        <v>51</v>
      </c>
      <c r="E73" t="s">
        <v>52</v>
      </c>
      <c r="F73" t="s">
        <v>53</v>
      </c>
      <c r="G73" s="13" t="s">
        <v>132</v>
      </c>
      <c r="H73" t="s">
        <v>55</v>
      </c>
      <c r="I73" t="s">
        <v>56</v>
      </c>
      <c r="J73" t="s">
        <v>57</v>
      </c>
      <c r="K73">
        <v>92498.351462999999</v>
      </c>
      <c r="L73">
        <f t="shared" si="27"/>
        <v>4.9661339926644139</v>
      </c>
      <c r="N73">
        <v>1</v>
      </c>
      <c r="O73">
        <f t="shared" si="28"/>
        <v>92498.351462999999</v>
      </c>
      <c r="AB73" s="17" t="s">
        <v>132</v>
      </c>
      <c r="AC73" s="10" t="e">
        <f t="shared" si="16"/>
        <v>#N/A</v>
      </c>
      <c r="AD73" s="10" t="e">
        <f t="shared" si="17"/>
        <v>#N/A</v>
      </c>
      <c r="AE73" s="10"/>
      <c r="AF73" s="10" t="e">
        <f>#N/A</f>
        <v>#N/A</v>
      </c>
      <c r="AG73" s="10" t="e">
        <f>#N/A</f>
        <v>#N/A</v>
      </c>
      <c r="AH73" s="18"/>
      <c r="AI73" s="13" t="s">
        <v>132</v>
      </c>
      <c r="AJ73">
        <v>1808.5</v>
      </c>
      <c r="AK73">
        <v>1</v>
      </c>
      <c r="AL73" s="12" t="s">
        <v>132</v>
      </c>
      <c r="AM73" s="13"/>
      <c r="AN73" s="17" t="s">
        <v>132</v>
      </c>
      <c r="AO73" s="10">
        <v>1808.5</v>
      </c>
      <c r="AP73" s="10">
        <v>1</v>
      </c>
      <c r="AQ73" s="22" t="s">
        <v>132</v>
      </c>
      <c r="AR73" s="10"/>
      <c r="AS73" s="10">
        <v>1</v>
      </c>
      <c r="AT73" s="11">
        <f t="shared" si="18"/>
        <v>1808.5</v>
      </c>
      <c r="AW73">
        <f t="shared" si="19"/>
        <v>0</v>
      </c>
      <c r="AX73">
        <f t="shared" si="20"/>
        <v>1808.5</v>
      </c>
      <c r="AY73">
        <f t="shared" si="21"/>
        <v>1808.5</v>
      </c>
      <c r="BA73">
        <f t="shared" si="22"/>
        <v>0</v>
      </c>
      <c r="BB73">
        <f>IF(AW73=1,(AG73-ATS57),0)</f>
        <v>0</v>
      </c>
      <c r="BD73" s="17" t="s">
        <v>132</v>
      </c>
      <c r="BE73" s="10">
        <v>1808.5</v>
      </c>
      <c r="BF73" s="11">
        <v>1808.5</v>
      </c>
      <c r="BG73" s="17" t="s">
        <v>132</v>
      </c>
      <c r="BI73"/>
      <c r="BJ73"/>
      <c r="BU73" s="1" t="e">
        <f t="shared" si="23"/>
        <v>#N/A</v>
      </c>
      <c r="BV73" s="1" t="e">
        <f t="shared" si="24"/>
        <v>#N/A</v>
      </c>
      <c r="BW73" t="e">
        <f t="shared" si="25"/>
        <v>#N/A</v>
      </c>
      <c r="BX73" t="e">
        <f t="shared" si="26"/>
        <v>#N/A</v>
      </c>
    </row>
    <row r="74" spans="3:76" ht="12.75" customHeight="1" x14ac:dyDescent="0.25">
      <c r="C74">
        <v>62</v>
      </c>
      <c r="D74" t="s">
        <v>51</v>
      </c>
      <c r="E74" t="s">
        <v>52</v>
      </c>
      <c r="F74" t="s">
        <v>53</v>
      </c>
      <c r="G74" s="13" t="s">
        <v>149</v>
      </c>
      <c r="H74" t="s">
        <v>55</v>
      </c>
      <c r="I74" t="s">
        <v>56</v>
      </c>
      <c r="J74" t="s">
        <v>57</v>
      </c>
      <c r="K74">
        <v>56370.081442000002</v>
      </c>
      <c r="L74">
        <f t="shared" si="27"/>
        <v>4.7510486622778014</v>
      </c>
      <c r="N74">
        <v>1</v>
      </c>
      <c r="O74">
        <f t="shared" si="28"/>
        <v>56370.081442000002</v>
      </c>
      <c r="AB74" s="17" t="s">
        <v>149</v>
      </c>
      <c r="AC74" s="10">
        <f t="shared" ref="AC74:AC105" si="29">INDEX($W$10:$W$95, MATCH(AB74,$V$10:$V$95,0))</f>
        <v>4656.1183199999996</v>
      </c>
      <c r="AD74" s="10">
        <f t="shared" ref="AD74:AD99" si="30">INDEX($Z$10:$Z$95, MATCH(AB74,$V$10:$V$95,0))</f>
        <v>29239.24</v>
      </c>
      <c r="AE74" s="10"/>
      <c r="AF74" s="10">
        <v>4656.1183199999996</v>
      </c>
      <c r="AG74" s="10">
        <v>29239.24</v>
      </c>
      <c r="AH74" s="18"/>
      <c r="AI74" s="13" t="s">
        <v>149</v>
      </c>
      <c r="AJ74">
        <v>56370</v>
      </c>
      <c r="AK74">
        <v>1</v>
      </c>
      <c r="AL74" s="12" t="s">
        <v>166</v>
      </c>
      <c r="AM74" s="13"/>
      <c r="AN74" s="17" t="s">
        <v>149</v>
      </c>
      <c r="AO74" s="10">
        <v>56370</v>
      </c>
      <c r="AP74" s="10">
        <v>1</v>
      </c>
      <c r="AQ74" s="22" t="s">
        <v>166</v>
      </c>
      <c r="AR74" s="10"/>
      <c r="AS74" s="10">
        <v>1</v>
      </c>
      <c r="AT74" s="11">
        <f t="shared" ref="AT74:AT105" si="31">AO74*AS74</f>
        <v>56370</v>
      </c>
      <c r="AW74">
        <f t="shared" ref="AW74:AW99" si="32">IF(ISNUMBER(AF74),1,0)</f>
        <v>1</v>
      </c>
      <c r="AX74">
        <f t="shared" ref="AX74:AX99" si="33">IF(ISNUMBER(AF74),AF74,AT74)</f>
        <v>4656.1183199999996</v>
      </c>
      <c r="AY74">
        <f t="shared" ref="AY74:AY99" si="34">IF(ISNUMBER(AG74),AG74,AT74)</f>
        <v>29239.24</v>
      </c>
      <c r="BA74">
        <f t="shared" ref="BA74:BA99" si="35">IF(AW74=1,(AF74-AT74),0)</f>
        <v>-51713.881679999999</v>
      </c>
      <c r="BB74">
        <f>IF(AW74=1,(AG74-ATS57),0)</f>
        <v>29239.24</v>
      </c>
      <c r="BD74" s="17" t="s">
        <v>149</v>
      </c>
      <c r="BE74" s="10">
        <v>4656.1183199999996</v>
      </c>
      <c r="BF74" s="11">
        <v>29239.24</v>
      </c>
      <c r="BG74" s="17" t="s">
        <v>149</v>
      </c>
      <c r="BH74" t="s">
        <v>149</v>
      </c>
      <c r="BI74" s="1">
        <v>5427.3209999999999</v>
      </c>
      <c r="BJ74" s="1">
        <v>32651.47</v>
      </c>
      <c r="BU74" s="1">
        <f t="shared" ref="BU74:BU99" si="36">AC74-BI74</f>
        <v>-771.20268000000033</v>
      </c>
      <c r="BV74" s="1">
        <f t="shared" ref="BV74:BV99" si="37">AD74-BJ74</f>
        <v>-3412.2299999999996</v>
      </c>
      <c r="BW74">
        <f t="shared" ref="BW74:BW99" si="38">(BU74/AC74)*100</f>
        <v>-16.563210532845744</v>
      </c>
      <c r="BX74">
        <f t="shared" ref="BX74:BX99" si="39">(BV74/AD74)*100</f>
        <v>-11.670036567297917</v>
      </c>
    </row>
    <row r="75" spans="3:76" ht="12.75" customHeight="1" x14ac:dyDescent="0.25">
      <c r="C75">
        <v>29</v>
      </c>
      <c r="D75" t="s">
        <v>51</v>
      </c>
      <c r="E75" t="s">
        <v>52</v>
      </c>
      <c r="F75" t="s">
        <v>53</v>
      </c>
      <c r="G75" s="13" t="s">
        <v>111</v>
      </c>
      <c r="H75" t="s">
        <v>55</v>
      </c>
      <c r="I75" t="s">
        <v>56</v>
      </c>
      <c r="J75" t="s">
        <v>57</v>
      </c>
      <c r="K75">
        <v>9000157.6838729996</v>
      </c>
      <c r="L75">
        <f t="shared" si="27"/>
        <v>6.9542501183988836</v>
      </c>
      <c r="M75" t="s">
        <v>72</v>
      </c>
      <c r="N75">
        <v>26.01848</v>
      </c>
      <c r="O75">
        <f t="shared" si="28"/>
        <v>345914.04585790558</v>
      </c>
      <c r="R75" s="12" t="s">
        <v>173</v>
      </c>
      <c r="S75" s="12">
        <v>20570.599999999999</v>
      </c>
      <c r="AB75" s="17" t="s">
        <v>111</v>
      </c>
      <c r="AC75" s="10">
        <f t="shared" si="29"/>
        <v>8099.2672199999997</v>
      </c>
      <c r="AD75" s="10">
        <f t="shared" si="30"/>
        <v>46527.02</v>
      </c>
      <c r="AE75" s="10"/>
      <c r="AF75" s="10">
        <v>8099.2672199999997</v>
      </c>
      <c r="AG75" s="10">
        <v>46527.02</v>
      </c>
      <c r="AH75" s="18"/>
      <c r="AI75" s="13" t="s">
        <v>111</v>
      </c>
      <c r="AJ75">
        <v>261600.6</v>
      </c>
      <c r="AK75">
        <v>16</v>
      </c>
      <c r="AL75" s="6" t="s">
        <v>72</v>
      </c>
      <c r="AM75" s="13"/>
      <c r="AN75" s="17" t="s">
        <v>111</v>
      </c>
      <c r="AO75" s="10">
        <v>261600.6</v>
      </c>
      <c r="AP75" s="10">
        <v>16</v>
      </c>
      <c r="AQ75" s="19" t="s">
        <v>72</v>
      </c>
      <c r="AR75" s="10"/>
      <c r="AS75" s="10">
        <v>0.125</v>
      </c>
      <c r="AT75" s="11">
        <f t="shared" si="31"/>
        <v>32700.075000000001</v>
      </c>
      <c r="AW75">
        <f t="shared" si="32"/>
        <v>1</v>
      </c>
      <c r="AX75">
        <f t="shared" si="33"/>
        <v>8099.2672199999997</v>
      </c>
      <c r="AY75">
        <f t="shared" si="34"/>
        <v>46527.02</v>
      </c>
      <c r="BA75">
        <f t="shared" si="35"/>
        <v>-24600.807780000003</v>
      </c>
      <c r="BB75">
        <f>IF(AW75=1,(AG75-ATS57),0)</f>
        <v>46527.02</v>
      </c>
      <c r="BD75" s="17" t="s">
        <v>111</v>
      </c>
      <c r="BE75" s="10">
        <v>8099.2672199999997</v>
      </c>
      <c r="BF75" s="11">
        <v>46527.02</v>
      </c>
      <c r="BG75" s="17" t="s">
        <v>111</v>
      </c>
      <c r="BH75" t="s">
        <v>111</v>
      </c>
      <c r="BI75" s="1">
        <v>1356.5060000000001</v>
      </c>
      <c r="BJ75" s="1">
        <v>7720.4650000000001</v>
      </c>
      <c r="BU75" s="1">
        <f t="shared" si="36"/>
        <v>6742.7612199999994</v>
      </c>
      <c r="BV75" s="1">
        <f t="shared" si="37"/>
        <v>38806.554999999993</v>
      </c>
      <c r="BW75">
        <f t="shared" si="38"/>
        <v>83.251497164455827</v>
      </c>
      <c r="BX75">
        <f t="shared" si="39"/>
        <v>83.40649153975474</v>
      </c>
    </row>
    <row r="76" spans="3:76" ht="12.75" customHeight="1" x14ac:dyDescent="0.25">
      <c r="C76">
        <v>38</v>
      </c>
      <c r="D76" t="s">
        <v>51</v>
      </c>
      <c r="E76" t="s">
        <v>52</v>
      </c>
      <c r="F76" t="s">
        <v>53</v>
      </c>
      <c r="G76" s="13" t="s">
        <v>113</v>
      </c>
      <c r="H76" t="s">
        <v>55</v>
      </c>
      <c r="I76" t="s">
        <v>56</v>
      </c>
      <c r="J76" t="s">
        <v>57</v>
      </c>
      <c r="K76">
        <v>333594.074975</v>
      </c>
      <c r="L76">
        <f t="shared" si="27"/>
        <v>5.5232183284509704</v>
      </c>
      <c r="M76" t="s">
        <v>72</v>
      </c>
      <c r="N76">
        <v>0.96438429999999997</v>
      </c>
      <c r="O76">
        <f t="shared" si="28"/>
        <v>345914.04585806717</v>
      </c>
      <c r="R76" s="12" t="s">
        <v>168</v>
      </c>
      <c r="S76" s="12">
        <v>742789.1</v>
      </c>
      <c r="AB76" s="17" t="s">
        <v>113</v>
      </c>
      <c r="AC76" s="10">
        <f t="shared" si="29"/>
        <v>638.52646000000004</v>
      </c>
      <c r="AD76" s="10">
        <f t="shared" si="30"/>
        <v>1482.172</v>
      </c>
      <c r="AE76" s="10"/>
      <c r="AF76" s="10">
        <v>638.52646000000004</v>
      </c>
      <c r="AG76" s="10">
        <v>1482.172</v>
      </c>
      <c r="AH76" s="18"/>
      <c r="AI76" s="13" t="s">
        <v>113</v>
      </c>
      <c r="AJ76">
        <v>261600.6</v>
      </c>
      <c r="AK76">
        <v>16</v>
      </c>
      <c r="AL76" s="6" t="s">
        <v>72</v>
      </c>
      <c r="AM76" s="13"/>
      <c r="AN76" s="17" t="s">
        <v>113</v>
      </c>
      <c r="AO76" s="10">
        <v>261600.6</v>
      </c>
      <c r="AP76" s="10">
        <v>16</v>
      </c>
      <c r="AQ76" s="19" t="s">
        <v>72</v>
      </c>
      <c r="AR76" s="10"/>
      <c r="AS76" s="10">
        <v>6.25E-2</v>
      </c>
      <c r="AT76" s="11">
        <f t="shared" si="31"/>
        <v>16350.0375</v>
      </c>
      <c r="AW76">
        <f t="shared" si="32"/>
        <v>1</v>
      </c>
      <c r="AX76">
        <f t="shared" si="33"/>
        <v>638.52646000000004</v>
      </c>
      <c r="AY76">
        <f t="shared" si="34"/>
        <v>1482.172</v>
      </c>
      <c r="BA76">
        <f t="shared" si="35"/>
        <v>-15711.511040000001</v>
      </c>
      <c r="BB76">
        <f>IF(AW76=1,(AG76-ATS57),0)</f>
        <v>1482.172</v>
      </c>
      <c r="BD76" s="17" t="s">
        <v>113</v>
      </c>
      <c r="BE76" s="10">
        <v>638.52646000000004</v>
      </c>
      <c r="BF76" s="11">
        <v>1482.172</v>
      </c>
      <c r="BG76" s="17" t="s">
        <v>113</v>
      </c>
      <c r="BH76" t="s">
        <v>113</v>
      </c>
      <c r="BI76" s="1">
        <v>101.9686</v>
      </c>
      <c r="BJ76" s="1">
        <v>234.85480000000001</v>
      </c>
      <c r="BU76" s="1">
        <f t="shared" si="36"/>
        <v>536.55786000000001</v>
      </c>
      <c r="BV76" s="1">
        <f t="shared" si="37"/>
        <v>1247.3172</v>
      </c>
      <c r="BW76">
        <f t="shared" si="38"/>
        <v>84.030638291794517</v>
      </c>
      <c r="BX76">
        <f t="shared" si="39"/>
        <v>84.154686500622063</v>
      </c>
    </row>
    <row r="77" spans="3:76" x14ac:dyDescent="0.2">
      <c r="C77">
        <v>76</v>
      </c>
      <c r="D77" t="s">
        <v>51</v>
      </c>
      <c r="E77" t="s">
        <v>52</v>
      </c>
      <c r="F77" t="s">
        <v>53</v>
      </c>
      <c r="G77" s="13" t="s">
        <v>174</v>
      </c>
      <c r="H77" t="s">
        <v>55</v>
      </c>
      <c r="I77" t="s">
        <v>56</v>
      </c>
      <c r="J77" t="s">
        <v>57</v>
      </c>
      <c r="K77">
        <v>0</v>
      </c>
      <c r="L77">
        <v>0</v>
      </c>
      <c r="N77">
        <v>1</v>
      </c>
      <c r="O77">
        <f t="shared" si="28"/>
        <v>0</v>
      </c>
      <c r="AB77" s="17" t="s">
        <v>174</v>
      </c>
      <c r="AC77" s="10" t="e">
        <f t="shared" si="29"/>
        <v>#N/A</v>
      </c>
      <c r="AD77" s="10" t="e">
        <f t="shared" si="30"/>
        <v>#N/A</v>
      </c>
      <c r="AE77" s="10"/>
      <c r="AF77" s="10" t="e">
        <f>#N/A</f>
        <v>#N/A</v>
      </c>
      <c r="AG77" s="10" t="e">
        <f>#N/A</f>
        <v>#N/A</v>
      </c>
      <c r="AH77" s="18"/>
      <c r="AI77" s="13" t="s">
        <v>174</v>
      </c>
      <c r="AJ77" t="e">
        <f>#N/A</f>
        <v>#N/A</v>
      </c>
      <c r="AK77">
        <v>1</v>
      </c>
      <c r="AL77" s="20" t="s">
        <v>174</v>
      </c>
      <c r="AM77" s="13"/>
      <c r="AN77" s="17" t="s">
        <v>174</v>
      </c>
      <c r="AO77" s="10" t="e">
        <f>#N/A</f>
        <v>#N/A</v>
      </c>
      <c r="AP77" s="10">
        <v>1</v>
      </c>
      <c r="AQ77" s="21" t="s">
        <v>174</v>
      </c>
      <c r="AR77" s="10"/>
      <c r="AS77" s="10">
        <v>1</v>
      </c>
      <c r="AT77" s="11" t="e">
        <f t="shared" si="31"/>
        <v>#N/A</v>
      </c>
      <c r="AW77">
        <f t="shared" si="32"/>
        <v>0</v>
      </c>
      <c r="AX77" t="e">
        <f t="shared" si="33"/>
        <v>#N/A</v>
      </c>
      <c r="AY77" t="e">
        <f t="shared" si="34"/>
        <v>#N/A</v>
      </c>
      <c r="BA77">
        <f t="shared" si="35"/>
        <v>0</v>
      </c>
      <c r="BB77">
        <f>IF(AW77=1,(AG77-ATS57),0)</f>
        <v>0</v>
      </c>
      <c r="BD77" s="17" t="s">
        <v>174</v>
      </c>
      <c r="BE77" s="10" t="e">
        <f>#N/A</f>
        <v>#N/A</v>
      </c>
      <c r="BF77" s="11" t="e">
        <f>#N/A</f>
        <v>#N/A</v>
      </c>
      <c r="BG77" s="17" t="s">
        <v>174</v>
      </c>
      <c r="BI77"/>
      <c r="BJ77"/>
      <c r="BU77" s="1" t="e">
        <f t="shared" si="36"/>
        <v>#N/A</v>
      </c>
      <c r="BV77" s="1" t="e">
        <f t="shared" si="37"/>
        <v>#N/A</v>
      </c>
      <c r="BW77" t="e">
        <f t="shared" si="38"/>
        <v>#N/A</v>
      </c>
      <c r="BX77" t="e">
        <f t="shared" si="39"/>
        <v>#N/A</v>
      </c>
    </row>
    <row r="78" spans="3:76" ht="12.75" customHeight="1" x14ac:dyDescent="0.25">
      <c r="C78">
        <v>24</v>
      </c>
      <c r="D78" t="s">
        <v>51</v>
      </c>
      <c r="E78" t="s">
        <v>52</v>
      </c>
      <c r="F78" t="s">
        <v>53</v>
      </c>
      <c r="G78" s="13" t="s">
        <v>114</v>
      </c>
      <c r="H78" t="s">
        <v>55</v>
      </c>
      <c r="I78" t="s">
        <v>56</v>
      </c>
      <c r="J78" t="s">
        <v>57</v>
      </c>
      <c r="K78">
        <v>21606304.946125001</v>
      </c>
      <c r="L78">
        <f t="shared" ref="L78:L99" si="40">LOG10(K78)</f>
        <v>7.3345805013247141</v>
      </c>
      <c r="M78" t="s">
        <v>58</v>
      </c>
      <c r="N78">
        <v>188.62219999999999</v>
      </c>
      <c r="O78">
        <f t="shared" si="28"/>
        <v>114548.04867149785</v>
      </c>
      <c r="R78" s="12" t="s">
        <v>175</v>
      </c>
      <c r="S78" s="12">
        <v>19997.400000000001</v>
      </c>
      <c r="AB78" s="17" t="s">
        <v>114</v>
      </c>
      <c r="AC78" s="10">
        <f t="shared" si="29"/>
        <v>124595.38234</v>
      </c>
      <c r="AD78" s="10">
        <f t="shared" si="30"/>
        <v>112211.8</v>
      </c>
      <c r="AE78" s="10"/>
      <c r="AF78" s="10">
        <v>124595.38234</v>
      </c>
      <c r="AG78" s="10">
        <v>112211.8</v>
      </c>
      <c r="AH78" s="18"/>
      <c r="AI78" s="13" t="s">
        <v>114</v>
      </c>
      <c r="AJ78">
        <v>23718.1</v>
      </c>
      <c r="AK78">
        <v>16</v>
      </c>
      <c r="AL78" s="6" t="s">
        <v>58</v>
      </c>
      <c r="AM78" s="13"/>
      <c r="AN78" s="17" t="s">
        <v>114</v>
      </c>
      <c r="AO78" s="10">
        <v>23718.1</v>
      </c>
      <c r="AP78" s="10">
        <v>4</v>
      </c>
      <c r="AQ78" s="19" t="s">
        <v>58</v>
      </c>
      <c r="AR78" s="10"/>
      <c r="AS78" s="10">
        <v>0.35</v>
      </c>
      <c r="AT78" s="11">
        <f t="shared" si="31"/>
        <v>8301.3349999999991</v>
      </c>
      <c r="AW78">
        <f t="shared" si="32"/>
        <v>1</v>
      </c>
      <c r="AX78">
        <f t="shared" si="33"/>
        <v>124595.38234</v>
      </c>
      <c r="AY78">
        <f t="shared" si="34"/>
        <v>112211.8</v>
      </c>
      <c r="BA78">
        <f t="shared" si="35"/>
        <v>116294.04733999999</v>
      </c>
      <c r="BB78">
        <f>IF(AW78=1,(AG78-ATS57),0)</f>
        <v>112211.8</v>
      </c>
      <c r="BD78" s="17" t="s">
        <v>114</v>
      </c>
      <c r="BE78" s="10">
        <v>124595.38234</v>
      </c>
      <c r="BF78" s="11">
        <v>112211.8</v>
      </c>
      <c r="BG78" s="17" t="s">
        <v>114</v>
      </c>
      <c r="BH78" t="s">
        <v>114</v>
      </c>
      <c r="BI78" s="1">
        <v>23251.599999999999</v>
      </c>
      <c r="BJ78" s="1">
        <v>21414.49</v>
      </c>
      <c r="BU78" s="1">
        <f t="shared" si="36"/>
        <v>101343.78234000001</v>
      </c>
      <c r="BV78" s="1">
        <f t="shared" si="37"/>
        <v>90797.31</v>
      </c>
      <c r="BW78">
        <f t="shared" si="38"/>
        <v>81.338313215693461</v>
      </c>
      <c r="BX78">
        <f t="shared" si="39"/>
        <v>80.916008833295606</v>
      </c>
    </row>
    <row r="79" spans="3:76" ht="15" customHeight="1" x14ac:dyDescent="0.2">
      <c r="C79">
        <v>51</v>
      </c>
      <c r="D79" t="s">
        <v>51</v>
      </c>
      <c r="E79" t="s">
        <v>52</v>
      </c>
      <c r="F79" t="s">
        <v>53</v>
      </c>
      <c r="G79" s="13" t="s">
        <v>116</v>
      </c>
      <c r="H79" t="s">
        <v>55</v>
      </c>
      <c r="I79" t="s">
        <v>56</v>
      </c>
      <c r="J79" t="s">
        <v>57</v>
      </c>
      <c r="K79">
        <v>16387233.391062001</v>
      </c>
      <c r="L79">
        <f t="shared" si="40"/>
        <v>7.2145056390851749</v>
      </c>
      <c r="M79" t="s">
        <v>59</v>
      </c>
      <c r="N79">
        <v>62.957720000000002</v>
      </c>
      <c r="O79">
        <f t="shared" si="28"/>
        <v>260289.4989059642</v>
      </c>
      <c r="AB79" s="17" t="s">
        <v>116</v>
      </c>
      <c r="AC79" s="10">
        <f t="shared" si="29"/>
        <v>181995.72683</v>
      </c>
      <c r="AD79" s="10">
        <f t="shared" si="30"/>
        <v>112396.1</v>
      </c>
      <c r="AE79" s="10"/>
      <c r="AF79" s="10">
        <v>181995.72683</v>
      </c>
      <c r="AG79" s="10">
        <v>112396.1</v>
      </c>
      <c r="AH79" s="18"/>
      <c r="AI79" s="13" t="s">
        <v>116</v>
      </c>
      <c r="AJ79">
        <v>138910.70000000001</v>
      </c>
      <c r="AK79">
        <v>3</v>
      </c>
      <c r="AL79" s="6" t="s">
        <v>59</v>
      </c>
      <c r="AM79" s="13"/>
      <c r="AN79" s="17" t="s">
        <v>116</v>
      </c>
      <c r="AO79" s="10">
        <v>138910.70000000001</v>
      </c>
      <c r="AP79" s="10">
        <v>3</v>
      </c>
      <c r="AQ79" s="19" t="s">
        <v>59</v>
      </c>
      <c r="AR79" s="10"/>
      <c r="AS79" s="10">
        <v>0.33</v>
      </c>
      <c r="AT79" s="11">
        <f t="shared" si="31"/>
        <v>45840.531000000003</v>
      </c>
      <c r="AW79">
        <f t="shared" si="32"/>
        <v>1</v>
      </c>
      <c r="AX79">
        <f t="shared" si="33"/>
        <v>181995.72683</v>
      </c>
      <c r="AY79">
        <f t="shared" si="34"/>
        <v>112396.1</v>
      </c>
      <c r="BA79">
        <f t="shared" si="35"/>
        <v>136155.19582999998</v>
      </c>
      <c r="BB79">
        <f>IF(AW79=1,(AG79-ATS57),0)</f>
        <v>112396.1</v>
      </c>
      <c r="BD79" s="17" t="s">
        <v>116</v>
      </c>
      <c r="BE79" s="10">
        <v>181995.72683</v>
      </c>
      <c r="BF79" s="11">
        <v>112396.1</v>
      </c>
      <c r="BG79" s="17" t="s">
        <v>116</v>
      </c>
      <c r="BH79" t="s">
        <v>116</v>
      </c>
      <c r="BI79" s="1">
        <v>31172.33</v>
      </c>
      <c r="BJ79" s="1">
        <v>19137.47</v>
      </c>
      <c r="BU79" s="1">
        <f t="shared" si="36"/>
        <v>150823.39682999998</v>
      </c>
      <c r="BV79" s="1">
        <f t="shared" si="37"/>
        <v>93258.63</v>
      </c>
      <c r="BW79">
        <f t="shared" si="38"/>
        <v>82.87194400497232</v>
      </c>
      <c r="BX79">
        <f t="shared" si="39"/>
        <v>82.973190350910755</v>
      </c>
    </row>
    <row r="80" spans="3:76" ht="12.75" customHeight="1" x14ac:dyDescent="0.25">
      <c r="C80">
        <v>43</v>
      </c>
      <c r="D80" t="s">
        <v>51</v>
      </c>
      <c r="E80" t="s">
        <v>52</v>
      </c>
      <c r="F80" t="s">
        <v>53</v>
      </c>
      <c r="G80" s="13" t="s">
        <v>117</v>
      </c>
      <c r="H80" t="s">
        <v>55</v>
      </c>
      <c r="I80" t="s">
        <v>56</v>
      </c>
      <c r="J80" t="s">
        <v>57</v>
      </c>
      <c r="K80">
        <v>20712613.889311001</v>
      </c>
      <c r="L80">
        <f t="shared" si="40"/>
        <v>7.3162349094232084</v>
      </c>
      <c r="M80" t="s">
        <v>96</v>
      </c>
      <c r="N80">
        <v>1895.566</v>
      </c>
      <c r="O80">
        <f t="shared" si="28"/>
        <v>10926.875608293776</v>
      </c>
      <c r="R80" s="12" t="s">
        <v>90</v>
      </c>
      <c r="S80" s="12">
        <v>60250373.299999997</v>
      </c>
      <c r="AB80" s="17" t="s">
        <v>117</v>
      </c>
      <c r="AC80" s="10">
        <f t="shared" si="29"/>
        <v>17226.46154</v>
      </c>
      <c r="AD80" s="10">
        <f t="shared" si="30"/>
        <v>63961.88</v>
      </c>
      <c r="AE80" s="10"/>
      <c r="AF80" s="10">
        <v>17226.46154</v>
      </c>
      <c r="AG80" s="10">
        <v>63961.88</v>
      </c>
      <c r="AH80" s="18"/>
      <c r="AI80" s="13" t="s">
        <v>117</v>
      </c>
      <c r="AJ80">
        <v>18788.599999999999</v>
      </c>
      <c r="AK80">
        <v>3</v>
      </c>
      <c r="AL80" s="6" t="s">
        <v>96</v>
      </c>
      <c r="AM80" s="13"/>
      <c r="AN80" s="17" t="s">
        <v>117</v>
      </c>
      <c r="AO80" s="10">
        <v>18788.599999999999</v>
      </c>
      <c r="AP80" s="10">
        <v>4</v>
      </c>
      <c r="AQ80" s="19" t="s">
        <v>96</v>
      </c>
      <c r="AR80" s="10"/>
      <c r="AS80" s="10">
        <v>0.3</v>
      </c>
      <c r="AT80" s="11">
        <f t="shared" si="31"/>
        <v>5636.579999999999</v>
      </c>
      <c r="AW80">
        <f t="shared" si="32"/>
        <v>1</v>
      </c>
      <c r="AX80">
        <f t="shared" si="33"/>
        <v>17226.46154</v>
      </c>
      <c r="AY80">
        <f t="shared" si="34"/>
        <v>63961.88</v>
      </c>
      <c r="BA80">
        <f t="shared" si="35"/>
        <v>11589.881540000002</v>
      </c>
      <c r="BB80">
        <f>IF(AW80=1,(AG80-ATS57),0)</f>
        <v>63961.88</v>
      </c>
      <c r="BD80" s="17" t="s">
        <v>117</v>
      </c>
      <c r="BE80" s="10">
        <v>17226.46154</v>
      </c>
      <c r="BF80" s="11">
        <v>63961.88</v>
      </c>
      <c r="BG80" s="17" t="s">
        <v>117</v>
      </c>
      <c r="BH80" t="s">
        <v>117</v>
      </c>
      <c r="BI80" s="1">
        <v>3906.694</v>
      </c>
      <c r="BJ80" s="1">
        <v>14275.81</v>
      </c>
      <c r="BU80" s="1">
        <f t="shared" si="36"/>
        <v>13319.767540000001</v>
      </c>
      <c r="BV80" s="1">
        <f t="shared" si="37"/>
        <v>49686.07</v>
      </c>
      <c r="BW80">
        <f t="shared" si="38"/>
        <v>77.321552711631341</v>
      </c>
      <c r="BX80">
        <f t="shared" si="39"/>
        <v>77.680752973489845</v>
      </c>
    </row>
    <row r="81" spans="3:76" x14ac:dyDescent="0.2">
      <c r="C81">
        <v>44</v>
      </c>
      <c r="D81" t="s">
        <v>51</v>
      </c>
      <c r="E81" t="s">
        <v>52</v>
      </c>
      <c r="F81" t="s">
        <v>53</v>
      </c>
      <c r="G81" s="13" t="s">
        <v>119</v>
      </c>
      <c r="H81" t="s">
        <v>55</v>
      </c>
      <c r="I81" t="s">
        <v>56</v>
      </c>
      <c r="J81" t="s">
        <v>57</v>
      </c>
      <c r="K81">
        <v>763607.87449700001</v>
      </c>
      <c r="L81">
        <f t="shared" si="40"/>
        <v>5.8828703982875821</v>
      </c>
      <c r="M81" t="s">
        <v>96</v>
      </c>
      <c r="N81">
        <v>69.883459999999999</v>
      </c>
      <c r="O81">
        <f t="shared" si="28"/>
        <v>10926.87560829129</v>
      </c>
      <c r="AB81" s="17" t="s">
        <v>119</v>
      </c>
      <c r="AC81" s="10">
        <f t="shared" si="29"/>
        <v>3484.8640300000002</v>
      </c>
      <c r="AD81" s="10">
        <f t="shared" si="30"/>
        <v>4276.54</v>
      </c>
      <c r="AE81" s="10"/>
      <c r="AF81" s="10">
        <v>3484.8640300000002</v>
      </c>
      <c r="AG81" s="10">
        <v>4276.54</v>
      </c>
      <c r="AH81" s="18"/>
      <c r="AI81" s="13" t="s">
        <v>119</v>
      </c>
      <c r="AJ81">
        <v>18788.599999999999</v>
      </c>
      <c r="AK81">
        <v>3</v>
      </c>
      <c r="AL81" s="6" t="s">
        <v>96</v>
      </c>
      <c r="AM81" s="13"/>
      <c r="AN81" s="17" t="s">
        <v>119</v>
      </c>
      <c r="AO81" s="10">
        <v>18788.599999999999</v>
      </c>
      <c r="AP81" s="10">
        <v>4</v>
      </c>
      <c r="AQ81" s="19" t="s">
        <v>96</v>
      </c>
      <c r="AR81" s="10"/>
      <c r="AS81" s="10">
        <v>0.1</v>
      </c>
      <c r="AT81" s="11">
        <f t="shared" si="31"/>
        <v>1878.86</v>
      </c>
      <c r="AW81">
        <f t="shared" si="32"/>
        <v>1</v>
      </c>
      <c r="AX81">
        <f t="shared" si="33"/>
        <v>3484.8640300000002</v>
      </c>
      <c r="AY81">
        <f t="shared" si="34"/>
        <v>4276.54</v>
      </c>
      <c r="BA81">
        <f t="shared" si="35"/>
        <v>1606.0040300000003</v>
      </c>
      <c r="BB81">
        <f>IF(AW81=1,(AG81-ATS57),0)</f>
        <v>4276.54</v>
      </c>
      <c r="BD81" s="17" t="s">
        <v>119</v>
      </c>
      <c r="BE81" s="10">
        <v>3484.8640300000002</v>
      </c>
      <c r="BF81" s="11">
        <v>4276.54</v>
      </c>
      <c r="BG81" s="17" t="s">
        <v>119</v>
      </c>
      <c r="BH81" t="s">
        <v>119</v>
      </c>
      <c r="BI81" s="1">
        <v>788.38840000000005</v>
      </c>
      <c r="BJ81" s="1">
        <v>984.4502</v>
      </c>
      <c r="BU81" s="1">
        <f t="shared" si="36"/>
        <v>2696.4756299999999</v>
      </c>
      <c r="BV81" s="1">
        <f t="shared" si="37"/>
        <v>3292.0897999999997</v>
      </c>
      <c r="BW81">
        <f t="shared" si="38"/>
        <v>77.376781612911302</v>
      </c>
      <c r="BX81">
        <f t="shared" si="39"/>
        <v>76.980217652588294</v>
      </c>
    </row>
    <row r="82" spans="3:76" ht="12.75" customHeight="1" x14ac:dyDescent="0.25">
      <c r="C82">
        <v>35</v>
      </c>
      <c r="D82" t="s">
        <v>51</v>
      </c>
      <c r="E82" t="s">
        <v>52</v>
      </c>
      <c r="F82" t="s">
        <v>53</v>
      </c>
      <c r="G82" s="13" t="s">
        <v>176</v>
      </c>
      <c r="H82" t="s">
        <v>55</v>
      </c>
      <c r="I82" t="s">
        <v>56</v>
      </c>
      <c r="J82" t="s">
        <v>57</v>
      </c>
      <c r="K82">
        <v>4890598.5040079998</v>
      </c>
      <c r="L82">
        <f t="shared" si="40"/>
        <v>6.6893620106742722</v>
      </c>
      <c r="M82" t="s">
        <v>72</v>
      </c>
      <c r="N82">
        <v>14.13819</v>
      </c>
      <c r="O82">
        <f t="shared" si="28"/>
        <v>345914.04585792101</v>
      </c>
      <c r="R82" s="12" t="s">
        <v>177</v>
      </c>
      <c r="S82" s="12">
        <v>903571.9</v>
      </c>
      <c r="AB82" s="17" t="s">
        <v>176</v>
      </c>
      <c r="AC82" s="10" t="e">
        <f t="shared" si="29"/>
        <v>#N/A</v>
      </c>
      <c r="AD82" s="10" t="e">
        <f t="shared" si="30"/>
        <v>#N/A</v>
      </c>
      <c r="AE82" s="10"/>
      <c r="AF82" s="10" t="e">
        <f>#N/A</f>
        <v>#N/A</v>
      </c>
      <c r="AG82" s="10" t="e">
        <f>#N/A</f>
        <v>#N/A</v>
      </c>
      <c r="AH82" s="18"/>
      <c r="AI82" s="13" t="s">
        <v>176</v>
      </c>
      <c r="AJ82">
        <v>261600.6</v>
      </c>
      <c r="AK82">
        <v>16</v>
      </c>
      <c r="AL82" s="6" t="s">
        <v>72</v>
      </c>
      <c r="AM82" s="13"/>
      <c r="AN82" s="17" t="s">
        <v>176</v>
      </c>
      <c r="AO82" s="10">
        <v>261600.6</v>
      </c>
      <c r="AP82" s="10">
        <v>16</v>
      </c>
      <c r="AQ82" s="19" t="s">
        <v>72</v>
      </c>
      <c r="AR82" s="10"/>
      <c r="AS82" s="10">
        <v>6.25E-2</v>
      </c>
      <c r="AT82" s="11">
        <f t="shared" si="31"/>
        <v>16350.0375</v>
      </c>
      <c r="AW82">
        <f t="shared" si="32"/>
        <v>0</v>
      </c>
      <c r="AX82">
        <f t="shared" si="33"/>
        <v>16350.0375</v>
      </c>
      <c r="AY82">
        <f t="shared" si="34"/>
        <v>16350.0375</v>
      </c>
      <c r="BA82">
        <f t="shared" si="35"/>
        <v>0</v>
      </c>
      <c r="BB82">
        <f>IF(AW82=1,(AG82-ATS57),0)</f>
        <v>0</v>
      </c>
      <c r="BD82" s="17" t="s">
        <v>176</v>
      </c>
      <c r="BE82" s="10">
        <v>16350.0375</v>
      </c>
      <c r="BF82" s="11">
        <v>16350.0375</v>
      </c>
      <c r="BG82" s="17" t="s">
        <v>176</v>
      </c>
      <c r="BH82" t="s">
        <v>176</v>
      </c>
      <c r="BI82" s="1" t="s">
        <v>78</v>
      </c>
      <c r="BJ82" s="1">
        <v>2041.1949999999999</v>
      </c>
      <c r="BU82" s="1" t="e">
        <f t="shared" si="36"/>
        <v>#N/A</v>
      </c>
      <c r="BV82" s="1" t="e">
        <f t="shared" si="37"/>
        <v>#N/A</v>
      </c>
      <c r="BW82" t="e">
        <f t="shared" si="38"/>
        <v>#N/A</v>
      </c>
      <c r="BX82" t="e">
        <f t="shared" si="39"/>
        <v>#N/A</v>
      </c>
    </row>
    <row r="83" spans="3:76" ht="12.75" customHeight="1" x14ac:dyDescent="0.25">
      <c r="C83">
        <v>6</v>
      </c>
      <c r="D83" t="s">
        <v>51</v>
      </c>
      <c r="E83" t="s">
        <v>52</v>
      </c>
      <c r="F83" t="s">
        <v>53</v>
      </c>
      <c r="G83" s="13" t="s">
        <v>122</v>
      </c>
      <c r="H83" t="s">
        <v>55</v>
      </c>
      <c r="I83" t="s">
        <v>56</v>
      </c>
      <c r="J83" t="s">
        <v>57</v>
      </c>
      <c r="K83">
        <v>9746221.7907100003</v>
      </c>
      <c r="L83">
        <f t="shared" si="40"/>
        <v>6.988836290216371</v>
      </c>
      <c r="M83" t="s">
        <v>126</v>
      </c>
      <c r="N83">
        <v>59.532530000000001</v>
      </c>
      <c r="O83">
        <f t="shared" si="28"/>
        <v>163712.54154174196</v>
      </c>
      <c r="R83" s="14" t="s">
        <v>71</v>
      </c>
      <c r="S83" s="12">
        <v>4837.6000000000004</v>
      </c>
      <c r="AB83" s="17" t="s">
        <v>122</v>
      </c>
      <c r="AC83" s="10">
        <f t="shared" si="29"/>
        <v>3907.9740299999999</v>
      </c>
      <c r="AD83" s="10">
        <f t="shared" si="30"/>
        <v>27265.45</v>
      </c>
      <c r="AE83" s="10"/>
      <c r="AF83" s="10">
        <v>3907.9740299999999</v>
      </c>
      <c r="AG83" s="10">
        <v>27265.45</v>
      </c>
      <c r="AH83" s="18"/>
      <c r="AI83" s="13" t="s">
        <v>122</v>
      </c>
      <c r="AJ83">
        <v>94801.7</v>
      </c>
      <c r="AK83">
        <v>8</v>
      </c>
      <c r="AL83" s="6" t="s">
        <v>126</v>
      </c>
      <c r="AM83" s="13"/>
      <c r="AN83" s="17" t="s">
        <v>122</v>
      </c>
      <c r="AO83" s="10">
        <v>94801.7</v>
      </c>
      <c r="AP83" s="10">
        <v>8</v>
      </c>
      <c r="AQ83" s="19" t="s">
        <v>126</v>
      </c>
      <c r="AR83" s="10" t="s">
        <v>178</v>
      </c>
      <c r="AS83" s="10">
        <v>0.25</v>
      </c>
      <c r="AT83" s="11">
        <f t="shared" si="31"/>
        <v>23700.424999999999</v>
      </c>
      <c r="AW83">
        <f t="shared" si="32"/>
        <v>1</v>
      </c>
      <c r="AX83">
        <f t="shared" si="33"/>
        <v>3907.9740299999999</v>
      </c>
      <c r="AY83">
        <f t="shared" si="34"/>
        <v>27265.45</v>
      </c>
      <c r="BA83">
        <f t="shared" si="35"/>
        <v>-19792.450969999998</v>
      </c>
      <c r="BB83">
        <f>IF(AW83=1,(AG83-ATS57),0)</f>
        <v>27265.45</v>
      </c>
      <c r="BD83" s="17" t="s">
        <v>122</v>
      </c>
      <c r="BE83" s="10">
        <v>3907.9740299999999</v>
      </c>
      <c r="BF83" s="11">
        <v>27265.45</v>
      </c>
      <c r="BG83" s="17" t="s">
        <v>122</v>
      </c>
      <c r="BH83" t="s">
        <v>122</v>
      </c>
      <c r="BI83" s="1">
        <v>884.71140000000003</v>
      </c>
      <c r="BJ83" s="1">
        <v>6149.424</v>
      </c>
      <c r="BU83" s="1">
        <f t="shared" si="36"/>
        <v>3023.2626299999997</v>
      </c>
      <c r="BV83" s="1">
        <f t="shared" si="37"/>
        <v>21116.026000000002</v>
      </c>
      <c r="BW83">
        <f t="shared" si="38"/>
        <v>77.36137975307885</v>
      </c>
      <c r="BX83">
        <f t="shared" si="39"/>
        <v>77.446093866046596</v>
      </c>
    </row>
    <row r="84" spans="3:76" ht="12.75" customHeight="1" x14ac:dyDescent="0.25">
      <c r="C84">
        <v>57</v>
      </c>
      <c r="D84" t="s">
        <v>51</v>
      </c>
      <c r="E84" t="s">
        <v>52</v>
      </c>
      <c r="F84" t="s">
        <v>53</v>
      </c>
      <c r="G84" s="13" t="s">
        <v>179</v>
      </c>
      <c r="H84" t="s">
        <v>55</v>
      </c>
      <c r="I84" t="s">
        <v>56</v>
      </c>
      <c r="J84" t="s">
        <v>57</v>
      </c>
      <c r="K84">
        <v>1316900.3380470001</v>
      </c>
      <c r="L84">
        <f t="shared" si="40"/>
        <v>6.1195529091500909</v>
      </c>
      <c r="N84">
        <v>1</v>
      </c>
      <c r="O84">
        <f t="shared" si="28"/>
        <v>1316900.3380470001</v>
      </c>
      <c r="AB84" s="17" t="s">
        <v>179</v>
      </c>
      <c r="AC84" s="10" t="e">
        <f t="shared" si="29"/>
        <v>#N/A</v>
      </c>
      <c r="AD84" s="10" t="e">
        <f t="shared" si="30"/>
        <v>#N/A</v>
      </c>
      <c r="AE84" s="10"/>
      <c r="AF84" s="10" t="e">
        <f>#N/A</f>
        <v>#N/A</v>
      </c>
      <c r="AG84" s="10" t="e">
        <f>#N/A</f>
        <v>#N/A</v>
      </c>
      <c r="AH84" s="18"/>
      <c r="AI84" s="13" t="s">
        <v>179</v>
      </c>
      <c r="AJ84">
        <v>19997.400000000001</v>
      </c>
      <c r="AK84">
        <v>1</v>
      </c>
      <c r="AL84" s="12" t="s">
        <v>175</v>
      </c>
      <c r="AM84" s="13"/>
      <c r="AN84" s="17" t="s">
        <v>179</v>
      </c>
      <c r="AO84" s="10">
        <v>19997.400000000001</v>
      </c>
      <c r="AP84" s="10">
        <v>1</v>
      </c>
      <c r="AQ84" s="22" t="s">
        <v>175</v>
      </c>
      <c r="AR84" s="10"/>
      <c r="AS84" s="10">
        <v>0.6</v>
      </c>
      <c r="AT84" s="11">
        <f t="shared" si="31"/>
        <v>11998.44</v>
      </c>
      <c r="AW84">
        <f t="shared" si="32"/>
        <v>0</v>
      </c>
      <c r="AX84">
        <f t="shared" si="33"/>
        <v>11998.44</v>
      </c>
      <c r="AY84">
        <f t="shared" si="34"/>
        <v>11998.44</v>
      </c>
      <c r="BA84">
        <f t="shared" si="35"/>
        <v>0</v>
      </c>
      <c r="BB84">
        <f>IF(AW84=1,(AG84-ATS57),0)</f>
        <v>0</v>
      </c>
      <c r="BD84" s="17" t="s">
        <v>179</v>
      </c>
      <c r="BE84" s="10">
        <v>11998.44</v>
      </c>
      <c r="BF84" s="11">
        <v>11998.44</v>
      </c>
      <c r="BG84" s="17" t="s">
        <v>179</v>
      </c>
      <c r="BI84"/>
      <c r="BJ84"/>
      <c r="BU84" s="1" t="e">
        <f t="shared" si="36"/>
        <v>#N/A</v>
      </c>
      <c r="BV84" s="1" t="e">
        <f t="shared" si="37"/>
        <v>#N/A</v>
      </c>
      <c r="BW84" t="e">
        <f t="shared" si="38"/>
        <v>#N/A</v>
      </c>
      <c r="BX84" t="e">
        <f t="shared" si="39"/>
        <v>#N/A</v>
      </c>
    </row>
    <row r="85" spans="3:76" ht="12.75" customHeight="1" x14ac:dyDescent="0.25">
      <c r="C85">
        <v>36</v>
      </c>
      <c r="D85" t="s">
        <v>51</v>
      </c>
      <c r="E85" t="s">
        <v>52</v>
      </c>
      <c r="F85" t="s">
        <v>53</v>
      </c>
      <c r="G85" s="13" t="s">
        <v>124</v>
      </c>
      <c r="H85" t="s">
        <v>55</v>
      </c>
      <c r="I85" t="s">
        <v>56</v>
      </c>
      <c r="J85" t="s">
        <v>57</v>
      </c>
      <c r="K85">
        <v>24638.222572999999</v>
      </c>
      <c r="L85">
        <f t="shared" si="40"/>
        <v>4.3916093741668512</v>
      </c>
      <c r="M85" t="s">
        <v>72</v>
      </c>
      <c r="N85">
        <v>7.1226429999999993E-2</v>
      </c>
      <c r="O85">
        <f t="shared" si="28"/>
        <v>345914.04585348448</v>
      </c>
      <c r="R85" s="12" t="s">
        <v>165</v>
      </c>
      <c r="S85" s="12">
        <v>2494086.7999999998</v>
      </c>
      <c r="AB85" s="17" t="s">
        <v>124</v>
      </c>
      <c r="AC85" s="10">
        <f t="shared" si="29"/>
        <v>385.52397999999999</v>
      </c>
      <c r="AD85" s="10">
        <f t="shared" si="30"/>
        <v>294.32119999999998</v>
      </c>
      <c r="AE85" s="10"/>
      <c r="AF85" s="10">
        <v>385.52397999999999</v>
      </c>
      <c r="AG85" s="10">
        <v>294.32119999999998</v>
      </c>
      <c r="AH85" s="18"/>
      <c r="AI85" s="13" t="s">
        <v>124</v>
      </c>
      <c r="AJ85">
        <v>261600.6</v>
      </c>
      <c r="AK85">
        <v>16</v>
      </c>
      <c r="AL85" s="6" t="s">
        <v>72</v>
      </c>
      <c r="AM85" s="13"/>
      <c r="AN85" s="17" t="s">
        <v>124</v>
      </c>
      <c r="AO85" s="10">
        <v>261600.6</v>
      </c>
      <c r="AP85" s="10">
        <v>16</v>
      </c>
      <c r="AQ85" s="19" t="s">
        <v>72</v>
      </c>
      <c r="AR85" s="10"/>
      <c r="AS85" s="10">
        <v>6.25E-2</v>
      </c>
      <c r="AT85" s="11">
        <f t="shared" si="31"/>
        <v>16350.0375</v>
      </c>
      <c r="AW85">
        <f t="shared" si="32"/>
        <v>1</v>
      </c>
      <c r="AX85">
        <f t="shared" si="33"/>
        <v>385.52397999999999</v>
      </c>
      <c r="AY85">
        <f t="shared" si="34"/>
        <v>294.32119999999998</v>
      </c>
      <c r="BA85">
        <f t="shared" si="35"/>
        <v>-15964.51352</v>
      </c>
      <c r="BB85">
        <f>IF(AW85=1,(AG85-ATS57),0)</f>
        <v>294.32119999999998</v>
      </c>
      <c r="BD85" s="17" t="s">
        <v>124</v>
      </c>
      <c r="BE85" s="10">
        <v>385.52397999999999</v>
      </c>
      <c r="BF85" s="11">
        <v>294.32119999999998</v>
      </c>
      <c r="BG85" s="17" t="s">
        <v>124</v>
      </c>
      <c r="BH85" t="s">
        <v>124</v>
      </c>
      <c r="BI85" s="1">
        <v>64.609920000000002</v>
      </c>
      <c r="BJ85" s="1">
        <v>49.091520000000003</v>
      </c>
      <c r="BU85" s="1">
        <f t="shared" si="36"/>
        <v>320.91406000000001</v>
      </c>
      <c r="BV85" s="1">
        <f t="shared" si="37"/>
        <v>245.22967999999997</v>
      </c>
      <c r="BW85">
        <f t="shared" si="38"/>
        <v>83.241011363287967</v>
      </c>
      <c r="BX85">
        <f t="shared" si="39"/>
        <v>83.320426799020936</v>
      </c>
    </row>
    <row r="86" spans="3:76" ht="12.75" customHeight="1" x14ac:dyDescent="0.25">
      <c r="C86">
        <v>14</v>
      </c>
      <c r="D86" t="s">
        <v>51</v>
      </c>
      <c r="E86" t="s">
        <v>52</v>
      </c>
      <c r="F86" t="s">
        <v>53</v>
      </c>
      <c r="G86" s="13" t="s">
        <v>128</v>
      </c>
      <c r="H86" t="s">
        <v>55</v>
      </c>
      <c r="I86" t="s">
        <v>56</v>
      </c>
      <c r="J86" t="s">
        <v>57</v>
      </c>
      <c r="K86">
        <v>5003.225042</v>
      </c>
      <c r="L86">
        <f t="shared" si="40"/>
        <v>3.6992500376227144</v>
      </c>
      <c r="M86" t="s">
        <v>71</v>
      </c>
      <c r="N86">
        <v>3.232621</v>
      </c>
      <c r="O86">
        <f t="shared" si="28"/>
        <v>1547.73016756372</v>
      </c>
      <c r="R86" s="12" t="s">
        <v>136</v>
      </c>
      <c r="S86" s="12">
        <v>126222.39999999999</v>
      </c>
      <c r="AB86" s="17" t="s">
        <v>128</v>
      </c>
      <c r="AC86" s="10">
        <f t="shared" si="29"/>
        <v>0</v>
      </c>
      <c r="AD86" s="10">
        <f t="shared" si="30"/>
        <v>8.7845750000000002</v>
      </c>
      <c r="AE86" s="10"/>
      <c r="AF86" s="10">
        <v>0</v>
      </c>
      <c r="AG86" s="10">
        <v>8.7845750000000002</v>
      </c>
      <c r="AH86" s="18"/>
      <c r="AI86" s="13" t="s">
        <v>128</v>
      </c>
      <c r="AJ86">
        <v>4837.6000000000004</v>
      </c>
      <c r="AK86">
        <v>3</v>
      </c>
      <c r="AL86" s="6" t="s">
        <v>71</v>
      </c>
      <c r="AM86" s="13"/>
      <c r="AN86" s="17" t="s">
        <v>128</v>
      </c>
      <c r="AO86" s="10">
        <v>4837.6000000000004</v>
      </c>
      <c r="AP86" s="10">
        <v>3</v>
      </c>
      <c r="AQ86" s="19" t="s">
        <v>71</v>
      </c>
      <c r="AR86" s="10"/>
      <c r="AS86" s="10">
        <v>0.47</v>
      </c>
      <c r="AT86" s="11">
        <f t="shared" si="31"/>
        <v>2273.672</v>
      </c>
      <c r="AW86">
        <f t="shared" si="32"/>
        <v>1</v>
      </c>
      <c r="AX86">
        <f t="shared" si="33"/>
        <v>0</v>
      </c>
      <c r="AY86">
        <f t="shared" si="34"/>
        <v>8.7845750000000002</v>
      </c>
      <c r="BA86">
        <f t="shared" si="35"/>
        <v>-2273.672</v>
      </c>
      <c r="BB86">
        <f>IF(AW86=1,(AG86-ATS57),0)</f>
        <v>8.7845750000000002</v>
      </c>
      <c r="BD86" s="17" t="s">
        <v>128</v>
      </c>
      <c r="BE86" s="10">
        <v>0</v>
      </c>
      <c r="BF86" s="11">
        <v>8.7845750000000002</v>
      </c>
      <c r="BG86" s="17" t="s">
        <v>128</v>
      </c>
      <c r="BH86" t="s">
        <v>128</v>
      </c>
      <c r="BI86" s="1" t="s">
        <v>78</v>
      </c>
      <c r="BJ86" s="1">
        <v>1.520769</v>
      </c>
      <c r="BU86" s="1" t="e">
        <f t="shared" si="36"/>
        <v>#VALUE!</v>
      </c>
      <c r="BV86" s="1">
        <f t="shared" si="37"/>
        <v>7.2638060000000007</v>
      </c>
      <c r="BW86" t="e">
        <f t="shared" si="38"/>
        <v>#VALUE!</v>
      </c>
      <c r="BX86">
        <f t="shared" si="39"/>
        <v>82.688189240799929</v>
      </c>
    </row>
    <row r="87" spans="3:76" ht="12.75" customHeight="1" x14ac:dyDescent="0.25">
      <c r="C87">
        <v>58</v>
      </c>
      <c r="D87" t="s">
        <v>51</v>
      </c>
      <c r="E87" t="s">
        <v>52</v>
      </c>
      <c r="F87" t="s">
        <v>53</v>
      </c>
      <c r="G87" s="13" t="s">
        <v>180</v>
      </c>
      <c r="H87" t="s">
        <v>55</v>
      </c>
      <c r="I87" t="s">
        <v>56</v>
      </c>
      <c r="J87" t="s">
        <v>57</v>
      </c>
      <c r="K87">
        <v>1316900.3380470001</v>
      </c>
      <c r="L87">
        <f t="shared" si="40"/>
        <v>6.1195529091500909</v>
      </c>
      <c r="N87">
        <v>1</v>
      </c>
      <c r="O87">
        <f t="shared" si="28"/>
        <v>1316900.3380470001</v>
      </c>
      <c r="AB87" s="17" t="s">
        <v>180</v>
      </c>
      <c r="AC87" s="10" t="e">
        <f t="shared" si="29"/>
        <v>#N/A</v>
      </c>
      <c r="AD87" s="10" t="e">
        <f t="shared" si="30"/>
        <v>#N/A</v>
      </c>
      <c r="AE87" s="10"/>
      <c r="AF87" s="10" t="e">
        <f>#N/A</f>
        <v>#N/A</v>
      </c>
      <c r="AG87" s="10" t="e">
        <f>#N/A</f>
        <v>#N/A</v>
      </c>
      <c r="AH87" s="18"/>
      <c r="AI87" s="13" t="s">
        <v>180</v>
      </c>
      <c r="AJ87">
        <v>19997.400000000001</v>
      </c>
      <c r="AK87">
        <v>1</v>
      </c>
      <c r="AL87" s="12" t="s">
        <v>175</v>
      </c>
      <c r="AM87" s="13"/>
      <c r="AN87" s="17" t="s">
        <v>180</v>
      </c>
      <c r="AO87" s="10">
        <v>19997.400000000001</v>
      </c>
      <c r="AP87" s="10">
        <v>1</v>
      </c>
      <c r="AQ87" s="22" t="s">
        <v>175</v>
      </c>
      <c r="AR87" s="10"/>
      <c r="AS87" s="10">
        <v>0.4</v>
      </c>
      <c r="AT87" s="11">
        <f t="shared" si="31"/>
        <v>7998.9600000000009</v>
      </c>
      <c r="AW87">
        <f t="shared" si="32"/>
        <v>0</v>
      </c>
      <c r="AX87">
        <f t="shared" si="33"/>
        <v>7998.9600000000009</v>
      </c>
      <c r="AY87">
        <f t="shared" si="34"/>
        <v>7998.9600000000009</v>
      </c>
      <c r="BA87">
        <f t="shared" si="35"/>
        <v>0</v>
      </c>
      <c r="BB87">
        <f>IF(AW87=1,(AG87-ATS57),0)</f>
        <v>0</v>
      </c>
      <c r="BD87" s="17" t="s">
        <v>180</v>
      </c>
      <c r="BE87" s="10">
        <v>7998.96</v>
      </c>
      <c r="BF87" s="11">
        <v>7998.96</v>
      </c>
      <c r="BG87" s="17" t="s">
        <v>180</v>
      </c>
      <c r="BI87"/>
      <c r="BJ87"/>
      <c r="BU87" s="1" t="e">
        <f t="shared" si="36"/>
        <v>#N/A</v>
      </c>
      <c r="BV87" s="1" t="e">
        <f t="shared" si="37"/>
        <v>#N/A</v>
      </c>
      <c r="BW87" t="e">
        <f t="shared" si="38"/>
        <v>#N/A</v>
      </c>
      <c r="BX87" t="e">
        <f t="shared" si="39"/>
        <v>#N/A</v>
      </c>
    </row>
    <row r="88" spans="3:76" ht="12.75" customHeight="1" x14ac:dyDescent="0.25">
      <c r="C88">
        <v>30</v>
      </c>
      <c r="D88" t="s">
        <v>51</v>
      </c>
      <c r="E88" t="s">
        <v>52</v>
      </c>
      <c r="F88" t="s">
        <v>53</v>
      </c>
      <c r="G88" s="13" t="s">
        <v>131</v>
      </c>
      <c r="H88" t="s">
        <v>55</v>
      </c>
      <c r="I88" t="s">
        <v>56</v>
      </c>
      <c r="J88" t="s">
        <v>57</v>
      </c>
      <c r="K88">
        <v>101577.486609</v>
      </c>
      <c r="L88">
        <f t="shared" si="40"/>
        <v>5.0067974626238403</v>
      </c>
      <c r="M88" t="s">
        <v>72</v>
      </c>
      <c r="N88">
        <v>0.29364950000000001</v>
      </c>
      <c r="O88">
        <f t="shared" si="28"/>
        <v>345914.0458573912</v>
      </c>
      <c r="R88" s="14" t="s">
        <v>87</v>
      </c>
      <c r="S88" s="12">
        <v>803480.2</v>
      </c>
      <c r="AB88" s="17" t="s">
        <v>131</v>
      </c>
      <c r="AC88" s="10">
        <f t="shared" si="29"/>
        <v>466.91953999999998</v>
      </c>
      <c r="AD88" s="10">
        <f t="shared" si="30"/>
        <v>503.42360000000002</v>
      </c>
      <c r="AE88" s="10"/>
      <c r="AF88" s="10">
        <v>466.91953999999998</v>
      </c>
      <c r="AG88" s="10">
        <v>503.42360000000002</v>
      </c>
      <c r="AH88" s="18"/>
      <c r="AI88" s="13" t="s">
        <v>131</v>
      </c>
      <c r="AJ88">
        <v>261600.6</v>
      </c>
      <c r="AK88">
        <v>16</v>
      </c>
      <c r="AL88" s="6" t="s">
        <v>72</v>
      </c>
      <c r="AM88" s="13"/>
      <c r="AN88" s="17" t="s">
        <v>131</v>
      </c>
      <c r="AO88" s="10">
        <v>261600.6</v>
      </c>
      <c r="AP88" s="10">
        <v>16</v>
      </c>
      <c r="AQ88" s="19" t="s">
        <v>72</v>
      </c>
      <c r="AR88" s="10"/>
      <c r="AS88" s="10">
        <v>6.25E-2</v>
      </c>
      <c r="AT88" s="11">
        <f t="shared" si="31"/>
        <v>16350.0375</v>
      </c>
      <c r="AW88">
        <f t="shared" si="32"/>
        <v>1</v>
      </c>
      <c r="AX88">
        <f t="shared" si="33"/>
        <v>466.91953999999998</v>
      </c>
      <c r="AY88">
        <f t="shared" si="34"/>
        <v>503.42360000000002</v>
      </c>
      <c r="BA88">
        <f t="shared" si="35"/>
        <v>-15883.11796</v>
      </c>
      <c r="BB88">
        <f>IF(AW88=1,(AG88-ATS57),0)</f>
        <v>503.42360000000002</v>
      </c>
      <c r="BD88" s="17" t="s">
        <v>131</v>
      </c>
      <c r="BE88" s="10">
        <v>466.91953999999998</v>
      </c>
      <c r="BF88" s="11">
        <v>503.42360000000002</v>
      </c>
      <c r="BG88" s="17" t="s">
        <v>131</v>
      </c>
      <c r="BH88" t="s">
        <v>131</v>
      </c>
      <c r="BI88" s="1">
        <v>80.101050000000001</v>
      </c>
      <c r="BJ88" s="1">
        <v>85.547340000000005</v>
      </c>
      <c r="BU88" s="1">
        <f t="shared" si="36"/>
        <v>386.81849</v>
      </c>
      <c r="BV88" s="1">
        <f t="shared" si="37"/>
        <v>417.87626</v>
      </c>
      <c r="BW88">
        <f t="shared" si="38"/>
        <v>82.844785206461907</v>
      </c>
      <c r="BX88">
        <f t="shared" si="39"/>
        <v>83.006887241678768</v>
      </c>
    </row>
    <row r="89" spans="3:76" ht="12.75" customHeight="1" x14ac:dyDescent="0.25">
      <c r="C89">
        <v>3</v>
      </c>
      <c r="D89" t="s">
        <v>51</v>
      </c>
      <c r="E89" t="s">
        <v>52</v>
      </c>
      <c r="F89" t="s">
        <v>53</v>
      </c>
      <c r="G89" s="13" t="s">
        <v>133</v>
      </c>
      <c r="H89" t="s">
        <v>55</v>
      </c>
      <c r="I89" t="s">
        <v>56</v>
      </c>
      <c r="J89" t="s">
        <v>57</v>
      </c>
      <c r="K89">
        <v>11166037.770857999</v>
      </c>
      <c r="L89">
        <f t="shared" si="40"/>
        <v>7.047899092585471</v>
      </c>
      <c r="N89">
        <v>360.91180000000003</v>
      </c>
      <c r="O89">
        <f t="shared" si="28"/>
        <v>30938.411464679179</v>
      </c>
      <c r="R89" s="12" t="s">
        <v>181</v>
      </c>
      <c r="S89" s="12">
        <v>32303.9</v>
      </c>
      <c r="AB89" s="17" t="s">
        <v>133</v>
      </c>
      <c r="AC89" s="10">
        <f t="shared" si="29"/>
        <v>80218.806890000007</v>
      </c>
      <c r="AD89" s="10">
        <f t="shared" si="30"/>
        <v>94196.38</v>
      </c>
      <c r="AE89" s="10"/>
      <c r="AF89" s="10">
        <v>80218.806890000007</v>
      </c>
      <c r="AG89" s="10">
        <v>94196.38</v>
      </c>
      <c r="AH89" s="18"/>
      <c r="AI89" s="13" t="s">
        <v>133</v>
      </c>
      <c r="AJ89">
        <v>32303.9</v>
      </c>
      <c r="AK89">
        <v>1</v>
      </c>
      <c r="AL89" s="12" t="s">
        <v>181</v>
      </c>
      <c r="AM89" s="13"/>
      <c r="AN89" s="17" t="s">
        <v>133</v>
      </c>
      <c r="AO89" s="10">
        <v>32303.9</v>
      </c>
      <c r="AP89" s="10">
        <v>1</v>
      </c>
      <c r="AQ89" s="22" t="s">
        <v>181</v>
      </c>
      <c r="AR89" s="10"/>
      <c r="AS89" s="10">
        <v>1</v>
      </c>
      <c r="AT89" s="11">
        <f t="shared" si="31"/>
        <v>32303.9</v>
      </c>
      <c r="AW89">
        <f t="shared" si="32"/>
        <v>1</v>
      </c>
      <c r="AX89">
        <f t="shared" si="33"/>
        <v>80218.806890000007</v>
      </c>
      <c r="AY89">
        <f t="shared" si="34"/>
        <v>94196.38</v>
      </c>
      <c r="BA89">
        <f t="shared" si="35"/>
        <v>47914.906890000006</v>
      </c>
      <c r="BB89">
        <f>IF(AW89=1,(AG89-ATS57),0)</f>
        <v>94196.38</v>
      </c>
      <c r="BD89" s="17" t="s">
        <v>133</v>
      </c>
      <c r="BE89" s="10">
        <v>80218.806890000007</v>
      </c>
      <c r="BF89" s="11">
        <v>94196.38</v>
      </c>
      <c r="BG89" s="17" t="s">
        <v>133</v>
      </c>
      <c r="BH89" t="s">
        <v>133</v>
      </c>
      <c r="BI89" s="1">
        <v>16002.21</v>
      </c>
      <c r="BJ89" s="1">
        <v>18628.48</v>
      </c>
      <c r="BU89" s="1">
        <f t="shared" si="36"/>
        <v>64216.596890000008</v>
      </c>
      <c r="BV89" s="1">
        <f t="shared" si="37"/>
        <v>75567.900000000009</v>
      </c>
      <c r="BW89">
        <f t="shared" si="38"/>
        <v>80.05179755173495</v>
      </c>
      <c r="BX89">
        <f t="shared" si="39"/>
        <v>80.223783546671328</v>
      </c>
    </row>
    <row r="90" spans="3:76" ht="12.75" customHeight="1" x14ac:dyDescent="0.25">
      <c r="C90">
        <v>7</v>
      </c>
      <c r="D90" t="s">
        <v>51</v>
      </c>
      <c r="E90" t="s">
        <v>52</v>
      </c>
      <c r="F90" t="s">
        <v>53</v>
      </c>
      <c r="G90" s="13" t="s">
        <v>135</v>
      </c>
      <c r="H90" t="s">
        <v>55</v>
      </c>
      <c r="I90" t="s">
        <v>56</v>
      </c>
      <c r="J90" t="s">
        <v>57</v>
      </c>
      <c r="K90">
        <v>6899902.4464619998</v>
      </c>
      <c r="L90">
        <f t="shared" si="40"/>
        <v>6.8388429505542492</v>
      </c>
      <c r="M90" t="s">
        <v>126</v>
      </c>
      <c r="N90">
        <v>42.146450000000002</v>
      </c>
      <c r="O90">
        <f t="shared" si="28"/>
        <v>163712.54154174312</v>
      </c>
      <c r="R90" s="12" t="s">
        <v>159</v>
      </c>
      <c r="S90" s="12">
        <v>20.8</v>
      </c>
      <c r="AB90" s="17" t="s">
        <v>135</v>
      </c>
      <c r="AC90" s="10">
        <f t="shared" si="29"/>
        <v>35892.089209999998</v>
      </c>
      <c r="AD90" s="10">
        <f t="shared" si="30"/>
        <v>28408.69</v>
      </c>
      <c r="AE90" s="10"/>
      <c r="AF90" s="10">
        <v>35892.089209999998</v>
      </c>
      <c r="AG90" s="10">
        <v>28408.69</v>
      </c>
      <c r="AH90" s="18"/>
      <c r="AI90" s="13" t="s">
        <v>135</v>
      </c>
      <c r="AJ90">
        <v>94801.7</v>
      </c>
      <c r="AK90">
        <v>8</v>
      </c>
      <c r="AL90" s="6" t="s">
        <v>126</v>
      </c>
      <c r="AM90" s="13"/>
      <c r="AN90" s="17" t="s">
        <v>135</v>
      </c>
      <c r="AO90" s="10">
        <v>94801.7</v>
      </c>
      <c r="AP90" s="10">
        <v>8</v>
      </c>
      <c r="AQ90" s="19" t="s">
        <v>126</v>
      </c>
      <c r="AR90" s="10" t="s">
        <v>138</v>
      </c>
      <c r="AS90" s="10">
        <v>0.19</v>
      </c>
      <c r="AT90" s="11">
        <f t="shared" si="31"/>
        <v>18012.323</v>
      </c>
      <c r="AW90">
        <f t="shared" si="32"/>
        <v>1</v>
      </c>
      <c r="AX90">
        <f t="shared" si="33"/>
        <v>35892.089209999998</v>
      </c>
      <c r="AY90">
        <f t="shared" si="34"/>
        <v>28408.69</v>
      </c>
      <c r="BA90">
        <f t="shared" si="35"/>
        <v>17879.766209999998</v>
      </c>
      <c r="BB90">
        <f>IF(AW90=1,(AG90-ATS57),0)</f>
        <v>28408.69</v>
      </c>
      <c r="BD90" s="17" t="s">
        <v>135</v>
      </c>
      <c r="BE90" s="10">
        <v>35892.089209999998</v>
      </c>
      <c r="BF90" s="11">
        <v>28408.69</v>
      </c>
      <c r="BG90" s="17" t="s">
        <v>135</v>
      </c>
      <c r="BH90" t="s">
        <v>135</v>
      </c>
      <c r="BI90" s="1">
        <v>10899.61</v>
      </c>
      <c r="BJ90" s="1">
        <v>8701.0630000000001</v>
      </c>
      <c r="BU90" s="1">
        <f t="shared" si="36"/>
        <v>24992.479209999998</v>
      </c>
      <c r="BV90" s="1">
        <f t="shared" si="37"/>
        <v>19707.627</v>
      </c>
      <c r="BW90">
        <f t="shared" si="38"/>
        <v>69.6322776413828</v>
      </c>
      <c r="BX90">
        <f t="shared" si="39"/>
        <v>69.371826015208725</v>
      </c>
    </row>
    <row r="91" spans="3:76" ht="12.75" customHeight="1" x14ac:dyDescent="0.25">
      <c r="C91">
        <v>37</v>
      </c>
      <c r="D91" t="s">
        <v>51</v>
      </c>
      <c r="E91" t="s">
        <v>52</v>
      </c>
      <c r="F91" t="s">
        <v>53</v>
      </c>
      <c r="G91" s="13" t="s">
        <v>137</v>
      </c>
      <c r="H91" t="s">
        <v>55</v>
      </c>
      <c r="I91" t="s">
        <v>56</v>
      </c>
      <c r="J91" t="s">
        <v>57</v>
      </c>
      <c r="K91">
        <v>207067.053529</v>
      </c>
      <c r="L91">
        <f t="shared" si="40"/>
        <v>5.3161110037278103</v>
      </c>
      <c r="M91" t="s">
        <v>72</v>
      </c>
      <c r="N91">
        <v>0.59860840000000004</v>
      </c>
      <c r="O91">
        <f t="shared" si="28"/>
        <v>345914.04585869488</v>
      </c>
      <c r="R91" s="12" t="s">
        <v>108</v>
      </c>
      <c r="S91" s="12">
        <v>914795.7</v>
      </c>
      <c r="AB91" s="17" t="s">
        <v>137</v>
      </c>
      <c r="AC91" s="10">
        <f t="shared" si="29"/>
        <v>6193.6677499999996</v>
      </c>
      <c r="AD91" s="10">
        <f t="shared" si="30"/>
        <v>8081.0569999999998</v>
      </c>
      <c r="AE91" s="10"/>
      <c r="AF91" s="10">
        <v>6193.6677499999996</v>
      </c>
      <c r="AG91" s="10">
        <v>8081.0569999999998</v>
      </c>
      <c r="AH91" s="18"/>
      <c r="AI91" s="13" t="s">
        <v>137</v>
      </c>
      <c r="AJ91">
        <v>261600.6</v>
      </c>
      <c r="AK91">
        <v>16</v>
      </c>
      <c r="AL91" s="6" t="s">
        <v>72</v>
      </c>
      <c r="AM91" s="13"/>
      <c r="AN91" s="17" t="s">
        <v>137</v>
      </c>
      <c r="AO91" s="10">
        <v>261600.6</v>
      </c>
      <c r="AP91" s="10">
        <v>16</v>
      </c>
      <c r="AQ91" s="19" t="s">
        <v>72</v>
      </c>
      <c r="AR91" s="10"/>
      <c r="AS91" s="10">
        <v>6.25E-2</v>
      </c>
      <c r="AT91" s="11">
        <f t="shared" si="31"/>
        <v>16350.0375</v>
      </c>
      <c r="AW91">
        <f t="shared" si="32"/>
        <v>1</v>
      </c>
      <c r="AX91">
        <f t="shared" si="33"/>
        <v>6193.6677499999996</v>
      </c>
      <c r="AY91">
        <f t="shared" si="34"/>
        <v>8081.0569999999998</v>
      </c>
      <c r="BA91">
        <f t="shared" si="35"/>
        <v>-10156.369750000002</v>
      </c>
      <c r="BB91">
        <f>IF(AW91=1,(AG91-ATS57),0)</f>
        <v>8081.0569999999998</v>
      </c>
      <c r="BD91" s="17" t="s">
        <v>137</v>
      </c>
      <c r="BE91" s="10">
        <v>6193.6677499999996</v>
      </c>
      <c r="BF91" s="11">
        <v>8081.0569999999998</v>
      </c>
      <c r="BG91" s="17" t="s">
        <v>137</v>
      </c>
      <c r="BH91" t="s">
        <v>137</v>
      </c>
      <c r="BI91" s="1">
        <v>1550.8140000000001</v>
      </c>
      <c r="BJ91" s="1">
        <v>1628.5419999999999</v>
      </c>
      <c r="BU91" s="1">
        <f t="shared" si="36"/>
        <v>4642.8537499999993</v>
      </c>
      <c r="BV91" s="1">
        <f t="shared" si="37"/>
        <v>6452.5149999999994</v>
      </c>
      <c r="BW91">
        <f t="shared" si="38"/>
        <v>74.961298174252235</v>
      </c>
      <c r="BX91">
        <f t="shared" si="39"/>
        <v>79.847413525235623</v>
      </c>
    </row>
    <row r="92" spans="3:76" ht="12.75" customHeight="1" x14ac:dyDescent="0.25">
      <c r="C92">
        <v>5</v>
      </c>
      <c r="D92" t="s">
        <v>51</v>
      </c>
      <c r="E92" t="s">
        <v>52</v>
      </c>
      <c r="F92" t="s">
        <v>53</v>
      </c>
      <c r="G92" s="13" t="s">
        <v>141</v>
      </c>
      <c r="H92" t="s">
        <v>55</v>
      </c>
      <c r="I92" t="s">
        <v>56</v>
      </c>
      <c r="J92" t="s">
        <v>57</v>
      </c>
      <c r="K92">
        <v>2521223.890631</v>
      </c>
      <c r="L92">
        <f t="shared" si="40"/>
        <v>6.401611413763769</v>
      </c>
      <c r="M92" t="s">
        <v>126</v>
      </c>
      <c r="N92">
        <v>15.400309999999999</v>
      </c>
      <c r="O92">
        <f t="shared" si="28"/>
        <v>163712.54154176119</v>
      </c>
      <c r="R92" s="14" t="s">
        <v>126</v>
      </c>
      <c r="S92" s="12">
        <v>94801.7</v>
      </c>
      <c r="AB92" s="17" t="s">
        <v>141</v>
      </c>
      <c r="AC92" s="10">
        <f t="shared" si="29"/>
        <v>12347.108630000001</v>
      </c>
      <c r="AD92" s="10">
        <f t="shared" si="30"/>
        <v>16904.84</v>
      </c>
      <c r="AE92" s="10"/>
      <c r="AF92" s="10">
        <v>12347.108630000001</v>
      </c>
      <c r="AG92" s="10">
        <v>16904.84</v>
      </c>
      <c r="AH92" s="18"/>
      <c r="AI92" s="13" t="s">
        <v>141</v>
      </c>
      <c r="AJ92">
        <v>94801.7</v>
      </c>
      <c r="AK92">
        <v>8</v>
      </c>
      <c r="AL92" s="6" t="s">
        <v>126</v>
      </c>
      <c r="AM92" s="13"/>
      <c r="AN92" s="17" t="s">
        <v>141</v>
      </c>
      <c r="AO92" s="10">
        <v>94801.7</v>
      </c>
      <c r="AP92" s="10">
        <v>8</v>
      </c>
      <c r="AQ92" s="19" t="s">
        <v>126</v>
      </c>
      <c r="AR92" s="10" t="s">
        <v>138</v>
      </c>
      <c r="AS92" s="10">
        <v>0.12</v>
      </c>
      <c r="AT92" s="11">
        <f t="shared" si="31"/>
        <v>11376.204</v>
      </c>
      <c r="AW92">
        <f t="shared" si="32"/>
        <v>1</v>
      </c>
      <c r="AX92">
        <f t="shared" si="33"/>
        <v>12347.108630000001</v>
      </c>
      <c r="AY92">
        <f t="shared" si="34"/>
        <v>16904.84</v>
      </c>
      <c r="BA92">
        <f t="shared" si="35"/>
        <v>970.90463000000091</v>
      </c>
      <c r="BB92">
        <f>IF(AW92=1,(AG92-ATS57),0)</f>
        <v>16904.84</v>
      </c>
      <c r="BD92" s="17" t="s">
        <v>141</v>
      </c>
      <c r="BE92" s="10">
        <v>12347.108630000001</v>
      </c>
      <c r="BF92" s="11">
        <v>16904.84</v>
      </c>
      <c r="BG92" s="17" t="s">
        <v>141</v>
      </c>
      <c r="BH92" t="s">
        <v>141</v>
      </c>
      <c r="BI92" s="1">
        <v>3688.797</v>
      </c>
      <c r="BJ92" s="1">
        <v>5102.2820000000002</v>
      </c>
      <c r="BU92" s="1">
        <f t="shared" si="36"/>
        <v>8658.3116300000002</v>
      </c>
      <c r="BV92" s="1">
        <f t="shared" si="37"/>
        <v>11802.558000000001</v>
      </c>
      <c r="BW92">
        <f t="shared" si="38"/>
        <v>70.124203888210218</v>
      </c>
      <c r="BX92">
        <f t="shared" si="39"/>
        <v>69.817626194628289</v>
      </c>
    </row>
    <row r="93" spans="3:76" ht="15" customHeight="1" x14ac:dyDescent="0.2">
      <c r="C93">
        <v>49</v>
      </c>
      <c r="D93" t="s">
        <v>51</v>
      </c>
      <c r="E93" t="s">
        <v>52</v>
      </c>
      <c r="F93" t="s">
        <v>53</v>
      </c>
      <c r="G93" s="13" t="s">
        <v>143</v>
      </c>
      <c r="H93" t="s">
        <v>55</v>
      </c>
      <c r="I93" t="s">
        <v>56</v>
      </c>
      <c r="J93" t="s">
        <v>57</v>
      </c>
      <c r="K93">
        <v>35454058.674932003</v>
      </c>
      <c r="L93">
        <f t="shared" si="40"/>
        <v>7.5496659591024677</v>
      </c>
      <c r="M93" t="s">
        <v>59</v>
      </c>
      <c r="N93">
        <v>136.21010000000001</v>
      </c>
      <c r="O93">
        <f t="shared" si="28"/>
        <v>260289.49890596952</v>
      </c>
      <c r="AB93" s="17" t="s">
        <v>143</v>
      </c>
      <c r="AC93" s="10">
        <f t="shared" si="29"/>
        <v>128678.71575</v>
      </c>
      <c r="AD93" s="10">
        <f t="shared" si="30"/>
        <v>235363.4</v>
      </c>
      <c r="AE93" s="10"/>
      <c r="AF93" s="10">
        <v>128678.71575</v>
      </c>
      <c r="AG93" s="10">
        <v>235363.4</v>
      </c>
      <c r="AH93" s="18"/>
      <c r="AI93" s="13" t="s">
        <v>143</v>
      </c>
      <c r="AJ93">
        <v>138910.70000000001</v>
      </c>
      <c r="AK93">
        <v>3</v>
      </c>
      <c r="AL93" s="6" t="s">
        <v>59</v>
      </c>
      <c r="AM93" s="13"/>
      <c r="AN93" s="17" t="s">
        <v>143</v>
      </c>
      <c r="AO93" s="10">
        <v>138910.70000000001</v>
      </c>
      <c r="AP93" s="10">
        <v>3</v>
      </c>
      <c r="AQ93" s="19" t="s">
        <v>59</v>
      </c>
      <c r="AR93" s="10"/>
      <c r="AS93" s="10">
        <v>0.33</v>
      </c>
      <c r="AT93" s="11">
        <f t="shared" si="31"/>
        <v>45840.531000000003</v>
      </c>
      <c r="AW93">
        <f t="shared" si="32"/>
        <v>1</v>
      </c>
      <c r="AX93">
        <f t="shared" si="33"/>
        <v>128678.71575</v>
      </c>
      <c r="AY93">
        <f t="shared" si="34"/>
        <v>235363.4</v>
      </c>
      <c r="BA93">
        <f t="shared" si="35"/>
        <v>82838.18475</v>
      </c>
      <c r="BB93">
        <f>IF(AW93=1,(AG93-ATS57),0)</f>
        <v>235363.4</v>
      </c>
      <c r="BD93" s="17" t="s">
        <v>143</v>
      </c>
      <c r="BE93" s="10">
        <v>128678.71575</v>
      </c>
      <c r="BF93" s="11">
        <v>235363.4</v>
      </c>
      <c r="BG93" s="17" t="s">
        <v>143</v>
      </c>
      <c r="BH93" t="s">
        <v>143</v>
      </c>
      <c r="BI93" s="1">
        <v>20917.71</v>
      </c>
      <c r="BJ93" s="1">
        <v>38453.39</v>
      </c>
      <c r="BU93" s="1">
        <f t="shared" si="36"/>
        <v>107761.00575000001</v>
      </c>
      <c r="BV93" s="1">
        <f t="shared" si="37"/>
        <v>196910.01</v>
      </c>
      <c r="BW93">
        <f t="shared" si="38"/>
        <v>83.744234718164734</v>
      </c>
      <c r="BX93">
        <f t="shared" si="39"/>
        <v>83.662119938784031</v>
      </c>
    </row>
    <row r="94" spans="3:76" ht="12.75" customHeight="1" x14ac:dyDescent="0.25">
      <c r="C94">
        <v>8</v>
      </c>
      <c r="D94" t="s">
        <v>51</v>
      </c>
      <c r="E94" t="s">
        <v>52</v>
      </c>
      <c r="F94" t="s">
        <v>53</v>
      </c>
      <c r="G94" s="13" t="s">
        <v>146</v>
      </c>
      <c r="H94" t="s">
        <v>55</v>
      </c>
      <c r="I94" t="s">
        <v>56</v>
      </c>
      <c r="J94" t="s">
        <v>57</v>
      </c>
      <c r="K94">
        <v>1724708.3508909999</v>
      </c>
      <c r="L94">
        <f t="shared" si="40"/>
        <v>6.2367156661876351</v>
      </c>
      <c r="M94" t="s">
        <v>126</v>
      </c>
      <c r="N94">
        <v>10.534979999999999</v>
      </c>
      <c r="O94">
        <f t="shared" si="28"/>
        <v>163712.54154170203</v>
      </c>
      <c r="R94" s="14" t="s">
        <v>58</v>
      </c>
      <c r="S94" s="12">
        <v>23718.1</v>
      </c>
      <c r="AB94" s="17" t="s">
        <v>146</v>
      </c>
      <c r="AC94" s="10">
        <f t="shared" si="29"/>
        <v>21423.01856</v>
      </c>
      <c r="AD94" s="10">
        <f t="shared" si="30"/>
        <v>12709.5</v>
      </c>
      <c r="AE94" s="10"/>
      <c r="AF94" s="10">
        <v>21423.01856</v>
      </c>
      <c r="AG94" s="10">
        <v>12709.5</v>
      </c>
      <c r="AH94" s="18"/>
      <c r="AI94" s="13" t="s">
        <v>146</v>
      </c>
      <c r="AJ94">
        <v>94801.7</v>
      </c>
      <c r="AK94">
        <v>8</v>
      </c>
      <c r="AL94" s="6" t="s">
        <v>126</v>
      </c>
      <c r="AM94" s="13"/>
      <c r="AN94" s="17" t="s">
        <v>146</v>
      </c>
      <c r="AO94" s="10">
        <v>94801.7</v>
      </c>
      <c r="AP94" s="10">
        <v>8</v>
      </c>
      <c r="AQ94" s="19" t="s">
        <v>126</v>
      </c>
      <c r="AR94" s="10" t="s">
        <v>129</v>
      </c>
      <c r="AS94" s="10">
        <v>0.06</v>
      </c>
      <c r="AT94" s="11">
        <f t="shared" si="31"/>
        <v>5688.1019999999999</v>
      </c>
      <c r="AW94">
        <f t="shared" si="32"/>
        <v>1</v>
      </c>
      <c r="AX94">
        <f t="shared" si="33"/>
        <v>21423.01856</v>
      </c>
      <c r="AY94">
        <f t="shared" si="34"/>
        <v>12709.5</v>
      </c>
      <c r="BA94">
        <f t="shared" si="35"/>
        <v>15734.916560000001</v>
      </c>
      <c r="BB94">
        <f>IF(AW94=1,(AG94-ATS57),0)</f>
        <v>12709.5</v>
      </c>
      <c r="BD94" s="17" t="s">
        <v>146</v>
      </c>
      <c r="BE94" s="10">
        <v>21423.01856</v>
      </c>
      <c r="BF94" s="11">
        <v>12709.5</v>
      </c>
      <c r="BG94" s="17" t="s">
        <v>146</v>
      </c>
      <c r="BH94" t="s">
        <v>146</v>
      </c>
      <c r="BI94" s="1">
        <v>7034.94</v>
      </c>
      <c r="BJ94" s="1">
        <v>4277.4319999999998</v>
      </c>
      <c r="BU94" s="1">
        <f t="shared" si="36"/>
        <v>14388.078560000002</v>
      </c>
      <c r="BV94" s="1">
        <f t="shared" si="37"/>
        <v>8432.0679999999993</v>
      </c>
      <c r="BW94">
        <f t="shared" si="38"/>
        <v>67.161770502615852</v>
      </c>
      <c r="BX94">
        <f t="shared" si="39"/>
        <v>66.344608363822331</v>
      </c>
    </row>
    <row r="95" spans="3:76" ht="12.75" customHeight="1" x14ac:dyDescent="0.25">
      <c r="C95">
        <v>41</v>
      </c>
      <c r="D95" t="s">
        <v>51</v>
      </c>
      <c r="E95" t="s">
        <v>52</v>
      </c>
      <c r="F95" t="s">
        <v>53</v>
      </c>
      <c r="G95" s="13" t="s">
        <v>148</v>
      </c>
      <c r="H95" t="s">
        <v>55</v>
      </c>
      <c r="I95" t="s">
        <v>56</v>
      </c>
      <c r="J95" t="s">
        <v>57</v>
      </c>
      <c r="K95">
        <v>6560423.824364</v>
      </c>
      <c r="L95">
        <f t="shared" si="40"/>
        <v>6.8169318970946957</v>
      </c>
      <c r="N95">
        <v>224.52940000000001</v>
      </c>
      <c r="O95">
        <f t="shared" ref="O95:O126" si="41">K95/N95</f>
        <v>29218.551442991429</v>
      </c>
      <c r="R95" s="12" t="s">
        <v>164</v>
      </c>
      <c r="S95" s="12">
        <v>31842.799999999999</v>
      </c>
      <c r="AB95" s="17" t="s">
        <v>148</v>
      </c>
      <c r="AC95" s="10">
        <f t="shared" si="29"/>
        <v>88958.136549999996</v>
      </c>
      <c r="AD95" s="10">
        <f t="shared" si="30"/>
        <v>40350.410000000003</v>
      </c>
      <c r="AE95" s="10"/>
      <c r="AF95" s="10">
        <v>88958.136549999996</v>
      </c>
      <c r="AG95" s="10">
        <v>40350.410000000003</v>
      </c>
      <c r="AH95" s="18"/>
      <c r="AI95" s="13" t="s">
        <v>148</v>
      </c>
      <c r="AJ95">
        <v>30212.799999999999</v>
      </c>
      <c r="AK95">
        <v>1</v>
      </c>
      <c r="AL95" s="20" t="s">
        <v>75</v>
      </c>
      <c r="AM95" s="13"/>
      <c r="AN95" s="17" t="s">
        <v>148</v>
      </c>
      <c r="AO95" s="10">
        <v>30212.799999999999</v>
      </c>
      <c r="AP95" s="10">
        <v>1</v>
      </c>
      <c r="AQ95" s="21" t="s">
        <v>75</v>
      </c>
      <c r="AR95" s="10"/>
      <c r="AS95" s="10">
        <v>1</v>
      </c>
      <c r="AT95" s="11">
        <f t="shared" si="31"/>
        <v>30212.799999999999</v>
      </c>
      <c r="AW95">
        <f t="shared" si="32"/>
        <v>1</v>
      </c>
      <c r="AX95">
        <f t="shared" si="33"/>
        <v>88958.136549999996</v>
      </c>
      <c r="AY95">
        <f t="shared" si="34"/>
        <v>40350.410000000003</v>
      </c>
      <c r="BA95">
        <f t="shared" si="35"/>
        <v>58745.336549999993</v>
      </c>
      <c r="BB95">
        <f>IF(AW95=1,(AG95-ATS57),0)</f>
        <v>40350.410000000003</v>
      </c>
      <c r="BD95" s="17" t="s">
        <v>148</v>
      </c>
      <c r="BE95" s="10">
        <v>88958.136549999996</v>
      </c>
      <c r="BF95" s="11">
        <v>40350.410000000003</v>
      </c>
      <c r="BG95" s="17" t="s">
        <v>148</v>
      </c>
      <c r="BH95" t="s">
        <v>148</v>
      </c>
      <c r="BI95" s="1">
        <v>26542.68</v>
      </c>
      <c r="BJ95" s="1">
        <v>12255.33</v>
      </c>
      <c r="BU95" s="1">
        <f t="shared" si="36"/>
        <v>62415.456549999995</v>
      </c>
      <c r="BV95" s="1">
        <f t="shared" si="37"/>
        <v>28095.08</v>
      </c>
      <c r="BW95">
        <f t="shared" si="38"/>
        <v>70.162729313600934</v>
      </c>
      <c r="BX95">
        <f t="shared" si="39"/>
        <v>69.627743559483037</v>
      </c>
    </row>
    <row r="96" spans="3:76" x14ac:dyDescent="0.2">
      <c r="C96">
        <v>78</v>
      </c>
      <c r="D96" t="s">
        <v>51</v>
      </c>
      <c r="E96" t="s">
        <v>52</v>
      </c>
      <c r="F96" t="s">
        <v>53</v>
      </c>
      <c r="G96" s="13" t="s">
        <v>177</v>
      </c>
      <c r="H96" t="s">
        <v>55</v>
      </c>
      <c r="I96" t="s">
        <v>56</v>
      </c>
      <c r="J96" t="s">
        <v>57</v>
      </c>
      <c r="K96">
        <v>903571.98045899998</v>
      </c>
      <c r="L96">
        <f t="shared" si="40"/>
        <v>5.9559627550939265</v>
      </c>
      <c r="N96">
        <v>1</v>
      </c>
      <c r="O96">
        <f t="shared" si="41"/>
        <v>903571.98045899998</v>
      </c>
      <c r="AB96" s="17" t="s">
        <v>177</v>
      </c>
      <c r="AC96" s="10" t="e">
        <f t="shared" si="29"/>
        <v>#N/A</v>
      </c>
      <c r="AD96" s="10" t="e">
        <f t="shared" si="30"/>
        <v>#N/A</v>
      </c>
      <c r="AE96" s="10"/>
      <c r="AF96" s="10" t="e">
        <f>#N/A</f>
        <v>#N/A</v>
      </c>
      <c r="AG96" s="10" t="e">
        <f>#N/A</f>
        <v>#N/A</v>
      </c>
      <c r="AH96" s="18"/>
      <c r="AI96" s="13" t="s">
        <v>177</v>
      </c>
      <c r="AJ96">
        <v>903571.9</v>
      </c>
      <c r="AK96">
        <v>1</v>
      </c>
      <c r="AL96" s="20" t="s">
        <v>177</v>
      </c>
      <c r="AM96" s="13"/>
      <c r="AN96" s="17" t="s">
        <v>177</v>
      </c>
      <c r="AO96" s="10">
        <v>903571.9</v>
      </c>
      <c r="AP96" s="10">
        <v>1</v>
      </c>
      <c r="AQ96" s="21" t="s">
        <v>177</v>
      </c>
      <c r="AR96" s="10"/>
      <c r="AS96" s="10">
        <v>1</v>
      </c>
      <c r="AT96" s="11">
        <f t="shared" si="31"/>
        <v>903571.9</v>
      </c>
      <c r="AW96">
        <f t="shared" si="32"/>
        <v>0</v>
      </c>
      <c r="AX96">
        <f t="shared" si="33"/>
        <v>903571.9</v>
      </c>
      <c r="AY96">
        <f t="shared" si="34"/>
        <v>903571.9</v>
      </c>
      <c r="BA96">
        <f t="shared" si="35"/>
        <v>0</v>
      </c>
      <c r="BB96">
        <f>IF(AW96=1,(AG96-ATS57),0)</f>
        <v>0</v>
      </c>
      <c r="BD96" s="17" t="s">
        <v>177</v>
      </c>
      <c r="BE96" s="10">
        <v>903571.9</v>
      </c>
      <c r="BF96" s="11">
        <v>903571.9</v>
      </c>
      <c r="BG96" s="17" t="s">
        <v>177</v>
      </c>
      <c r="BU96" s="1" t="e">
        <f t="shared" si="36"/>
        <v>#N/A</v>
      </c>
      <c r="BV96" s="1" t="e">
        <f t="shared" si="37"/>
        <v>#N/A</v>
      </c>
      <c r="BW96" t="e">
        <f t="shared" si="38"/>
        <v>#N/A</v>
      </c>
      <c r="BX96" t="e">
        <f t="shared" si="39"/>
        <v>#N/A</v>
      </c>
    </row>
    <row r="97" spans="3:76" x14ac:dyDescent="0.2">
      <c r="C97">
        <v>72</v>
      </c>
      <c r="D97" t="s">
        <v>51</v>
      </c>
      <c r="E97" t="s">
        <v>52</v>
      </c>
      <c r="F97" t="s">
        <v>53</v>
      </c>
      <c r="G97" s="13" t="s">
        <v>162</v>
      </c>
      <c r="H97" t="s">
        <v>55</v>
      </c>
      <c r="I97" t="s">
        <v>56</v>
      </c>
      <c r="J97" t="s">
        <v>57</v>
      </c>
      <c r="K97">
        <v>527309.67943899997</v>
      </c>
      <c r="L97">
        <f t="shared" si="40"/>
        <v>5.7220657434315267</v>
      </c>
      <c r="N97">
        <v>1</v>
      </c>
      <c r="O97">
        <f t="shared" si="41"/>
        <v>527309.67943899997</v>
      </c>
      <c r="AB97" s="17" t="s">
        <v>162</v>
      </c>
      <c r="AC97" s="10" t="e">
        <f t="shared" si="29"/>
        <v>#N/A</v>
      </c>
      <c r="AD97" s="10" t="e">
        <f t="shared" si="30"/>
        <v>#N/A</v>
      </c>
      <c r="AE97" s="10"/>
      <c r="AF97" s="10" t="e">
        <f>#N/A</f>
        <v>#N/A</v>
      </c>
      <c r="AG97" s="10" t="e">
        <f>#N/A</f>
        <v>#N/A</v>
      </c>
      <c r="AH97" s="18"/>
      <c r="AI97" s="13" t="s">
        <v>162</v>
      </c>
      <c r="AJ97">
        <v>527309.6</v>
      </c>
      <c r="AK97">
        <v>1</v>
      </c>
      <c r="AL97" s="20" t="s">
        <v>162</v>
      </c>
      <c r="AM97" s="13"/>
      <c r="AN97" s="17" t="s">
        <v>162</v>
      </c>
      <c r="AO97" s="10">
        <v>527309.6</v>
      </c>
      <c r="AP97" s="10">
        <v>1</v>
      </c>
      <c r="AQ97" s="21" t="s">
        <v>162</v>
      </c>
      <c r="AR97" s="10"/>
      <c r="AS97" s="10">
        <v>1</v>
      </c>
      <c r="AT97" s="11">
        <f t="shared" si="31"/>
        <v>527309.6</v>
      </c>
      <c r="AW97">
        <f t="shared" si="32"/>
        <v>0</v>
      </c>
      <c r="AX97">
        <f t="shared" si="33"/>
        <v>527309.6</v>
      </c>
      <c r="AY97">
        <f t="shared" si="34"/>
        <v>527309.6</v>
      </c>
      <c r="BA97">
        <f t="shared" si="35"/>
        <v>0</v>
      </c>
      <c r="BB97">
        <f>IF(AW97=1,(AG97-ATS57),0)</f>
        <v>0</v>
      </c>
      <c r="BD97" s="17" t="s">
        <v>162</v>
      </c>
      <c r="BE97" s="10">
        <v>527309.6</v>
      </c>
      <c r="BF97" s="11">
        <v>527309.6</v>
      </c>
      <c r="BG97" s="17" t="s">
        <v>162</v>
      </c>
      <c r="BU97" s="1" t="e">
        <f t="shared" si="36"/>
        <v>#N/A</v>
      </c>
      <c r="BV97" s="1" t="e">
        <f t="shared" si="37"/>
        <v>#N/A</v>
      </c>
      <c r="BW97" t="e">
        <f t="shared" si="38"/>
        <v>#N/A</v>
      </c>
      <c r="BX97" t="e">
        <f t="shared" si="39"/>
        <v>#N/A</v>
      </c>
    </row>
    <row r="98" spans="3:76" x14ac:dyDescent="0.2">
      <c r="C98">
        <v>82</v>
      </c>
      <c r="D98" t="s">
        <v>51</v>
      </c>
      <c r="E98" t="s">
        <v>52</v>
      </c>
      <c r="F98" t="s">
        <v>53</v>
      </c>
      <c r="G98" s="13" t="s">
        <v>123</v>
      </c>
      <c r="H98" t="s">
        <v>55</v>
      </c>
      <c r="I98" t="s">
        <v>56</v>
      </c>
      <c r="J98" t="s">
        <v>57</v>
      </c>
      <c r="K98">
        <v>562723.72086400003</v>
      </c>
      <c r="L98">
        <f t="shared" si="40"/>
        <v>5.7502952226414781</v>
      </c>
      <c r="N98">
        <v>30</v>
      </c>
      <c r="O98">
        <f t="shared" si="41"/>
        <v>18757.457362133333</v>
      </c>
      <c r="AB98" s="17" t="s">
        <v>123</v>
      </c>
      <c r="AC98" s="10" t="e">
        <f t="shared" si="29"/>
        <v>#N/A</v>
      </c>
      <c r="AD98" s="10" t="e">
        <f t="shared" si="30"/>
        <v>#N/A</v>
      </c>
      <c r="AE98" s="10"/>
      <c r="AF98" s="10" t="e">
        <f>#N/A</f>
        <v>#N/A</v>
      </c>
      <c r="AG98" s="10" t="e">
        <f>#N/A</f>
        <v>#N/A</v>
      </c>
      <c r="AH98" s="18"/>
      <c r="AI98" s="13" t="s">
        <v>123</v>
      </c>
      <c r="AJ98">
        <v>562723.69999999995</v>
      </c>
      <c r="AK98">
        <v>1</v>
      </c>
      <c r="AL98" s="20" t="s">
        <v>123</v>
      </c>
      <c r="AM98" s="13"/>
      <c r="AN98" s="17" t="s">
        <v>123</v>
      </c>
      <c r="AO98" s="10">
        <v>562723.69999999995</v>
      </c>
      <c r="AP98" s="10">
        <v>1</v>
      </c>
      <c r="AQ98" s="21" t="s">
        <v>123</v>
      </c>
      <c r="AR98" s="10"/>
      <c r="AS98" s="10">
        <v>1</v>
      </c>
      <c r="AT98" s="11">
        <f t="shared" si="31"/>
        <v>562723.69999999995</v>
      </c>
      <c r="AW98">
        <f t="shared" si="32"/>
        <v>0</v>
      </c>
      <c r="AX98">
        <f t="shared" si="33"/>
        <v>562723.69999999995</v>
      </c>
      <c r="AY98">
        <f t="shared" si="34"/>
        <v>562723.69999999995</v>
      </c>
      <c r="BA98">
        <f t="shared" si="35"/>
        <v>0</v>
      </c>
      <c r="BB98">
        <f>IF(AW98=1,(AG98-ATS57),0)</f>
        <v>0</v>
      </c>
      <c r="BD98" s="17" t="s">
        <v>123</v>
      </c>
      <c r="BE98" s="10">
        <v>562723.69999999995</v>
      </c>
      <c r="BF98" s="11">
        <v>562723.69999999995</v>
      </c>
      <c r="BG98" s="17" t="s">
        <v>123</v>
      </c>
      <c r="BU98" s="1" t="e">
        <f t="shared" si="36"/>
        <v>#N/A</v>
      </c>
      <c r="BV98" s="1" t="e">
        <f t="shared" si="37"/>
        <v>#N/A</v>
      </c>
      <c r="BW98" t="e">
        <f t="shared" si="38"/>
        <v>#N/A</v>
      </c>
      <c r="BX98" t="e">
        <f t="shared" si="39"/>
        <v>#N/A</v>
      </c>
    </row>
    <row r="99" spans="3:76" x14ac:dyDescent="0.2">
      <c r="C99">
        <v>83</v>
      </c>
      <c r="D99" t="s">
        <v>51</v>
      </c>
      <c r="E99" t="s">
        <v>52</v>
      </c>
      <c r="F99" t="s">
        <v>53</v>
      </c>
      <c r="G99" s="13" t="s">
        <v>134</v>
      </c>
      <c r="H99" t="s">
        <v>55</v>
      </c>
      <c r="I99" t="s">
        <v>56</v>
      </c>
      <c r="J99" t="s">
        <v>57</v>
      </c>
      <c r="K99">
        <v>2228999.914508</v>
      </c>
      <c r="L99">
        <f t="shared" si="40"/>
        <v>6.3481100518231246</v>
      </c>
      <c r="N99">
        <v>30</v>
      </c>
      <c r="O99">
        <f t="shared" si="41"/>
        <v>74299.997150266674</v>
      </c>
      <c r="AB99" s="25" t="s">
        <v>134</v>
      </c>
      <c r="AC99" s="26" t="e">
        <f t="shared" si="29"/>
        <v>#N/A</v>
      </c>
      <c r="AD99" s="26" t="e">
        <f t="shared" si="30"/>
        <v>#N/A</v>
      </c>
      <c r="AE99" s="26"/>
      <c r="AF99" s="26" t="e">
        <f>#N/A</f>
        <v>#N/A</v>
      </c>
      <c r="AG99" s="26" t="e">
        <f>#N/A</f>
        <v>#N/A</v>
      </c>
      <c r="AH99" s="27"/>
      <c r="AI99" s="13" t="s">
        <v>134</v>
      </c>
      <c r="AJ99">
        <v>2228999.9</v>
      </c>
      <c r="AK99">
        <v>1</v>
      </c>
      <c r="AL99" s="20" t="s">
        <v>134</v>
      </c>
      <c r="AM99" s="13"/>
      <c r="AN99" s="25" t="s">
        <v>134</v>
      </c>
      <c r="AO99" s="26">
        <v>2228999.9</v>
      </c>
      <c r="AP99" s="26">
        <v>1</v>
      </c>
      <c r="AQ99" s="28" t="s">
        <v>134</v>
      </c>
      <c r="AR99" s="26"/>
      <c r="AS99" s="26">
        <v>1</v>
      </c>
      <c r="AT99" s="29">
        <f t="shared" si="31"/>
        <v>2228999.9</v>
      </c>
      <c r="AW99">
        <f t="shared" si="32"/>
        <v>0</v>
      </c>
      <c r="AX99">
        <f t="shared" si="33"/>
        <v>2228999.9</v>
      </c>
      <c r="AY99">
        <f t="shared" si="34"/>
        <v>2228999.9</v>
      </c>
      <c r="BA99">
        <f t="shared" si="35"/>
        <v>0</v>
      </c>
      <c r="BB99">
        <f>IF(AW99=1,(AG99-ATS57),0)</f>
        <v>0</v>
      </c>
      <c r="BD99" s="25" t="s">
        <v>134</v>
      </c>
      <c r="BE99" s="26">
        <v>2228999.9</v>
      </c>
      <c r="BF99" s="29">
        <v>2228999.9</v>
      </c>
      <c r="BG99" s="25" t="s">
        <v>134</v>
      </c>
      <c r="BU99" s="1" t="e">
        <f t="shared" si="36"/>
        <v>#N/A</v>
      </c>
      <c r="BV99" s="1" t="e">
        <f t="shared" si="37"/>
        <v>#N/A</v>
      </c>
      <c r="BW99" t="e">
        <f t="shared" si="38"/>
        <v>#N/A</v>
      </c>
      <c r="BX99" t="e">
        <f t="shared" si="39"/>
        <v>#N/A</v>
      </c>
    </row>
  </sheetData>
  <conditionalFormatting sqref="AW10:AW99">
    <cfRule type="cellIs" dxfId="10" priority="2" operator="greaterThan">
      <formula>0.5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topLeftCell="S4" zoomScaleNormal="100" workbookViewId="0">
      <selection activeCell="Q15" sqref="Q15"/>
    </sheetView>
  </sheetViews>
  <sheetFormatPr defaultRowHeight="12.75" x14ac:dyDescent="0.2"/>
  <cols>
    <col min="1" max="2" width="8.42578125"/>
    <col min="3" max="3" width="8.7109375" style="30"/>
    <col min="4" max="4" width="8.7109375" style="31"/>
    <col min="5" max="11" width="8.42578125"/>
    <col min="12" max="12" width="10"/>
    <col min="13" max="14" width="8.42578125"/>
    <col min="15" max="15" width="25.28515625"/>
    <col min="16" max="16" width="8.42578125"/>
    <col min="17" max="18" width="31.28515625"/>
    <col min="19" max="19" width="28.28515625"/>
    <col min="20" max="20" width="11.7109375"/>
    <col min="21" max="1025" width="8.42578125"/>
  </cols>
  <sheetData>
    <row r="1" spans="1:25" x14ac:dyDescent="0.2">
      <c r="A1" s="4" t="s">
        <v>15</v>
      </c>
      <c r="B1" s="4" t="s">
        <v>15</v>
      </c>
      <c r="C1" s="32" t="s">
        <v>182</v>
      </c>
      <c r="D1" s="33" t="s">
        <v>183</v>
      </c>
      <c r="E1" s="10"/>
      <c r="F1" s="21" t="s">
        <v>184</v>
      </c>
      <c r="G1" s="10"/>
      <c r="H1" s="10"/>
      <c r="I1" s="10"/>
      <c r="J1" s="10" t="s">
        <v>16</v>
      </c>
      <c r="K1" s="11"/>
      <c r="L1" s="34" t="s">
        <v>185</v>
      </c>
      <c r="M1" s="35" t="s">
        <v>17</v>
      </c>
      <c r="N1" s="6" t="s">
        <v>186</v>
      </c>
      <c r="O1" t="s">
        <v>18</v>
      </c>
      <c r="Q1" t="s">
        <v>187</v>
      </c>
      <c r="S1" t="s">
        <v>19</v>
      </c>
      <c r="U1" s="36"/>
      <c r="W1" t="s">
        <v>188</v>
      </c>
    </row>
    <row r="2" spans="1:25" x14ac:dyDescent="0.2">
      <c r="A2" s="10" t="s">
        <v>25</v>
      </c>
      <c r="B2" s="10" t="s">
        <v>26</v>
      </c>
      <c r="C2" s="37" t="s">
        <v>189</v>
      </c>
      <c r="D2" s="33" t="s">
        <v>190</v>
      </c>
      <c r="E2" s="10" t="s">
        <v>191</v>
      </c>
      <c r="F2" s="10" t="s">
        <v>27</v>
      </c>
      <c r="G2" s="10"/>
      <c r="H2" s="10" t="s">
        <v>28</v>
      </c>
      <c r="I2" s="10"/>
      <c r="J2" s="10" t="s">
        <v>192</v>
      </c>
      <c r="K2" s="11"/>
      <c r="L2" s="38" t="s">
        <v>193</v>
      </c>
      <c r="M2" s="35" t="s">
        <v>30</v>
      </c>
      <c r="N2" s="6" t="s">
        <v>17</v>
      </c>
      <c r="O2" t="s">
        <v>31</v>
      </c>
      <c r="Q2" t="s">
        <v>194</v>
      </c>
      <c r="S2" t="s">
        <v>195</v>
      </c>
      <c r="U2" s="36"/>
      <c r="X2" t="s">
        <v>196</v>
      </c>
      <c r="Y2" t="s">
        <v>197</v>
      </c>
    </row>
    <row r="3" spans="1:25" x14ac:dyDescent="0.2">
      <c r="A3" s="10" t="s">
        <v>198</v>
      </c>
      <c r="B3" s="10" t="s">
        <v>198</v>
      </c>
      <c r="C3" s="37" t="s">
        <v>199</v>
      </c>
      <c r="D3" s="37" t="s">
        <v>199</v>
      </c>
      <c r="E3" s="10"/>
      <c r="F3" s="10"/>
      <c r="G3" s="10"/>
      <c r="H3" s="10"/>
      <c r="I3" s="10"/>
      <c r="J3" s="10"/>
      <c r="K3" s="11"/>
      <c r="M3" s="35" t="s">
        <v>44</v>
      </c>
      <c r="U3" s="36"/>
    </row>
    <row r="4" spans="1:25" x14ac:dyDescent="0.2">
      <c r="A4" s="10" t="e">
        <f>#N/A</f>
        <v>#N/A</v>
      </c>
      <c r="B4" s="10" t="e">
        <f>#N/A</f>
        <v>#N/A</v>
      </c>
      <c r="C4" s="39" t="e">
        <f t="shared" ref="C4:C35" si="0">IF((A4&gt;K4),1,0)</f>
        <v>#N/A</v>
      </c>
      <c r="D4" s="31" t="e">
        <f t="shared" ref="D4:D35" si="1">IF((B4&gt;KK4),1,0)</f>
        <v>#N/A</v>
      </c>
      <c r="E4" s="40" t="s">
        <v>62</v>
      </c>
      <c r="F4" s="10">
        <v>15062593.300000001</v>
      </c>
      <c r="G4" s="10">
        <v>1</v>
      </c>
      <c r="H4" s="21" t="s">
        <v>62</v>
      </c>
      <c r="I4" s="10"/>
      <c r="J4" s="10">
        <v>1</v>
      </c>
      <c r="K4" s="11">
        <f t="shared" ref="K4:K35" si="2">F4*J4</f>
        <v>15062593.300000001</v>
      </c>
      <c r="M4">
        <v>0</v>
      </c>
      <c r="O4">
        <f t="shared" ref="O4:O35" si="3">IF(AND(ISNUMBER(A4),ISNUMBER(N4)),A4,K4)</f>
        <v>15062593.300000001</v>
      </c>
      <c r="P4" t="e">
        <f>IF(ISNUMBER(#REF!),#REF!,#REF!)</f>
        <v>#REF!</v>
      </c>
      <c r="S4">
        <f t="shared" ref="S4:S35" si="4">IF(M4=1,(K4-A4),0)</f>
        <v>0</v>
      </c>
      <c r="T4">
        <f t="shared" ref="T4:T35" si="5">IF(M4=1,(K4-B4),0)</f>
        <v>0</v>
      </c>
      <c r="U4" s="21" t="s">
        <v>62</v>
      </c>
      <c r="V4" s="17" t="s">
        <v>62</v>
      </c>
    </row>
    <row r="5" spans="1:25" x14ac:dyDescent="0.2">
      <c r="A5" s="10" t="e">
        <f>#N/A</f>
        <v>#N/A</v>
      </c>
      <c r="B5" s="10" t="e">
        <f>#N/A</f>
        <v>#N/A</v>
      </c>
      <c r="C5" s="39" t="e">
        <f t="shared" si="0"/>
        <v>#N/A</v>
      </c>
      <c r="D5" s="31" t="e">
        <f t="shared" si="1"/>
        <v>#N/A</v>
      </c>
      <c r="E5" s="40" t="s">
        <v>64</v>
      </c>
      <c r="F5" s="10">
        <v>6025037.2999999998</v>
      </c>
      <c r="G5" s="10">
        <v>1</v>
      </c>
      <c r="H5" s="21" t="s">
        <v>64</v>
      </c>
      <c r="I5" s="10"/>
      <c r="J5" s="10">
        <v>1</v>
      </c>
      <c r="K5" s="11">
        <f t="shared" si="2"/>
        <v>6025037.2999999998</v>
      </c>
      <c r="M5">
        <v>0</v>
      </c>
      <c r="O5">
        <f t="shared" si="3"/>
        <v>6025037.2999999998</v>
      </c>
      <c r="P5" t="e">
        <f>IF(ISNUMBER(#REF!),#REF!,#REF!)</f>
        <v>#REF!</v>
      </c>
      <c r="S5">
        <f t="shared" si="4"/>
        <v>0</v>
      </c>
      <c r="T5">
        <f t="shared" si="5"/>
        <v>0</v>
      </c>
      <c r="U5" s="21" t="s">
        <v>64</v>
      </c>
      <c r="V5" s="17" t="s">
        <v>64</v>
      </c>
    </row>
    <row r="6" spans="1:25" x14ac:dyDescent="0.2">
      <c r="A6" s="10" t="e">
        <f>#N/A</f>
        <v>#N/A</v>
      </c>
      <c r="B6" s="10" t="e">
        <f>#N/A</f>
        <v>#N/A</v>
      </c>
      <c r="C6" s="39" t="e">
        <f t="shared" si="0"/>
        <v>#N/A</v>
      </c>
      <c r="D6" s="31" t="e">
        <f t="shared" si="1"/>
        <v>#N/A</v>
      </c>
      <c r="E6" s="40" t="s">
        <v>66</v>
      </c>
      <c r="F6" s="10">
        <v>375230138.30000001</v>
      </c>
      <c r="G6" s="10">
        <v>1</v>
      </c>
      <c r="H6" s="21" t="s">
        <v>66</v>
      </c>
      <c r="I6" s="10"/>
      <c r="J6" s="10">
        <v>1</v>
      </c>
      <c r="K6" s="11">
        <f t="shared" si="2"/>
        <v>375230138.30000001</v>
      </c>
      <c r="M6">
        <v>0</v>
      </c>
      <c r="O6">
        <f t="shared" si="3"/>
        <v>375230138.30000001</v>
      </c>
      <c r="P6" t="e">
        <f>IF(ISNUMBER(#REF!),#REF!,#REF!)</f>
        <v>#REF!</v>
      </c>
      <c r="S6">
        <f t="shared" si="4"/>
        <v>0</v>
      </c>
      <c r="T6">
        <f t="shared" si="5"/>
        <v>0</v>
      </c>
      <c r="U6" s="21" t="s">
        <v>66</v>
      </c>
      <c r="V6" s="17" t="s">
        <v>66</v>
      </c>
    </row>
    <row r="7" spans="1:25" x14ac:dyDescent="0.2">
      <c r="A7" s="10" t="e">
        <f>#N/A</f>
        <v>#N/A</v>
      </c>
      <c r="B7" s="10" t="e">
        <f>#N/A</f>
        <v>#N/A</v>
      </c>
      <c r="C7" s="39" t="e">
        <f t="shared" si="0"/>
        <v>#N/A</v>
      </c>
      <c r="D7" s="31" t="e">
        <f t="shared" si="1"/>
        <v>#N/A</v>
      </c>
      <c r="E7" s="41" t="s">
        <v>68</v>
      </c>
      <c r="F7" s="10">
        <v>1812530.5</v>
      </c>
      <c r="G7" s="10">
        <v>3</v>
      </c>
      <c r="H7" s="19" t="s">
        <v>68</v>
      </c>
      <c r="I7" s="10"/>
      <c r="J7" s="42">
        <v>0.85</v>
      </c>
      <c r="K7" s="11">
        <f t="shared" si="2"/>
        <v>1540650.925</v>
      </c>
      <c r="M7">
        <v>0</v>
      </c>
      <c r="O7">
        <f t="shared" si="3"/>
        <v>1540650.925</v>
      </c>
      <c r="P7" t="e">
        <f>IF(ISNUMBER(#REF!),#REF!,#REF!)</f>
        <v>#REF!</v>
      </c>
      <c r="S7">
        <f t="shared" si="4"/>
        <v>0</v>
      </c>
      <c r="T7">
        <f t="shared" si="5"/>
        <v>0</v>
      </c>
      <c r="U7" s="19" t="s">
        <v>68</v>
      </c>
      <c r="V7" s="17" t="s">
        <v>68</v>
      </c>
    </row>
    <row r="8" spans="1:25" x14ac:dyDescent="0.2">
      <c r="A8" s="10" t="e">
        <f>#N/A</f>
        <v>#N/A</v>
      </c>
      <c r="B8" s="10" t="e">
        <f>#N/A</f>
        <v>#N/A</v>
      </c>
      <c r="C8" s="39" t="e">
        <f t="shared" si="0"/>
        <v>#N/A</v>
      </c>
      <c r="D8" s="31" t="e">
        <f t="shared" si="1"/>
        <v>#N/A</v>
      </c>
      <c r="E8" s="40" t="s">
        <v>101</v>
      </c>
      <c r="F8" s="10">
        <v>1812530.5</v>
      </c>
      <c r="G8" s="10">
        <v>3</v>
      </c>
      <c r="H8" s="19" t="s">
        <v>68</v>
      </c>
      <c r="I8" s="10"/>
      <c r="J8" s="42">
        <v>0.1</v>
      </c>
      <c r="K8" s="11">
        <f t="shared" si="2"/>
        <v>181253.05000000002</v>
      </c>
      <c r="M8">
        <v>0</v>
      </c>
      <c r="O8">
        <f t="shared" si="3"/>
        <v>181253.05000000002</v>
      </c>
      <c r="S8">
        <f t="shared" si="4"/>
        <v>0</v>
      </c>
      <c r="T8">
        <f t="shared" si="5"/>
        <v>0</v>
      </c>
      <c r="U8" s="19" t="s">
        <v>68</v>
      </c>
      <c r="V8" s="17" t="s">
        <v>101</v>
      </c>
      <c r="W8" t="s">
        <v>101</v>
      </c>
      <c r="X8" s="1"/>
      <c r="Y8" s="1">
        <v>8.271649</v>
      </c>
    </row>
    <row r="9" spans="1:25" x14ac:dyDescent="0.2">
      <c r="A9" s="10" t="e">
        <f>#N/A</f>
        <v>#N/A</v>
      </c>
      <c r="B9" s="10" t="e">
        <f>#N/A</f>
        <v>#N/A</v>
      </c>
      <c r="C9" s="39" t="e">
        <f t="shared" si="0"/>
        <v>#N/A</v>
      </c>
      <c r="D9" s="31" t="e">
        <f t="shared" si="1"/>
        <v>#N/A</v>
      </c>
      <c r="E9" s="40" t="s">
        <v>169</v>
      </c>
      <c r="F9" s="10">
        <v>1812530.5</v>
      </c>
      <c r="G9" s="10">
        <v>3</v>
      </c>
      <c r="H9" s="19" t="s">
        <v>68</v>
      </c>
      <c r="I9" s="10"/>
      <c r="J9" s="42">
        <v>0.05</v>
      </c>
      <c r="K9" s="11">
        <f t="shared" si="2"/>
        <v>90626.525000000009</v>
      </c>
      <c r="L9">
        <f>SUM(J7:J9)</f>
        <v>1</v>
      </c>
      <c r="M9">
        <v>0</v>
      </c>
      <c r="O9">
        <f t="shared" si="3"/>
        <v>90626.525000000009</v>
      </c>
      <c r="S9">
        <f t="shared" si="4"/>
        <v>0</v>
      </c>
      <c r="T9">
        <f t="shared" si="5"/>
        <v>0</v>
      </c>
      <c r="U9" s="19" t="s">
        <v>68</v>
      </c>
      <c r="V9" s="17" t="s">
        <v>169</v>
      </c>
      <c r="W9" t="s">
        <v>169</v>
      </c>
      <c r="X9" s="1"/>
      <c r="Y9" s="1">
        <v>6.5920009999999998</v>
      </c>
    </row>
    <row r="10" spans="1:25" ht="15" x14ac:dyDescent="0.25">
      <c r="A10" s="10">
        <v>4656.1183199999996</v>
      </c>
      <c r="B10" s="10">
        <v>29239.24</v>
      </c>
      <c r="C10" s="39">
        <f t="shared" si="0"/>
        <v>0</v>
      </c>
      <c r="D10" s="31">
        <f t="shared" si="1"/>
        <v>1</v>
      </c>
      <c r="E10" s="40" t="s">
        <v>149</v>
      </c>
      <c r="F10" s="10">
        <v>56370</v>
      </c>
      <c r="G10" s="10">
        <v>1</v>
      </c>
      <c r="H10" s="22" t="s">
        <v>166</v>
      </c>
      <c r="I10" s="10"/>
      <c r="J10" s="10">
        <v>1</v>
      </c>
      <c r="K10" s="11">
        <f t="shared" si="2"/>
        <v>56370</v>
      </c>
      <c r="M10">
        <v>1</v>
      </c>
      <c r="N10">
        <v>1</v>
      </c>
      <c r="O10">
        <f t="shared" si="3"/>
        <v>4656.1183199999996</v>
      </c>
      <c r="S10">
        <f t="shared" si="4"/>
        <v>51713.881679999999</v>
      </c>
      <c r="T10">
        <f t="shared" si="5"/>
        <v>27130.76</v>
      </c>
      <c r="U10" s="22" t="s">
        <v>166</v>
      </c>
      <c r="V10" s="17" t="s">
        <v>149</v>
      </c>
      <c r="W10" t="s">
        <v>149</v>
      </c>
      <c r="X10" s="1">
        <v>5427.3209999999999</v>
      </c>
      <c r="Y10" s="1">
        <v>32651.47</v>
      </c>
    </row>
    <row r="11" spans="1:25" ht="15" x14ac:dyDescent="0.25">
      <c r="A11" s="10" t="e">
        <f>#N/A</f>
        <v>#N/A</v>
      </c>
      <c r="B11" s="10" t="e">
        <f>#N/A</f>
        <v>#N/A</v>
      </c>
      <c r="C11" s="39" t="e">
        <f t="shared" si="0"/>
        <v>#N/A</v>
      </c>
      <c r="D11" s="31" t="e">
        <f t="shared" si="1"/>
        <v>#N/A</v>
      </c>
      <c r="E11" s="40" t="s">
        <v>74</v>
      </c>
      <c r="F11" s="10">
        <v>5035438.5999999996</v>
      </c>
      <c r="G11" s="10">
        <v>1</v>
      </c>
      <c r="H11" s="22" t="s">
        <v>74</v>
      </c>
      <c r="I11" s="10"/>
      <c r="J11" s="10">
        <v>1</v>
      </c>
      <c r="K11" s="11">
        <f t="shared" si="2"/>
        <v>5035438.5999999996</v>
      </c>
      <c r="M11">
        <v>0</v>
      </c>
      <c r="O11">
        <f t="shared" si="3"/>
        <v>5035438.5999999996</v>
      </c>
      <c r="S11">
        <f t="shared" si="4"/>
        <v>0</v>
      </c>
      <c r="T11">
        <f t="shared" si="5"/>
        <v>0</v>
      </c>
      <c r="U11" s="22" t="s">
        <v>74</v>
      </c>
      <c r="V11" s="17" t="s">
        <v>74</v>
      </c>
    </row>
    <row r="12" spans="1:25" x14ac:dyDescent="0.2">
      <c r="A12" s="10" t="e">
        <f>#N/A</f>
        <v>#N/A</v>
      </c>
      <c r="B12" s="10" t="e">
        <f>#N/A</f>
        <v>#N/A</v>
      </c>
      <c r="C12" s="39" t="e">
        <f t="shared" si="0"/>
        <v>#N/A</v>
      </c>
      <c r="D12" s="31" t="e">
        <f t="shared" si="1"/>
        <v>#N/A</v>
      </c>
      <c r="E12" s="40" t="s">
        <v>147</v>
      </c>
      <c r="F12" s="23">
        <v>20570</v>
      </c>
      <c r="G12" s="10">
        <v>1</v>
      </c>
      <c r="H12" s="21" t="s">
        <v>173</v>
      </c>
      <c r="I12" s="10"/>
      <c r="J12" s="10">
        <v>1</v>
      </c>
      <c r="K12" s="11">
        <f t="shared" si="2"/>
        <v>20570</v>
      </c>
      <c r="M12">
        <v>0</v>
      </c>
      <c r="O12">
        <f t="shared" si="3"/>
        <v>20570</v>
      </c>
      <c r="S12">
        <f t="shared" si="4"/>
        <v>0</v>
      </c>
      <c r="T12">
        <f t="shared" si="5"/>
        <v>0</v>
      </c>
      <c r="U12" s="21" t="s">
        <v>173</v>
      </c>
      <c r="V12" s="17" t="s">
        <v>147</v>
      </c>
      <c r="W12" t="s">
        <v>147</v>
      </c>
      <c r="X12" s="1">
        <v>3071.857</v>
      </c>
      <c r="Y12" s="1">
        <v>6114.67</v>
      </c>
    </row>
    <row r="13" spans="1:25" x14ac:dyDescent="0.2">
      <c r="A13" s="10" t="e">
        <f>#N/A</f>
        <v>#N/A</v>
      </c>
      <c r="B13" s="10" t="e">
        <f>#N/A</f>
        <v>#N/A</v>
      </c>
      <c r="C13" s="39" t="e">
        <f t="shared" si="0"/>
        <v>#N/A</v>
      </c>
      <c r="D13" s="31" t="e">
        <f t="shared" si="1"/>
        <v>#N/A</v>
      </c>
      <c r="E13" s="41" t="s">
        <v>87</v>
      </c>
      <c r="F13" s="10">
        <v>803480.2</v>
      </c>
      <c r="G13" s="10">
        <v>2</v>
      </c>
      <c r="H13" s="19" t="s">
        <v>87</v>
      </c>
      <c r="I13" s="10"/>
      <c r="J13" s="42">
        <v>0.9</v>
      </c>
      <c r="K13" s="11">
        <f t="shared" si="2"/>
        <v>723132.17999999993</v>
      </c>
      <c r="L13">
        <f>SUM(J13:J14)</f>
        <v>1</v>
      </c>
      <c r="M13">
        <v>0</v>
      </c>
      <c r="O13">
        <f t="shared" si="3"/>
        <v>723132.17999999993</v>
      </c>
      <c r="S13">
        <f t="shared" si="4"/>
        <v>0</v>
      </c>
      <c r="T13">
        <f t="shared" si="5"/>
        <v>0</v>
      </c>
      <c r="U13" s="19" t="s">
        <v>87</v>
      </c>
      <c r="V13" s="17" t="s">
        <v>87</v>
      </c>
      <c r="W13" t="s">
        <v>87</v>
      </c>
      <c r="X13" s="1">
        <v>1999.2739999999999</v>
      </c>
      <c r="Y13" s="1">
        <v>364.42169999999999</v>
      </c>
    </row>
    <row r="14" spans="1:25" x14ac:dyDescent="0.2">
      <c r="A14" s="10" t="e">
        <f>#N/A</f>
        <v>#N/A</v>
      </c>
      <c r="B14" s="10" t="e">
        <f>#N/A</f>
        <v>#N/A</v>
      </c>
      <c r="C14" s="39" t="e">
        <f t="shared" si="0"/>
        <v>#N/A</v>
      </c>
      <c r="D14" s="31" t="e">
        <f t="shared" si="1"/>
        <v>#N/A</v>
      </c>
      <c r="E14" s="40" t="s">
        <v>170</v>
      </c>
      <c r="F14" s="10">
        <v>803480.2</v>
      </c>
      <c r="G14" s="10">
        <v>2</v>
      </c>
      <c r="H14" s="19" t="s">
        <v>87</v>
      </c>
      <c r="I14" s="10"/>
      <c r="J14" s="42">
        <v>0.1</v>
      </c>
      <c r="K14" s="11">
        <f t="shared" si="2"/>
        <v>80348.02</v>
      </c>
      <c r="M14">
        <v>0</v>
      </c>
      <c r="O14">
        <f t="shared" si="3"/>
        <v>80348.02</v>
      </c>
      <c r="S14">
        <f t="shared" si="4"/>
        <v>0</v>
      </c>
      <c r="T14">
        <f t="shared" si="5"/>
        <v>0</v>
      </c>
      <c r="U14" s="19" t="s">
        <v>87</v>
      </c>
      <c r="V14" s="17" t="s">
        <v>170</v>
      </c>
      <c r="W14" t="s">
        <v>170</v>
      </c>
      <c r="X14" s="1">
        <v>7.1902939999999997</v>
      </c>
      <c r="Y14" s="1">
        <v>104.95489999999999</v>
      </c>
    </row>
    <row r="15" spans="1:25" x14ac:dyDescent="0.2">
      <c r="A15" s="10" t="e">
        <f>#N/A</f>
        <v>#N/A</v>
      </c>
      <c r="B15" s="10" t="e">
        <f>#N/A</f>
        <v>#N/A</v>
      </c>
      <c r="C15" s="39" t="e">
        <f t="shared" si="0"/>
        <v>#N/A</v>
      </c>
      <c r="D15" s="31" t="e">
        <f t="shared" si="1"/>
        <v>#N/A</v>
      </c>
      <c r="E15" s="40" t="s">
        <v>90</v>
      </c>
      <c r="F15" s="10">
        <v>60250373.299999997</v>
      </c>
      <c r="G15" s="10">
        <v>1</v>
      </c>
      <c r="H15" s="21" t="s">
        <v>90</v>
      </c>
      <c r="I15" s="10"/>
      <c r="J15" s="10">
        <v>1</v>
      </c>
      <c r="K15" s="11">
        <f t="shared" si="2"/>
        <v>60250373.299999997</v>
      </c>
      <c r="M15">
        <v>0</v>
      </c>
      <c r="O15">
        <f t="shared" si="3"/>
        <v>60250373.299999997</v>
      </c>
      <c r="S15">
        <f t="shared" si="4"/>
        <v>0</v>
      </c>
      <c r="T15">
        <f t="shared" si="5"/>
        <v>0</v>
      </c>
      <c r="U15" s="21" t="s">
        <v>90</v>
      </c>
      <c r="V15" s="17" t="s">
        <v>90</v>
      </c>
    </row>
    <row r="16" spans="1:25" x14ac:dyDescent="0.2">
      <c r="A16" s="10" t="e">
        <f>#N/A</f>
        <v>#N/A</v>
      </c>
      <c r="B16" s="10" t="e">
        <f>#N/A</f>
        <v>#N/A</v>
      </c>
      <c r="C16" s="39" t="e">
        <f t="shared" si="0"/>
        <v>#N/A</v>
      </c>
      <c r="D16" s="31" t="e">
        <f t="shared" si="1"/>
        <v>#N/A</v>
      </c>
      <c r="E16" s="40" t="s">
        <v>144</v>
      </c>
      <c r="F16" s="10">
        <v>74365.7</v>
      </c>
      <c r="G16" s="10">
        <v>2</v>
      </c>
      <c r="H16" s="19" t="s">
        <v>145</v>
      </c>
      <c r="I16" s="10"/>
      <c r="J16" s="42">
        <v>0.4</v>
      </c>
      <c r="K16" s="11">
        <f t="shared" si="2"/>
        <v>29746.28</v>
      </c>
      <c r="L16">
        <f>SUM(J16:J17)</f>
        <v>1</v>
      </c>
      <c r="M16">
        <v>0</v>
      </c>
      <c r="O16">
        <f t="shared" si="3"/>
        <v>29746.28</v>
      </c>
      <c r="S16">
        <f t="shared" si="4"/>
        <v>0</v>
      </c>
      <c r="T16">
        <f t="shared" si="5"/>
        <v>0</v>
      </c>
      <c r="U16" s="19" t="s">
        <v>145</v>
      </c>
      <c r="V16" s="17" t="s">
        <v>144</v>
      </c>
      <c r="W16" t="s">
        <v>144</v>
      </c>
      <c r="X16" s="1">
        <v>442.83589999999998</v>
      </c>
      <c r="Y16" s="1">
        <v>4864.6419999999998</v>
      </c>
    </row>
    <row r="17" spans="1:25" x14ac:dyDescent="0.2">
      <c r="A17" s="10" t="e">
        <f>#N/A</f>
        <v>#N/A</v>
      </c>
      <c r="B17" s="10" t="e">
        <f>#N/A</f>
        <v>#N/A</v>
      </c>
      <c r="C17" s="39" t="e">
        <f t="shared" si="0"/>
        <v>#N/A</v>
      </c>
      <c r="D17" s="31" t="e">
        <f t="shared" si="1"/>
        <v>#N/A</v>
      </c>
      <c r="E17" s="40" t="s">
        <v>150</v>
      </c>
      <c r="F17" s="10">
        <v>74365.7</v>
      </c>
      <c r="G17" s="10">
        <v>2</v>
      </c>
      <c r="H17" s="19" t="s">
        <v>145</v>
      </c>
      <c r="I17" s="10"/>
      <c r="J17" s="42">
        <v>0.6</v>
      </c>
      <c r="K17" s="11">
        <f t="shared" si="2"/>
        <v>44619.42</v>
      </c>
      <c r="M17">
        <v>0</v>
      </c>
      <c r="O17">
        <f t="shared" si="3"/>
        <v>44619.42</v>
      </c>
      <c r="S17">
        <f t="shared" si="4"/>
        <v>0</v>
      </c>
      <c r="T17">
        <f t="shared" si="5"/>
        <v>0</v>
      </c>
      <c r="U17" s="19" t="s">
        <v>145</v>
      </c>
      <c r="V17" s="17" t="s">
        <v>150</v>
      </c>
      <c r="W17" t="s">
        <v>150</v>
      </c>
      <c r="X17" s="1">
        <v>3966.5039999999999</v>
      </c>
      <c r="Y17" s="1">
        <v>20373.2</v>
      </c>
    </row>
    <row r="18" spans="1:25" x14ac:dyDescent="0.2">
      <c r="A18" s="10" t="e">
        <f>#N/A</f>
        <v>#N/A</v>
      </c>
      <c r="B18" s="10" t="e">
        <f>#N/A</f>
        <v>#N/A</v>
      </c>
      <c r="C18" s="39" t="e">
        <f t="shared" si="0"/>
        <v>#N/A</v>
      </c>
      <c r="D18" s="31" t="e">
        <f t="shared" si="1"/>
        <v>#N/A</v>
      </c>
      <c r="E18" s="40" t="s">
        <v>106</v>
      </c>
      <c r="F18" s="10" t="e">
        <f>#N/A</f>
        <v>#N/A</v>
      </c>
      <c r="G18" s="10">
        <v>1</v>
      </c>
      <c r="H18" s="21" t="s">
        <v>106</v>
      </c>
      <c r="I18" s="10"/>
      <c r="J18" s="10">
        <v>1</v>
      </c>
      <c r="K18" s="11" t="e">
        <f t="shared" si="2"/>
        <v>#N/A</v>
      </c>
      <c r="M18">
        <v>0</v>
      </c>
      <c r="O18" t="e">
        <f t="shared" si="3"/>
        <v>#N/A</v>
      </c>
      <c r="S18">
        <f t="shared" si="4"/>
        <v>0</v>
      </c>
      <c r="T18">
        <f t="shared" si="5"/>
        <v>0</v>
      </c>
      <c r="U18" s="21" t="s">
        <v>106</v>
      </c>
      <c r="V18" s="17" t="s">
        <v>106</v>
      </c>
    </row>
    <row r="19" spans="1:25" x14ac:dyDescent="0.2">
      <c r="A19" s="10" t="e">
        <f>#N/A</f>
        <v>#N/A</v>
      </c>
      <c r="B19" s="10" t="e">
        <f>#N/A</f>
        <v>#N/A</v>
      </c>
      <c r="C19" s="39" t="e">
        <f t="shared" si="0"/>
        <v>#N/A</v>
      </c>
      <c r="D19" s="31" t="e">
        <f t="shared" si="1"/>
        <v>#N/A</v>
      </c>
      <c r="E19" s="40" t="s">
        <v>108</v>
      </c>
      <c r="F19" s="10">
        <v>914795.7</v>
      </c>
      <c r="G19" s="10">
        <v>1</v>
      </c>
      <c r="H19" s="21" t="s">
        <v>108</v>
      </c>
      <c r="I19" s="10"/>
      <c r="J19" s="23">
        <v>1</v>
      </c>
      <c r="K19" s="11">
        <f t="shared" si="2"/>
        <v>914795.7</v>
      </c>
      <c r="M19">
        <v>0</v>
      </c>
      <c r="O19">
        <f t="shared" si="3"/>
        <v>914795.7</v>
      </c>
      <c r="S19">
        <f t="shared" si="4"/>
        <v>0</v>
      </c>
      <c r="T19">
        <f t="shared" si="5"/>
        <v>0</v>
      </c>
      <c r="U19" s="21" t="s">
        <v>108</v>
      </c>
      <c r="V19" s="17" t="s">
        <v>108</v>
      </c>
    </row>
    <row r="20" spans="1:25" x14ac:dyDescent="0.2">
      <c r="A20" s="10" t="e">
        <f>#N/A</f>
        <v>#N/A</v>
      </c>
      <c r="B20" s="10" t="e">
        <f>#N/A</f>
        <v>#N/A</v>
      </c>
      <c r="C20" s="39" t="e">
        <f t="shared" si="0"/>
        <v>#N/A</v>
      </c>
      <c r="D20" s="31" t="e">
        <f t="shared" si="1"/>
        <v>#N/A</v>
      </c>
      <c r="E20" s="40" t="s">
        <v>110</v>
      </c>
      <c r="F20" s="10" t="e">
        <f>#N/A</f>
        <v>#N/A</v>
      </c>
      <c r="G20" s="10">
        <v>1</v>
      </c>
      <c r="H20" s="21" t="s">
        <v>110</v>
      </c>
      <c r="I20" s="10"/>
      <c r="J20" s="10">
        <v>1</v>
      </c>
      <c r="K20" s="11" t="e">
        <f t="shared" si="2"/>
        <v>#N/A</v>
      </c>
      <c r="M20">
        <v>0</v>
      </c>
      <c r="O20" t="e">
        <f t="shared" si="3"/>
        <v>#N/A</v>
      </c>
      <c r="S20">
        <f t="shared" si="4"/>
        <v>0</v>
      </c>
      <c r="T20">
        <f t="shared" si="5"/>
        <v>0</v>
      </c>
      <c r="U20" s="21" t="s">
        <v>110</v>
      </c>
      <c r="V20" s="17" t="s">
        <v>110</v>
      </c>
    </row>
    <row r="21" spans="1:25" x14ac:dyDescent="0.2">
      <c r="A21" s="10" t="e">
        <f>#N/A</f>
        <v>#N/A</v>
      </c>
      <c r="B21" s="10" t="e">
        <f>#N/A</f>
        <v>#N/A</v>
      </c>
      <c r="C21" s="39" t="e">
        <f t="shared" si="0"/>
        <v>#N/A</v>
      </c>
      <c r="D21" s="31" t="e">
        <f t="shared" si="1"/>
        <v>#N/A</v>
      </c>
      <c r="E21" s="40" t="s">
        <v>112</v>
      </c>
      <c r="F21" s="10" t="e">
        <f>#N/A</f>
        <v>#N/A</v>
      </c>
      <c r="G21" s="10">
        <v>1</v>
      </c>
      <c r="H21" s="21" t="s">
        <v>112</v>
      </c>
      <c r="I21" s="10"/>
      <c r="J21" s="10">
        <v>1</v>
      </c>
      <c r="K21" s="11" t="e">
        <f t="shared" si="2"/>
        <v>#N/A</v>
      </c>
      <c r="M21">
        <v>0</v>
      </c>
      <c r="O21" t="e">
        <f t="shared" si="3"/>
        <v>#N/A</v>
      </c>
      <c r="S21">
        <f t="shared" si="4"/>
        <v>0</v>
      </c>
      <c r="T21">
        <f t="shared" si="5"/>
        <v>0</v>
      </c>
      <c r="U21" s="21" t="s">
        <v>112</v>
      </c>
      <c r="V21" s="17" t="s">
        <v>112</v>
      </c>
    </row>
    <row r="22" spans="1:25" x14ac:dyDescent="0.2">
      <c r="A22" s="10" t="e">
        <f>#N/A</f>
        <v>#N/A</v>
      </c>
      <c r="B22" s="10" t="e">
        <f>#N/A</f>
        <v>#N/A</v>
      </c>
      <c r="C22" s="39" t="e">
        <f t="shared" si="0"/>
        <v>#N/A</v>
      </c>
      <c r="D22" s="31" t="e">
        <f t="shared" si="1"/>
        <v>#N/A</v>
      </c>
      <c r="E22" s="40" t="s">
        <v>115</v>
      </c>
      <c r="F22" s="10" t="e">
        <f>#N/A</f>
        <v>#N/A</v>
      </c>
      <c r="G22" s="10">
        <v>1</v>
      </c>
      <c r="H22" s="21" t="s">
        <v>115</v>
      </c>
      <c r="I22" s="10"/>
      <c r="J22" s="10">
        <v>1</v>
      </c>
      <c r="K22" s="11" t="e">
        <f t="shared" si="2"/>
        <v>#N/A</v>
      </c>
      <c r="M22">
        <v>0</v>
      </c>
      <c r="O22" t="e">
        <f t="shared" si="3"/>
        <v>#N/A</v>
      </c>
      <c r="S22">
        <f t="shared" si="4"/>
        <v>0</v>
      </c>
      <c r="T22">
        <f t="shared" si="5"/>
        <v>0</v>
      </c>
      <c r="U22" s="21" t="s">
        <v>115</v>
      </c>
      <c r="V22" s="17" t="s">
        <v>115</v>
      </c>
    </row>
    <row r="23" spans="1:25" x14ac:dyDescent="0.2">
      <c r="A23" s="10" t="e">
        <f>#N/A</f>
        <v>#N/A</v>
      </c>
      <c r="B23" s="10" t="e">
        <f>#N/A</f>
        <v>#N/A</v>
      </c>
      <c r="C23" s="39" t="e">
        <f t="shared" si="0"/>
        <v>#N/A</v>
      </c>
      <c r="D23" s="31" t="e">
        <f t="shared" si="1"/>
        <v>#N/A</v>
      </c>
      <c r="E23" s="40" t="s">
        <v>54</v>
      </c>
      <c r="F23" s="10">
        <v>23718.1</v>
      </c>
      <c r="G23" s="10">
        <v>3</v>
      </c>
      <c r="H23" s="19" t="s">
        <v>58</v>
      </c>
      <c r="I23" s="10"/>
      <c r="J23" s="42">
        <v>0.1</v>
      </c>
      <c r="K23" s="11">
        <f t="shared" si="2"/>
        <v>2371.81</v>
      </c>
      <c r="L23">
        <f>SUM(J23:J25)</f>
        <v>1</v>
      </c>
      <c r="M23">
        <v>0</v>
      </c>
      <c r="O23">
        <f t="shared" si="3"/>
        <v>2371.81</v>
      </c>
      <c r="S23">
        <f t="shared" si="4"/>
        <v>0</v>
      </c>
      <c r="T23">
        <f t="shared" si="5"/>
        <v>0</v>
      </c>
      <c r="U23" s="19" t="s">
        <v>58</v>
      </c>
      <c r="V23" s="17" t="s">
        <v>54</v>
      </c>
      <c r="W23" t="s">
        <v>54</v>
      </c>
      <c r="X23" s="1">
        <v>0</v>
      </c>
      <c r="Y23" s="1">
        <v>2343.3339999999998</v>
      </c>
    </row>
    <row r="24" spans="1:25" x14ac:dyDescent="0.2">
      <c r="A24" s="10">
        <v>12508.14644</v>
      </c>
      <c r="B24" s="10">
        <v>18276.29</v>
      </c>
      <c r="C24" s="39">
        <f t="shared" si="0"/>
        <v>0</v>
      </c>
      <c r="D24" s="31">
        <f t="shared" si="1"/>
        <v>1</v>
      </c>
      <c r="E24" s="41" t="s">
        <v>60</v>
      </c>
      <c r="F24" s="10">
        <v>23718.1</v>
      </c>
      <c r="G24" s="10">
        <v>3</v>
      </c>
      <c r="H24" s="19" t="s">
        <v>58</v>
      </c>
      <c r="I24" s="10"/>
      <c r="J24" s="42">
        <v>0.65</v>
      </c>
      <c r="K24" s="11">
        <f t="shared" si="2"/>
        <v>15416.764999999999</v>
      </c>
      <c r="M24">
        <v>1</v>
      </c>
      <c r="N24">
        <v>1</v>
      </c>
      <c r="O24">
        <f t="shared" si="3"/>
        <v>12508.14644</v>
      </c>
      <c r="Q24">
        <f>F24-O24</f>
        <v>11209.953559999998</v>
      </c>
      <c r="S24">
        <f t="shared" si="4"/>
        <v>2908.618559999999</v>
      </c>
      <c r="T24">
        <f t="shared" si="5"/>
        <v>-2859.5250000000015</v>
      </c>
      <c r="U24" s="19" t="s">
        <v>58</v>
      </c>
      <c r="V24" s="17" t="s">
        <v>60</v>
      </c>
      <c r="W24" t="s">
        <v>60</v>
      </c>
      <c r="X24" s="1">
        <v>1848.152</v>
      </c>
      <c r="Y24" s="1">
        <v>3539.518</v>
      </c>
    </row>
    <row r="25" spans="1:25" x14ac:dyDescent="0.2">
      <c r="A25" s="10" t="e">
        <f>#N/A</f>
        <v>#N/A</v>
      </c>
      <c r="B25" s="10" t="e">
        <f>#N/A</f>
        <v>#N/A</v>
      </c>
      <c r="C25" s="39" t="e">
        <f t="shared" si="0"/>
        <v>#N/A</v>
      </c>
      <c r="D25" s="31" t="e">
        <f t="shared" si="1"/>
        <v>#N/A</v>
      </c>
      <c r="E25" s="40" t="s">
        <v>95</v>
      </c>
      <c r="F25" s="10">
        <v>23718.1</v>
      </c>
      <c r="G25" s="10">
        <v>3</v>
      </c>
      <c r="H25" s="19" t="s">
        <v>58</v>
      </c>
      <c r="I25" s="10"/>
      <c r="J25" s="42">
        <v>0.25</v>
      </c>
      <c r="K25" s="11">
        <f t="shared" si="2"/>
        <v>5929.5249999999996</v>
      </c>
      <c r="M25">
        <v>0</v>
      </c>
      <c r="O25">
        <f t="shared" si="3"/>
        <v>5929.5249999999996</v>
      </c>
      <c r="S25">
        <f t="shared" si="4"/>
        <v>0</v>
      </c>
      <c r="T25">
        <f t="shared" si="5"/>
        <v>0</v>
      </c>
      <c r="U25" s="19" t="s">
        <v>58</v>
      </c>
      <c r="V25" s="17" t="s">
        <v>95</v>
      </c>
      <c r="W25" t="s">
        <v>95</v>
      </c>
      <c r="X25" s="1">
        <v>5673.2709999999997</v>
      </c>
      <c r="Y25" s="1">
        <v>14607.9</v>
      </c>
    </row>
    <row r="26" spans="1:25" x14ac:dyDescent="0.2">
      <c r="A26" s="10">
        <v>124595.38234</v>
      </c>
      <c r="B26" s="10">
        <v>112211.8</v>
      </c>
      <c r="C26" s="39">
        <f t="shared" si="0"/>
        <v>1</v>
      </c>
      <c r="D26" s="31">
        <f t="shared" si="1"/>
        <v>1</v>
      </c>
      <c r="E26" s="40" t="s">
        <v>114</v>
      </c>
      <c r="F26" s="10">
        <v>36660.800000000003</v>
      </c>
      <c r="G26" s="10">
        <v>1</v>
      </c>
      <c r="H26" s="21" t="s">
        <v>127</v>
      </c>
      <c r="I26" s="21"/>
      <c r="J26" s="21">
        <v>1</v>
      </c>
      <c r="K26" s="11">
        <f t="shared" si="2"/>
        <v>36660.800000000003</v>
      </c>
      <c r="M26">
        <v>1</v>
      </c>
      <c r="N26">
        <v>1</v>
      </c>
      <c r="O26">
        <f t="shared" si="3"/>
        <v>124595.38234</v>
      </c>
      <c r="S26">
        <f t="shared" si="4"/>
        <v>-87934.582339999994</v>
      </c>
      <c r="T26">
        <f t="shared" si="5"/>
        <v>-75551</v>
      </c>
      <c r="U26" s="21" t="s">
        <v>127</v>
      </c>
      <c r="V26" s="17" t="s">
        <v>114</v>
      </c>
      <c r="W26" t="s">
        <v>114</v>
      </c>
      <c r="X26" s="1">
        <v>23251.599999999999</v>
      </c>
      <c r="Y26" s="1">
        <v>21414.49</v>
      </c>
    </row>
    <row r="27" spans="1:25" x14ac:dyDescent="0.2">
      <c r="A27" s="10">
        <v>858.70898</v>
      </c>
      <c r="B27" s="10">
        <v>6411.2820000000002</v>
      </c>
      <c r="C27" s="39">
        <f t="shared" si="0"/>
        <v>0</v>
      </c>
      <c r="D27" s="31">
        <f t="shared" si="1"/>
        <v>1</v>
      </c>
      <c r="E27" s="40" t="s">
        <v>63</v>
      </c>
      <c r="F27" s="10">
        <v>261600.6</v>
      </c>
      <c r="G27" s="10">
        <v>16</v>
      </c>
      <c r="H27" s="19" t="s">
        <v>72</v>
      </c>
      <c r="I27" s="10"/>
      <c r="J27" s="42">
        <v>0.05</v>
      </c>
      <c r="K27" s="11">
        <f t="shared" si="2"/>
        <v>13080.03</v>
      </c>
      <c r="L27">
        <f>SUM(J27:J42)</f>
        <v>1.0001000000000002</v>
      </c>
      <c r="M27">
        <v>1</v>
      </c>
      <c r="N27">
        <v>1</v>
      </c>
      <c r="O27">
        <f t="shared" si="3"/>
        <v>858.70898</v>
      </c>
      <c r="Q27">
        <f t="shared" ref="Q27:Q42" si="6">F27-A27</f>
        <v>260741.89102000001</v>
      </c>
      <c r="S27">
        <f t="shared" si="4"/>
        <v>12221.321020000001</v>
      </c>
      <c r="T27">
        <f t="shared" si="5"/>
        <v>6668.7480000000005</v>
      </c>
      <c r="U27" s="19" t="s">
        <v>72</v>
      </c>
      <c r="V27" s="17" t="s">
        <v>63</v>
      </c>
      <c r="W27" t="s">
        <v>63</v>
      </c>
      <c r="X27" s="1">
        <v>140.28210000000001</v>
      </c>
      <c r="Y27" s="1">
        <v>1052.0820000000001</v>
      </c>
    </row>
    <row r="28" spans="1:25" x14ac:dyDescent="0.2">
      <c r="A28" s="10">
        <v>444.32128</v>
      </c>
      <c r="B28" s="10">
        <v>99748.17</v>
      </c>
      <c r="C28" s="39">
        <f t="shared" si="0"/>
        <v>0</v>
      </c>
      <c r="D28" s="31">
        <f t="shared" si="1"/>
        <v>1</v>
      </c>
      <c r="E28" s="40" t="s">
        <v>69</v>
      </c>
      <c r="F28" s="10">
        <v>261600.6</v>
      </c>
      <c r="G28" s="10">
        <v>16</v>
      </c>
      <c r="H28" s="19" t="s">
        <v>72</v>
      </c>
      <c r="I28" s="10"/>
      <c r="J28" s="42">
        <v>0.05</v>
      </c>
      <c r="K28" s="11">
        <f t="shared" si="2"/>
        <v>13080.03</v>
      </c>
      <c r="M28">
        <v>1</v>
      </c>
      <c r="N28">
        <v>1</v>
      </c>
      <c r="O28">
        <f t="shared" si="3"/>
        <v>444.32128</v>
      </c>
      <c r="Q28">
        <f t="shared" si="6"/>
        <v>261156.27872</v>
      </c>
      <c r="S28">
        <f t="shared" si="4"/>
        <v>12635.708720000001</v>
      </c>
      <c r="T28">
        <f t="shared" si="5"/>
        <v>-86668.14</v>
      </c>
      <c r="U28" s="19" t="s">
        <v>72</v>
      </c>
      <c r="V28" s="17" t="s">
        <v>69</v>
      </c>
      <c r="W28" t="s">
        <v>69</v>
      </c>
      <c r="X28" s="1">
        <v>75.886629999999997</v>
      </c>
      <c r="Y28" s="1">
        <v>17401.43</v>
      </c>
    </row>
    <row r="29" spans="1:25" x14ac:dyDescent="0.2">
      <c r="A29" s="10">
        <v>287990.48550000001</v>
      </c>
      <c r="B29" s="10">
        <v>186956.4</v>
      </c>
      <c r="C29" s="39">
        <f t="shared" si="0"/>
        <v>1</v>
      </c>
      <c r="D29" s="31">
        <f t="shared" si="1"/>
        <v>1</v>
      </c>
      <c r="E29" s="41" t="s">
        <v>75</v>
      </c>
      <c r="F29" s="10">
        <v>261600.6</v>
      </c>
      <c r="G29" s="10">
        <v>16</v>
      </c>
      <c r="H29" s="19" t="s">
        <v>72</v>
      </c>
      <c r="I29" s="10"/>
      <c r="J29" s="42">
        <v>0.2</v>
      </c>
      <c r="K29" s="11">
        <f t="shared" si="2"/>
        <v>52320.12</v>
      </c>
      <c r="M29">
        <v>1</v>
      </c>
      <c r="N29">
        <v>1</v>
      </c>
      <c r="O29">
        <f t="shared" si="3"/>
        <v>287990.48550000001</v>
      </c>
      <c r="Q29">
        <f t="shared" si="6"/>
        <v>-26389.885500000004</v>
      </c>
      <c r="S29">
        <f t="shared" si="4"/>
        <v>-235670.36550000001</v>
      </c>
      <c r="T29">
        <f t="shared" si="5"/>
        <v>-134636.28</v>
      </c>
      <c r="U29" s="19" t="s">
        <v>72</v>
      </c>
      <c r="V29" s="17" t="s">
        <v>75</v>
      </c>
      <c r="W29" t="s">
        <v>75</v>
      </c>
      <c r="X29" s="1">
        <v>47620.18</v>
      </c>
      <c r="Y29" s="1">
        <v>30680.84</v>
      </c>
    </row>
    <row r="30" spans="1:25" x14ac:dyDescent="0.2">
      <c r="A30" s="10" t="e">
        <f>#N/A</f>
        <v>#N/A</v>
      </c>
      <c r="B30" s="10" t="e">
        <f>#N/A</f>
        <v>#N/A</v>
      </c>
      <c r="C30" s="39" t="e">
        <f t="shared" si="0"/>
        <v>#N/A</v>
      </c>
      <c r="D30" s="31" t="e">
        <f t="shared" si="1"/>
        <v>#N/A</v>
      </c>
      <c r="E30" s="40" t="s">
        <v>142</v>
      </c>
      <c r="F30" s="10">
        <v>261600.6</v>
      </c>
      <c r="G30" s="10">
        <v>16</v>
      </c>
      <c r="H30" s="19" t="s">
        <v>72</v>
      </c>
      <c r="I30" s="10"/>
      <c r="J30" s="42">
        <v>0.01</v>
      </c>
      <c r="K30" s="11">
        <f t="shared" si="2"/>
        <v>2616.0060000000003</v>
      </c>
      <c r="M30">
        <v>0</v>
      </c>
      <c r="O30">
        <f t="shared" si="3"/>
        <v>2616.0060000000003</v>
      </c>
      <c r="Q30" t="e">
        <f t="shared" si="6"/>
        <v>#N/A</v>
      </c>
      <c r="S30">
        <f t="shared" si="4"/>
        <v>0</v>
      </c>
      <c r="T30">
        <f t="shared" si="5"/>
        <v>0</v>
      </c>
      <c r="U30" s="19" t="s">
        <v>72</v>
      </c>
      <c r="V30" s="17" t="s">
        <v>142</v>
      </c>
    </row>
    <row r="31" spans="1:25" x14ac:dyDescent="0.2">
      <c r="A31" s="10">
        <v>639.21481000000006</v>
      </c>
      <c r="B31" s="10">
        <v>1194.6030000000001</v>
      </c>
      <c r="C31" s="39">
        <f t="shared" si="0"/>
        <v>0</v>
      </c>
      <c r="D31" s="31">
        <f t="shared" si="1"/>
        <v>1</v>
      </c>
      <c r="E31" s="40" t="s">
        <v>94</v>
      </c>
      <c r="F31" s="10">
        <v>261600.6</v>
      </c>
      <c r="G31" s="10">
        <v>16</v>
      </c>
      <c r="H31" s="19" t="s">
        <v>72</v>
      </c>
      <c r="I31" s="10"/>
      <c r="J31" s="42">
        <v>0.05</v>
      </c>
      <c r="K31" s="11">
        <f t="shared" si="2"/>
        <v>13080.03</v>
      </c>
      <c r="M31">
        <v>1</v>
      </c>
      <c r="N31">
        <v>1</v>
      </c>
      <c r="O31">
        <f t="shared" si="3"/>
        <v>639.21481000000006</v>
      </c>
      <c r="Q31">
        <f t="shared" si="6"/>
        <v>260961.38519</v>
      </c>
      <c r="S31">
        <f t="shared" si="4"/>
        <v>12440.815190000001</v>
      </c>
      <c r="T31">
        <f t="shared" si="5"/>
        <v>11885.427</v>
      </c>
      <c r="U31" s="19" t="s">
        <v>72</v>
      </c>
      <c r="V31" s="17" t="s">
        <v>94</v>
      </c>
      <c r="W31" t="s">
        <v>94</v>
      </c>
      <c r="X31" s="1">
        <v>115.7754</v>
      </c>
      <c r="Y31" s="1">
        <v>213.20760000000001</v>
      </c>
    </row>
    <row r="32" spans="1:25" x14ac:dyDescent="0.2">
      <c r="A32" s="10">
        <v>68242.971520000006</v>
      </c>
      <c r="B32" s="10">
        <v>43863.77</v>
      </c>
      <c r="C32" s="39">
        <f t="shared" si="0"/>
        <v>1</v>
      </c>
      <c r="D32" s="31">
        <f t="shared" si="1"/>
        <v>1</v>
      </c>
      <c r="E32" s="40" t="s">
        <v>97</v>
      </c>
      <c r="F32" s="10">
        <v>261600.6</v>
      </c>
      <c r="G32" s="10">
        <v>16</v>
      </c>
      <c r="H32" s="19" t="s">
        <v>72</v>
      </c>
      <c r="I32" s="10"/>
      <c r="J32" s="42">
        <v>0.05</v>
      </c>
      <c r="K32" s="11">
        <f t="shared" si="2"/>
        <v>13080.03</v>
      </c>
      <c r="M32">
        <v>1</v>
      </c>
      <c r="N32">
        <v>1</v>
      </c>
      <c r="O32">
        <f t="shared" si="3"/>
        <v>68242.971520000006</v>
      </c>
      <c r="Q32">
        <f t="shared" si="6"/>
        <v>193357.62848000001</v>
      </c>
      <c r="S32">
        <f t="shared" si="4"/>
        <v>-55162.941520000008</v>
      </c>
      <c r="T32">
        <f t="shared" si="5"/>
        <v>-30783.739999999998</v>
      </c>
      <c r="U32" s="19" t="s">
        <v>72</v>
      </c>
      <c r="V32" s="17" t="s">
        <v>97</v>
      </c>
      <c r="W32" t="s">
        <v>97</v>
      </c>
      <c r="X32" s="1">
        <v>11474.92</v>
      </c>
      <c r="Y32" s="1">
        <v>7503.9979999999996</v>
      </c>
    </row>
    <row r="33" spans="1:25" x14ac:dyDescent="0.2">
      <c r="A33" s="10">
        <v>247495.45460999999</v>
      </c>
      <c r="B33" s="10">
        <v>146380.5</v>
      </c>
      <c r="C33" s="39">
        <f t="shared" si="0"/>
        <v>1</v>
      </c>
      <c r="D33" s="31">
        <f t="shared" si="1"/>
        <v>1</v>
      </c>
      <c r="E33" s="40" t="s">
        <v>102</v>
      </c>
      <c r="F33" s="10">
        <v>261600.6</v>
      </c>
      <c r="G33" s="10">
        <v>16</v>
      </c>
      <c r="H33" s="19" t="s">
        <v>72</v>
      </c>
      <c r="I33" s="10"/>
      <c r="J33" s="42">
        <v>0.1</v>
      </c>
      <c r="K33" s="11">
        <f t="shared" si="2"/>
        <v>26160.06</v>
      </c>
      <c r="M33">
        <v>1</v>
      </c>
      <c r="N33">
        <v>1</v>
      </c>
      <c r="O33">
        <f t="shared" si="3"/>
        <v>247495.45460999999</v>
      </c>
      <c r="Q33">
        <f t="shared" si="6"/>
        <v>14105.14539000002</v>
      </c>
      <c r="S33">
        <f t="shared" si="4"/>
        <v>-221335.39460999999</v>
      </c>
      <c r="T33">
        <f t="shared" si="5"/>
        <v>-120220.44</v>
      </c>
      <c r="U33" s="19" t="s">
        <v>72</v>
      </c>
      <c r="V33" s="17" t="s">
        <v>102</v>
      </c>
      <c r="W33" t="s">
        <v>102</v>
      </c>
      <c r="X33" s="1">
        <v>49188.23</v>
      </c>
      <c r="Y33" s="1">
        <v>30993.56</v>
      </c>
    </row>
    <row r="34" spans="1:25" x14ac:dyDescent="0.2">
      <c r="A34" s="10">
        <v>204570.50472</v>
      </c>
      <c r="B34" s="10">
        <v>193974.2</v>
      </c>
      <c r="C34" s="39">
        <f t="shared" si="0"/>
        <v>1</v>
      </c>
      <c r="D34" s="31">
        <f t="shared" si="1"/>
        <v>1</v>
      </c>
      <c r="E34" s="40" t="s">
        <v>107</v>
      </c>
      <c r="F34" s="10">
        <v>261600.6</v>
      </c>
      <c r="G34" s="10">
        <v>16</v>
      </c>
      <c r="H34" s="19" t="s">
        <v>72</v>
      </c>
      <c r="I34" s="10"/>
      <c r="J34" s="42">
        <v>0.03</v>
      </c>
      <c r="K34" s="11">
        <f t="shared" si="2"/>
        <v>7848.018</v>
      </c>
      <c r="M34">
        <v>1</v>
      </c>
      <c r="N34">
        <v>1</v>
      </c>
      <c r="O34">
        <f t="shared" si="3"/>
        <v>204570.50472</v>
      </c>
      <c r="Q34">
        <f t="shared" si="6"/>
        <v>57030.095280000009</v>
      </c>
      <c r="S34">
        <f t="shared" si="4"/>
        <v>-196722.48671999999</v>
      </c>
      <c r="T34">
        <f t="shared" si="5"/>
        <v>-186126.182</v>
      </c>
      <c r="U34" s="19" t="s">
        <v>72</v>
      </c>
      <c r="V34" s="17" t="s">
        <v>107</v>
      </c>
      <c r="W34" t="s">
        <v>107</v>
      </c>
      <c r="X34" s="1">
        <v>70492.5</v>
      </c>
      <c r="Y34" s="1">
        <v>55352.88</v>
      </c>
    </row>
    <row r="35" spans="1:25" x14ac:dyDescent="0.2">
      <c r="A35" s="10">
        <v>68851.370939999993</v>
      </c>
      <c r="B35" s="10">
        <v>53269.23</v>
      </c>
      <c r="C35" s="39">
        <f t="shared" si="0"/>
        <v>1</v>
      </c>
      <c r="D35" s="31">
        <f t="shared" si="1"/>
        <v>1</v>
      </c>
      <c r="E35" s="40" t="s">
        <v>109</v>
      </c>
      <c r="F35" s="10">
        <v>261600.6</v>
      </c>
      <c r="G35" s="10">
        <v>16</v>
      </c>
      <c r="H35" s="19" t="s">
        <v>72</v>
      </c>
      <c r="I35" s="10"/>
      <c r="J35" s="42">
        <v>0.06</v>
      </c>
      <c r="K35" s="11">
        <f t="shared" si="2"/>
        <v>15696.036</v>
      </c>
      <c r="M35">
        <v>1</v>
      </c>
      <c r="N35">
        <v>1</v>
      </c>
      <c r="O35">
        <f t="shared" si="3"/>
        <v>68851.370939999993</v>
      </c>
      <c r="Q35">
        <f t="shared" si="6"/>
        <v>192749.22906000001</v>
      </c>
      <c r="S35">
        <f t="shared" si="4"/>
        <v>-53155.334939999993</v>
      </c>
      <c r="T35">
        <f t="shared" si="5"/>
        <v>-37573.194000000003</v>
      </c>
      <c r="U35" s="19" t="s">
        <v>72</v>
      </c>
      <c r="V35" s="17" t="s">
        <v>109</v>
      </c>
      <c r="W35" t="s">
        <v>109</v>
      </c>
      <c r="X35" s="1">
        <v>15582.51</v>
      </c>
      <c r="Y35" s="1">
        <v>12042.26</v>
      </c>
    </row>
    <row r="36" spans="1:25" x14ac:dyDescent="0.2">
      <c r="A36" s="10" t="e">
        <f>#N/A</f>
        <v>#N/A</v>
      </c>
      <c r="B36" s="10" t="e">
        <f>#N/A</f>
        <v>#N/A</v>
      </c>
      <c r="C36" s="39" t="e">
        <f t="shared" ref="C36:C67" si="7">IF((A36&gt;K36),1,0)</f>
        <v>#N/A</v>
      </c>
      <c r="D36" s="31" t="e">
        <f t="shared" ref="D36:D67" si="8">IF((B36&gt;KK36),1,0)</f>
        <v>#N/A</v>
      </c>
      <c r="E36" s="40" t="s">
        <v>172</v>
      </c>
      <c r="F36" s="10">
        <v>261600.6</v>
      </c>
      <c r="G36" s="10">
        <v>16</v>
      </c>
      <c r="H36" s="19" t="s">
        <v>72</v>
      </c>
      <c r="I36" s="10"/>
      <c r="J36" s="42">
        <v>1E-4</v>
      </c>
      <c r="K36" s="11">
        <f t="shared" ref="K36:K67" si="9">F36*J36</f>
        <v>26.160060000000001</v>
      </c>
      <c r="M36">
        <v>0</v>
      </c>
      <c r="O36">
        <f t="shared" ref="O36:O67" si="10">IF(AND(ISNUMBER(A36),ISNUMBER(N36)),A36,K36)</f>
        <v>26.160060000000001</v>
      </c>
      <c r="Q36" t="e">
        <f t="shared" si="6"/>
        <v>#N/A</v>
      </c>
      <c r="S36">
        <f t="shared" ref="S36:S67" si="11">IF(M36=1,(K36-A36),0)</f>
        <v>0</v>
      </c>
      <c r="T36">
        <f t="shared" ref="T36:T67" si="12">IF(M36=1,(K36-B36),0)</f>
        <v>0</v>
      </c>
      <c r="U36" s="19" t="s">
        <v>72</v>
      </c>
      <c r="V36" s="17" t="s">
        <v>172</v>
      </c>
    </row>
    <row r="37" spans="1:25" x14ac:dyDescent="0.2">
      <c r="A37" s="10">
        <v>8099.2672199999997</v>
      </c>
      <c r="B37" s="10">
        <v>46527.02</v>
      </c>
      <c r="C37" s="39">
        <f t="shared" si="7"/>
        <v>0</v>
      </c>
      <c r="D37" s="31">
        <f t="shared" si="8"/>
        <v>1</v>
      </c>
      <c r="E37" s="40" t="s">
        <v>111</v>
      </c>
      <c r="F37" s="10">
        <v>261600.6</v>
      </c>
      <c r="G37" s="10">
        <v>16</v>
      </c>
      <c r="H37" s="19" t="s">
        <v>72</v>
      </c>
      <c r="I37" s="10"/>
      <c r="J37" s="42">
        <v>0.1</v>
      </c>
      <c r="K37" s="11">
        <f t="shared" si="9"/>
        <v>26160.06</v>
      </c>
      <c r="M37">
        <v>1</v>
      </c>
      <c r="N37">
        <v>1</v>
      </c>
      <c r="O37">
        <f t="shared" si="10"/>
        <v>8099.2672199999997</v>
      </c>
      <c r="Q37">
        <f t="shared" si="6"/>
        <v>253501.33278</v>
      </c>
      <c r="S37">
        <f t="shared" si="11"/>
        <v>18060.792780000003</v>
      </c>
      <c r="T37">
        <f t="shared" si="12"/>
        <v>-20366.959999999995</v>
      </c>
      <c r="U37" s="19" t="s">
        <v>72</v>
      </c>
      <c r="V37" s="17" t="s">
        <v>111</v>
      </c>
      <c r="W37" t="s">
        <v>111</v>
      </c>
      <c r="X37" s="1">
        <v>1356.5060000000001</v>
      </c>
      <c r="Y37" s="1">
        <v>7720.4650000000001</v>
      </c>
    </row>
    <row r="38" spans="1:25" x14ac:dyDescent="0.2">
      <c r="A38" s="10">
        <v>638.52646000000004</v>
      </c>
      <c r="B38" s="10">
        <v>1482.172</v>
      </c>
      <c r="C38" s="39">
        <f t="shared" si="7"/>
        <v>0</v>
      </c>
      <c r="D38" s="31">
        <f t="shared" si="8"/>
        <v>1</v>
      </c>
      <c r="E38" s="41" t="s">
        <v>113</v>
      </c>
      <c r="F38" s="10">
        <v>261600.6</v>
      </c>
      <c r="G38" s="10">
        <v>16</v>
      </c>
      <c r="H38" s="19" t="s">
        <v>72</v>
      </c>
      <c r="I38" s="10"/>
      <c r="J38" s="42">
        <v>0.15</v>
      </c>
      <c r="K38" s="11">
        <f t="shared" si="9"/>
        <v>39240.089999999997</v>
      </c>
      <c r="M38">
        <v>1</v>
      </c>
      <c r="N38">
        <v>1</v>
      </c>
      <c r="O38">
        <f t="shared" si="10"/>
        <v>638.52646000000004</v>
      </c>
      <c r="Q38">
        <f t="shared" si="6"/>
        <v>260962.07354000001</v>
      </c>
      <c r="S38">
        <f t="shared" si="11"/>
        <v>38601.563539999996</v>
      </c>
      <c r="T38">
        <f t="shared" si="12"/>
        <v>37757.917999999998</v>
      </c>
      <c r="U38" s="19" t="s">
        <v>72</v>
      </c>
      <c r="V38" s="17" t="s">
        <v>113</v>
      </c>
      <c r="W38" t="s">
        <v>113</v>
      </c>
      <c r="X38" s="1">
        <v>101.9686</v>
      </c>
      <c r="Y38" s="1">
        <v>234.85480000000001</v>
      </c>
    </row>
    <row r="39" spans="1:25" x14ac:dyDescent="0.2">
      <c r="A39" s="10" t="e">
        <f>#N/A</f>
        <v>#N/A</v>
      </c>
      <c r="B39" s="10" t="e">
        <f>#N/A</f>
        <v>#N/A</v>
      </c>
      <c r="C39" s="39" t="e">
        <f t="shared" si="7"/>
        <v>#N/A</v>
      </c>
      <c r="D39" s="31" t="e">
        <f t="shared" si="8"/>
        <v>#N/A</v>
      </c>
      <c r="E39" s="40" t="s">
        <v>176</v>
      </c>
      <c r="F39" s="10">
        <v>261600.6</v>
      </c>
      <c r="G39" s="10">
        <v>16</v>
      </c>
      <c r="H39" s="19" t="s">
        <v>72</v>
      </c>
      <c r="I39" s="10"/>
      <c r="J39" s="42">
        <v>2.5000000000000001E-2</v>
      </c>
      <c r="K39" s="11">
        <f t="shared" si="9"/>
        <v>6540.0150000000003</v>
      </c>
      <c r="M39">
        <v>0</v>
      </c>
      <c r="O39">
        <f t="shared" si="10"/>
        <v>6540.0150000000003</v>
      </c>
      <c r="Q39" t="e">
        <f t="shared" si="6"/>
        <v>#N/A</v>
      </c>
      <c r="S39">
        <f t="shared" si="11"/>
        <v>0</v>
      </c>
      <c r="T39">
        <f t="shared" si="12"/>
        <v>0</v>
      </c>
      <c r="U39" s="19" t="s">
        <v>72</v>
      </c>
      <c r="V39" s="17" t="s">
        <v>176</v>
      </c>
      <c r="W39" t="s">
        <v>176</v>
      </c>
      <c r="X39" s="1"/>
      <c r="Y39" s="1">
        <v>2041.1949999999999</v>
      </c>
    </row>
    <row r="40" spans="1:25" x14ac:dyDescent="0.2">
      <c r="A40" s="10">
        <v>385.52397999999999</v>
      </c>
      <c r="B40" s="10">
        <v>294.32119999999998</v>
      </c>
      <c r="C40" s="39">
        <f t="shared" si="7"/>
        <v>0</v>
      </c>
      <c r="D40" s="31">
        <f t="shared" si="8"/>
        <v>1</v>
      </c>
      <c r="E40" s="40" t="s">
        <v>124</v>
      </c>
      <c r="F40" s="10">
        <v>261600.6</v>
      </c>
      <c r="G40" s="10">
        <v>16</v>
      </c>
      <c r="H40" s="19" t="s">
        <v>72</v>
      </c>
      <c r="I40" s="10"/>
      <c r="J40" s="42">
        <v>0.05</v>
      </c>
      <c r="K40" s="11">
        <f t="shared" si="9"/>
        <v>13080.03</v>
      </c>
      <c r="M40">
        <v>1</v>
      </c>
      <c r="N40">
        <v>1</v>
      </c>
      <c r="O40">
        <f t="shared" si="10"/>
        <v>385.52397999999999</v>
      </c>
      <c r="Q40">
        <f t="shared" si="6"/>
        <v>261215.07602000001</v>
      </c>
      <c r="S40">
        <f t="shared" si="11"/>
        <v>12694.506020000001</v>
      </c>
      <c r="T40">
        <f t="shared" si="12"/>
        <v>12785.7088</v>
      </c>
      <c r="U40" s="19" t="s">
        <v>72</v>
      </c>
      <c r="V40" s="17" t="s">
        <v>124</v>
      </c>
      <c r="W40" t="s">
        <v>124</v>
      </c>
      <c r="X40" s="1">
        <v>64.609920000000002</v>
      </c>
      <c r="Y40" s="1">
        <v>49.091520000000003</v>
      </c>
    </row>
    <row r="41" spans="1:25" x14ac:dyDescent="0.2">
      <c r="A41" s="10">
        <v>466.91953999999998</v>
      </c>
      <c r="B41" s="10">
        <v>503.42360000000002</v>
      </c>
      <c r="C41" s="39">
        <f t="shared" si="7"/>
        <v>0</v>
      </c>
      <c r="D41" s="31">
        <f t="shared" si="8"/>
        <v>1</v>
      </c>
      <c r="E41" s="40" t="s">
        <v>131</v>
      </c>
      <c r="F41" s="10">
        <v>261600.6</v>
      </c>
      <c r="G41" s="10">
        <v>16</v>
      </c>
      <c r="H41" s="19" t="s">
        <v>72</v>
      </c>
      <c r="I41" s="10"/>
      <c r="J41" s="42">
        <v>0.05</v>
      </c>
      <c r="K41" s="11">
        <f t="shared" si="9"/>
        <v>13080.03</v>
      </c>
      <c r="M41">
        <v>1</v>
      </c>
      <c r="N41">
        <v>1</v>
      </c>
      <c r="O41">
        <f t="shared" si="10"/>
        <v>466.91953999999998</v>
      </c>
      <c r="Q41">
        <f t="shared" si="6"/>
        <v>261133.68046</v>
      </c>
      <c r="S41">
        <f t="shared" si="11"/>
        <v>12613.11046</v>
      </c>
      <c r="T41">
        <f t="shared" si="12"/>
        <v>12576.606400000001</v>
      </c>
      <c r="U41" s="19" t="s">
        <v>72</v>
      </c>
      <c r="V41" s="17" t="s">
        <v>131</v>
      </c>
      <c r="W41" t="s">
        <v>131</v>
      </c>
      <c r="X41" s="1">
        <v>80.101050000000001</v>
      </c>
      <c r="Y41" s="1">
        <v>85.547340000000005</v>
      </c>
    </row>
    <row r="42" spans="1:25" x14ac:dyDescent="0.2">
      <c r="A42" s="10">
        <v>6193.6677499999996</v>
      </c>
      <c r="B42" s="10">
        <v>8081.0569999999998</v>
      </c>
      <c r="C42" s="39">
        <f t="shared" si="7"/>
        <v>0</v>
      </c>
      <c r="D42" s="31">
        <f t="shared" si="8"/>
        <v>1</v>
      </c>
      <c r="E42" s="40" t="s">
        <v>137</v>
      </c>
      <c r="F42" s="10">
        <v>261600.6</v>
      </c>
      <c r="G42" s="10">
        <v>16</v>
      </c>
      <c r="H42" s="19" t="s">
        <v>72</v>
      </c>
      <c r="I42" s="10"/>
      <c r="J42" s="42">
        <v>2.5000000000000001E-2</v>
      </c>
      <c r="K42" s="11">
        <f t="shared" si="9"/>
        <v>6540.0150000000003</v>
      </c>
      <c r="M42">
        <v>1</v>
      </c>
      <c r="N42">
        <v>1</v>
      </c>
      <c r="O42">
        <f t="shared" si="10"/>
        <v>6193.6677499999996</v>
      </c>
      <c r="Q42">
        <f t="shared" si="6"/>
        <v>255406.93225000001</v>
      </c>
      <c r="S42">
        <f t="shared" si="11"/>
        <v>346.34725000000071</v>
      </c>
      <c r="T42">
        <f t="shared" si="12"/>
        <v>-1541.0419999999995</v>
      </c>
      <c r="U42" s="19" t="s">
        <v>72</v>
      </c>
      <c r="V42" s="17" t="s">
        <v>137</v>
      </c>
      <c r="W42" t="s">
        <v>137</v>
      </c>
      <c r="X42" s="1">
        <v>1550.8140000000001</v>
      </c>
      <c r="Y42" s="1">
        <v>1628.5419999999999</v>
      </c>
    </row>
    <row r="43" spans="1:25" ht="15" x14ac:dyDescent="0.25">
      <c r="A43" s="10">
        <v>66381.201029999997</v>
      </c>
      <c r="B43" s="10">
        <v>41928.07</v>
      </c>
      <c r="C43" s="39">
        <f t="shared" si="7"/>
        <v>1</v>
      </c>
      <c r="D43" s="31">
        <f t="shared" si="8"/>
        <v>1</v>
      </c>
      <c r="E43" s="40" t="s">
        <v>86</v>
      </c>
      <c r="F43" s="10">
        <v>38974.699999999997</v>
      </c>
      <c r="G43" s="10">
        <v>1</v>
      </c>
      <c r="H43" s="22" t="s">
        <v>130</v>
      </c>
      <c r="I43" s="10"/>
      <c r="J43" s="10">
        <v>1</v>
      </c>
      <c r="K43" s="11">
        <f t="shared" si="9"/>
        <v>38974.699999999997</v>
      </c>
      <c r="M43">
        <v>1</v>
      </c>
      <c r="N43">
        <v>1</v>
      </c>
      <c r="O43">
        <f t="shared" si="10"/>
        <v>66381.201029999997</v>
      </c>
      <c r="S43">
        <f t="shared" si="11"/>
        <v>-27406.501029999999</v>
      </c>
      <c r="T43">
        <f t="shared" si="12"/>
        <v>-2953.3700000000026</v>
      </c>
      <c r="U43" s="22" t="s">
        <v>130</v>
      </c>
      <c r="V43" s="17" t="s">
        <v>86</v>
      </c>
      <c r="W43" t="s">
        <v>86</v>
      </c>
      <c r="X43" s="1">
        <v>15840.88</v>
      </c>
      <c r="Y43" s="1">
        <v>9666.8960000000006</v>
      </c>
    </row>
    <row r="44" spans="1:25" x14ac:dyDescent="0.2">
      <c r="A44" s="10" t="e">
        <f>#N/A</f>
        <v>#N/A</v>
      </c>
      <c r="B44" s="10" t="e">
        <f>#N/A</f>
        <v>#N/A</v>
      </c>
      <c r="C44" s="39" t="e">
        <f t="shared" si="7"/>
        <v>#N/A</v>
      </c>
      <c r="D44" s="31" t="e">
        <f t="shared" si="8"/>
        <v>#N/A</v>
      </c>
      <c r="E44" s="41" t="s">
        <v>120</v>
      </c>
      <c r="F44" s="10">
        <v>6329.9</v>
      </c>
      <c r="G44" s="10">
        <v>2</v>
      </c>
      <c r="H44" s="19" t="s">
        <v>120</v>
      </c>
      <c r="I44" s="10"/>
      <c r="J44" s="42">
        <v>0.5</v>
      </c>
      <c r="K44" s="11">
        <f t="shared" si="9"/>
        <v>3164.95</v>
      </c>
      <c r="L44">
        <f>SUM(J44:J45)</f>
        <v>1</v>
      </c>
      <c r="M44">
        <v>0</v>
      </c>
      <c r="O44">
        <f t="shared" si="10"/>
        <v>3164.95</v>
      </c>
      <c r="Q44" t="e">
        <f t="shared" ref="Q44:Q75" si="13">F44-A44</f>
        <v>#N/A</v>
      </c>
      <c r="S44">
        <f t="shared" si="11"/>
        <v>0</v>
      </c>
      <c r="T44">
        <f t="shared" si="12"/>
        <v>0</v>
      </c>
      <c r="U44" s="19" t="s">
        <v>120</v>
      </c>
      <c r="V44" s="17" t="s">
        <v>120</v>
      </c>
      <c r="W44" t="s">
        <v>120</v>
      </c>
      <c r="X44" s="1">
        <v>4742.7510000000002</v>
      </c>
      <c r="Y44" s="1">
        <v>7409.4219999999996</v>
      </c>
    </row>
    <row r="45" spans="1:25" x14ac:dyDescent="0.2">
      <c r="A45" s="10" t="e">
        <f>#N/A</f>
        <v>#N/A</v>
      </c>
      <c r="B45" s="10" t="e">
        <f>#N/A</f>
        <v>#N/A</v>
      </c>
      <c r="C45" s="39" t="e">
        <f t="shared" si="7"/>
        <v>#N/A</v>
      </c>
      <c r="D45" s="31" t="e">
        <f t="shared" si="8"/>
        <v>#N/A</v>
      </c>
      <c r="E45" s="40" t="s">
        <v>155</v>
      </c>
      <c r="F45" s="10">
        <v>6329.9</v>
      </c>
      <c r="G45" s="10">
        <v>2</v>
      </c>
      <c r="H45" s="19" t="s">
        <v>120</v>
      </c>
      <c r="I45" s="10"/>
      <c r="J45" s="42">
        <v>0.5</v>
      </c>
      <c r="K45" s="11">
        <f t="shared" si="9"/>
        <v>3164.95</v>
      </c>
      <c r="M45">
        <v>0</v>
      </c>
      <c r="O45">
        <f t="shared" si="10"/>
        <v>3164.95</v>
      </c>
      <c r="Q45" t="e">
        <f t="shared" si="13"/>
        <v>#N/A</v>
      </c>
      <c r="S45">
        <f t="shared" si="11"/>
        <v>0</v>
      </c>
      <c r="T45">
        <f t="shared" si="12"/>
        <v>0</v>
      </c>
      <c r="U45" s="19" t="s">
        <v>120</v>
      </c>
      <c r="V45" s="17" t="s">
        <v>155</v>
      </c>
      <c r="W45" t="s">
        <v>155</v>
      </c>
      <c r="X45" s="1">
        <v>17.636320000000001</v>
      </c>
      <c r="Y45" s="1">
        <v>153.31399999999999</v>
      </c>
    </row>
    <row r="46" spans="1:25" x14ac:dyDescent="0.2">
      <c r="A46" s="10">
        <v>88958.136549999996</v>
      </c>
      <c r="B46" s="10">
        <v>40350.410000000003</v>
      </c>
      <c r="C46" s="39">
        <f t="shared" si="7"/>
        <v>1</v>
      </c>
      <c r="D46" s="31">
        <f t="shared" si="8"/>
        <v>1</v>
      </c>
      <c r="E46" s="40" t="s">
        <v>148</v>
      </c>
      <c r="F46" s="10">
        <v>30212.799999999999</v>
      </c>
      <c r="G46" s="10">
        <v>1</v>
      </c>
      <c r="H46" s="21" t="s">
        <v>75</v>
      </c>
      <c r="I46" s="10"/>
      <c r="J46" s="10">
        <v>1</v>
      </c>
      <c r="K46" s="11">
        <f t="shared" si="9"/>
        <v>30212.799999999999</v>
      </c>
      <c r="M46">
        <v>1</v>
      </c>
      <c r="N46">
        <v>1</v>
      </c>
      <c r="O46">
        <f t="shared" si="10"/>
        <v>88958.136549999996</v>
      </c>
      <c r="Q46">
        <f t="shared" si="13"/>
        <v>-58745.336549999993</v>
      </c>
      <c r="S46">
        <f t="shared" si="11"/>
        <v>-58745.336549999993</v>
      </c>
      <c r="T46">
        <f t="shared" si="12"/>
        <v>-10137.610000000004</v>
      </c>
      <c r="U46" s="21" t="s">
        <v>75</v>
      </c>
      <c r="V46" s="17" t="s">
        <v>148</v>
      </c>
      <c r="W46" t="s">
        <v>148</v>
      </c>
      <c r="X46" s="1">
        <v>26542.68</v>
      </c>
      <c r="Y46" s="1">
        <v>12255.33</v>
      </c>
    </row>
    <row r="47" spans="1:25" x14ac:dyDescent="0.2">
      <c r="A47" s="10">
        <v>837622.32530000003</v>
      </c>
      <c r="B47" s="10">
        <v>298567.5</v>
      </c>
      <c r="C47" s="39">
        <f t="shared" si="7"/>
        <v>1</v>
      </c>
      <c r="D47" s="31">
        <f t="shared" si="8"/>
        <v>1</v>
      </c>
      <c r="E47" s="40" t="s">
        <v>88</v>
      </c>
      <c r="F47" s="10">
        <v>126222.39999999999</v>
      </c>
      <c r="G47" s="10">
        <v>1</v>
      </c>
      <c r="H47" s="21" t="s">
        <v>136</v>
      </c>
      <c r="I47" s="10"/>
      <c r="J47" s="10">
        <v>1</v>
      </c>
      <c r="K47" s="11">
        <f t="shared" si="9"/>
        <v>126222.39999999999</v>
      </c>
      <c r="M47">
        <v>1</v>
      </c>
      <c r="N47">
        <v>1</v>
      </c>
      <c r="O47">
        <f t="shared" si="10"/>
        <v>837622.32530000003</v>
      </c>
      <c r="Q47">
        <f t="shared" si="13"/>
        <v>-711399.9253</v>
      </c>
      <c r="S47">
        <f t="shared" si="11"/>
        <v>-711399.9253</v>
      </c>
      <c r="T47">
        <f t="shared" si="12"/>
        <v>-172345.1</v>
      </c>
      <c r="U47" s="21" t="s">
        <v>136</v>
      </c>
      <c r="V47" s="17" t="s">
        <v>88</v>
      </c>
      <c r="W47" t="s">
        <v>88</v>
      </c>
      <c r="X47" s="1">
        <v>200992.5</v>
      </c>
      <c r="Y47" s="1">
        <v>67692.820000000007</v>
      </c>
    </row>
    <row r="48" spans="1:25" x14ac:dyDescent="0.2">
      <c r="A48" s="10">
        <v>312490.47648000001</v>
      </c>
      <c r="B48" s="10">
        <v>190610.4</v>
      </c>
      <c r="C48" s="39">
        <f t="shared" si="7"/>
        <v>1</v>
      </c>
      <c r="D48" s="31">
        <f t="shared" si="8"/>
        <v>1</v>
      </c>
      <c r="E48" s="40" t="s">
        <v>65</v>
      </c>
      <c r="F48" s="10">
        <v>93206</v>
      </c>
      <c r="G48" s="10">
        <v>1</v>
      </c>
      <c r="H48" s="21" t="s">
        <v>105</v>
      </c>
      <c r="I48" s="23"/>
      <c r="J48" s="10">
        <v>1</v>
      </c>
      <c r="K48" s="11">
        <f t="shared" si="9"/>
        <v>93206</v>
      </c>
      <c r="M48">
        <v>1</v>
      </c>
      <c r="N48">
        <v>1</v>
      </c>
      <c r="O48">
        <f t="shared" si="10"/>
        <v>312490.47648000001</v>
      </c>
      <c r="Q48">
        <f t="shared" si="13"/>
        <v>-219284.47648000001</v>
      </c>
      <c r="S48">
        <f t="shared" si="11"/>
        <v>-219284.47648000001</v>
      </c>
      <c r="T48">
        <f t="shared" si="12"/>
        <v>-97404.4</v>
      </c>
      <c r="U48" s="21" t="s">
        <v>105</v>
      </c>
      <c r="V48" s="17" t="s">
        <v>65</v>
      </c>
      <c r="W48" t="s">
        <v>65</v>
      </c>
      <c r="X48" s="1">
        <v>73412.33</v>
      </c>
      <c r="Y48" s="1">
        <v>40310.82</v>
      </c>
    </row>
    <row r="49" spans="1:25" x14ac:dyDescent="0.2">
      <c r="A49" s="10" t="e">
        <f>#N/A</f>
        <v>#N/A</v>
      </c>
      <c r="B49" s="10" t="e">
        <f>#N/A</f>
        <v>#N/A</v>
      </c>
      <c r="C49" s="39" t="e">
        <f t="shared" si="7"/>
        <v>#N/A</v>
      </c>
      <c r="D49" s="31" t="e">
        <f t="shared" si="8"/>
        <v>#N/A</v>
      </c>
      <c r="E49" s="40" t="s">
        <v>157</v>
      </c>
      <c r="F49" s="10">
        <v>20.8</v>
      </c>
      <c r="G49" s="10">
        <v>1</v>
      </c>
      <c r="H49" s="21" t="s">
        <v>159</v>
      </c>
      <c r="I49" s="23"/>
      <c r="J49" s="10">
        <v>1</v>
      </c>
      <c r="K49" s="11">
        <f t="shared" si="9"/>
        <v>20.8</v>
      </c>
      <c r="M49">
        <v>0</v>
      </c>
      <c r="O49">
        <f t="shared" si="10"/>
        <v>20.8</v>
      </c>
      <c r="Q49" t="e">
        <f t="shared" si="13"/>
        <v>#N/A</v>
      </c>
      <c r="S49">
        <f t="shared" si="11"/>
        <v>0</v>
      </c>
      <c r="T49">
        <f t="shared" si="12"/>
        <v>0</v>
      </c>
      <c r="U49" s="21" t="s">
        <v>159</v>
      </c>
      <c r="V49" s="17" t="s">
        <v>157</v>
      </c>
      <c r="W49" t="s">
        <v>157</v>
      </c>
      <c r="X49" s="1">
        <v>4.8584350000000001</v>
      </c>
      <c r="Y49" s="1">
        <v>19.983329999999999</v>
      </c>
    </row>
    <row r="50" spans="1:25" ht="15" x14ac:dyDescent="0.25">
      <c r="A50" s="10" t="e">
        <f>#N/A</f>
        <v>#N/A</v>
      </c>
      <c r="B50" s="10" t="e">
        <f>#N/A</f>
        <v>#N/A</v>
      </c>
      <c r="C50" s="39" t="e">
        <f t="shared" si="7"/>
        <v>#N/A</v>
      </c>
      <c r="D50" s="31" t="e">
        <f t="shared" si="8"/>
        <v>#N/A</v>
      </c>
      <c r="E50" s="40" t="s">
        <v>152</v>
      </c>
      <c r="F50" s="10">
        <v>6637.5</v>
      </c>
      <c r="G50" s="10">
        <v>1</v>
      </c>
      <c r="H50" s="22" t="s">
        <v>153</v>
      </c>
      <c r="I50" s="10"/>
      <c r="J50" s="10">
        <v>1</v>
      </c>
      <c r="K50" s="11">
        <f t="shared" si="9"/>
        <v>6637.5</v>
      </c>
      <c r="M50">
        <v>0</v>
      </c>
      <c r="O50">
        <f t="shared" si="10"/>
        <v>6637.5</v>
      </c>
      <c r="Q50" t="e">
        <f t="shared" si="13"/>
        <v>#N/A</v>
      </c>
      <c r="S50">
        <f t="shared" si="11"/>
        <v>0</v>
      </c>
      <c r="T50">
        <f t="shared" si="12"/>
        <v>0</v>
      </c>
      <c r="U50" s="22" t="s">
        <v>153</v>
      </c>
      <c r="V50" s="17" t="s">
        <v>152</v>
      </c>
      <c r="W50" t="s">
        <v>152</v>
      </c>
      <c r="X50" s="1">
        <v>530.99590000000001</v>
      </c>
      <c r="Y50" s="1">
        <v>11720.56</v>
      </c>
    </row>
    <row r="51" spans="1:25" ht="15" x14ac:dyDescent="0.25">
      <c r="A51" s="10" t="e">
        <f>#N/A</f>
        <v>#N/A</v>
      </c>
      <c r="B51" s="10" t="e">
        <f>#N/A</f>
        <v>#N/A</v>
      </c>
      <c r="C51" s="39" t="e">
        <f t="shared" si="7"/>
        <v>#N/A</v>
      </c>
      <c r="D51" s="31" t="e">
        <f t="shared" si="8"/>
        <v>#N/A</v>
      </c>
      <c r="E51" s="40" t="s">
        <v>139</v>
      </c>
      <c r="F51" s="10">
        <v>4886.5</v>
      </c>
      <c r="G51" s="10">
        <v>1</v>
      </c>
      <c r="H51" s="22" t="s">
        <v>140</v>
      </c>
      <c r="I51" s="10"/>
      <c r="J51" s="10">
        <v>1</v>
      </c>
      <c r="K51" s="11">
        <f t="shared" si="9"/>
        <v>4886.5</v>
      </c>
      <c r="M51">
        <v>0</v>
      </c>
      <c r="O51">
        <f t="shared" si="10"/>
        <v>4886.5</v>
      </c>
      <c r="Q51" t="e">
        <f t="shared" si="13"/>
        <v>#N/A</v>
      </c>
      <c r="S51">
        <f t="shared" si="11"/>
        <v>0</v>
      </c>
      <c r="T51">
        <f t="shared" si="12"/>
        <v>0</v>
      </c>
      <c r="U51" s="22" t="s">
        <v>140</v>
      </c>
      <c r="V51" s="17" t="s">
        <v>139</v>
      </c>
      <c r="W51" t="s">
        <v>139</v>
      </c>
      <c r="X51" s="1">
        <v>4510.6719999999996</v>
      </c>
      <c r="Y51" s="1">
        <v>12430.87</v>
      </c>
    </row>
    <row r="52" spans="1:25" x14ac:dyDescent="0.2">
      <c r="A52" s="10">
        <v>98.229510000000005</v>
      </c>
      <c r="B52" s="10">
        <v>657.20100000000002</v>
      </c>
      <c r="C52" s="39">
        <f t="shared" si="7"/>
        <v>0</v>
      </c>
      <c r="D52" s="31">
        <f t="shared" si="8"/>
        <v>1</v>
      </c>
      <c r="E52" s="41" t="s">
        <v>77</v>
      </c>
      <c r="F52" s="10">
        <v>94801.7</v>
      </c>
      <c r="G52" s="10">
        <v>8</v>
      </c>
      <c r="H52" s="19" t="s">
        <v>126</v>
      </c>
      <c r="I52" s="10" t="s">
        <v>129</v>
      </c>
      <c r="J52" s="42">
        <v>6.5000000000000002E-2</v>
      </c>
      <c r="K52" s="11">
        <f t="shared" si="9"/>
        <v>6162.1104999999998</v>
      </c>
      <c r="L52">
        <f>SUM(J52:J59)</f>
        <v>1</v>
      </c>
      <c r="M52">
        <v>1</v>
      </c>
      <c r="N52">
        <v>1</v>
      </c>
      <c r="O52">
        <f t="shared" si="10"/>
        <v>98.229510000000005</v>
      </c>
      <c r="Q52">
        <f t="shared" si="13"/>
        <v>94703.470489999992</v>
      </c>
      <c r="S52">
        <f t="shared" si="11"/>
        <v>6063.8809899999997</v>
      </c>
      <c r="T52">
        <f t="shared" si="12"/>
        <v>5504.9094999999998</v>
      </c>
      <c r="U52" s="19" t="s">
        <v>126</v>
      </c>
      <c r="V52" s="17" t="s">
        <v>77</v>
      </c>
      <c r="W52" t="s">
        <v>77</v>
      </c>
      <c r="X52" s="1">
        <v>30.922260000000001</v>
      </c>
      <c r="Y52" s="1">
        <v>186.00229999999999</v>
      </c>
    </row>
    <row r="53" spans="1:25" x14ac:dyDescent="0.2">
      <c r="A53" s="10">
        <v>8105.2905899999996</v>
      </c>
      <c r="B53" s="10">
        <v>17564.259999999998</v>
      </c>
      <c r="C53" s="39">
        <f t="shared" si="7"/>
        <v>1</v>
      </c>
      <c r="D53" s="31">
        <f t="shared" si="8"/>
        <v>1</v>
      </c>
      <c r="E53" s="40" t="s">
        <v>82</v>
      </c>
      <c r="F53" s="10">
        <v>94801.7</v>
      </c>
      <c r="G53" s="10">
        <v>8</v>
      </c>
      <c r="H53" s="19" t="s">
        <v>126</v>
      </c>
      <c r="I53" s="10" t="s">
        <v>129</v>
      </c>
      <c r="J53" s="42">
        <v>6.5000000000000002E-2</v>
      </c>
      <c r="K53" s="11">
        <f t="shared" si="9"/>
        <v>6162.1104999999998</v>
      </c>
      <c r="M53">
        <v>1</v>
      </c>
      <c r="N53">
        <v>1</v>
      </c>
      <c r="O53">
        <f t="shared" si="10"/>
        <v>8105.2905899999996</v>
      </c>
      <c r="Q53">
        <f t="shared" si="13"/>
        <v>86696.409409999993</v>
      </c>
      <c r="S53">
        <f t="shared" si="11"/>
        <v>-1943.1800899999998</v>
      </c>
      <c r="T53">
        <f t="shared" si="12"/>
        <v>-11402.1495</v>
      </c>
      <c r="U53" s="19" t="s">
        <v>126</v>
      </c>
      <c r="V53" s="17" t="s">
        <v>82</v>
      </c>
      <c r="W53" t="s">
        <v>82</v>
      </c>
      <c r="X53" s="1">
        <v>2385.4670000000001</v>
      </c>
      <c r="Y53" s="1">
        <v>5183.009</v>
      </c>
    </row>
    <row r="54" spans="1:25" x14ac:dyDescent="0.2">
      <c r="A54" s="10">
        <v>3646.2221399999999</v>
      </c>
      <c r="B54" s="10">
        <v>3446.0079999999998</v>
      </c>
      <c r="C54" s="39">
        <f t="shared" si="7"/>
        <v>0</v>
      </c>
      <c r="D54" s="31">
        <f t="shared" si="8"/>
        <v>1</v>
      </c>
      <c r="E54" s="40" t="s">
        <v>91</v>
      </c>
      <c r="F54" s="10">
        <v>94801.7</v>
      </c>
      <c r="G54" s="10">
        <v>8</v>
      </c>
      <c r="H54" s="19" t="s">
        <v>126</v>
      </c>
      <c r="I54" s="10" t="s">
        <v>138</v>
      </c>
      <c r="J54" s="42">
        <v>0.125</v>
      </c>
      <c r="K54" s="11">
        <f t="shared" si="9"/>
        <v>11850.2125</v>
      </c>
      <c r="M54">
        <v>1</v>
      </c>
      <c r="N54">
        <v>1</v>
      </c>
      <c r="O54">
        <f t="shared" si="10"/>
        <v>3646.2221399999999</v>
      </c>
      <c r="Q54">
        <f t="shared" si="13"/>
        <v>91155.477859999999</v>
      </c>
      <c r="S54">
        <f t="shared" si="11"/>
        <v>8203.9903599999998</v>
      </c>
      <c r="T54">
        <f t="shared" si="12"/>
        <v>8404.2044999999998</v>
      </c>
      <c r="U54" s="19" t="s">
        <v>126</v>
      </c>
      <c r="V54" s="17" t="s">
        <v>91</v>
      </c>
      <c r="W54" t="s">
        <v>91</v>
      </c>
      <c r="X54" s="1">
        <v>866.58680000000004</v>
      </c>
      <c r="Y54" s="1">
        <v>859.95690000000002</v>
      </c>
    </row>
    <row r="55" spans="1:25" x14ac:dyDescent="0.2">
      <c r="A55" s="10">
        <v>38854.992890000001</v>
      </c>
      <c r="B55" s="10">
        <v>24613.3</v>
      </c>
      <c r="C55" s="39">
        <f t="shared" si="7"/>
        <v>1</v>
      </c>
      <c r="D55" s="31">
        <f t="shared" si="8"/>
        <v>1</v>
      </c>
      <c r="E55" s="40" t="s">
        <v>100</v>
      </c>
      <c r="F55" s="10">
        <v>94801.7</v>
      </c>
      <c r="G55" s="10">
        <v>8</v>
      </c>
      <c r="H55" s="19" t="s">
        <v>126</v>
      </c>
      <c r="I55" s="10" t="s">
        <v>138</v>
      </c>
      <c r="J55" s="42">
        <v>0.125</v>
      </c>
      <c r="K55" s="11">
        <f t="shared" si="9"/>
        <v>11850.2125</v>
      </c>
      <c r="M55">
        <v>1</v>
      </c>
      <c r="N55">
        <v>1</v>
      </c>
      <c r="O55">
        <f t="shared" si="10"/>
        <v>38854.992890000001</v>
      </c>
      <c r="Q55">
        <f t="shared" si="13"/>
        <v>55946.707109999996</v>
      </c>
      <c r="S55">
        <f t="shared" si="11"/>
        <v>-27004.78039</v>
      </c>
      <c r="T55">
        <f t="shared" si="12"/>
        <v>-12763.0875</v>
      </c>
      <c r="U55" s="19" t="s">
        <v>126</v>
      </c>
      <c r="V55" s="17" t="s">
        <v>100</v>
      </c>
      <c r="W55" t="s">
        <v>100</v>
      </c>
      <c r="X55" s="1">
        <v>13162.04</v>
      </c>
      <c r="Y55" s="1">
        <v>7973.3140000000003</v>
      </c>
    </row>
    <row r="56" spans="1:25" x14ac:dyDescent="0.2">
      <c r="A56" s="10">
        <v>3907.9740299999999</v>
      </c>
      <c r="B56" s="10">
        <v>27265.45</v>
      </c>
      <c r="C56" s="39">
        <f t="shared" si="7"/>
        <v>0</v>
      </c>
      <c r="D56" s="31">
        <f t="shared" si="8"/>
        <v>1</v>
      </c>
      <c r="E56" s="40" t="s">
        <v>122</v>
      </c>
      <c r="F56" s="10">
        <v>94801.7</v>
      </c>
      <c r="G56" s="10">
        <v>8</v>
      </c>
      <c r="H56" s="19" t="s">
        <v>126</v>
      </c>
      <c r="I56" s="10" t="s">
        <v>178</v>
      </c>
      <c r="J56" s="42">
        <v>0.25</v>
      </c>
      <c r="K56" s="11">
        <f t="shared" si="9"/>
        <v>23700.424999999999</v>
      </c>
      <c r="M56">
        <v>1</v>
      </c>
      <c r="N56">
        <v>1</v>
      </c>
      <c r="O56">
        <f t="shared" si="10"/>
        <v>3907.9740299999999</v>
      </c>
      <c r="Q56">
        <f t="shared" si="13"/>
        <v>90893.72597</v>
      </c>
      <c r="S56">
        <f t="shared" si="11"/>
        <v>19792.450969999998</v>
      </c>
      <c r="T56">
        <f t="shared" si="12"/>
        <v>-3565.0250000000015</v>
      </c>
      <c r="U56" s="19" t="s">
        <v>126</v>
      </c>
      <c r="V56" s="17" t="s">
        <v>122</v>
      </c>
      <c r="W56" t="s">
        <v>122</v>
      </c>
      <c r="X56" s="1">
        <v>884.71140000000003</v>
      </c>
      <c r="Y56" s="1">
        <v>6149.424</v>
      </c>
    </row>
    <row r="57" spans="1:25" x14ac:dyDescent="0.2">
      <c r="A57" s="10">
        <v>35892.089209999998</v>
      </c>
      <c r="B57" s="10">
        <v>28408.69</v>
      </c>
      <c r="C57" s="39">
        <f t="shared" si="7"/>
        <v>1</v>
      </c>
      <c r="D57" s="31">
        <f t="shared" si="8"/>
        <v>1</v>
      </c>
      <c r="E57" s="40" t="s">
        <v>135</v>
      </c>
      <c r="F57" s="10">
        <v>94801.7</v>
      </c>
      <c r="G57" s="10">
        <v>8</v>
      </c>
      <c r="H57" s="19" t="s">
        <v>126</v>
      </c>
      <c r="I57" s="10" t="s">
        <v>138</v>
      </c>
      <c r="J57" s="42">
        <v>0.19</v>
      </c>
      <c r="K57" s="11">
        <f t="shared" si="9"/>
        <v>18012.323</v>
      </c>
      <c r="M57">
        <v>1</v>
      </c>
      <c r="N57">
        <v>1</v>
      </c>
      <c r="O57">
        <f t="shared" si="10"/>
        <v>35892.089209999998</v>
      </c>
      <c r="Q57">
        <f t="shared" si="13"/>
        <v>58909.610789999999</v>
      </c>
      <c r="S57">
        <f t="shared" si="11"/>
        <v>-17879.766209999998</v>
      </c>
      <c r="T57">
        <f t="shared" si="12"/>
        <v>-10396.366999999998</v>
      </c>
      <c r="U57" s="19" t="s">
        <v>126</v>
      </c>
      <c r="V57" s="17" t="s">
        <v>135</v>
      </c>
      <c r="W57" t="s">
        <v>135</v>
      </c>
      <c r="X57" s="1">
        <v>10899.61</v>
      </c>
      <c r="Y57" s="1">
        <v>8701.0630000000001</v>
      </c>
    </row>
    <row r="58" spans="1:25" x14ac:dyDescent="0.2">
      <c r="A58" s="10">
        <v>12347.108630000001</v>
      </c>
      <c r="B58" s="10">
        <v>16904.84</v>
      </c>
      <c r="C58" s="39">
        <f t="shared" si="7"/>
        <v>1</v>
      </c>
      <c r="D58" s="31">
        <f t="shared" si="8"/>
        <v>1</v>
      </c>
      <c r="E58" s="40" t="s">
        <v>141</v>
      </c>
      <c r="F58" s="10">
        <v>94801.7</v>
      </c>
      <c r="G58" s="10">
        <v>8</v>
      </c>
      <c r="H58" s="19" t="s">
        <v>126</v>
      </c>
      <c r="I58" s="10" t="s">
        <v>138</v>
      </c>
      <c r="J58" s="42">
        <v>0.12</v>
      </c>
      <c r="K58" s="11">
        <f t="shared" si="9"/>
        <v>11376.204</v>
      </c>
      <c r="M58">
        <v>1</v>
      </c>
      <c r="N58">
        <v>1</v>
      </c>
      <c r="O58">
        <f t="shared" si="10"/>
        <v>12347.108630000001</v>
      </c>
      <c r="Q58">
        <f t="shared" si="13"/>
        <v>82454.591369999995</v>
      </c>
      <c r="S58">
        <f t="shared" si="11"/>
        <v>-970.90463000000091</v>
      </c>
      <c r="T58">
        <f t="shared" si="12"/>
        <v>-5528.6360000000004</v>
      </c>
      <c r="U58" s="19" t="s">
        <v>126</v>
      </c>
      <c r="V58" s="17" t="s">
        <v>141</v>
      </c>
      <c r="W58" t="s">
        <v>141</v>
      </c>
      <c r="X58" s="1">
        <v>3688.797</v>
      </c>
      <c r="Y58" s="1">
        <v>5102.2820000000002</v>
      </c>
    </row>
    <row r="59" spans="1:25" x14ac:dyDescent="0.2">
      <c r="A59" s="10">
        <v>21423.01856</v>
      </c>
      <c r="B59" s="10">
        <v>12709.5</v>
      </c>
      <c r="C59" s="39">
        <f t="shared" si="7"/>
        <v>1</v>
      </c>
      <c r="D59" s="31">
        <f t="shared" si="8"/>
        <v>1</v>
      </c>
      <c r="E59" s="40" t="s">
        <v>146</v>
      </c>
      <c r="F59" s="10">
        <v>94801.7</v>
      </c>
      <c r="G59" s="10">
        <v>8</v>
      </c>
      <c r="H59" s="19" t="s">
        <v>126</v>
      </c>
      <c r="I59" s="10" t="s">
        <v>129</v>
      </c>
      <c r="J59" s="42">
        <v>0.06</v>
      </c>
      <c r="K59" s="11">
        <f t="shared" si="9"/>
        <v>5688.1019999999999</v>
      </c>
      <c r="M59">
        <v>1</v>
      </c>
      <c r="N59">
        <v>1</v>
      </c>
      <c r="O59">
        <f t="shared" si="10"/>
        <v>21423.01856</v>
      </c>
      <c r="Q59">
        <f t="shared" si="13"/>
        <v>73378.68144</v>
      </c>
      <c r="R59">
        <f>SUM(Q52:Q59)</f>
        <v>634138.67443999997</v>
      </c>
      <c r="S59">
        <f t="shared" si="11"/>
        <v>-15734.916560000001</v>
      </c>
      <c r="T59">
        <f t="shared" si="12"/>
        <v>-7021.3980000000001</v>
      </c>
      <c r="U59" s="19" t="s">
        <v>126</v>
      </c>
      <c r="V59" s="17" t="s">
        <v>146</v>
      </c>
      <c r="W59" t="s">
        <v>146</v>
      </c>
      <c r="X59" s="1">
        <v>7034.94</v>
      </c>
      <c r="Y59" s="1">
        <v>4277.4319999999998</v>
      </c>
    </row>
    <row r="60" spans="1:25" ht="15" x14ac:dyDescent="0.25">
      <c r="A60" s="10">
        <v>80218.806890000007</v>
      </c>
      <c r="B60" s="10">
        <v>94196.38</v>
      </c>
      <c r="C60" s="39">
        <f t="shared" si="7"/>
        <v>1</v>
      </c>
      <c r="D60" s="31">
        <f t="shared" si="8"/>
        <v>1</v>
      </c>
      <c r="E60" s="40" t="s">
        <v>133</v>
      </c>
      <c r="F60" s="10">
        <v>32303.9</v>
      </c>
      <c r="G60" s="10">
        <v>1</v>
      </c>
      <c r="H60" s="22" t="s">
        <v>181</v>
      </c>
      <c r="I60" s="10"/>
      <c r="J60" s="10">
        <v>1</v>
      </c>
      <c r="K60" s="11">
        <f t="shared" si="9"/>
        <v>32303.9</v>
      </c>
      <c r="M60">
        <v>1</v>
      </c>
      <c r="N60">
        <v>1</v>
      </c>
      <c r="O60">
        <f t="shared" si="10"/>
        <v>80218.806890000007</v>
      </c>
      <c r="Q60">
        <f t="shared" si="13"/>
        <v>-47914.906890000006</v>
      </c>
      <c r="S60">
        <f t="shared" si="11"/>
        <v>-47914.906890000006</v>
      </c>
      <c r="T60">
        <f t="shared" si="12"/>
        <v>-61892.480000000003</v>
      </c>
      <c r="U60" s="22" t="s">
        <v>181</v>
      </c>
      <c r="V60" s="17" t="s">
        <v>133</v>
      </c>
      <c r="W60" t="s">
        <v>133</v>
      </c>
      <c r="X60" s="1">
        <v>16002.21</v>
      </c>
      <c r="Y60" s="1">
        <v>18628.48</v>
      </c>
    </row>
    <row r="61" spans="1:25" ht="15" x14ac:dyDescent="0.25">
      <c r="A61" s="10" t="e">
        <f>#N/A</f>
        <v>#N/A</v>
      </c>
      <c r="B61" s="10" t="e">
        <f>#N/A</f>
        <v>#N/A</v>
      </c>
      <c r="C61" s="39" t="e">
        <f t="shared" si="7"/>
        <v>#N/A</v>
      </c>
      <c r="D61" s="31" t="e">
        <f t="shared" si="8"/>
        <v>#N/A</v>
      </c>
      <c r="E61" s="40" t="s">
        <v>80</v>
      </c>
      <c r="F61" s="10">
        <v>2697</v>
      </c>
      <c r="G61" s="10">
        <v>1</v>
      </c>
      <c r="H61" s="22" t="s">
        <v>81</v>
      </c>
      <c r="I61" s="10"/>
      <c r="J61" s="10">
        <v>1</v>
      </c>
      <c r="K61" s="11">
        <f t="shared" si="9"/>
        <v>2697</v>
      </c>
      <c r="M61">
        <v>0</v>
      </c>
      <c r="O61">
        <f t="shared" si="10"/>
        <v>2697</v>
      </c>
      <c r="Q61" t="e">
        <f t="shared" si="13"/>
        <v>#N/A</v>
      </c>
      <c r="S61">
        <f t="shared" si="11"/>
        <v>0</v>
      </c>
      <c r="T61">
        <f t="shared" si="12"/>
        <v>0</v>
      </c>
      <c r="U61" s="22" t="s">
        <v>81</v>
      </c>
      <c r="V61" s="17" t="s">
        <v>80</v>
      </c>
      <c r="W61" t="s">
        <v>80</v>
      </c>
      <c r="X61" s="1">
        <v>147.74469999999999</v>
      </c>
      <c r="Y61" s="1">
        <v>2334.0309999999999</v>
      </c>
    </row>
    <row r="62" spans="1:25" x14ac:dyDescent="0.2">
      <c r="A62" s="10" t="e">
        <f>#N/A</f>
        <v>#N/A</v>
      </c>
      <c r="B62" s="10" t="e">
        <f>#N/A</f>
        <v>#N/A</v>
      </c>
      <c r="C62" s="39" t="e">
        <f t="shared" si="7"/>
        <v>#N/A</v>
      </c>
      <c r="D62" s="31" t="e">
        <f t="shared" si="8"/>
        <v>#N/A</v>
      </c>
      <c r="E62" s="40" t="s">
        <v>70</v>
      </c>
      <c r="F62" s="10">
        <v>4837.6000000000004</v>
      </c>
      <c r="G62" s="10">
        <v>3</v>
      </c>
      <c r="H62" s="19" t="s">
        <v>71</v>
      </c>
      <c r="I62" s="10"/>
      <c r="J62" s="42">
        <v>0.33</v>
      </c>
      <c r="K62" s="11">
        <f t="shared" si="9"/>
        <v>1596.4080000000001</v>
      </c>
      <c r="L62">
        <f>SUM(J62:J64)</f>
        <v>1</v>
      </c>
      <c r="M62">
        <v>0</v>
      </c>
      <c r="O62">
        <f t="shared" si="10"/>
        <v>1596.4080000000001</v>
      </c>
      <c r="Q62" t="e">
        <f t="shared" si="13"/>
        <v>#N/A</v>
      </c>
      <c r="S62">
        <f t="shared" si="11"/>
        <v>0</v>
      </c>
      <c r="T62">
        <f t="shared" si="12"/>
        <v>0</v>
      </c>
      <c r="U62" s="19" t="s">
        <v>71</v>
      </c>
      <c r="V62" s="17" t="s">
        <v>70</v>
      </c>
    </row>
    <row r="63" spans="1:25" x14ac:dyDescent="0.2">
      <c r="A63" s="10" t="e">
        <f>#N/A</f>
        <v>#N/A</v>
      </c>
      <c r="B63" s="10" t="e">
        <f>#N/A</f>
        <v>#N/A</v>
      </c>
      <c r="C63" s="39" t="e">
        <f t="shared" si="7"/>
        <v>#N/A</v>
      </c>
      <c r="D63" s="31" t="e">
        <f t="shared" si="8"/>
        <v>#N/A</v>
      </c>
      <c r="E63" s="40" t="s">
        <v>76</v>
      </c>
      <c r="F63" s="10">
        <v>4837.6000000000004</v>
      </c>
      <c r="G63" s="10">
        <v>3</v>
      </c>
      <c r="H63" s="19" t="s">
        <v>71</v>
      </c>
      <c r="I63" s="10"/>
      <c r="J63" s="42">
        <v>0.2</v>
      </c>
      <c r="K63" s="11">
        <f t="shared" si="9"/>
        <v>967.5200000000001</v>
      </c>
      <c r="M63">
        <v>0</v>
      </c>
      <c r="O63">
        <f t="shared" si="10"/>
        <v>967.5200000000001</v>
      </c>
      <c r="Q63" t="e">
        <f t="shared" si="13"/>
        <v>#N/A</v>
      </c>
      <c r="S63">
        <f t="shared" si="11"/>
        <v>0</v>
      </c>
      <c r="T63">
        <f t="shared" si="12"/>
        <v>0</v>
      </c>
      <c r="U63" s="19" t="s">
        <v>71</v>
      </c>
      <c r="V63" s="17" t="s">
        <v>76</v>
      </c>
      <c r="W63" t="s">
        <v>76</v>
      </c>
      <c r="X63" s="1"/>
      <c r="Y63" s="1">
        <v>42.219799999999999</v>
      </c>
    </row>
    <row r="64" spans="1:25" x14ac:dyDescent="0.2">
      <c r="A64" s="10">
        <v>0</v>
      </c>
      <c r="B64" s="10">
        <v>8.7845750000000002</v>
      </c>
      <c r="C64" s="39">
        <f t="shared" si="7"/>
        <v>0</v>
      </c>
      <c r="D64" s="31">
        <f t="shared" si="8"/>
        <v>1</v>
      </c>
      <c r="E64" s="41" t="s">
        <v>128</v>
      </c>
      <c r="F64" s="10">
        <v>4837.6000000000004</v>
      </c>
      <c r="G64" s="10">
        <v>3</v>
      </c>
      <c r="H64" s="19" t="s">
        <v>71</v>
      </c>
      <c r="I64" s="10"/>
      <c r="J64" s="42">
        <v>0.47</v>
      </c>
      <c r="K64" s="11">
        <f t="shared" si="9"/>
        <v>2273.672</v>
      </c>
      <c r="M64">
        <v>1</v>
      </c>
      <c r="O64">
        <f t="shared" si="10"/>
        <v>2273.672</v>
      </c>
      <c r="Q64">
        <f t="shared" si="13"/>
        <v>4837.6000000000004</v>
      </c>
      <c r="S64">
        <f t="shared" si="11"/>
        <v>2273.672</v>
      </c>
      <c r="T64">
        <f t="shared" si="12"/>
        <v>2264.8874249999999</v>
      </c>
      <c r="U64" s="19" t="s">
        <v>71</v>
      </c>
      <c r="V64" s="17" t="s">
        <v>128</v>
      </c>
      <c r="W64" t="s">
        <v>128</v>
      </c>
      <c r="X64" s="1"/>
      <c r="Y64" s="1">
        <v>1.520769</v>
      </c>
    </row>
    <row r="65" spans="1:25" x14ac:dyDescent="0.2">
      <c r="A65" s="10" t="e">
        <f>#N/A</f>
        <v>#N/A</v>
      </c>
      <c r="B65" s="10" t="e">
        <f>#N/A</f>
        <v>#N/A</v>
      </c>
      <c r="C65" s="39" t="e">
        <f t="shared" si="7"/>
        <v>#N/A</v>
      </c>
      <c r="D65" s="31" t="e">
        <f t="shared" si="8"/>
        <v>#N/A</v>
      </c>
      <c r="E65" s="40" t="s">
        <v>151</v>
      </c>
      <c r="F65" s="10" t="e">
        <f>#N/A</f>
        <v>#N/A</v>
      </c>
      <c r="G65" s="10">
        <v>1</v>
      </c>
      <c r="H65" s="21" t="s">
        <v>151</v>
      </c>
      <c r="I65" s="10"/>
      <c r="J65" s="10">
        <v>1</v>
      </c>
      <c r="K65" s="11" t="e">
        <f t="shared" si="9"/>
        <v>#N/A</v>
      </c>
      <c r="M65">
        <v>0</v>
      </c>
      <c r="O65" t="e">
        <f t="shared" si="10"/>
        <v>#N/A</v>
      </c>
      <c r="Q65" t="e">
        <f t="shared" si="13"/>
        <v>#N/A</v>
      </c>
      <c r="S65">
        <f t="shared" si="11"/>
        <v>0</v>
      </c>
      <c r="T65">
        <f t="shared" si="12"/>
        <v>0</v>
      </c>
      <c r="U65" s="21" t="s">
        <v>151</v>
      </c>
      <c r="V65" s="17" t="s">
        <v>151</v>
      </c>
    </row>
    <row r="66" spans="1:25" x14ac:dyDescent="0.2">
      <c r="A66" s="10" t="e">
        <f>#N/A</f>
        <v>#N/A</v>
      </c>
      <c r="B66" s="10" t="e">
        <f>#N/A</f>
        <v>#N/A</v>
      </c>
      <c r="C66" s="39" t="e">
        <f t="shared" si="7"/>
        <v>#N/A</v>
      </c>
      <c r="D66" s="31" t="e">
        <f t="shared" si="8"/>
        <v>#N/A</v>
      </c>
      <c r="E66" s="40" t="s">
        <v>154</v>
      </c>
      <c r="F66" s="10" t="e">
        <f>#N/A</f>
        <v>#N/A</v>
      </c>
      <c r="G66" s="10">
        <v>1</v>
      </c>
      <c r="H66" s="21" t="s">
        <v>154</v>
      </c>
      <c r="I66" s="10"/>
      <c r="J66" s="10">
        <v>1</v>
      </c>
      <c r="K66" s="11" t="e">
        <f t="shared" si="9"/>
        <v>#N/A</v>
      </c>
      <c r="M66">
        <v>0</v>
      </c>
      <c r="O66" t="e">
        <f t="shared" si="10"/>
        <v>#N/A</v>
      </c>
      <c r="Q66" t="e">
        <f t="shared" si="13"/>
        <v>#N/A</v>
      </c>
      <c r="S66">
        <f t="shared" si="11"/>
        <v>0</v>
      </c>
      <c r="T66">
        <f t="shared" si="12"/>
        <v>0</v>
      </c>
      <c r="U66" s="21" t="s">
        <v>154</v>
      </c>
      <c r="V66" s="17" t="s">
        <v>154</v>
      </c>
    </row>
    <row r="67" spans="1:25" x14ac:dyDescent="0.2">
      <c r="A67" s="10" t="e">
        <f>#N/A</f>
        <v>#N/A</v>
      </c>
      <c r="B67" s="10" t="e">
        <f>#N/A</f>
        <v>#N/A</v>
      </c>
      <c r="C67" s="39" t="e">
        <f t="shared" si="7"/>
        <v>#N/A</v>
      </c>
      <c r="D67" s="31" t="e">
        <f t="shared" si="8"/>
        <v>#N/A</v>
      </c>
      <c r="E67" s="40" t="s">
        <v>164</v>
      </c>
      <c r="F67" s="10">
        <v>31842.799999999999</v>
      </c>
      <c r="G67" s="10">
        <v>1</v>
      </c>
      <c r="H67" s="21" t="s">
        <v>164</v>
      </c>
      <c r="I67" s="10"/>
      <c r="J67" s="10">
        <v>1</v>
      </c>
      <c r="K67" s="11">
        <f t="shared" si="9"/>
        <v>31842.799999999999</v>
      </c>
      <c r="M67">
        <v>0</v>
      </c>
      <c r="O67">
        <f t="shared" si="10"/>
        <v>31842.799999999999</v>
      </c>
      <c r="Q67" t="e">
        <f t="shared" si="13"/>
        <v>#N/A</v>
      </c>
      <c r="S67">
        <f t="shared" si="11"/>
        <v>0</v>
      </c>
      <c r="T67">
        <f t="shared" si="12"/>
        <v>0</v>
      </c>
      <c r="U67" s="21" t="s">
        <v>164</v>
      </c>
      <c r="V67" s="17" t="s">
        <v>164</v>
      </c>
    </row>
    <row r="68" spans="1:25" ht="15" x14ac:dyDescent="0.25">
      <c r="A68" s="10" t="e">
        <f>#N/A</f>
        <v>#N/A</v>
      </c>
      <c r="B68" s="10" t="e">
        <f>#N/A</f>
        <v>#N/A</v>
      </c>
      <c r="C68" s="39" t="e">
        <f t="shared" ref="C68:C93" si="14">IF((A68&gt;K68),1,0)</f>
        <v>#N/A</v>
      </c>
      <c r="D68" s="31" t="e">
        <f t="shared" ref="D68:D93" si="15">IF((B68&gt;KK68),1,0)</f>
        <v>#N/A</v>
      </c>
      <c r="E68" s="40" t="s">
        <v>156</v>
      </c>
      <c r="F68" s="10">
        <v>7660.8</v>
      </c>
      <c r="G68" s="10">
        <v>1</v>
      </c>
      <c r="H68" s="22" t="s">
        <v>156</v>
      </c>
      <c r="I68" s="10"/>
      <c r="J68" s="10">
        <v>1</v>
      </c>
      <c r="K68" s="11">
        <f t="shared" ref="K68:K99" si="16">F68*J68</f>
        <v>7660.8</v>
      </c>
      <c r="M68">
        <v>0</v>
      </c>
      <c r="O68">
        <f t="shared" ref="O68:O99" si="17">IF(AND(ISNUMBER(A68),ISNUMBER(N68)),A68,K68)</f>
        <v>7660.8</v>
      </c>
      <c r="Q68" t="e">
        <f t="shared" si="13"/>
        <v>#N/A</v>
      </c>
      <c r="S68">
        <f t="shared" ref="S68:S93" si="18">IF(M68=1,(K68-A68),0)</f>
        <v>0</v>
      </c>
      <c r="T68">
        <f t="shared" ref="T68:T93" si="19">IF(M68=1,(K68-B68),0)</f>
        <v>0</v>
      </c>
      <c r="U68" s="22" t="s">
        <v>156</v>
      </c>
      <c r="V68" s="17" t="s">
        <v>156</v>
      </c>
    </row>
    <row r="69" spans="1:25" x14ac:dyDescent="0.2">
      <c r="A69" s="10" t="e">
        <f>#N/A</f>
        <v>#N/A</v>
      </c>
      <c r="B69" s="10" t="e">
        <f>#N/A</f>
        <v>#N/A</v>
      </c>
      <c r="C69" s="39" t="e">
        <f t="shared" si="14"/>
        <v>#N/A</v>
      </c>
      <c r="D69" s="31" t="e">
        <f t="shared" si="15"/>
        <v>#N/A</v>
      </c>
      <c r="E69" s="40" t="s">
        <v>165</v>
      </c>
      <c r="F69" s="10">
        <v>2494086.7999999998</v>
      </c>
      <c r="G69" s="10">
        <v>1</v>
      </c>
      <c r="H69" s="21" t="s">
        <v>165</v>
      </c>
      <c r="I69" s="10"/>
      <c r="J69" s="10">
        <v>1</v>
      </c>
      <c r="K69" s="11">
        <f t="shared" si="16"/>
        <v>2494086.7999999998</v>
      </c>
      <c r="M69">
        <v>0</v>
      </c>
      <c r="O69">
        <f t="shared" si="17"/>
        <v>2494086.7999999998</v>
      </c>
      <c r="Q69" t="e">
        <f t="shared" si="13"/>
        <v>#N/A</v>
      </c>
      <c r="S69">
        <f t="shared" si="18"/>
        <v>0</v>
      </c>
      <c r="T69">
        <f t="shared" si="19"/>
        <v>0</v>
      </c>
      <c r="U69" s="21" t="s">
        <v>165</v>
      </c>
      <c r="V69" s="17" t="s">
        <v>165</v>
      </c>
    </row>
    <row r="70" spans="1:25" x14ac:dyDescent="0.2">
      <c r="A70" s="10" t="e">
        <f>#N/A</f>
        <v>#N/A</v>
      </c>
      <c r="B70" s="10" t="e">
        <f>#N/A</f>
        <v>#N/A</v>
      </c>
      <c r="C70" s="39" t="e">
        <f t="shared" si="14"/>
        <v>#N/A</v>
      </c>
      <c r="D70" s="31" t="e">
        <f t="shared" si="15"/>
        <v>#N/A</v>
      </c>
      <c r="E70" s="40" t="s">
        <v>168</v>
      </c>
      <c r="F70" s="10">
        <v>742789.1</v>
      </c>
      <c r="G70" s="10">
        <v>1</v>
      </c>
      <c r="H70" s="21" t="s">
        <v>168</v>
      </c>
      <c r="I70" s="10"/>
      <c r="J70" s="10">
        <v>1</v>
      </c>
      <c r="K70" s="11">
        <f t="shared" si="16"/>
        <v>742789.1</v>
      </c>
      <c r="M70">
        <v>0</v>
      </c>
      <c r="O70">
        <f t="shared" si="17"/>
        <v>742789.1</v>
      </c>
      <c r="Q70" t="e">
        <f t="shared" si="13"/>
        <v>#N/A</v>
      </c>
      <c r="S70">
        <f t="shared" si="18"/>
        <v>0</v>
      </c>
      <c r="T70">
        <f t="shared" si="19"/>
        <v>0</v>
      </c>
      <c r="U70" s="21" t="s">
        <v>168</v>
      </c>
      <c r="V70" s="17" t="s">
        <v>168</v>
      </c>
    </row>
    <row r="71" spans="1:25" x14ac:dyDescent="0.2">
      <c r="A71" s="10" t="e">
        <f>#N/A</f>
        <v>#N/A</v>
      </c>
      <c r="B71" s="10" t="e">
        <f>#N/A</f>
        <v>#N/A</v>
      </c>
      <c r="C71" s="39" t="e">
        <f t="shared" si="14"/>
        <v>#N/A</v>
      </c>
      <c r="D71" s="31" t="e">
        <f t="shared" si="15"/>
        <v>#N/A</v>
      </c>
      <c r="E71" s="40" t="s">
        <v>160</v>
      </c>
      <c r="F71" s="10">
        <v>19488.8</v>
      </c>
      <c r="G71" s="10">
        <v>2</v>
      </c>
      <c r="H71" s="19" t="s">
        <v>161</v>
      </c>
      <c r="I71" s="10"/>
      <c r="J71" s="10">
        <v>0.3</v>
      </c>
      <c r="K71" s="11">
        <f t="shared" si="16"/>
        <v>5846.6399999999994</v>
      </c>
      <c r="L71">
        <f>SUM(J71:J72)</f>
        <v>1</v>
      </c>
      <c r="M71">
        <v>0</v>
      </c>
      <c r="O71">
        <f t="shared" si="17"/>
        <v>5846.6399999999994</v>
      </c>
      <c r="Q71" t="e">
        <f t="shared" si="13"/>
        <v>#N/A</v>
      </c>
      <c r="S71">
        <f t="shared" si="18"/>
        <v>0</v>
      </c>
      <c r="T71">
        <f t="shared" si="19"/>
        <v>0</v>
      </c>
      <c r="U71" s="19" t="s">
        <v>161</v>
      </c>
      <c r="V71" s="17" t="s">
        <v>160</v>
      </c>
      <c r="W71" t="s">
        <v>160</v>
      </c>
      <c r="X71" s="1">
        <v>0</v>
      </c>
      <c r="Y71" s="1">
        <v>1704.171</v>
      </c>
    </row>
    <row r="72" spans="1:25" x14ac:dyDescent="0.2">
      <c r="A72" s="10" t="e">
        <f>#N/A</f>
        <v>#N/A</v>
      </c>
      <c r="B72" s="10" t="e">
        <f>#N/A</f>
        <v>#N/A</v>
      </c>
      <c r="C72" s="39" t="e">
        <f t="shared" si="14"/>
        <v>#N/A</v>
      </c>
      <c r="D72" s="31" t="e">
        <f t="shared" si="15"/>
        <v>#N/A</v>
      </c>
      <c r="E72" s="40" t="s">
        <v>163</v>
      </c>
      <c r="F72" s="10">
        <v>19488.8</v>
      </c>
      <c r="G72" s="10">
        <v>2</v>
      </c>
      <c r="H72" s="19" t="s">
        <v>161</v>
      </c>
      <c r="I72" s="10"/>
      <c r="J72" s="10">
        <v>0.7</v>
      </c>
      <c r="K72" s="11">
        <f t="shared" si="16"/>
        <v>13642.159999999998</v>
      </c>
      <c r="M72">
        <v>0</v>
      </c>
      <c r="O72">
        <f t="shared" si="17"/>
        <v>13642.159999999998</v>
      </c>
      <c r="Q72" t="e">
        <f t="shared" si="13"/>
        <v>#N/A</v>
      </c>
      <c r="S72">
        <f t="shared" si="18"/>
        <v>0</v>
      </c>
      <c r="T72">
        <f t="shared" si="19"/>
        <v>0</v>
      </c>
      <c r="U72" s="19" t="s">
        <v>161</v>
      </c>
      <c r="V72" s="17" t="s">
        <v>163</v>
      </c>
      <c r="W72" t="s">
        <v>163</v>
      </c>
      <c r="X72" s="1">
        <v>1681.596</v>
      </c>
      <c r="Y72" s="1">
        <v>3018.587</v>
      </c>
    </row>
    <row r="73" spans="1:25" ht="15" x14ac:dyDescent="0.25">
      <c r="A73" s="10" t="e">
        <f>#N/A</f>
        <v>#N/A</v>
      </c>
      <c r="B73" s="10" t="e">
        <f>#N/A</f>
        <v>#N/A</v>
      </c>
      <c r="C73" s="39" t="e">
        <f t="shared" si="14"/>
        <v>#N/A</v>
      </c>
      <c r="D73" s="31" t="e">
        <f t="shared" si="15"/>
        <v>#N/A</v>
      </c>
      <c r="E73" s="40" t="s">
        <v>121</v>
      </c>
      <c r="F73" s="10">
        <v>803.2</v>
      </c>
      <c r="G73" s="10">
        <v>1</v>
      </c>
      <c r="H73" s="22" t="s">
        <v>121</v>
      </c>
      <c r="I73" s="10"/>
      <c r="J73" s="10">
        <v>1</v>
      </c>
      <c r="K73" s="11">
        <f t="shared" si="16"/>
        <v>803.2</v>
      </c>
      <c r="M73">
        <v>0</v>
      </c>
      <c r="O73">
        <f t="shared" si="17"/>
        <v>803.2</v>
      </c>
      <c r="Q73" t="e">
        <f t="shared" si="13"/>
        <v>#N/A</v>
      </c>
      <c r="S73">
        <f t="shared" si="18"/>
        <v>0</v>
      </c>
      <c r="T73">
        <f t="shared" si="19"/>
        <v>0</v>
      </c>
      <c r="U73" s="22" t="s">
        <v>121</v>
      </c>
      <c r="V73" s="17" t="s">
        <v>121</v>
      </c>
      <c r="W73" t="s">
        <v>121</v>
      </c>
      <c r="X73" s="1"/>
      <c r="Y73" s="1">
        <v>1426.2570000000001</v>
      </c>
    </row>
    <row r="74" spans="1:25" ht="15" x14ac:dyDescent="0.25">
      <c r="A74" s="10" t="e">
        <f>#N/A</f>
        <v>#N/A</v>
      </c>
      <c r="B74" s="10" t="e">
        <f>#N/A</f>
        <v>#N/A</v>
      </c>
      <c r="C74" s="39" t="e">
        <f t="shared" si="14"/>
        <v>#N/A</v>
      </c>
      <c r="D74" s="31" t="e">
        <f t="shared" si="15"/>
        <v>#N/A</v>
      </c>
      <c r="E74" s="40" t="s">
        <v>132</v>
      </c>
      <c r="F74" s="10">
        <v>1808.5</v>
      </c>
      <c r="G74" s="10">
        <v>1</v>
      </c>
      <c r="H74" s="22" t="s">
        <v>132</v>
      </c>
      <c r="I74" s="10"/>
      <c r="J74" s="10">
        <v>1</v>
      </c>
      <c r="K74" s="11">
        <f t="shared" si="16"/>
        <v>1808.5</v>
      </c>
      <c r="M74">
        <v>0</v>
      </c>
      <c r="O74">
        <f t="shared" si="17"/>
        <v>1808.5</v>
      </c>
      <c r="Q74" t="e">
        <f t="shared" si="13"/>
        <v>#N/A</v>
      </c>
      <c r="S74">
        <f t="shared" si="18"/>
        <v>0</v>
      </c>
      <c r="T74">
        <f t="shared" si="19"/>
        <v>0</v>
      </c>
      <c r="U74" s="22" t="s">
        <v>132</v>
      </c>
      <c r="V74" s="17" t="s">
        <v>132</v>
      </c>
    </row>
    <row r="75" spans="1:25" x14ac:dyDescent="0.2">
      <c r="A75" s="10" t="e">
        <f>#N/A</f>
        <v>#N/A</v>
      </c>
      <c r="B75" s="10" t="e">
        <f>#N/A</f>
        <v>#N/A</v>
      </c>
      <c r="C75" s="39" t="e">
        <f t="shared" si="14"/>
        <v>#N/A</v>
      </c>
      <c r="D75" s="31" t="e">
        <f t="shared" si="15"/>
        <v>#N/A</v>
      </c>
      <c r="E75" s="40" t="s">
        <v>174</v>
      </c>
      <c r="F75" s="10" t="e">
        <f>#N/A</f>
        <v>#N/A</v>
      </c>
      <c r="G75" s="10">
        <v>1</v>
      </c>
      <c r="H75" s="21" t="s">
        <v>174</v>
      </c>
      <c r="I75" s="10"/>
      <c r="J75" s="10">
        <v>1</v>
      </c>
      <c r="K75" s="11" t="e">
        <f t="shared" si="16"/>
        <v>#N/A</v>
      </c>
      <c r="M75">
        <v>0</v>
      </c>
      <c r="O75" t="e">
        <f t="shared" si="17"/>
        <v>#N/A</v>
      </c>
      <c r="Q75" t="e">
        <f t="shared" si="13"/>
        <v>#N/A</v>
      </c>
      <c r="S75">
        <f t="shared" si="18"/>
        <v>0</v>
      </c>
      <c r="T75">
        <f t="shared" si="19"/>
        <v>0</v>
      </c>
      <c r="U75" s="21" t="s">
        <v>174</v>
      </c>
      <c r="V75" s="17" t="s">
        <v>174</v>
      </c>
    </row>
    <row r="76" spans="1:25" x14ac:dyDescent="0.2">
      <c r="A76" s="10">
        <v>633208.32400000002</v>
      </c>
      <c r="B76" s="10">
        <v>1753848</v>
      </c>
      <c r="C76" s="39">
        <f t="shared" si="14"/>
        <v>1</v>
      </c>
      <c r="D76" s="31">
        <f t="shared" si="15"/>
        <v>1</v>
      </c>
      <c r="E76" s="40" t="s">
        <v>67</v>
      </c>
      <c r="F76" s="10">
        <v>18788.599999999999</v>
      </c>
      <c r="G76" s="10">
        <v>4</v>
      </c>
      <c r="H76" s="19" t="s">
        <v>96</v>
      </c>
      <c r="I76" s="10"/>
      <c r="J76" s="10">
        <v>0.35</v>
      </c>
      <c r="K76" s="11">
        <f t="shared" si="16"/>
        <v>6576.0099999999993</v>
      </c>
      <c r="L76">
        <f>SUM(J76:J79)</f>
        <v>0.99999999999999989</v>
      </c>
      <c r="M76">
        <v>1</v>
      </c>
      <c r="N76">
        <v>1</v>
      </c>
      <c r="O76">
        <f t="shared" si="17"/>
        <v>633208.32400000002</v>
      </c>
      <c r="Q76">
        <f t="shared" ref="Q76:Q93" si="20">F76-A76</f>
        <v>-614419.72400000005</v>
      </c>
      <c r="S76">
        <f t="shared" si="18"/>
        <v>-626632.31400000001</v>
      </c>
      <c r="T76">
        <f t="shared" si="19"/>
        <v>-1747271.99</v>
      </c>
      <c r="U76" s="19" t="s">
        <v>96</v>
      </c>
      <c r="V76" s="17" t="s">
        <v>67</v>
      </c>
      <c r="W76" t="s">
        <v>67</v>
      </c>
      <c r="X76" s="1">
        <v>141643.9</v>
      </c>
      <c r="Y76" s="1">
        <v>391561.4</v>
      </c>
    </row>
    <row r="77" spans="1:25" x14ac:dyDescent="0.2">
      <c r="A77" s="10">
        <v>1253.7247</v>
      </c>
      <c r="B77" s="10">
        <v>9576.6839999999993</v>
      </c>
      <c r="C77" s="39">
        <f t="shared" si="14"/>
        <v>0</v>
      </c>
      <c r="D77" s="31">
        <f t="shared" si="15"/>
        <v>1</v>
      </c>
      <c r="E77" s="41" t="s">
        <v>73</v>
      </c>
      <c r="F77" s="10">
        <v>18788.599999999999</v>
      </c>
      <c r="G77" s="10">
        <v>4</v>
      </c>
      <c r="H77" s="19" t="s">
        <v>96</v>
      </c>
      <c r="I77" s="10"/>
      <c r="J77" s="10">
        <v>0.25</v>
      </c>
      <c r="K77" s="11">
        <f t="shared" si="16"/>
        <v>4697.1499999999996</v>
      </c>
      <c r="M77">
        <v>1</v>
      </c>
      <c r="N77">
        <v>1</v>
      </c>
      <c r="O77">
        <f t="shared" si="17"/>
        <v>1253.7247</v>
      </c>
      <c r="Q77">
        <f t="shared" si="20"/>
        <v>17534.8753</v>
      </c>
      <c r="S77">
        <f t="shared" si="18"/>
        <v>3443.4252999999999</v>
      </c>
      <c r="T77">
        <f t="shared" si="19"/>
        <v>-4879.5339999999997</v>
      </c>
      <c r="U77" s="19" t="s">
        <v>96</v>
      </c>
      <c r="V77" s="17" t="s">
        <v>73</v>
      </c>
      <c r="W77" t="s">
        <v>73</v>
      </c>
      <c r="X77" s="1">
        <v>280.74540000000002</v>
      </c>
      <c r="Y77" s="1">
        <v>2147.3679999999999</v>
      </c>
    </row>
    <row r="78" spans="1:25" x14ac:dyDescent="0.2">
      <c r="A78" s="10">
        <v>17226.46154</v>
      </c>
      <c r="B78" s="10">
        <v>63961.88</v>
      </c>
      <c r="C78" s="39">
        <f t="shared" si="14"/>
        <v>1</v>
      </c>
      <c r="D78" s="31">
        <f t="shared" si="15"/>
        <v>1</v>
      </c>
      <c r="E78" s="40" t="s">
        <v>117</v>
      </c>
      <c r="F78" s="10">
        <v>18788.599999999999</v>
      </c>
      <c r="G78" s="10">
        <v>4</v>
      </c>
      <c r="H78" s="19" t="s">
        <v>96</v>
      </c>
      <c r="I78" s="10"/>
      <c r="J78" s="10">
        <v>0.3</v>
      </c>
      <c r="K78" s="11">
        <f t="shared" si="16"/>
        <v>5636.579999999999</v>
      </c>
      <c r="M78">
        <v>1</v>
      </c>
      <c r="N78">
        <v>1</v>
      </c>
      <c r="O78">
        <f t="shared" si="17"/>
        <v>17226.46154</v>
      </c>
      <c r="Q78">
        <f t="shared" si="20"/>
        <v>1562.1384599999983</v>
      </c>
      <c r="S78">
        <f t="shared" si="18"/>
        <v>-11589.881540000002</v>
      </c>
      <c r="T78">
        <f t="shared" si="19"/>
        <v>-58325.299999999996</v>
      </c>
      <c r="U78" s="19" t="s">
        <v>96</v>
      </c>
      <c r="V78" s="17" t="s">
        <v>117</v>
      </c>
      <c r="W78" t="s">
        <v>117</v>
      </c>
      <c r="X78" s="1">
        <v>3906.694</v>
      </c>
      <c r="Y78" s="1">
        <v>14275.81</v>
      </c>
    </row>
    <row r="79" spans="1:25" x14ac:dyDescent="0.2">
      <c r="A79" s="10">
        <v>3484.8640300000002</v>
      </c>
      <c r="B79" s="10">
        <v>4276.54</v>
      </c>
      <c r="C79" s="39">
        <f t="shared" si="14"/>
        <v>1</v>
      </c>
      <c r="D79" s="31">
        <f t="shared" si="15"/>
        <v>1</v>
      </c>
      <c r="E79" s="40" t="s">
        <v>119</v>
      </c>
      <c r="F79" s="10">
        <v>18788.599999999999</v>
      </c>
      <c r="G79" s="10">
        <v>4</v>
      </c>
      <c r="H79" s="19" t="s">
        <v>96</v>
      </c>
      <c r="I79" s="10"/>
      <c r="J79" s="10">
        <v>0.1</v>
      </c>
      <c r="K79" s="11">
        <f t="shared" si="16"/>
        <v>1878.86</v>
      </c>
      <c r="M79">
        <v>1</v>
      </c>
      <c r="N79">
        <v>1</v>
      </c>
      <c r="O79">
        <f t="shared" si="17"/>
        <v>3484.8640300000002</v>
      </c>
      <c r="Q79">
        <f t="shared" si="20"/>
        <v>15303.735969999998</v>
      </c>
      <c r="S79">
        <f t="shared" si="18"/>
        <v>-1606.0040300000003</v>
      </c>
      <c r="T79">
        <f t="shared" si="19"/>
        <v>-2397.6800000000003</v>
      </c>
      <c r="U79" s="19" t="s">
        <v>96</v>
      </c>
      <c r="V79" s="17" t="s">
        <v>119</v>
      </c>
      <c r="W79" t="s">
        <v>119</v>
      </c>
      <c r="X79" s="1">
        <v>788.38840000000005</v>
      </c>
      <c r="Y79" s="1">
        <v>984.4502</v>
      </c>
    </row>
    <row r="80" spans="1:25" x14ac:dyDescent="0.2">
      <c r="A80" s="10" t="e">
        <f>#N/A</f>
        <v>#N/A</v>
      </c>
      <c r="B80" s="10" t="e">
        <f>#N/A</f>
        <v>#N/A</v>
      </c>
      <c r="C80" s="39" t="e">
        <f t="shared" si="14"/>
        <v>#N/A</v>
      </c>
      <c r="D80" s="31" t="e">
        <f t="shared" si="15"/>
        <v>#N/A</v>
      </c>
      <c r="E80" s="40" t="s">
        <v>84</v>
      </c>
      <c r="F80" s="10">
        <v>7183.5</v>
      </c>
      <c r="G80" s="10">
        <v>3</v>
      </c>
      <c r="H80" s="19" t="s">
        <v>85</v>
      </c>
      <c r="I80" s="10"/>
      <c r="J80" s="10">
        <v>0.4</v>
      </c>
      <c r="K80" s="11">
        <f t="shared" si="16"/>
        <v>2873.4</v>
      </c>
      <c r="L80">
        <f>SUM(J80:J82)</f>
        <v>1</v>
      </c>
      <c r="M80">
        <v>0</v>
      </c>
      <c r="O80">
        <f t="shared" si="17"/>
        <v>2873.4</v>
      </c>
      <c r="Q80" t="e">
        <f t="shared" si="20"/>
        <v>#N/A</v>
      </c>
      <c r="S80">
        <f t="shared" si="18"/>
        <v>0</v>
      </c>
      <c r="T80">
        <f t="shared" si="19"/>
        <v>0</v>
      </c>
      <c r="U80" s="19" t="s">
        <v>85</v>
      </c>
      <c r="V80" s="17" t="s">
        <v>84</v>
      </c>
    </row>
    <row r="81" spans="1:25" x14ac:dyDescent="0.2">
      <c r="A81" s="10" t="e">
        <f>#N/A</f>
        <v>#N/A</v>
      </c>
      <c r="B81" s="10" t="e">
        <f>#N/A</f>
        <v>#N/A</v>
      </c>
      <c r="C81" s="39" t="e">
        <f t="shared" si="14"/>
        <v>#N/A</v>
      </c>
      <c r="D81" s="31" t="e">
        <f t="shared" si="15"/>
        <v>#N/A</v>
      </c>
      <c r="E81" s="40" t="s">
        <v>167</v>
      </c>
      <c r="F81" s="10">
        <v>7183.5</v>
      </c>
      <c r="G81" s="10">
        <v>3</v>
      </c>
      <c r="H81" s="19" t="s">
        <v>85</v>
      </c>
      <c r="I81" s="10"/>
      <c r="J81" s="10">
        <v>0.2</v>
      </c>
      <c r="K81" s="11">
        <f t="shared" si="16"/>
        <v>1436.7</v>
      </c>
      <c r="M81">
        <v>0</v>
      </c>
      <c r="O81">
        <f t="shared" si="17"/>
        <v>1436.7</v>
      </c>
      <c r="Q81" t="e">
        <f t="shared" si="20"/>
        <v>#N/A</v>
      </c>
      <c r="S81">
        <f t="shared" si="18"/>
        <v>0</v>
      </c>
      <c r="T81">
        <f t="shared" si="19"/>
        <v>0</v>
      </c>
      <c r="U81" s="19" t="s">
        <v>85</v>
      </c>
      <c r="V81" s="17" t="s">
        <v>167</v>
      </c>
    </row>
    <row r="82" spans="1:25" x14ac:dyDescent="0.2">
      <c r="A82" s="10">
        <v>3114.6878999999999</v>
      </c>
      <c r="B82" s="10">
        <v>2073.866</v>
      </c>
      <c r="C82" s="39">
        <f t="shared" si="14"/>
        <v>1</v>
      </c>
      <c r="D82" s="31">
        <f t="shared" si="15"/>
        <v>1</v>
      </c>
      <c r="E82" s="41" t="s">
        <v>104</v>
      </c>
      <c r="F82" s="10">
        <v>7183.5</v>
      </c>
      <c r="G82" s="10">
        <v>3</v>
      </c>
      <c r="H82" s="19" t="s">
        <v>85</v>
      </c>
      <c r="I82" s="10"/>
      <c r="J82" s="10">
        <v>0.4</v>
      </c>
      <c r="K82" s="11">
        <f t="shared" si="16"/>
        <v>2873.4</v>
      </c>
      <c r="M82">
        <v>1</v>
      </c>
      <c r="N82">
        <v>1</v>
      </c>
      <c r="O82">
        <f t="shared" si="17"/>
        <v>3114.6878999999999</v>
      </c>
      <c r="Q82">
        <f t="shared" si="20"/>
        <v>4068.8121000000001</v>
      </c>
      <c r="S82">
        <f t="shared" si="18"/>
        <v>-241.28789999999981</v>
      </c>
      <c r="T82">
        <f t="shared" si="19"/>
        <v>799.53400000000011</v>
      </c>
      <c r="U82" s="19" t="s">
        <v>85</v>
      </c>
      <c r="V82" s="17" t="s">
        <v>104</v>
      </c>
      <c r="W82" t="s">
        <v>104</v>
      </c>
      <c r="X82" s="1">
        <v>703.20529999999997</v>
      </c>
      <c r="Y82" s="1">
        <v>484.93360000000001</v>
      </c>
    </row>
    <row r="83" spans="1:25" x14ac:dyDescent="0.2">
      <c r="A83" s="10">
        <v>130790.82432</v>
      </c>
      <c r="B83" s="10">
        <v>234370.7</v>
      </c>
      <c r="C83" s="39">
        <f t="shared" si="14"/>
        <v>1</v>
      </c>
      <c r="D83" s="31">
        <f t="shared" si="15"/>
        <v>1</v>
      </c>
      <c r="E83" s="40" t="s">
        <v>92</v>
      </c>
      <c r="F83" s="10">
        <v>138910.70000000001</v>
      </c>
      <c r="G83" s="10">
        <v>3</v>
      </c>
      <c r="H83" s="19" t="s">
        <v>59</v>
      </c>
      <c r="I83" s="10"/>
      <c r="J83" s="10">
        <v>0.33</v>
      </c>
      <c r="K83" s="11">
        <f t="shared" si="16"/>
        <v>45840.531000000003</v>
      </c>
      <c r="L83">
        <f>SUM(J83:J85)</f>
        <v>0.99</v>
      </c>
      <c r="M83">
        <v>1</v>
      </c>
      <c r="N83">
        <v>1</v>
      </c>
      <c r="O83">
        <f t="shared" si="17"/>
        <v>130790.82432</v>
      </c>
      <c r="Q83">
        <f t="shared" si="20"/>
        <v>8119.8756800000119</v>
      </c>
      <c r="S83">
        <f t="shared" si="18"/>
        <v>-84950.293319999997</v>
      </c>
      <c r="T83">
        <f t="shared" si="19"/>
        <v>-188530.16899999999</v>
      </c>
      <c r="U83" s="19" t="s">
        <v>59</v>
      </c>
      <c r="V83" s="17" t="s">
        <v>92</v>
      </c>
      <c r="W83" t="s">
        <v>92</v>
      </c>
      <c r="X83" s="1">
        <v>21139.86</v>
      </c>
      <c r="Y83" s="1">
        <v>38166.339999999997</v>
      </c>
    </row>
    <row r="84" spans="1:25" x14ac:dyDescent="0.2">
      <c r="A84" s="10">
        <v>181995.72683</v>
      </c>
      <c r="B84" s="10">
        <v>112396.1</v>
      </c>
      <c r="C84" s="39">
        <f t="shared" si="14"/>
        <v>1</v>
      </c>
      <c r="D84" s="31">
        <f t="shared" si="15"/>
        <v>1</v>
      </c>
      <c r="E84" s="41" t="s">
        <v>116</v>
      </c>
      <c r="F84" s="10">
        <v>138910.70000000001</v>
      </c>
      <c r="G84" s="10">
        <v>3</v>
      </c>
      <c r="H84" s="19" t="s">
        <v>59</v>
      </c>
      <c r="I84" s="10"/>
      <c r="J84" s="10">
        <v>0.33</v>
      </c>
      <c r="K84" s="11">
        <f t="shared" si="16"/>
        <v>45840.531000000003</v>
      </c>
      <c r="M84">
        <v>1</v>
      </c>
      <c r="N84">
        <v>1</v>
      </c>
      <c r="O84">
        <f t="shared" si="17"/>
        <v>181995.72683</v>
      </c>
      <c r="Q84">
        <f t="shared" si="20"/>
        <v>-43085.026829999988</v>
      </c>
      <c r="S84">
        <f t="shared" si="18"/>
        <v>-136155.19582999998</v>
      </c>
      <c r="T84">
        <f t="shared" si="19"/>
        <v>-66555.569000000003</v>
      </c>
      <c r="U84" s="19" t="s">
        <v>59</v>
      </c>
      <c r="V84" s="17" t="s">
        <v>116</v>
      </c>
      <c r="W84" t="s">
        <v>116</v>
      </c>
      <c r="X84" s="1">
        <v>31172.33</v>
      </c>
      <c r="Y84" s="1">
        <v>19137.47</v>
      </c>
    </row>
    <row r="85" spans="1:25" x14ac:dyDescent="0.2">
      <c r="A85" s="10">
        <v>128678.71575</v>
      </c>
      <c r="B85" s="10">
        <v>235363.4</v>
      </c>
      <c r="C85" s="39">
        <f t="shared" si="14"/>
        <v>1</v>
      </c>
      <c r="D85" s="31">
        <f t="shared" si="15"/>
        <v>1</v>
      </c>
      <c r="E85" s="40" t="s">
        <v>143</v>
      </c>
      <c r="F85" s="10">
        <v>138910.70000000001</v>
      </c>
      <c r="G85" s="10">
        <v>3</v>
      </c>
      <c r="H85" s="19" t="s">
        <v>59</v>
      </c>
      <c r="I85" s="10"/>
      <c r="J85" s="10">
        <v>0.33</v>
      </c>
      <c r="K85" s="11">
        <f t="shared" si="16"/>
        <v>45840.531000000003</v>
      </c>
      <c r="M85">
        <v>1</v>
      </c>
      <c r="N85">
        <v>1</v>
      </c>
      <c r="O85">
        <f t="shared" si="17"/>
        <v>128678.71575</v>
      </c>
      <c r="Q85">
        <f t="shared" si="20"/>
        <v>10231.984250000009</v>
      </c>
      <c r="S85">
        <f t="shared" si="18"/>
        <v>-82838.18475</v>
      </c>
      <c r="T85">
        <f t="shared" si="19"/>
        <v>-189522.86900000001</v>
      </c>
      <c r="U85" s="19" t="s">
        <v>59</v>
      </c>
      <c r="V85" s="17" t="s">
        <v>143</v>
      </c>
      <c r="W85" t="s">
        <v>143</v>
      </c>
      <c r="X85" s="1">
        <v>20917.71</v>
      </c>
      <c r="Y85" s="1">
        <v>38453.39</v>
      </c>
    </row>
    <row r="86" spans="1:25" x14ac:dyDescent="0.2">
      <c r="A86" s="10" t="e">
        <f>#N/A</f>
        <v>#N/A</v>
      </c>
      <c r="B86" s="10" t="e">
        <f>#N/A</f>
        <v>#N/A</v>
      </c>
      <c r="C86" s="39" t="e">
        <f t="shared" si="14"/>
        <v>#N/A</v>
      </c>
      <c r="D86" s="31" t="e">
        <f t="shared" si="15"/>
        <v>#N/A</v>
      </c>
      <c r="E86" s="40" t="s">
        <v>98</v>
      </c>
      <c r="F86" s="10">
        <v>90230.7</v>
      </c>
      <c r="G86" s="10">
        <v>2</v>
      </c>
      <c r="H86" s="19" t="s">
        <v>99</v>
      </c>
      <c r="I86" s="10"/>
      <c r="J86" s="10">
        <v>0.8</v>
      </c>
      <c r="K86" s="11">
        <f t="shared" si="16"/>
        <v>72184.56</v>
      </c>
      <c r="L86">
        <f>SUM(J86:J87)</f>
        <v>1</v>
      </c>
      <c r="M86">
        <v>0</v>
      </c>
      <c r="O86">
        <f t="shared" si="17"/>
        <v>72184.56</v>
      </c>
      <c r="Q86" t="e">
        <f t="shared" si="20"/>
        <v>#N/A</v>
      </c>
      <c r="S86">
        <f t="shared" si="18"/>
        <v>0</v>
      </c>
      <c r="T86">
        <f t="shared" si="19"/>
        <v>0</v>
      </c>
      <c r="U86" s="19" t="s">
        <v>99</v>
      </c>
      <c r="V86" s="17" t="s">
        <v>98</v>
      </c>
    </row>
    <row r="87" spans="1:25" x14ac:dyDescent="0.2">
      <c r="A87" s="10" t="e">
        <f>#N/A</f>
        <v>#N/A</v>
      </c>
      <c r="B87" s="10" t="e">
        <f>#N/A</f>
        <v>#N/A</v>
      </c>
      <c r="C87" s="39" t="e">
        <f t="shared" si="14"/>
        <v>#N/A</v>
      </c>
      <c r="D87" s="31" t="e">
        <f t="shared" si="15"/>
        <v>#N/A</v>
      </c>
      <c r="E87" s="40" t="s">
        <v>171</v>
      </c>
      <c r="F87" s="10">
        <v>90230.7</v>
      </c>
      <c r="G87" s="10">
        <v>2</v>
      </c>
      <c r="H87" s="19" t="s">
        <v>99</v>
      </c>
      <c r="I87" s="10"/>
      <c r="J87" s="10">
        <v>0.2</v>
      </c>
      <c r="K87" s="11">
        <f t="shared" si="16"/>
        <v>18046.14</v>
      </c>
      <c r="M87">
        <v>0</v>
      </c>
      <c r="O87">
        <f t="shared" si="17"/>
        <v>18046.14</v>
      </c>
      <c r="Q87" t="e">
        <f t="shared" si="20"/>
        <v>#N/A</v>
      </c>
      <c r="S87">
        <f t="shared" si="18"/>
        <v>0</v>
      </c>
      <c r="T87">
        <f t="shared" si="19"/>
        <v>0</v>
      </c>
      <c r="U87" s="19" t="s">
        <v>99</v>
      </c>
      <c r="V87" s="17" t="s">
        <v>171</v>
      </c>
    </row>
    <row r="88" spans="1:25" ht="15" x14ac:dyDescent="0.25">
      <c r="A88" s="10" t="e">
        <f>#N/A</f>
        <v>#N/A</v>
      </c>
      <c r="B88" s="10" t="e">
        <f>#N/A</f>
        <v>#N/A</v>
      </c>
      <c r="C88" s="39" t="e">
        <f t="shared" si="14"/>
        <v>#N/A</v>
      </c>
      <c r="D88" s="31" t="e">
        <f t="shared" si="15"/>
        <v>#N/A</v>
      </c>
      <c r="E88" s="40" t="s">
        <v>179</v>
      </c>
      <c r="F88" s="10">
        <v>19997.400000000001</v>
      </c>
      <c r="G88" s="10">
        <v>2</v>
      </c>
      <c r="H88" s="43" t="s">
        <v>175</v>
      </c>
      <c r="I88" s="10"/>
      <c r="J88" s="10">
        <v>0.6</v>
      </c>
      <c r="K88" s="11">
        <f t="shared" si="16"/>
        <v>11998.44</v>
      </c>
      <c r="L88">
        <f>SUM(J88:J89)</f>
        <v>1</v>
      </c>
      <c r="M88">
        <v>0</v>
      </c>
      <c r="O88">
        <f t="shared" si="17"/>
        <v>11998.44</v>
      </c>
      <c r="Q88" t="e">
        <f t="shared" si="20"/>
        <v>#N/A</v>
      </c>
      <c r="S88">
        <f t="shared" si="18"/>
        <v>0</v>
      </c>
      <c r="T88">
        <f t="shared" si="19"/>
        <v>0</v>
      </c>
      <c r="U88" s="43" t="s">
        <v>175</v>
      </c>
      <c r="V88" s="17" t="s">
        <v>179</v>
      </c>
    </row>
    <row r="89" spans="1:25" ht="15" x14ac:dyDescent="0.25">
      <c r="A89" s="10" t="e">
        <f>#N/A</f>
        <v>#N/A</v>
      </c>
      <c r="B89" s="10" t="e">
        <f>#N/A</f>
        <v>#N/A</v>
      </c>
      <c r="C89" s="39" t="e">
        <f t="shared" si="14"/>
        <v>#N/A</v>
      </c>
      <c r="D89" s="31" t="e">
        <f t="shared" si="15"/>
        <v>#N/A</v>
      </c>
      <c r="E89" s="41" t="s">
        <v>180</v>
      </c>
      <c r="F89" s="10">
        <v>19997.400000000001</v>
      </c>
      <c r="G89" s="10">
        <v>2</v>
      </c>
      <c r="H89" s="43" t="s">
        <v>175</v>
      </c>
      <c r="I89" s="10"/>
      <c r="J89" s="10">
        <v>0.4</v>
      </c>
      <c r="K89" s="11">
        <f t="shared" si="16"/>
        <v>7998.9600000000009</v>
      </c>
      <c r="M89">
        <v>0</v>
      </c>
      <c r="O89">
        <f t="shared" si="17"/>
        <v>7998.9600000000009</v>
      </c>
      <c r="Q89" t="e">
        <f t="shared" si="20"/>
        <v>#N/A</v>
      </c>
      <c r="S89">
        <f t="shared" si="18"/>
        <v>0</v>
      </c>
      <c r="T89">
        <f t="shared" si="19"/>
        <v>0</v>
      </c>
      <c r="U89" s="43" t="s">
        <v>175</v>
      </c>
      <c r="V89" s="17" t="s">
        <v>180</v>
      </c>
    </row>
    <row r="90" spans="1:25" x14ac:dyDescent="0.2">
      <c r="A90" s="10" t="e">
        <f>#N/A</f>
        <v>#N/A</v>
      </c>
      <c r="B90" s="10" t="e">
        <f>#N/A</f>
        <v>#N/A</v>
      </c>
      <c r="C90" s="39" t="e">
        <f t="shared" si="14"/>
        <v>#N/A</v>
      </c>
      <c r="D90" s="31" t="e">
        <f t="shared" si="15"/>
        <v>#N/A</v>
      </c>
      <c r="E90" s="40" t="s">
        <v>177</v>
      </c>
      <c r="F90" s="10">
        <v>903571.9</v>
      </c>
      <c r="G90" s="10">
        <v>1</v>
      </c>
      <c r="H90" s="21" t="s">
        <v>177</v>
      </c>
      <c r="I90" s="10"/>
      <c r="J90" s="10">
        <v>1</v>
      </c>
      <c r="K90" s="11">
        <f t="shared" si="16"/>
        <v>903571.9</v>
      </c>
      <c r="M90">
        <v>0</v>
      </c>
      <c r="O90">
        <f t="shared" si="17"/>
        <v>903571.9</v>
      </c>
      <c r="Q90" t="e">
        <f t="shared" si="20"/>
        <v>#N/A</v>
      </c>
      <c r="S90">
        <f t="shared" si="18"/>
        <v>0</v>
      </c>
      <c r="T90">
        <f t="shared" si="19"/>
        <v>0</v>
      </c>
      <c r="U90" s="21" t="s">
        <v>177</v>
      </c>
      <c r="V90" s="17" t="s">
        <v>177</v>
      </c>
      <c r="X90" s="1"/>
      <c r="Y90" s="1"/>
    </row>
    <row r="91" spans="1:25" x14ac:dyDescent="0.2">
      <c r="A91" s="10" t="e">
        <f>#N/A</f>
        <v>#N/A</v>
      </c>
      <c r="B91" s="10" t="e">
        <f>#N/A</f>
        <v>#N/A</v>
      </c>
      <c r="C91" s="39" t="e">
        <f t="shared" si="14"/>
        <v>#N/A</v>
      </c>
      <c r="D91" s="31" t="e">
        <f t="shared" si="15"/>
        <v>#N/A</v>
      </c>
      <c r="E91" s="40" t="s">
        <v>162</v>
      </c>
      <c r="F91" s="10">
        <v>527309.6</v>
      </c>
      <c r="G91" s="10">
        <v>1</v>
      </c>
      <c r="H91" s="21" t="s">
        <v>162</v>
      </c>
      <c r="I91" s="10"/>
      <c r="J91" s="10">
        <v>1</v>
      </c>
      <c r="K91" s="11">
        <f t="shared" si="16"/>
        <v>527309.6</v>
      </c>
      <c r="M91">
        <v>0</v>
      </c>
      <c r="O91">
        <f t="shared" si="17"/>
        <v>527309.6</v>
      </c>
      <c r="Q91" t="e">
        <f t="shared" si="20"/>
        <v>#N/A</v>
      </c>
      <c r="S91">
        <f t="shared" si="18"/>
        <v>0</v>
      </c>
      <c r="T91">
        <f t="shared" si="19"/>
        <v>0</v>
      </c>
      <c r="U91" s="21" t="s">
        <v>162</v>
      </c>
      <c r="V91" s="17" t="s">
        <v>162</v>
      </c>
      <c r="X91" s="1"/>
      <c r="Y91" s="1"/>
    </row>
    <row r="92" spans="1:25" x14ac:dyDescent="0.2">
      <c r="A92" s="10" t="e">
        <f>#N/A</f>
        <v>#N/A</v>
      </c>
      <c r="B92" s="10" t="e">
        <f>#N/A</f>
        <v>#N/A</v>
      </c>
      <c r="C92" s="39" t="e">
        <f t="shared" si="14"/>
        <v>#N/A</v>
      </c>
      <c r="D92" s="31" t="e">
        <f t="shared" si="15"/>
        <v>#N/A</v>
      </c>
      <c r="E92" s="40" t="s">
        <v>123</v>
      </c>
      <c r="F92" s="10">
        <v>562723.69999999995</v>
      </c>
      <c r="G92" s="10">
        <v>1</v>
      </c>
      <c r="H92" s="21" t="s">
        <v>123</v>
      </c>
      <c r="I92" s="10"/>
      <c r="J92" s="10">
        <v>1</v>
      </c>
      <c r="K92" s="11">
        <f t="shared" si="16"/>
        <v>562723.69999999995</v>
      </c>
      <c r="M92">
        <v>0</v>
      </c>
      <c r="O92">
        <f t="shared" si="17"/>
        <v>562723.69999999995</v>
      </c>
      <c r="Q92" t="e">
        <f t="shared" si="20"/>
        <v>#N/A</v>
      </c>
      <c r="S92">
        <f t="shared" si="18"/>
        <v>0</v>
      </c>
      <c r="T92">
        <f t="shared" si="19"/>
        <v>0</v>
      </c>
      <c r="U92" s="21" t="s">
        <v>123</v>
      </c>
      <c r="V92" s="17" t="s">
        <v>123</v>
      </c>
      <c r="X92" s="1"/>
      <c r="Y92" s="1"/>
    </row>
    <row r="93" spans="1:25" x14ac:dyDescent="0.2">
      <c r="A93" s="26" t="e">
        <f>#N/A</f>
        <v>#N/A</v>
      </c>
      <c r="B93" s="26" t="e">
        <f>#N/A</f>
        <v>#N/A</v>
      </c>
      <c r="C93" s="39" t="e">
        <f t="shared" si="14"/>
        <v>#N/A</v>
      </c>
      <c r="D93" s="31" t="e">
        <f t="shared" si="15"/>
        <v>#N/A</v>
      </c>
      <c r="E93" s="44" t="s">
        <v>134</v>
      </c>
      <c r="F93" s="26">
        <v>2228999.9</v>
      </c>
      <c r="G93" s="26">
        <v>1</v>
      </c>
      <c r="H93" s="28" t="s">
        <v>134</v>
      </c>
      <c r="I93" s="26"/>
      <c r="J93" s="26">
        <v>1</v>
      </c>
      <c r="K93" s="29">
        <f t="shared" si="16"/>
        <v>2228999.9</v>
      </c>
      <c r="M93">
        <v>0</v>
      </c>
      <c r="O93">
        <f t="shared" si="17"/>
        <v>2228999.9</v>
      </c>
      <c r="Q93" t="e">
        <f t="shared" si="20"/>
        <v>#N/A</v>
      </c>
      <c r="S93">
        <f t="shared" si="18"/>
        <v>0</v>
      </c>
      <c r="T93">
        <f t="shared" si="19"/>
        <v>0</v>
      </c>
      <c r="U93" s="28" t="s">
        <v>134</v>
      </c>
      <c r="V93" s="25" t="s">
        <v>134</v>
      </c>
      <c r="X93" s="1"/>
      <c r="Y93" s="1"/>
    </row>
  </sheetData>
  <conditionalFormatting sqref="M4:M93">
    <cfRule type="cellIs" dxfId="9" priority="2" operator="greaterThan">
      <formula>0.5</formula>
    </cfRule>
  </conditionalFormatting>
  <conditionalFormatting sqref="N4:N93">
    <cfRule type="cellIs" dxfId="8" priority="3" operator="greaterThan">
      <formula>0</formula>
    </cfRule>
    <cfRule type="cellIs" dxfId="7" priority="4" operator="greaterThan">
      <formula>1</formula>
    </cfRule>
  </conditionalFormatting>
  <conditionalFormatting sqref="C4:D93">
    <cfRule type="cellIs" dxfId="6" priority="5" operator="greaterThan">
      <formula>0.5</formula>
    </cfRule>
  </conditionalFormatting>
  <conditionalFormatting sqref="S4:T93">
    <cfRule type="cellIs" dxfId="5" priority="6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8"/>
  <sheetViews>
    <sheetView tabSelected="1" topLeftCell="X55" zoomScaleNormal="100" workbookViewId="0">
      <selection activeCell="AR63" sqref="AR63"/>
    </sheetView>
  </sheetViews>
  <sheetFormatPr defaultRowHeight="12.75" x14ac:dyDescent="0.2"/>
  <cols>
    <col min="1" max="1" width="13.28515625"/>
    <col min="2" max="2" width="9" style="9"/>
    <col min="3" max="3" width="9" style="11"/>
    <col min="4" max="4" width="14.42578125" style="9"/>
    <col min="5" max="7" width="9" style="10"/>
    <col min="8" max="8" width="9" style="11"/>
    <col min="9" max="9" width="9" style="9"/>
    <col min="10" max="13" width="9" style="10"/>
    <col min="14" max="14" width="9" style="11"/>
    <col min="15" max="16" width="8.5703125"/>
    <col min="17" max="17" width="14.140625"/>
    <col min="18" max="18" width="14"/>
    <col min="19" max="20" width="8.5703125"/>
    <col min="21" max="21" width="11.85546875" style="45"/>
    <col min="22" max="22" width="20.85546875" style="1"/>
    <col min="23" max="23" width="17.140625"/>
    <col min="24" max="24" width="10.85546875"/>
    <col min="25" max="25" width="16"/>
    <col min="26" max="26" width="12.7109375"/>
    <col min="27" max="28" width="8.5703125"/>
    <col min="29" max="29" width="12.7109375"/>
    <col min="30" max="37" width="8.5703125"/>
    <col min="38" max="38" width="9" bestFit="1" customWidth="1"/>
    <col min="39" max="40" width="8.5703125"/>
    <col min="41" max="41" width="9" bestFit="1" customWidth="1"/>
    <col min="42" max="42" width="8.5703125"/>
    <col min="43" max="43" width="12" customWidth="1"/>
    <col min="44" max="1025" width="8.5703125"/>
  </cols>
  <sheetData>
    <row r="1" spans="1:31" x14ac:dyDescent="0.2">
      <c r="A1" t="s">
        <v>200</v>
      </c>
      <c r="B1" s="46" t="s">
        <v>201</v>
      </c>
      <c r="C1" s="47"/>
      <c r="D1" s="3" t="s">
        <v>202</v>
      </c>
      <c r="E1" s="48" t="s">
        <v>203</v>
      </c>
      <c r="F1" s="48"/>
      <c r="G1" s="4"/>
      <c r="H1" s="5"/>
      <c r="I1" s="46" t="s">
        <v>204</v>
      </c>
      <c r="J1" s="48"/>
      <c r="K1" s="4"/>
      <c r="L1" s="4"/>
      <c r="M1" s="4"/>
      <c r="N1" s="5"/>
      <c r="Q1" s="6" t="s">
        <v>205</v>
      </c>
      <c r="R1" s="6"/>
      <c r="S1" s="6"/>
      <c r="T1" s="6"/>
      <c r="U1" s="49"/>
      <c r="V1" s="7"/>
    </row>
    <row r="2" spans="1:31" x14ac:dyDescent="0.2">
      <c r="B2"/>
      <c r="C2"/>
      <c r="D2"/>
      <c r="E2"/>
      <c r="F2"/>
      <c r="G2"/>
      <c r="H2"/>
      <c r="I2"/>
      <c r="J2"/>
      <c r="K2"/>
      <c r="L2"/>
      <c r="M2"/>
      <c r="N2"/>
      <c r="Q2" s="6" t="s">
        <v>206</v>
      </c>
      <c r="R2" s="6"/>
      <c r="S2" s="6"/>
      <c r="T2" s="6"/>
      <c r="U2" s="50"/>
      <c r="V2" s="7"/>
    </row>
    <row r="3" spans="1:31" x14ac:dyDescent="0.2">
      <c r="B3" s="9" t="s">
        <v>15</v>
      </c>
      <c r="C3" s="11" t="s">
        <v>15</v>
      </c>
      <c r="D3"/>
      <c r="E3"/>
      <c r="F3"/>
      <c r="G3"/>
      <c r="H3"/>
      <c r="I3"/>
      <c r="J3" s="10" t="s">
        <v>184</v>
      </c>
      <c r="K3"/>
      <c r="L3"/>
      <c r="M3" s="10" t="s">
        <v>16</v>
      </c>
      <c r="N3"/>
      <c r="Q3" t="s">
        <v>207</v>
      </c>
      <c r="R3" t="s">
        <v>208</v>
      </c>
      <c r="S3" t="s">
        <v>209</v>
      </c>
      <c r="U3"/>
      <c r="V3"/>
    </row>
    <row r="4" spans="1:31" x14ac:dyDescent="0.2">
      <c r="B4" s="9" t="s">
        <v>25</v>
      </c>
      <c r="C4" s="11" t="s">
        <v>26</v>
      </c>
      <c r="D4"/>
      <c r="E4"/>
      <c r="F4"/>
      <c r="G4"/>
      <c r="H4"/>
      <c r="I4" s="9" t="s">
        <v>191</v>
      </c>
      <c r="J4" s="10" t="s">
        <v>27</v>
      </c>
      <c r="K4"/>
      <c r="L4" s="10" t="s">
        <v>28</v>
      </c>
      <c r="M4" s="10" t="s">
        <v>192</v>
      </c>
      <c r="N4"/>
      <c r="Q4" t="s">
        <v>210</v>
      </c>
      <c r="R4" t="s">
        <v>211</v>
      </c>
      <c r="S4" t="s">
        <v>212</v>
      </c>
      <c r="U4"/>
      <c r="V4" s="1" t="s">
        <v>213</v>
      </c>
      <c r="W4" t="s">
        <v>214</v>
      </c>
      <c r="X4" t="s">
        <v>215</v>
      </c>
      <c r="Y4" t="s">
        <v>216</v>
      </c>
      <c r="Z4" t="s">
        <v>217</v>
      </c>
    </row>
    <row r="5" spans="1:31" x14ac:dyDescent="0.2">
      <c r="B5" s="9" t="s">
        <v>198</v>
      </c>
      <c r="C5" s="11" t="s">
        <v>198</v>
      </c>
      <c r="D5"/>
      <c r="E5"/>
      <c r="F5"/>
      <c r="G5"/>
      <c r="H5"/>
      <c r="I5"/>
      <c r="J5"/>
      <c r="K5"/>
      <c r="L5"/>
      <c r="M5"/>
      <c r="N5"/>
      <c r="U5" s="51" t="s">
        <v>218</v>
      </c>
      <c r="V5" s="52"/>
      <c r="AC5" s="13" t="s">
        <v>219</v>
      </c>
      <c r="AE5" s="13" t="s">
        <v>220</v>
      </c>
    </row>
    <row r="6" spans="1:31" ht="15" x14ac:dyDescent="0.25">
      <c r="A6">
        <v>1</v>
      </c>
      <c r="B6" s="9" t="e">
        <f>#N/A</f>
        <v>#N/A</v>
      </c>
      <c r="C6" s="11" t="e">
        <f>#N/A</f>
        <v>#N/A</v>
      </c>
      <c r="D6" s="9">
        <v>20</v>
      </c>
      <c r="E6" s="10" t="s">
        <v>54</v>
      </c>
      <c r="F6" s="10" t="s">
        <v>54</v>
      </c>
      <c r="G6"/>
      <c r="H6" s="11">
        <v>2343.3339999999998</v>
      </c>
      <c r="I6" s="53" t="s">
        <v>54</v>
      </c>
      <c r="J6" s="10">
        <v>23718.1</v>
      </c>
      <c r="K6" s="10">
        <v>3</v>
      </c>
      <c r="L6" s="10" t="s">
        <v>58</v>
      </c>
      <c r="M6" s="10">
        <v>0.1</v>
      </c>
      <c r="N6" s="11">
        <v>2371.81</v>
      </c>
      <c r="P6" t="b">
        <f t="shared" ref="P6:P37" si="0">ISNUMBER(B6)</f>
        <v>0</v>
      </c>
      <c r="Q6">
        <f t="shared" ref="Q6:Q37" si="1">IF(AND(P6=0,ISNUMBER(G6)),G6,H6)</f>
        <v>2343.3339999999998</v>
      </c>
      <c r="R6">
        <f t="shared" ref="R6:R37" si="2">IF(ISNUMBER(B6),B6,Q6)</f>
        <v>2343.3339999999998</v>
      </c>
      <c r="S6">
        <f t="shared" ref="S6:S37" si="3">IF(R6&gt;0,R6,N6)</f>
        <v>2343.3339999999998</v>
      </c>
      <c r="U6" s="54">
        <v>2343.3339999999998</v>
      </c>
      <c r="V6" s="1" t="b">
        <f t="shared" ref="V6:V37" si="4">N6&gt;U6</f>
        <v>1</v>
      </c>
      <c r="W6" t="b">
        <f t="shared" ref="W6:W37" si="5">U6=N6</f>
        <v>0</v>
      </c>
      <c r="X6" t="e">
        <f t="shared" ref="X6:X37" si="6">U6=B6</f>
        <v>#N/A</v>
      </c>
      <c r="Y6" t="b">
        <f t="shared" ref="Y6:Y37" si="7">U6=G6</f>
        <v>0</v>
      </c>
      <c r="Z6" t="b">
        <f t="shared" ref="Z6:Z37" si="8">U6=H6</f>
        <v>1</v>
      </c>
      <c r="AB6" s="53" t="s">
        <v>54</v>
      </c>
      <c r="AC6" s="54">
        <v>2343.3339999999998</v>
      </c>
      <c r="AE6" t="s">
        <v>221</v>
      </c>
    </row>
    <row r="7" spans="1:31" x14ac:dyDescent="0.2">
      <c r="A7">
        <v>2</v>
      </c>
      <c r="B7" s="9" t="e">
        <f>#N/A</f>
        <v>#N/A</v>
      </c>
      <c r="C7" s="11" t="e">
        <f>#N/A</f>
        <v>#N/A</v>
      </c>
      <c r="D7" s="9">
        <v>1</v>
      </c>
      <c r="E7" s="10" t="s">
        <v>62</v>
      </c>
      <c r="F7"/>
      <c r="G7"/>
      <c r="H7"/>
      <c r="I7" s="53" t="s">
        <v>62</v>
      </c>
      <c r="J7" s="10">
        <v>15062593.300000001</v>
      </c>
      <c r="K7" s="10">
        <v>1</v>
      </c>
      <c r="L7" s="10" t="s">
        <v>62</v>
      </c>
      <c r="M7" s="10">
        <v>1</v>
      </c>
      <c r="N7" s="11">
        <v>15062593.300000001</v>
      </c>
      <c r="P7" t="b">
        <f t="shared" si="0"/>
        <v>0</v>
      </c>
      <c r="Q7">
        <f t="shared" si="1"/>
        <v>0</v>
      </c>
      <c r="R7">
        <f t="shared" si="2"/>
        <v>0</v>
      </c>
      <c r="S7">
        <f t="shared" si="3"/>
        <v>15062593.300000001</v>
      </c>
      <c r="U7" s="45">
        <v>15062593.300000001</v>
      </c>
      <c r="V7" s="1" t="b">
        <f t="shared" si="4"/>
        <v>0</v>
      </c>
      <c r="W7" t="b">
        <f t="shared" si="5"/>
        <v>1</v>
      </c>
      <c r="X7" t="e">
        <f t="shared" si="6"/>
        <v>#N/A</v>
      </c>
      <c r="Y7" t="b">
        <f t="shared" si="7"/>
        <v>0</v>
      </c>
      <c r="Z7" t="b">
        <f t="shared" si="8"/>
        <v>0</v>
      </c>
      <c r="AB7" s="53" t="s">
        <v>62</v>
      </c>
      <c r="AC7" s="45">
        <v>15062593.300000001</v>
      </c>
      <c r="AE7" t="s">
        <v>222</v>
      </c>
    </row>
    <row r="8" spans="1:31" x14ac:dyDescent="0.2">
      <c r="A8">
        <v>3</v>
      </c>
      <c r="B8" s="9" t="e">
        <f>#N/A</f>
        <v>#N/A</v>
      </c>
      <c r="C8" s="11" t="e">
        <f>#N/A</f>
        <v>#N/A</v>
      </c>
      <c r="D8" s="9">
        <v>2</v>
      </c>
      <c r="E8" s="10" t="s">
        <v>64</v>
      </c>
      <c r="F8"/>
      <c r="G8"/>
      <c r="H8"/>
      <c r="I8" s="53" t="s">
        <v>64</v>
      </c>
      <c r="J8" s="10">
        <v>6025037.2999999998</v>
      </c>
      <c r="K8" s="10">
        <v>1</v>
      </c>
      <c r="L8" s="10" t="s">
        <v>64</v>
      </c>
      <c r="M8" s="10">
        <v>1</v>
      </c>
      <c r="N8" s="11">
        <v>6025037.2999999998</v>
      </c>
      <c r="P8" t="b">
        <f t="shared" si="0"/>
        <v>0</v>
      </c>
      <c r="Q8">
        <f t="shared" si="1"/>
        <v>0</v>
      </c>
      <c r="R8">
        <f t="shared" si="2"/>
        <v>0</v>
      </c>
      <c r="S8">
        <f t="shared" si="3"/>
        <v>6025037.2999999998</v>
      </c>
      <c r="U8" s="45">
        <v>6025037.2999999998</v>
      </c>
      <c r="V8" s="1" t="b">
        <f t="shared" si="4"/>
        <v>0</v>
      </c>
      <c r="W8" t="b">
        <f t="shared" si="5"/>
        <v>1</v>
      </c>
      <c r="X8" t="e">
        <f t="shared" si="6"/>
        <v>#N/A</v>
      </c>
      <c r="Y8" t="b">
        <f t="shared" si="7"/>
        <v>0</v>
      </c>
      <c r="Z8" t="b">
        <f t="shared" si="8"/>
        <v>0</v>
      </c>
      <c r="AB8" s="53" t="s">
        <v>64</v>
      </c>
      <c r="AC8" s="45">
        <v>6025037.2999999998</v>
      </c>
      <c r="AE8" t="s">
        <v>222</v>
      </c>
    </row>
    <row r="9" spans="1:31" x14ac:dyDescent="0.2">
      <c r="A9">
        <v>4</v>
      </c>
      <c r="B9" s="9" t="e">
        <f>#N/A</f>
        <v>#N/A</v>
      </c>
      <c r="C9" s="11" t="e">
        <f>#N/A</f>
        <v>#N/A</v>
      </c>
      <c r="D9" s="9">
        <v>3</v>
      </c>
      <c r="E9" s="10" t="s">
        <v>66</v>
      </c>
      <c r="F9"/>
      <c r="G9"/>
      <c r="H9"/>
      <c r="I9" s="53" t="s">
        <v>66</v>
      </c>
      <c r="J9" s="10">
        <v>375230138.30000001</v>
      </c>
      <c r="K9" s="10">
        <v>1</v>
      </c>
      <c r="L9" s="10" t="s">
        <v>66</v>
      </c>
      <c r="M9" s="10">
        <v>1</v>
      </c>
      <c r="N9" s="11">
        <v>375230138.30000001</v>
      </c>
      <c r="P9" t="b">
        <f t="shared" si="0"/>
        <v>0</v>
      </c>
      <c r="Q9">
        <f t="shared" si="1"/>
        <v>0</v>
      </c>
      <c r="R9">
        <f t="shared" si="2"/>
        <v>0</v>
      </c>
      <c r="S9">
        <f t="shared" si="3"/>
        <v>375230138.30000001</v>
      </c>
      <c r="U9" s="45">
        <v>375230138.30000001</v>
      </c>
      <c r="V9" s="1" t="b">
        <f t="shared" si="4"/>
        <v>0</v>
      </c>
      <c r="W9" t="b">
        <f t="shared" si="5"/>
        <v>1</v>
      </c>
      <c r="X9" t="e">
        <f t="shared" si="6"/>
        <v>#N/A</v>
      </c>
      <c r="Y9" t="b">
        <f t="shared" si="7"/>
        <v>0</v>
      </c>
      <c r="Z9" t="b">
        <f t="shared" si="8"/>
        <v>0</v>
      </c>
      <c r="AB9" s="53" t="s">
        <v>66</v>
      </c>
      <c r="AC9" s="45">
        <v>375230138.30000001</v>
      </c>
      <c r="AE9" t="s">
        <v>222</v>
      </c>
    </row>
    <row r="10" spans="1:31" ht="15" x14ac:dyDescent="0.25">
      <c r="A10">
        <v>5</v>
      </c>
      <c r="B10" s="9" t="e">
        <f>#N/A</f>
        <v>#N/A</v>
      </c>
      <c r="C10" s="11" t="e">
        <f>#N/A</f>
        <v>#N/A</v>
      </c>
      <c r="D10" s="9">
        <v>4</v>
      </c>
      <c r="E10" s="10" t="s">
        <v>68</v>
      </c>
      <c r="F10"/>
      <c r="G10"/>
      <c r="H10"/>
      <c r="I10" s="53" t="s">
        <v>68</v>
      </c>
      <c r="J10" s="10">
        <v>1812530.5</v>
      </c>
      <c r="K10" s="10">
        <v>3</v>
      </c>
      <c r="L10" s="10" t="s">
        <v>68</v>
      </c>
      <c r="M10" s="10">
        <v>0.85</v>
      </c>
      <c r="N10" s="11">
        <v>1540650.925</v>
      </c>
      <c r="P10" t="b">
        <f t="shared" si="0"/>
        <v>0</v>
      </c>
      <c r="Q10">
        <f t="shared" si="1"/>
        <v>0</v>
      </c>
      <c r="R10">
        <f t="shared" si="2"/>
        <v>0</v>
      </c>
      <c r="S10">
        <f t="shared" si="3"/>
        <v>1540650.925</v>
      </c>
      <c r="U10" s="45">
        <v>1540650.925</v>
      </c>
      <c r="V10" s="1" t="b">
        <f t="shared" si="4"/>
        <v>0</v>
      </c>
      <c r="W10" t="b">
        <f t="shared" si="5"/>
        <v>1</v>
      </c>
      <c r="X10" t="e">
        <f t="shared" si="6"/>
        <v>#N/A</v>
      </c>
      <c r="Y10" t="b">
        <f t="shared" si="7"/>
        <v>0</v>
      </c>
      <c r="Z10" t="b">
        <f t="shared" si="8"/>
        <v>0</v>
      </c>
      <c r="AB10" s="53" t="s">
        <v>68</v>
      </c>
      <c r="AC10" s="54">
        <v>1540650.925</v>
      </c>
      <c r="AE10" t="s">
        <v>223</v>
      </c>
    </row>
    <row r="11" spans="1:31" x14ac:dyDescent="0.2">
      <c r="A11">
        <v>6</v>
      </c>
      <c r="B11" s="9" t="e">
        <f>#N/A</f>
        <v>#N/A</v>
      </c>
      <c r="C11" s="11" t="e">
        <f>#N/A</f>
        <v>#N/A</v>
      </c>
      <c r="D11" s="9">
        <v>59</v>
      </c>
      <c r="E11" s="10" t="s">
        <v>70</v>
      </c>
      <c r="F11"/>
      <c r="G11"/>
      <c r="H11"/>
      <c r="I11" s="53" t="s">
        <v>70</v>
      </c>
      <c r="J11" s="10">
        <v>4837.6000000000004</v>
      </c>
      <c r="K11" s="10">
        <v>3</v>
      </c>
      <c r="L11" s="10" t="s">
        <v>71</v>
      </c>
      <c r="M11" s="10">
        <v>0.33</v>
      </c>
      <c r="N11" s="11">
        <v>1596.4079999999999</v>
      </c>
      <c r="P11" t="b">
        <f t="shared" si="0"/>
        <v>0</v>
      </c>
      <c r="Q11">
        <f t="shared" si="1"/>
        <v>0</v>
      </c>
      <c r="R11">
        <f t="shared" si="2"/>
        <v>0</v>
      </c>
      <c r="S11">
        <f t="shared" si="3"/>
        <v>1596.4079999999999</v>
      </c>
      <c r="U11" s="45">
        <v>1596.4079999999999</v>
      </c>
      <c r="V11" s="1" t="b">
        <f t="shared" si="4"/>
        <v>0</v>
      </c>
      <c r="W11" t="b">
        <f t="shared" si="5"/>
        <v>1</v>
      </c>
      <c r="X11" t="e">
        <f t="shared" si="6"/>
        <v>#N/A</v>
      </c>
      <c r="Y11" t="b">
        <f t="shared" si="7"/>
        <v>0</v>
      </c>
      <c r="Z11" t="b">
        <f t="shared" si="8"/>
        <v>0</v>
      </c>
      <c r="AB11" s="53" t="s">
        <v>70</v>
      </c>
      <c r="AC11" s="45">
        <v>1596.4079999999999</v>
      </c>
      <c r="AE11" t="s">
        <v>224</v>
      </c>
    </row>
    <row r="12" spans="1:31" x14ac:dyDescent="0.2">
      <c r="A12">
        <v>7</v>
      </c>
      <c r="B12" s="9" t="e">
        <f>#N/A</f>
        <v>#N/A</v>
      </c>
      <c r="C12" s="11" t="e">
        <f>#N/A</f>
        <v>#N/A</v>
      </c>
      <c r="D12" s="9">
        <v>8</v>
      </c>
      <c r="E12" s="10" t="s">
        <v>74</v>
      </c>
      <c r="F12"/>
      <c r="G12"/>
      <c r="H12"/>
      <c r="I12" s="53" t="s">
        <v>74</v>
      </c>
      <c r="J12" s="10">
        <v>5035438.5999999996</v>
      </c>
      <c r="K12" s="10">
        <v>1</v>
      </c>
      <c r="L12" s="10" t="s">
        <v>74</v>
      </c>
      <c r="M12" s="10">
        <v>1</v>
      </c>
      <c r="N12" s="11">
        <v>5035438.5999999996</v>
      </c>
      <c r="P12" t="b">
        <f t="shared" si="0"/>
        <v>0</v>
      </c>
      <c r="Q12">
        <f t="shared" si="1"/>
        <v>0</v>
      </c>
      <c r="R12">
        <f t="shared" si="2"/>
        <v>0</v>
      </c>
      <c r="S12">
        <f t="shared" si="3"/>
        <v>5035438.5999999996</v>
      </c>
      <c r="U12" s="45">
        <v>5035438.5999999996</v>
      </c>
      <c r="V12" s="1" t="b">
        <f t="shared" si="4"/>
        <v>0</v>
      </c>
      <c r="W12" t="b">
        <f t="shared" si="5"/>
        <v>1</v>
      </c>
      <c r="X12" t="e">
        <f t="shared" si="6"/>
        <v>#N/A</v>
      </c>
      <c r="Y12" t="b">
        <f t="shared" si="7"/>
        <v>0</v>
      </c>
      <c r="Z12" t="b">
        <f t="shared" si="8"/>
        <v>0</v>
      </c>
      <c r="AB12" s="53" t="s">
        <v>74</v>
      </c>
      <c r="AC12" s="45">
        <v>5035438.5999999996</v>
      </c>
      <c r="AE12" t="s">
        <v>222</v>
      </c>
    </row>
    <row r="13" spans="1:31" ht="15" x14ac:dyDescent="0.25">
      <c r="A13">
        <v>8</v>
      </c>
      <c r="B13" s="9" t="e">
        <f>#N/A</f>
        <v>#N/A</v>
      </c>
      <c r="C13" s="11" t="e">
        <f>#N/A</f>
        <v>#N/A</v>
      </c>
      <c r="D13" s="9">
        <v>60</v>
      </c>
      <c r="E13" s="10" t="s">
        <v>76</v>
      </c>
      <c r="F13" s="10" t="s">
        <v>76</v>
      </c>
      <c r="G13"/>
      <c r="H13" s="11">
        <v>42.219799999999999</v>
      </c>
      <c r="I13" s="53" t="s">
        <v>76</v>
      </c>
      <c r="J13" s="10">
        <v>4837.6000000000004</v>
      </c>
      <c r="K13" s="10">
        <v>3</v>
      </c>
      <c r="L13" s="10" t="s">
        <v>71</v>
      </c>
      <c r="M13" s="10">
        <v>0.2</v>
      </c>
      <c r="N13" s="11">
        <v>967.52</v>
      </c>
      <c r="P13" t="b">
        <f t="shared" si="0"/>
        <v>0</v>
      </c>
      <c r="Q13">
        <f t="shared" si="1"/>
        <v>42.219799999999999</v>
      </c>
      <c r="R13">
        <f t="shared" si="2"/>
        <v>42.219799999999999</v>
      </c>
      <c r="S13">
        <f t="shared" si="3"/>
        <v>42.219799999999999</v>
      </c>
      <c r="U13" s="55">
        <v>42.219799999999999</v>
      </c>
      <c r="V13" s="1" t="b">
        <f t="shared" si="4"/>
        <v>1</v>
      </c>
      <c r="W13" t="b">
        <f t="shared" si="5"/>
        <v>0</v>
      </c>
      <c r="X13" t="e">
        <f t="shared" si="6"/>
        <v>#N/A</v>
      </c>
      <c r="Y13" t="b">
        <f t="shared" si="7"/>
        <v>0</v>
      </c>
      <c r="Z13" t="b">
        <f t="shared" si="8"/>
        <v>1</v>
      </c>
      <c r="AB13" s="53" t="s">
        <v>76</v>
      </c>
      <c r="AC13" s="56">
        <v>967.52</v>
      </c>
      <c r="AE13" t="s">
        <v>225</v>
      </c>
    </row>
    <row r="14" spans="1:31" ht="15" x14ac:dyDescent="0.25">
      <c r="A14">
        <v>9</v>
      </c>
      <c r="B14" s="9" t="e">
        <f>#N/A</f>
        <v>#N/A</v>
      </c>
      <c r="C14" s="11" t="e">
        <f>#N/A</f>
        <v>#N/A</v>
      </c>
      <c r="D14" s="9">
        <v>58</v>
      </c>
      <c r="E14" s="10" t="s">
        <v>80</v>
      </c>
      <c r="F14" s="10" t="s">
        <v>80</v>
      </c>
      <c r="G14" s="10">
        <v>147.74469999999999</v>
      </c>
      <c r="H14" s="11">
        <v>2334.0309999999999</v>
      </c>
      <c r="I14" s="53" t="s">
        <v>80</v>
      </c>
      <c r="J14" s="10">
        <v>2697</v>
      </c>
      <c r="K14" s="10">
        <v>1</v>
      </c>
      <c r="L14" s="10" t="s">
        <v>81</v>
      </c>
      <c r="M14" s="10">
        <v>1</v>
      </c>
      <c r="N14" s="11">
        <v>2697</v>
      </c>
      <c r="P14" t="b">
        <f t="shared" si="0"/>
        <v>0</v>
      </c>
      <c r="Q14">
        <f t="shared" si="1"/>
        <v>2334.0309999999999</v>
      </c>
      <c r="R14">
        <f t="shared" si="2"/>
        <v>2334.0309999999999</v>
      </c>
      <c r="S14">
        <f t="shared" si="3"/>
        <v>2334.0309999999999</v>
      </c>
      <c r="U14" s="45">
        <v>147.74469999999999</v>
      </c>
      <c r="V14" s="1" t="b">
        <f t="shared" si="4"/>
        <v>1</v>
      </c>
      <c r="W14" t="b">
        <f t="shared" si="5"/>
        <v>0</v>
      </c>
      <c r="X14" t="e">
        <f t="shared" si="6"/>
        <v>#N/A</v>
      </c>
      <c r="Y14" t="b">
        <f t="shared" si="7"/>
        <v>1</v>
      </c>
      <c r="Z14" t="b">
        <f t="shared" si="8"/>
        <v>0</v>
      </c>
      <c r="AB14" s="53" t="s">
        <v>80</v>
      </c>
      <c r="AC14" s="54">
        <v>2697</v>
      </c>
      <c r="AE14" t="s">
        <v>222</v>
      </c>
    </row>
    <row r="15" spans="1:31" x14ac:dyDescent="0.2">
      <c r="A15">
        <v>10</v>
      </c>
      <c r="B15" s="9" t="e">
        <f>#N/A</f>
        <v>#N/A</v>
      </c>
      <c r="C15" s="11" t="e">
        <f>#N/A</f>
        <v>#N/A</v>
      </c>
      <c r="D15" s="9">
        <v>77</v>
      </c>
      <c r="E15" s="10" t="s">
        <v>84</v>
      </c>
      <c r="F15"/>
      <c r="G15"/>
      <c r="H15"/>
      <c r="I15" s="53" t="s">
        <v>84</v>
      </c>
      <c r="J15" s="10">
        <v>7183.5</v>
      </c>
      <c r="K15" s="10">
        <v>3</v>
      </c>
      <c r="L15" s="10" t="s">
        <v>85</v>
      </c>
      <c r="M15" s="10">
        <v>0.4</v>
      </c>
      <c r="N15" s="11">
        <v>2873.4</v>
      </c>
      <c r="P15" t="b">
        <f t="shared" si="0"/>
        <v>0</v>
      </c>
      <c r="Q15">
        <f t="shared" si="1"/>
        <v>0</v>
      </c>
      <c r="R15">
        <f t="shared" si="2"/>
        <v>0</v>
      </c>
      <c r="S15">
        <f t="shared" si="3"/>
        <v>2873.4</v>
      </c>
      <c r="U15" s="45">
        <v>2873.4</v>
      </c>
      <c r="V15" s="1" t="b">
        <f t="shared" si="4"/>
        <v>0</v>
      </c>
      <c r="W15" t="b">
        <f t="shared" si="5"/>
        <v>1</v>
      </c>
      <c r="X15" t="e">
        <f t="shared" si="6"/>
        <v>#N/A</v>
      </c>
      <c r="Y15" t="b">
        <f t="shared" si="7"/>
        <v>0</v>
      </c>
      <c r="Z15" t="b">
        <f t="shared" si="8"/>
        <v>0</v>
      </c>
      <c r="AB15" s="53" t="s">
        <v>84</v>
      </c>
      <c r="AC15" s="45">
        <v>2873.4</v>
      </c>
      <c r="AE15" t="s">
        <v>226</v>
      </c>
    </row>
    <row r="16" spans="1:31" ht="15" x14ac:dyDescent="0.25">
      <c r="A16">
        <v>11</v>
      </c>
      <c r="B16" s="9" t="e">
        <f>#N/A</f>
        <v>#N/A</v>
      </c>
      <c r="C16" s="11" t="e">
        <f>#N/A</f>
        <v>#N/A</v>
      </c>
      <c r="D16" s="9">
        <v>10</v>
      </c>
      <c r="E16" s="10" t="s">
        <v>87</v>
      </c>
      <c r="F16" s="10" t="s">
        <v>87</v>
      </c>
      <c r="G16" s="10">
        <v>1999.2739999999999</v>
      </c>
      <c r="H16" s="11">
        <v>364.42169999999999</v>
      </c>
      <c r="I16" s="53" t="s">
        <v>87</v>
      </c>
      <c r="J16" s="10">
        <v>803480.2</v>
      </c>
      <c r="K16" s="10">
        <v>2</v>
      </c>
      <c r="L16" s="10" t="s">
        <v>87</v>
      </c>
      <c r="M16" s="10">
        <v>0.9</v>
      </c>
      <c r="N16" s="11">
        <v>723132.18</v>
      </c>
      <c r="P16" t="b">
        <f t="shared" si="0"/>
        <v>0</v>
      </c>
      <c r="Q16">
        <f t="shared" si="1"/>
        <v>364.42169999999999</v>
      </c>
      <c r="R16">
        <f t="shared" si="2"/>
        <v>364.42169999999999</v>
      </c>
      <c r="S16">
        <f t="shared" si="3"/>
        <v>364.42169999999999</v>
      </c>
      <c r="U16" s="55">
        <v>1999.2739999999999</v>
      </c>
      <c r="V16" s="1" t="b">
        <f t="shared" si="4"/>
        <v>1</v>
      </c>
      <c r="W16" t="b">
        <f t="shared" si="5"/>
        <v>0</v>
      </c>
      <c r="X16" t="e">
        <f t="shared" si="6"/>
        <v>#N/A</v>
      </c>
      <c r="Y16" t="b">
        <f t="shared" si="7"/>
        <v>1</v>
      </c>
      <c r="Z16" t="b">
        <f t="shared" si="8"/>
        <v>0</v>
      </c>
      <c r="AB16" s="53" t="s">
        <v>87</v>
      </c>
      <c r="AC16" s="11">
        <v>723132.18</v>
      </c>
      <c r="AE16" t="s">
        <v>227</v>
      </c>
    </row>
    <row r="17" spans="1:31" x14ac:dyDescent="0.2">
      <c r="A17">
        <v>12</v>
      </c>
      <c r="B17" s="9" t="e">
        <f>#N/A</f>
        <v>#N/A</v>
      </c>
      <c r="C17" s="11" t="e">
        <f>#N/A</f>
        <v>#N/A</v>
      </c>
      <c r="D17" s="9">
        <v>12</v>
      </c>
      <c r="E17" s="10" t="s">
        <v>90</v>
      </c>
      <c r="F17"/>
      <c r="G17"/>
      <c r="H17"/>
      <c r="I17" s="53" t="s">
        <v>90</v>
      </c>
      <c r="J17" s="10">
        <v>60250373.299999997</v>
      </c>
      <c r="K17" s="10">
        <v>1</v>
      </c>
      <c r="L17" s="10" t="s">
        <v>90</v>
      </c>
      <c r="M17" s="10">
        <v>1</v>
      </c>
      <c r="N17" s="11">
        <v>60250373.299999997</v>
      </c>
      <c r="P17" t="b">
        <f t="shared" si="0"/>
        <v>0</v>
      </c>
      <c r="Q17">
        <f t="shared" si="1"/>
        <v>0</v>
      </c>
      <c r="R17">
        <f t="shared" si="2"/>
        <v>0</v>
      </c>
      <c r="S17">
        <f t="shared" si="3"/>
        <v>60250373.299999997</v>
      </c>
      <c r="U17" s="45">
        <v>60250373.299999997</v>
      </c>
      <c r="V17" s="1" t="b">
        <f t="shared" si="4"/>
        <v>0</v>
      </c>
      <c r="W17" t="b">
        <f t="shared" si="5"/>
        <v>1</v>
      </c>
      <c r="X17" t="e">
        <f t="shared" si="6"/>
        <v>#N/A</v>
      </c>
      <c r="Y17" t="b">
        <f t="shared" si="7"/>
        <v>0</v>
      </c>
      <c r="Z17" t="b">
        <f t="shared" si="8"/>
        <v>0</v>
      </c>
      <c r="AB17" s="53" t="s">
        <v>90</v>
      </c>
      <c r="AC17" s="45">
        <v>60250373.299999997</v>
      </c>
      <c r="AE17" t="s">
        <v>228</v>
      </c>
    </row>
    <row r="18" spans="1:31" x14ac:dyDescent="0.2">
      <c r="A18">
        <v>13</v>
      </c>
      <c r="B18" s="9">
        <v>12508.14644</v>
      </c>
      <c r="C18" s="11">
        <v>18276.29</v>
      </c>
      <c r="D18" s="9">
        <v>21</v>
      </c>
      <c r="E18" s="10" t="s">
        <v>60</v>
      </c>
      <c r="F18" s="10" t="s">
        <v>60</v>
      </c>
      <c r="G18" s="10">
        <v>1848.152</v>
      </c>
      <c r="H18" s="11">
        <v>3539.518</v>
      </c>
      <c r="I18" s="53" t="s">
        <v>60</v>
      </c>
      <c r="J18" s="10">
        <v>23718.1</v>
      </c>
      <c r="K18" s="10">
        <v>3</v>
      </c>
      <c r="L18" s="10" t="s">
        <v>58</v>
      </c>
      <c r="M18" s="10">
        <v>0.65</v>
      </c>
      <c r="N18" s="11">
        <v>15416.764999999999</v>
      </c>
      <c r="P18" t="b">
        <f t="shared" si="0"/>
        <v>1</v>
      </c>
      <c r="Q18">
        <f t="shared" si="1"/>
        <v>3539.518</v>
      </c>
      <c r="R18">
        <f t="shared" si="2"/>
        <v>12508.14644</v>
      </c>
      <c r="S18">
        <f t="shared" si="3"/>
        <v>12508.14644</v>
      </c>
      <c r="U18" s="45">
        <v>12508.14644</v>
      </c>
      <c r="V18" s="1" t="b">
        <f t="shared" si="4"/>
        <v>1</v>
      </c>
      <c r="W18" t="b">
        <f t="shared" si="5"/>
        <v>0</v>
      </c>
      <c r="X18" t="b">
        <f t="shared" si="6"/>
        <v>1</v>
      </c>
      <c r="Y18" t="b">
        <f t="shared" si="7"/>
        <v>0</v>
      </c>
      <c r="Z18" t="b">
        <f t="shared" si="8"/>
        <v>0</v>
      </c>
      <c r="AB18" s="53" t="s">
        <v>60</v>
      </c>
      <c r="AC18" s="45">
        <v>12508.14644</v>
      </c>
      <c r="AE18" t="s">
        <v>229</v>
      </c>
    </row>
    <row r="19" spans="1:31" x14ac:dyDescent="0.2">
      <c r="A19">
        <v>14</v>
      </c>
      <c r="B19" s="9">
        <v>858.70898</v>
      </c>
      <c r="C19" s="11">
        <v>6411.2820000000002</v>
      </c>
      <c r="D19" s="9">
        <v>24</v>
      </c>
      <c r="E19" s="10" t="s">
        <v>63</v>
      </c>
      <c r="F19" s="10" t="s">
        <v>63</v>
      </c>
      <c r="G19" s="10">
        <v>140.28210000000001</v>
      </c>
      <c r="H19" s="11">
        <v>1052.0820000000001</v>
      </c>
      <c r="I19" s="53" t="s">
        <v>63</v>
      </c>
      <c r="J19" s="10">
        <v>261600.6</v>
      </c>
      <c r="K19" s="10">
        <v>16</v>
      </c>
      <c r="L19" s="10" t="s">
        <v>72</v>
      </c>
      <c r="M19" s="10">
        <v>0.05</v>
      </c>
      <c r="N19" s="11">
        <v>13080.03</v>
      </c>
      <c r="P19" t="b">
        <f t="shared" si="0"/>
        <v>1</v>
      </c>
      <c r="Q19">
        <f t="shared" si="1"/>
        <v>1052.0820000000001</v>
      </c>
      <c r="R19">
        <f t="shared" si="2"/>
        <v>858.70898</v>
      </c>
      <c r="S19">
        <f t="shared" si="3"/>
        <v>858.70898</v>
      </c>
      <c r="U19" s="45">
        <v>858.70898</v>
      </c>
      <c r="V19" s="1" t="b">
        <f t="shared" si="4"/>
        <v>1</v>
      </c>
      <c r="W19" t="b">
        <f t="shared" si="5"/>
        <v>0</v>
      </c>
      <c r="X19" t="b">
        <f t="shared" si="6"/>
        <v>1</v>
      </c>
      <c r="Y19" t="b">
        <f t="shared" si="7"/>
        <v>0</v>
      </c>
      <c r="Z19" t="b">
        <f t="shared" si="8"/>
        <v>0</v>
      </c>
      <c r="AB19" s="53" t="s">
        <v>63</v>
      </c>
      <c r="AC19" s="45">
        <v>858.70898</v>
      </c>
      <c r="AE19" t="s">
        <v>229</v>
      </c>
    </row>
    <row r="20" spans="1:31" ht="15" x14ac:dyDescent="0.25">
      <c r="A20">
        <v>15</v>
      </c>
      <c r="B20" s="9" t="e">
        <f>#N/A</f>
        <v>#N/A</v>
      </c>
      <c r="C20" s="11" t="e">
        <f>#N/A</f>
        <v>#N/A</v>
      </c>
      <c r="D20" s="9">
        <v>22</v>
      </c>
      <c r="E20" s="10" t="s">
        <v>95</v>
      </c>
      <c r="F20" s="10" t="s">
        <v>95</v>
      </c>
      <c r="G20" s="10">
        <v>5673.2709999999997</v>
      </c>
      <c r="H20" s="11">
        <v>14607.9</v>
      </c>
      <c r="I20" s="53" t="s">
        <v>95</v>
      </c>
      <c r="J20" s="10">
        <v>23718.1</v>
      </c>
      <c r="K20" s="10">
        <v>3</v>
      </c>
      <c r="L20" s="10" t="s">
        <v>58</v>
      </c>
      <c r="M20" s="10">
        <v>0.25</v>
      </c>
      <c r="N20" s="11">
        <v>5929.5249999999996</v>
      </c>
      <c r="P20" t="b">
        <f t="shared" si="0"/>
        <v>0</v>
      </c>
      <c r="Q20">
        <f t="shared" si="1"/>
        <v>14607.9</v>
      </c>
      <c r="R20">
        <f t="shared" si="2"/>
        <v>14607.9</v>
      </c>
      <c r="S20">
        <f t="shared" si="3"/>
        <v>14607.9</v>
      </c>
      <c r="U20" s="45">
        <v>5673.2709999999997</v>
      </c>
      <c r="V20" s="1" t="b">
        <f t="shared" si="4"/>
        <v>1</v>
      </c>
      <c r="W20" t="b">
        <f t="shared" si="5"/>
        <v>0</v>
      </c>
      <c r="X20" t="e">
        <f t="shared" si="6"/>
        <v>#N/A</v>
      </c>
      <c r="Y20" t="b">
        <f t="shared" si="7"/>
        <v>1</v>
      </c>
      <c r="Z20" t="b">
        <f t="shared" si="8"/>
        <v>0</v>
      </c>
      <c r="AB20" s="53" t="s">
        <v>95</v>
      </c>
      <c r="AC20" s="54">
        <v>5673.2709999999997</v>
      </c>
      <c r="AE20" t="s">
        <v>230</v>
      </c>
    </row>
    <row r="21" spans="1:31" x14ac:dyDescent="0.2">
      <c r="A21">
        <v>16</v>
      </c>
      <c r="B21" s="9" t="e">
        <f>#N/A</f>
        <v>#N/A</v>
      </c>
      <c r="C21" s="11" t="e">
        <f>#N/A</f>
        <v>#N/A</v>
      </c>
      <c r="D21" s="9">
        <v>83</v>
      </c>
      <c r="E21" s="10" t="s">
        <v>98</v>
      </c>
      <c r="F21"/>
      <c r="G21"/>
      <c r="H21"/>
      <c r="I21" s="53" t="s">
        <v>98</v>
      </c>
      <c r="J21" s="10">
        <v>90230.7</v>
      </c>
      <c r="K21" s="10">
        <v>2</v>
      </c>
      <c r="L21" s="10" t="s">
        <v>99</v>
      </c>
      <c r="M21" s="10">
        <v>0.8</v>
      </c>
      <c r="N21" s="11">
        <v>72184.56</v>
      </c>
      <c r="P21" t="b">
        <f t="shared" si="0"/>
        <v>0</v>
      </c>
      <c r="Q21">
        <f t="shared" si="1"/>
        <v>0</v>
      </c>
      <c r="R21">
        <f t="shared" si="2"/>
        <v>0</v>
      </c>
      <c r="S21">
        <f t="shared" si="3"/>
        <v>72184.56</v>
      </c>
      <c r="U21" s="45">
        <v>72184.56</v>
      </c>
      <c r="V21" s="1" t="b">
        <f t="shared" si="4"/>
        <v>0</v>
      </c>
      <c r="W21" t="b">
        <f t="shared" si="5"/>
        <v>1</v>
      </c>
      <c r="X21" t="e">
        <f t="shared" si="6"/>
        <v>#N/A</v>
      </c>
      <c r="Y21" t="b">
        <f t="shared" si="7"/>
        <v>0</v>
      </c>
      <c r="Z21" t="b">
        <f t="shared" si="8"/>
        <v>0</v>
      </c>
      <c r="AB21" s="53" t="s">
        <v>98</v>
      </c>
      <c r="AC21" s="45">
        <v>72184.56</v>
      </c>
      <c r="AE21" t="s">
        <v>231</v>
      </c>
    </row>
    <row r="22" spans="1:31" ht="15" x14ac:dyDescent="0.25">
      <c r="A22">
        <v>17</v>
      </c>
      <c r="B22" s="9" t="e">
        <f>#N/A</f>
        <v>#N/A</v>
      </c>
      <c r="C22" s="11" t="e">
        <f>#N/A</f>
        <v>#N/A</v>
      </c>
      <c r="D22" s="9">
        <v>5</v>
      </c>
      <c r="E22" s="10" t="s">
        <v>101</v>
      </c>
      <c r="F22" s="10" t="s">
        <v>101</v>
      </c>
      <c r="G22"/>
      <c r="H22" s="11">
        <v>8.271649</v>
      </c>
      <c r="I22" s="53" t="s">
        <v>101</v>
      </c>
      <c r="J22" s="10">
        <v>1812530.5</v>
      </c>
      <c r="K22" s="10">
        <v>3</v>
      </c>
      <c r="L22" s="10" t="s">
        <v>68</v>
      </c>
      <c r="M22" s="10">
        <v>0.1</v>
      </c>
      <c r="N22" s="11">
        <v>181253.05</v>
      </c>
      <c r="P22" t="b">
        <f t="shared" si="0"/>
        <v>0</v>
      </c>
      <c r="Q22">
        <f t="shared" si="1"/>
        <v>8.271649</v>
      </c>
      <c r="R22">
        <f t="shared" si="2"/>
        <v>8.271649</v>
      </c>
      <c r="S22">
        <f t="shared" si="3"/>
        <v>8.271649</v>
      </c>
      <c r="U22" s="55">
        <v>8.271649</v>
      </c>
      <c r="V22" s="1" t="b">
        <f t="shared" si="4"/>
        <v>1</v>
      </c>
      <c r="W22" t="b">
        <f t="shared" si="5"/>
        <v>0</v>
      </c>
      <c r="X22" t="e">
        <f t="shared" si="6"/>
        <v>#N/A</v>
      </c>
      <c r="Y22" t="b">
        <f t="shared" si="7"/>
        <v>0</v>
      </c>
      <c r="Z22" t="b">
        <f t="shared" si="8"/>
        <v>1</v>
      </c>
      <c r="AB22" s="53" t="s">
        <v>101</v>
      </c>
      <c r="AC22" s="56">
        <v>181253.05</v>
      </c>
      <c r="AE22" t="s">
        <v>232</v>
      </c>
    </row>
    <row r="23" spans="1:31" x14ac:dyDescent="0.2">
      <c r="A23">
        <v>18</v>
      </c>
      <c r="B23" s="9">
        <v>312490.47648000001</v>
      </c>
      <c r="C23" s="11">
        <v>190610.4</v>
      </c>
      <c r="D23" s="9">
        <v>45</v>
      </c>
      <c r="E23" s="10" t="s">
        <v>65</v>
      </c>
      <c r="F23" s="10" t="s">
        <v>65</v>
      </c>
      <c r="G23" s="10">
        <v>73412.33</v>
      </c>
      <c r="H23" s="11">
        <v>40310.82</v>
      </c>
      <c r="I23" s="53" t="s">
        <v>65</v>
      </c>
      <c r="J23" s="10">
        <v>93206</v>
      </c>
      <c r="K23" s="10">
        <v>1</v>
      </c>
      <c r="L23" s="10" t="s">
        <v>105</v>
      </c>
      <c r="M23" s="10">
        <v>1</v>
      </c>
      <c r="N23" s="11">
        <v>93206</v>
      </c>
      <c r="P23" t="b">
        <f t="shared" si="0"/>
        <v>1</v>
      </c>
      <c r="Q23">
        <f t="shared" si="1"/>
        <v>40310.82</v>
      </c>
      <c r="R23">
        <f t="shared" si="2"/>
        <v>312490.47648000001</v>
      </c>
      <c r="S23">
        <f t="shared" si="3"/>
        <v>312490.47648000001</v>
      </c>
      <c r="U23" s="45">
        <v>312490.47648000001</v>
      </c>
      <c r="V23" s="1" t="b">
        <f t="shared" si="4"/>
        <v>0</v>
      </c>
      <c r="W23" t="b">
        <f t="shared" si="5"/>
        <v>0</v>
      </c>
      <c r="X23" t="b">
        <f t="shared" si="6"/>
        <v>1</v>
      </c>
      <c r="Y23" t="b">
        <f t="shared" si="7"/>
        <v>0</v>
      </c>
      <c r="Z23" t="b">
        <f t="shared" si="8"/>
        <v>0</v>
      </c>
      <c r="AB23" s="53" t="s">
        <v>65</v>
      </c>
      <c r="AC23" s="45">
        <v>312490.47648000001</v>
      </c>
      <c r="AE23" t="s">
        <v>229</v>
      </c>
    </row>
    <row r="24" spans="1:31" x14ac:dyDescent="0.2">
      <c r="A24">
        <v>19</v>
      </c>
      <c r="B24" s="9" t="e">
        <f>#N/A</f>
        <v>#N/A</v>
      </c>
      <c r="C24" s="11" t="e">
        <f>#N/A</f>
        <v>#N/A</v>
      </c>
      <c r="D24" s="9">
        <v>15</v>
      </c>
      <c r="E24" s="10" t="s">
        <v>106</v>
      </c>
      <c r="F24"/>
      <c r="G24"/>
      <c r="H24"/>
      <c r="I24" s="53" t="s">
        <v>106</v>
      </c>
      <c r="J24" s="10" t="e">
        <f>#N/A</f>
        <v>#N/A</v>
      </c>
      <c r="K24" s="10">
        <v>1</v>
      </c>
      <c r="L24" s="10" t="s">
        <v>106</v>
      </c>
      <c r="M24" s="10">
        <v>1</v>
      </c>
      <c r="N24" s="11" t="e">
        <f>#N/A</f>
        <v>#N/A</v>
      </c>
      <c r="P24" t="b">
        <f t="shared" si="0"/>
        <v>0</v>
      </c>
      <c r="Q24">
        <f t="shared" si="1"/>
        <v>0</v>
      </c>
      <c r="R24">
        <f t="shared" si="2"/>
        <v>0</v>
      </c>
      <c r="S24" t="e">
        <f t="shared" si="3"/>
        <v>#N/A</v>
      </c>
      <c r="U24" s="45" t="e">
        <f>#N/A</f>
        <v>#N/A</v>
      </c>
      <c r="V24" s="1" t="e">
        <f t="shared" si="4"/>
        <v>#N/A</v>
      </c>
      <c r="W24" t="e">
        <f t="shared" si="5"/>
        <v>#N/A</v>
      </c>
      <c r="X24" t="e">
        <f t="shared" si="6"/>
        <v>#N/A</v>
      </c>
      <c r="Y24" t="e">
        <f t="shared" si="7"/>
        <v>#N/A</v>
      </c>
      <c r="Z24" t="e">
        <f t="shared" si="8"/>
        <v>#N/A</v>
      </c>
      <c r="AB24" s="53" t="s">
        <v>106</v>
      </c>
      <c r="AC24" s="45" t="e">
        <f>#N/A</f>
        <v>#N/A</v>
      </c>
    </row>
    <row r="25" spans="1:31" ht="15" x14ac:dyDescent="0.25">
      <c r="A25">
        <v>20</v>
      </c>
      <c r="B25" s="9" t="e">
        <f>#N/A</f>
        <v>#N/A</v>
      </c>
      <c r="C25" s="11" t="e">
        <f>#N/A</f>
        <v>#N/A</v>
      </c>
      <c r="D25" s="9">
        <v>16</v>
      </c>
      <c r="E25" s="10" t="s">
        <v>108</v>
      </c>
      <c r="F25"/>
      <c r="G25"/>
      <c r="H25"/>
      <c r="I25" s="53" t="s">
        <v>108</v>
      </c>
      <c r="J25" s="10">
        <v>914795.7</v>
      </c>
      <c r="K25" s="10">
        <v>1</v>
      </c>
      <c r="L25" s="10" t="s">
        <v>108</v>
      </c>
      <c r="M25" s="10">
        <v>1</v>
      </c>
      <c r="N25" s="11">
        <v>914795.7</v>
      </c>
      <c r="P25" t="b">
        <f t="shared" si="0"/>
        <v>0</v>
      </c>
      <c r="Q25">
        <f t="shared" si="1"/>
        <v>0</v>
      </c>
      <c r="R25">
        <f t="shared" si="2"/>
        <v>0</v>
      </c>
      <c r="S25">
        <f t="shared" si="3"/>
        <v>914795.7</v>
      </c>
      <c r="U25" s="45">
        <v>914795.7</v>
      </c>
      <c r="V25" s="1" t="b">
        <f t="shared" si="4"/>
        <v>0</v>
      </c>
      <c r="W25" t="b">
        <f t="shared" si="5"/>
        <v>1</v>
      </c>
      <c r="X25" t="e">
        <f t="shared" si="6"/>
        <v>#N/A</v>
      </c>
      <c r="Y25" t="b">
        <f t="shared" si="7"/>
        <v>0</v>
      </c>
      <c r="Z25" t="b">
        <f t="shared" si="8"/>
        <v>0</v>
      </c>
      <c r="AB25" s="53" t="s">
        <v>108</v>
      </c>
      <c r="AC25" s="54">
        <v>201134.73789574299</v>
      </c>
      <c r="AE25" t="s">
        <v>233</v>
      </c>
    </row>
    <row r="26" spans="1:31" x14ac:dyDescent="0.2">
      <c r="A26">
        <v>21</v>
      </c>
      <c r="B26" s="9" t="e">
        <f>#N/A</f>
        <v>#N/A</v>
      </c>
      <c r="C26" s="11" t="e">
        <f>#N/A</f>
        <v>#N/A</v>
      </c>
      <c r="D26" s="9">
        <v>17</v>
      </c>
      <c r="E26" s="10" t="s">
        <v>110</v>
      </c>
      <c r="F26"/>
      <c r="G26"/>
      <c r="H26"/>
      <c r="I26" s="53" t="s">
        <v>110</v>
      </c>
      <c r="J26" s="10" t="e">
        <f>#N/A</f>
        <v>#N/A</v>
      </c>
      <c r="K26" s="10">
        <v>1</v>
      </c>
      <c r="L26" s="10" t="s">
        <v>110</v>
      </c>
      <c r="M26" s="10">
        <v>1</v>
      </c>
      <c r="N26" s="11" t="e">
        <f>#N/A</f>
        <v>#N/A</v>
      </c>
      <c r="P26" t="b">
        <f t="shared" si="0"/>
        <v>0</v>
      </c>
      <c r="Q26">
        <f t="shared" si="1"/>
        <v>0</v>
      </c>
      <c r="R26">
        <f t="shared" si="2"/>
        <v>0</v>
      </c>
      <c r="S26" t="e">
        <f t="shared" si="3"/>
        <v>#N/A</v>
      </c>
      <c r="U26" s="45" t="e">
        <f>#N/A</f>
        <v>#N/A</v>
      </c>
      <c r="V26" s="1" t="e">
        <f t="shared" si="4"/>
        <v>#N/A</v>
      </c>
      <c r="W26" t="e">
        <f t="shared" si="5"/>
        <v>#N/A</v>
      </c>
      <c r="X26" t="e">
        <f t="shared" si="6"/>
        <v>#N/A</v>
      </c>
      <c r="Y26" t="e">
        <f t="shared" si="7"/>
        <v>#N/A</v>
      </c>
      <c r="Z26" t="e">
        <f t="shared" si="8"/>
        <v>#N/A</v>
      </c>
      <c r="AB26" s="53" t="s">
        <v>110</v>
      </c>
      <c r="AC26" s="45" t="e">
        <f>#N/A</f>
        <v>#N/A</v>
      </c>
    </row>
    <row r="27" spans="1:31" x14ac:dyDescent="0.2">
      <c r="A27">
        <v>22</v>
      </c>
      <c r="B27" s="9" t="e">
        <f>#N/A</f>
        <v>#N/A</v>
      </c>
      <c r="C27" s="11" t="e">
        <f>#N/A</f>
        <v>#N/A</v>
      </c>
      <c r="D27" s="9">
        <v>18</v>
      </c>
      <c r="E27" s="10" t="s">
        <v>112</v>
      </c>
      <c r="F27"/>
      <c r="G27"/>
      <c r="H27"/>
      <c r="I27" s="53" t="s">
        <v>112</v>
      </c>
      <c r="J27" s="10" t="e">
        <f>#N/A</f>
        <v>#N/A</v>
      </c>
      <c r="K27" s="10">
        <v>1</v>
      </c>
      <c r="L27" s="10" t="s">
        <v>112</v>
      </c>
      <c r="M27" s="10">
        <v>1</v>
      </c>
      <c r="N27" s="11" t="e">
        <f>#N/A</f>
        <v>#N/A</v>
      </c>
      <c r="P27" t="b">
        <f t="shared" si="0"/>
        <v>0</v>
      </c>
      <c r="Q27">
        <f t="shared" si="1"/>
        <v>0</v>
      </c>
      <c r="R27">
        <f t="shared" si="2"/>
        <v>0</v>
      </c>
      <c r="S27" t="e">
        <f t="shared" si="3"/>
        <v>#N/A</v>
      </c>
      <c r="U27" s="45" t="e">
        <f>#N/A</f>
        <v>#N/A</v>
      </c>
      <c r="V27" s="1" t="e">
        <f t="shared" si="4"/>
        <v>#N/A</v>
      </c>
      <c r="W27" t="e">
        <f t="shared" si="5"/>
        <v>#N/A</v>
      </c>
      <c r="X27" t="e">
        <f t="shared" si="6"/>
        <v>#N/A</v>
      </c>
      <c r="Y27" t="e">
        <f t="shared" si="7"/>
        <v>#N/A</v>
      </c>
      <c r="Z27" t="e">
        <f t="shared" si="8"/>
        <v>#N/A</v>
      </c>
      <c r="AB27" s="53" t="s">
        <v>112</v>
      </c>
      <c r="AC27" s="45" t="e">
        <f>#N/A</f>
        <v>#N/A</v>
      </c>
    </row>
    <row r="28" spans="1:31" x14ac:dyDescent="0.2">
      <c r="A28">
        <v>23</v>
      </c>
      <c r="B28" s="9">
        <v>633208.32400000002</v>
      </c>
      <c r="C28" s="11">
        <v>1753848</v>
      </c>
      <c r="D28" s="9">
        <v>73</v>
      </c>
      <c r="E28" s="10" t="s">
        <v>67</v>
      </c>
      <c r="F28" s="10" t="s">
        <v>67</v>
      </c>
      <c r="G28" s="10">
        <v>141643.9</v>
      </c>
      <c r="H28" s="11">
        <v>391561.4</v>
      </c>
      <c r="I28" s="53" t="s">
        <v>67</v>
      </c>
      <c r="J28" s="10">
        <v>18788.599999999999</v>
      </c>
      <c r="K28" s="10">
        <v>4</v>
      </c>
      <c r="L28" s="10" t="s">
        <v>96</v>
      </c>
      <c r="M28" s="10">
        <v>0.35</v>
      </c>
      <c r="N28" s="11">
        <v>6576.01</v>
      </c>
      <c r="P28" t="b">
        <f t="shared" si="0"/>
        <v>1</v>
      </c>
      <c r="Q28">
        <f t="shared" si="1"/>
        <v>391561.4</v>
      </c>
      <c r="R28">
        <f t="shared" si="2"/>
        <v>633208.32400000002</v>
      </c>
      <c r="S28">
        <f t="shared" si="3"/>
        <v>633208.32400000002</v>
      </c>
      <c r="U28" s="45">
        <v>633208.32400000002</v>
      </c>
      <c r="V28" s="1" t="b">
        <f t="shared" si="4"/>
        <v>0</v>
      </c>
      <c r="W28" t="b">
        <f t="shared" si="5"/>
        <v>0</v>
      </c>
      <c r="X28" t="b">
        <f t="shared" si="6"/>
        <v>1</v>
      </c>
      <c r="Y28" t="b">
        <f t="shared" si="7"/>
        <v>0</v>
      </c>
      <c r="Z28" t="b">
        <f t="shared" si="8"/>
        <v>0</v>
      </c>
      <c r="AB28" s="53" t="s">
        <v>67</v>
      </c>
      <c r="AC28" s="45">
        <v>633208.32400000002</v>
      </c>
      <c r="AE28" t="s">
        <v>229</v>
      </c>
    </row>
    <row r="29" spans="1:31" x14ac:dyDescent="0.2">
      <c r="A29">
        <v>24</v>
      </c>
      <c r="B29" s="9" t="e">
        <f>#N/A</f>
        <v>#N/A</v>
      </c>
      <c r="C29" s="11" t="e">
        <f>#N/A</f>
        <v>#N/A</v>
      </c>
      <c r="D29" s="9">
        <v>19</v>
      </c>
      <c r="E29" s="10" t="s">
        <v>115</v>
      </c>
      <c r="F29"/>
      <c r="G29"/>
      <c r="H29"/>
      <c r="I29" s="53" t="s">
        <v>115</v>
      </c>
      <c r="J29" s="10" t="e">
        <f>#N/A</f>
        <v>#N/A</v>
      </c>
      <c r="K29" s="10">
        <v>1</v>
      </c>
      <c r="L29" s="10" t="s">
        <v>115</v>
      </c>
      <c r="M29" s="10">
        <v>1</v>
      </c>
      <c r="N29" s="11" t="e">
        <f>#N/A</f>
        <v>#N/A</v>
      </c>
      <c r="P29" t="b">
        <f t="shared" si="0"/>
        <v>0</v>
      </c>
      <c r="Q29">
        <f t="shared" si="1"/>
        <v>0</v>
      </c>
      <c r="R29">
        <f t="shared" si="2"/>
        <v>0</v>
      </c>
      <c r="S29" t="e">
        <f t="shared" si="3"/>
        <v>#N/A</v>
      </c>
      <c r="U29" s="45" t="e">
        <f>#N/A</f>
        <v>#N/A</v>
      </c>
      <c r="V29" s="1" t="e">
        <f t="shared" si="4"/>
        <v>#N/A</v>
      </c>
      <c r="W29" t="e">
        <f t="shared" si="5"/>
        <v>#N/A</v>
      </c>
      <c r="X29" t="e">
        <f t="shared" si="6"/>
        <v>#N/A</v>
      </c>
      <c r="Y29" t="e">
        <f t="shared" si="7"/>
        <v>#N/A</v>
      </c>
      <c r="Z29" t="e">
        <f t="shared" si="8"/>
        <v>#N/A</v>
      </c>
      <c r="AB29" s="53" t="s">
        <v>115</v>
      </c>
      <c r="AC29" s="45" t="e">
        <f>#N/A</f>
        <v>#N/A</v>
      </c>
    </row>
    <row r="30" spans="1:31" x14ac:dyDescent="0.2">
      <c r="A30">
        <v>25</v>
      </c>
      <c r="B30" s="9">
        <v>444.32128</v>
      </c>
      <c r="C30" s="11">
        <v>99748.17</v>
      </c>
      <c r="D30" s="9">
        <v>25</v>
      </c>
      <c r="E30" s="10" t="s">
        <v>69</v>
      </c>
      <c r="F30" s="10" t="s">
        <v>69</v>
      </c>
      <c r="G30" s="10">
        <v>75.886629999999997</v>
      </c>
      <c r="H30" s="11">
        <v>17401.43</v>
      </c>
      <c r="I30" s="53" t="s">
        <v>69</v>
      </c>
      <c r="J30" s="10">
        <v>261600.6</v>
      </c>
      <c r="K30" s="10">
        <v>16</v>
      </c>
      <c r="L30" s="10" t="s">
        <v>72</v>
      </c>
      <c r="M30" s="10">
        <v>0.05</v>
      </c>
      <c r="N30" s="11">
        <v>13080.03</v>
      </c>
      <c r="P30" t="b">
        <f t="shared" si="0"/>
        <v>1</v>
      </c>
      <c r="Q30">
        <f t="shared" si="1"/>
        <v>17401.43</v>
      </c>
      <c r="R30">
        <f t="shared" si="2"/>
        <v>444.32128</v>
      </c>
      <c r="S30">
        <f t="shared" si="3"/>
        <v>444.32128</v>
      </c>
      <c r="U30" s="45">
        <v>444.32128</v>
      </c>
      <c r="V30" s="1" t="b">
        <f t="shared" si="4"/>
        <v>1</v>
      </c>
      <c r="W30" t="b">
        <f t="shared" si="5"/>
        <v>0</v>
      </c>
      <c r="X30" t="b">
        <f t="shared" si="6"/>
        <v>1</v>
      </c>
      <c r="Y30" t="b">
        <f t="shared" si="7"/>
        <v>0</v>
      </c>
      <c r="Z30" t="b">
        <f t="shared" si="8"/>
        <v>0</v>
      </c>
      <c r="AB30" s="53" t="s">
        <v>69</v>
      </c>
      <c r="AC30" s="45">
        <v>444.32128</v>
      </c>
      <c r="AE30" t="s">
        <v>229</v>
      </c>
    </row>
    <row r="31" spans="1:31" x14ac:dyDescent="0.2">
      <c r="A31">
        <v>26</v>
      </c>
      <c r="B31" s="9">
        <v>1253.7247</v>
      </c>
      <c r="C31" s="11">
        <v>9576.6839999999993</v>
      </c>
      <c r="D31" s="9">
        <v>74</v>
      </c>
      <c r="E31" s="10" t="s">
        <v>73</v>
      </c>
      <c r="F31" s="10" t="s">
        <v>73</v>
      </c>
      <c r="G31" s="10">
        <v>280.74540000000002</v>
      </c>
      <c r="H31" s="11">
        <v>2147.3679999999999</v>
      </c>
      <c r="I31" s="53" t="s">
        <v>73</v>
      </c>
      <c r="J31" s="10">
        <v>18788.599999999999</v>
      </c>
      <c r="K31" s="10">
        <v>4</v>
      </c>
      <c r="L31" s="10" t="s">
        <v>96</v>
      </c>
      <c r="M31" s="10">
        <v>0.25</v>
      </c>
      <c r="N31" s="11">
        <v>4697.1499999999996</v>
      </c>
      <c r="P31" t="b">
        <f t="shared" si="0"/>
        <v>1</v>
      </c>
      <c r="Q31">
        <f t="shared" si="1"/>
        <v>2147.3679999999999</v>
      </c>
      <c r="R31">
        <f t="shared" si="2"/>
        <v>1253.7247</v>
      </c>
      <c r="S31">
        <f t="shared" si="3"/>
        <v>1253.7247</v>
      </c>
      <c r="U31" s="45">
        <v>1253.7247</v>
      </c>
      <c r="V31" s="1" t="b">
        <f t="shared" si="4"/>
        <v>1</v>
      </c>
      <c r="W31" t="b">
        <f t="shared" si="5"/>
        <v>0</v>
      </c>
      <c r="X31" t="b">
        <f t="shared" si="6"/>
        <v>1</v>
      </c>
      <c r="Y31" t="b">
        <f t="shared" si="7"/>
        <v>0</v>
      </c>
      <c r="Z31" t="b">
        <f t="shared" si="8"/>
        <v>0</v>
      </c>
      <c r="AB31" s="53" t="s">
        <v>73</v>
      </c>
      <c r="AC31" s="45">
        <v>1253.7247</v>
      </c>
      <c r="AE31" t="s">
        <v>229</v>
      </c>
    </row>
    <row r="32" spans="1:31" x14ac:dyDescent="0.2">
      <c r="A32">
        <v>27</v>
      </c>
      <c r="B32" s="9" t="e">
        <f>#N/A</f>
        <v>#N/A</v>
      </c>
      <c r="C32" s="11" t="e">
        <f>#N/A</f>
        <v>#N/A</v>
      </c>
      <c r="D32" s="9">
        <v>41</v>
      </c>
      <c r="E32" s="10" t="s">
        <v>120</v>
      </c>
      <c r="F32" s="10" t="s">
        <v>120</v>
      </c>
      <c r="G32" s="10">
        <v>4742.7510000000002</v>
      </c>
      <c r="H32" s="11">
        <v>7409.4219999999996</v>
      </c>
      <c r="I32" s="53" t="s">
        <v>120</v>
      </c>
      <c r="J32" s="10">
        <v>6329.9</v>
      </c>
      <c r="K32" s="10">
        <v>2</v>
      </c>
      <c r="L32" s="10" t="s">
        <v>120</v>
      </c>
      <c r="M32" s="10">
        <v>0.5</v>
      </c>
      <c r="N32" s="11">
        <v>3164.95</v>
      </c>
      <c r="P32" t="b">
        <f t="shared" si="0"/>
        <v>0</v>
      </c>
      <c r="Q32">
        <f t="shared" si="1"/>
        <v>7409.4219999999996</v>
      </c>
      <c r="R32">
        <f t="shared" si="2"/>
        <v>7409.4219999999996</v>
      </c>
      <c r="S32">
        <f t="shared" si="3"/>
        <v>7409.4219999999996</v>
      </c>
      <c r="U32" s="45">
        <v>4742.7510000000002</v>
      </c>
      <c r="V32" s="1" t="b">
        <f t="shared" si="4"/>
        <v>0</v>
      </c>
      <c r="W32" t="b">
        <f t="shared" si="5"/>
        <v>0</v>
      </c>
      <c r="X32" t="e">
        <f t="shared" si="6"/>
        <v>#N/A</v>
      </c>
      <c r="Y32" t="b">
        <f t="shared" si="7"/>
        <v>1</v>
      </c>
      <c r="Z32" t="b">
        <f t="shared" si="8"/>
        <v>0</v>
      </c>
      <c r="AB32" s="53" t="s">
        <v>120</v>
      </c>
      <c r="AC32" s="45">
        <v>4742.7510000000002</v>
      </c>
      <c r="AE32" t="s">
        <v>230</v>
      </c>
    </row>
    <row r="33" spans="1:31" x14ac:dyDescent="0.2">
      <c r="A33">
        <v>28</v>
      </c>
      <c r="B33" s="9">
        <v>287990.48550000001</v>
      </c>
      <c r="C33" s="11">
        <v>186956.4</v>
      </c>
      <c r="D33" s="9">
        <v>26</v>
      </c>
      <c r="E33" s="10" t="s">
        <v>75</v>
      </c>
      <c r="F33" s="10" t="s">
        <v>75</v>
      </c>
      <c r="G33" s="10">
        <v>47620.18</v>
      </c>
      <c r="H33" s="11">
        <v>30680.84</v>
      </c>
      <c r="I33" s="53" t="s">
        <v>75</v>
      </c>
      <c r="J33" s="10">
        <v>261600.6</v>
      </c>
      <c r="K33" s="10">
        <v>16</v>
      </c>
      <c r="L33" s="10" t="s">
        <v>72</v>
      </c>
      <c r="M33" s="10">
        <v>0.2</v>
      </c>
      <c r="N33" s="11">
        <v>52320.12</v>
      </c>
      <c r="P33" t="b">
        <f t="shared" si="0"/>
        <v>1</v>
      </c>
      <c r="Q33">
        <f t="shared" si="1"/>
        <v>30680.84</v>
      </c>
      <c r="R33">
        <f t="shared" si="2"/>
        <v>287990.48550000001</v>
      </c>
      <c r="S33">
        <f t="shared" si="3"/>
        <v>287990.48550000001</v>
      </c>
      <c r="U33" s="45">
        <v>287990.48550000001</v>
      </c>
      <c r="V33" s="1" t="b">
        <f t="shared" si="4"/>
        <v>0</v>
      </c>
      <c r="W33" t="b">
        <f t="shared" si="5"/>
        <v>0</v>
      </c>
      <c r="X33" t="b">
        <f t="shared" si="6"/>
        <v>1</v>
      </c>
      <c r="Y33" t="b">
        <f t="shared" si="7"/>
        <v>0</v>
      </c>
      <c r="Z33" t="b">
        <f t="shared" si="8"/>
        <v>0</v>
      </c>
      <c r="AB33" s="53" t="s">
        <v>75</v>
      </c>
      <c r="AC33" s="45">
        <v>287990.48550000001</v>
      </c>
      <c r="AE33" t="s">
        <v>229</v>
      </c>
    </row>
    <row r="34" spans="1:31" x14ac:dyDescent="0.2">
      <c r="A34">
        <v>29</v>
      </c>
      <c r="B34" s="9">
        <v>98.229510000000005</v>
      </c>
      <c r="C34" s="11">
        <v>657.20100000000002</v>
      </c>
      <c r="D34" s="9">
        <v>49</v>
      </c>
      <c r="E34" s="10" t="s">
        <v>77</v>
      </c>
      <c r="F34" s="10" t="s">
        <v>77</v>
      </c>
      <c r="G34" s="10">
        <v>30.922260000000001</v>
      </c>
      <c r="H34" s="11">
        <v>186.00229999999999</v>
      </c>
      <c r="I34" s="53" t="s">
        <v>77</v>
      </c>
      <c r="J34" s="10">
        <v>94801.7</v>
      </c>
      <c r="K34" s="10">
        <v>8</v>
      </c>
      <c r="L34" s="10" t="s">
        <v>126</v>
      </c>
      <c r="M34" s="10">
        <v>6.5000000000000002E-2</v>
      </c>
      <c r="N34" s="11">
        <v>6162.1104999999998</v>
      </c>
      <c r="P34" t="b">
        <f t="shared" si="0"/>
        <v>1</v>
      </c>
      <c r="Q34">
        <f t="shared" si="1"/>
        <v>186.00229999999999</v>
      </c>
      <c r="R34">
        <f t="shared" si="2"/>
        <v>98.229510000000005</v>
      </c>
      <c r="S34">
        <f t="shared" si="3"/>
        <v>98.229510000000005</v>
      </c>
      <c r="U34" s="45">
        <v>98.229510000000005</v>
      </c>
      <c r="V34" s="1" t="b">
        <f t="shared" si="4"/>
        <v>1</v>
      </c>
      <c r="W34" t="b">
        <f t="shared" si="5"/>
        <v>0</v>
      </c>
      <c r="X34" t="b">
        <f t="shared" si="6"/>
        <v>1</v>
      </c>
      <c r="Y34" t="b">
        <f t="shared" si="7"/>
        <v>0</v>
      </c>
      <c r="Z34" t="b">
        <f t="shared" si="8"/>
        <v>0</v>
      </c>
      <c r="AB34" s="53" t="s">
        <v>77</v>
      </c>
      <c r="AC34" s="45">
        <v>98.229510000000005</v>
      </c>
      <c r="AE34" t="s">
        <v>229</v>
      </c>
    </row>
    <row r="35" spans="1:31" x14ac:dyDescent="0.2">
      <c r="A35">
        <v>30</v>
      </c>
      <c r="B35" s="9">
        <v>8105.2905899999996</v>
      </c>
      <c r="C35" s="11">
        <v>17564.259999999998</v>
      </c>
      <c r="D35" s="9">
        <v>50</v>
      </c>
      <c r="E35" s="10" t="s">
        <v>82</v>
      </c>
      <c r="F35" s="10" t="s">
        <v>82</v>
      </c>
      <c r="G35" s="10">
        <v>2385.4670000000001</v>
      </c>
      <c r="H35" s="11">
        <v>5183.009</v>
      </c>
      <c r="I35" s="53" t="s">
        <v>82</v>
      </c>
      <c r="J35" s="10">
        <v>94801.7</v>
      </c>
      <c r="K35" s="10">
        <v>8</v>
      </c>
      <c r="L35" s="10" t="s">
        <v>126</v>
      </c>
      <c r="M35" s="10">
        <v>6.5000000000000002E-2</v>
      </c>
      <c r="N35" s="11">
        <v>6162.1104999999998</v>
      </c>
      <c r="P35" t="b">
        <f t="shared" si="0"/>
        <v>1</v>
      </c>
      <c r="Q35">
        <f t="shared" si="1"/>
        <v>5183.009</v>
      </c>
      <c r="R35">
        <f t="shared" si="2"/>
        <v>8105.2905899999996</v>
      </c>
      <c r="S35">
        <f t="shared" si="3"/>
        <v>8105.2905899999996</v>
      </c>
      <c r="U35" s="45">
        <v>8105.2905899999996</v>
      </c>
      <c r="V35" s="1" t="b">
        <f t="shared" si="4"/>
        <v>0</v>
      </c>
      <c r="W35" t="b">
        <f t="shared" si="5"/>
        <v>0</v>
      </c>
      <c r="X35" t="b">
        <f t="shared" si="6"/>
        <v>1</v>
      </c>
      <c r="Y35" t="b">
        <f t="shared" si="7"/>
        <v>0</v>
      </c>
      <c r="Z35" t="b">
        <f t="shared" si="8"/>
        <v>0</v>
      </c>
      <c r="AB35" s="53" t="s">
        <v>82</v>
      </c>
      <c r="AC35" s="45">
        <v>8105.2905899999996</v>
      </c>
      <c r="AE35" t="s">
        <v>229</v>
      </c>
    </row>
    <row r="36" spans="1:31" x14ac:dyDescent="0.2">
      <c r="A36">
        <v>31</v>
      </c>
      <c r="B36" s="9">
        <v>66381.201029999997</v>
      </c>
      <c r="C36" s="11">
        <v>41928.07</v>
      </c>
      <c r="D36" s="9">
        <v>40</v>
      </c>
      <c r="E36" s="10" t="s">
        <v>86</v>
      </c>
      <c r="F36" s="10" t="s">
        <v>86</v>
      </c>
      <c r="G36" s="10">
        <v>15840.88</v>
      </c>
      <c r="H36" s="11">
        <v>9666.8960000000006</v>
      </c>
      <c r="I36" s="53" t="s">
        <v>86</v>
      </c>
      <c r="J36" s="10">
        <v>38974.699999999997</v>
      </c>
      <c r="K36" s="10">
        <v>1</v>
      </c>
      <c r="L36" s="10" t="s">
        <v>130</v>
      </c>
      <c r="M36" s="10">
        <v>1</v>
      </c>
      <c r="N36" s="11">
        <v>38974.699999999997</v>
      </c>
      <c r="P36" t="b">
        <f t="shared" si="0"/>
        <v>1</v>
      </c>
      <c r="Q36">
        <f t="shared" si="1"/>
        <v>9666.8960000000006</v>
      </c>
      <c r="R36">
        <f t="shared" si="2"/>
        <v>66381.201029999997</v>
      </c>
      <c r="S36">
        <f t="shared" si="3"/>
        <v>66381.201029999997</v>
      </c>
      <c r="U36" s="45">
        <v>66381.201029999997</v>
      </c>
      <c r="V36" s="1" t="b">
        <f t="shared" si="4"/>
        <v>0</v>
      </c>
      <c r="W36" t="b">
        <f t="shared" si="5"/>
        <v>0</v>
      </c>
      <c r="X36" t="b">
        <f t="shared" si="6"/>
        <v>1</v>
      </c>
      <c r="Y36" t="b">
        <f t="shared" si="7"/>
        <v>0</v>
      </c>
      <c r="Z36" t="b">
        <f t="shared" si="8"/>
        <v>0</v>
      </c>
      <c r="AB36" s="53" t="s">
        <v>86</v>
      </c>
      <c r="AC36" s="45">
        <v>66381.201029999997</v>
      </c>
      <c r="AE36" t="s">
        <v>229</v>
      </c>
    </row>
    <row r="37" spans="1:31" x14ac:dyDescent="0.2">
      <c r="A37">
        <v>32</v>
      </c>
      <c r="B37" s="9">
        <v>837622.32530000003</v>
      </c>
      <c r="C37" s="11">
        <v>298567.5</v>
      </c>
      <c r="D37" s="9">
        <v>44</v>
      </c>
      <c r="E37" s="10" t="s">
        <v>88</v>
      </c>
      <c r="F37" s="10" t="s">
        <v>88</v>
      </c>
      <c r="G37" s="10">
        <v>200992.5</v>
      </c>
      <c r="H37" s="11">
        <v>67692.820000000007</v>
      </c>
      <c r="I37" s="53" t="s">
        <v>88</v>
      </c>
      <c r="J37" s="10">
        <v>126222.39999999999</v>
      </c>
      <c r="K37" s="10">
        <v>1</v>
      </c>
      <c r="L37" s="10" t="s">
        <v>136</v>
      </c>
      <c r="M37" s="10">
        <v>1</v>
      </c>
      <c r="N37" s="11">
        <v>126222.39999999999</v>
      </c>
      <c r="P37" t="b">
        <f t="shared" si="0"/>
        <v>1</v>
      </c>
      <c r="Q37">
        <f t="shared" si="1"/>
        <v>67692.820000000007</v>
      </c>
      <c r="R37">
        <f t="shared" si="2"/>
        <v>837622.32530000003</v>
      </c>
      <c r="S37">
        <f t="shared" si="3"/>
        <v>837622.32530000003</v>
      </c>
      <c r="U37" s="45">
        <v>837622.32530000003</v>
      </c>
      <c r="V37" s="1" t="b">
        <f t="shared" si="4"/>
        <v>0</v>
      </c>
      <c r="W37" t="b">
        <f t="shared" si="5"/>
        <v>0</v>
      </c>
      <c r="X37" t="b">
        <f t="shared" si="6"/>
        <v>1</v>
      </c>
      <c r="Y37" t="b">
        <f t="shared" si="7"/>
        <v>0</v>
      </c>
      <c r="Z37" t="b">
        <f t="shared" si="8"/>
        <v>0</v>
      </c>
      <c r="AB37" s="53" t="s">
        <v>88</v>
      </c>
      <c r="AC37" s="45">
        <v>837622.32530000003</v>
      </c>
      <c r="AE37" t="s">
        <v>229</v>
      </c>
    </row>
    <row r="38" spans="1:31" x14ac:dyDescent="0.2">
      <c r="A38">
        <v>33</v>
      </c>
      <c r="B38" s="9">
        <v>3646.2221399999999</v>
      </c>
      <c r="C38" s="11">
        <v>3446.0079999999998</v>
      </c>
      <c r="D38" s="9">
        <v>51</v>
      </c>
      <c r="E38" s="10" t="s">
        <v>91</v>
      </c>
      <c r="F38" s="10" t="s">
        <v>91</v>
      </c>
      <c r="G38" s="10">
        <v>866.58680000000004</v>
      </c>
      <c r="H38" s="11">
        <v>859.95690000000002</v>
      </c>
      <c r="I38" s="53" t="s">
        <v>91</v>
      </c>
      <c r="J38" s="10">
        <v>94801.7</v>
      </c>
      <c r="K38" s="10">
        <v>8</v>
      </c>
      <c r="L38" s="10" t="s">
        <v>126</v>
      </c>
      <c r="M38" s="10">
        <v>0.125</v>
      </c>
      <c r="N38" s="11">
        <v>11850.2125</v>
      </c>
      <c r="P38" t="b">
        <f t="shared" ref="P38:P69" si="9">ISNUMBER(B38)</f>
        <v>1</v>
      </c>
      <c r="Q38">
        <f t="shared" ref="Q38:Q69" si="10">IF(AND(P38=0,ISNUMBER(G38)),G38,H38)</f>
        <v>859.95690000000002</v>
      </c>
      <c r="R38">
        <f t="shared" ref="R38:R69" si="11">IF(ISNUMBER(B38),B38,Q38)</f>
        <v>3646.2221399999999</v>
      </c>
      <c r="S38">
        <f t="shared" ref="S38:S69" si="12">IF(R38&gt;0,R38,N38)</f>
        <v>3646.2221399999999</v>
      </c>
      <c r="U38" s="45">
        <v>3646.2221399999999</v>
      </c>
      <c r="V38" s="1" t="b">
        <f t="shared" ref="V38:V69" si="13">N38&gt;U38</f>
        <v>1</v>
      </c>
      <c r="W38" t="b">
        <f t="shared" ref="W38:W69" si="14">U38=N38</f>
        <v>0</v>
      </c>
      <c r="X38" t="b">
        <f t="shared" ref="X38:X69" si="15">U38=B38</f>
        <v>1</v>
      </c>
      <c r="Y38" t="b">
        <f t="shared" ref="Y38:Y69" si="16">U38=G38</f>
        <v>0</v>
      </c>
      <c r="Z38" t="b">
        <f t="shared" ref="Z38:Z69" si="17">U38=H38</f>
        <v>0</v>
      </c>
      <c r="AB38" s="53" t="s">
        <v>91</v>
      </c>
      <c r="AC38" s="45">
        <v>3646.2221399999999</v>
      </c>
      <c r="AE38" t="s">
        <v>229</v>
      </c>
    </row>
    <row r="39" spans="1:31" x14ac:dyDescent="0.2">
      <c r="A39">
        <v>34</v>
      </c>
      <c r="B39" s="9" t="e">
        <f>#N/A</f>
        <v>#N/A</v>
      </c>
      <c r="C39" s="11" t="e">
        <f>#N/A</f>
        <v>#N/A</v>
      </c>
      <c r="D39" s="9">
        <v>48</v>
      </c>
      <c r="E39" s="10" t="s">
        <v>139</v>
      </c>
      <c r="F39" s="10" t="s">
        <v>139</v>
      </c>
      <c r="G39" s="10">
        <v>4510.6719999999996</v>
      </c>
      <c r="H39" s="11">
        <v>12430.87</v>
      </c>
      <c r="I39" s="53" t="s">
        <v>139</v>
      </c>
      <c r="J39" s="10">
        <v>4886.5</v>
      </c>
      <c r="K39" s="10">
        <v>1</v>
      </c>
      <c r="L39" s="10" t="s">
        <v>140</v>
      </c>
      <c r="M39" s="10">
        <v>1</v>
      </c>
      <c r="N39" s="11">
        <v>4886.5</v>
      </c>
      <c r="P39" t="b">
        <f t="shared" si="9"/>
        <v>0</v>
      </c>
      <c r="Q39">
        <f t="shared" si="10"/>
        <v>12430.87</v>
      </c>
      <c r="R39">
        <f t="shared" si="11"/>
        <v>12430.87</v>
      </c>
      <c r="S39">
        <f t="shared" si="12"/>
        <v>12430.87</v>
      </c>
      <c r="U39" s="45">
        <v>4510.6719999999996</v>
      </c>
      <c r="V39" s="1" t="b">
        <f t="shared" si="13"/>
        <v>1</v>
      </c>
      <c r="W39" t="b">
        <f t="shared" si="14"/>
        <v>0</v>
      </c>
      <c r="X39" t="e">
        <f t="shared" si="15"/>
        <v>#N/A</v>
      </c>
      <c r="Y39" t="b">
        <f t="shared" si="16"/>
        <v>1</v>
      </c>
      <c r="Z39" t="b">
        <f t="shared" si="17"/>
        <v>0</v>
      </c>
      <c r="AB39" s="53" t="s">
        <v>139</v>
      </c>
      <c r="AC39" s="45">
        <v>4510.6719999999996</v>
      </c>
      <c r="AE39" t="s">
        <v>230</v>
      </c>
    </row>
    <row r="40" spans="1:31" x14ac:dyDescent="0.2">
      <c r="A40">
        <v>35</v>
      </c>
      <c r="B40" s="9" t="e">
        <f>#N/A</f>
        <v>#N/A</v>
      </c>
      <c r="C40" s="11" t="e">
        <f>#N/A</f>
        <v>#N/A</v>
      </c>
      <c r="D40" s="9">
        <v>27</v>
      </c>
      <c r="E40" s="10" t="s">
        <v>142</v>
      </c>
      <c r="F40"/>
      <c r="G40"/>
      <c r="H40"/>
      <c r="I40" s="53" t="s">
        <v>142</v>
      </c>
      <c r="J40" s="10">
        <v>261600.6</v>
      </c>
      <c r="K40" s="10">
        <v>16</v>
      </c>
      <c r="L40" s="10" t="s">
        <v>72</v>
      </c>
      <c r="M40" s="10">
        <v>0.01</v>
      </c>
      <c r="N40" s="11">
        <v>2616.0059999999999</v>
      </c>
      <c r="P40" t="b">
        <f t="shared" si="9"/>
        <v>0</v>
      </c>
      <c r="Q40">
        <f t="shared" si="10"/>
        <v>0</v>
      </c>
      <c r="R40">
        <f t="shared" si="11"/>
        <v>0</v>
      </c>
      <c r="S40">
        <f t="shared" si="12"/>
        <v>2616.0059999999999</v>
      </c>
      <c r="U40" s="45">
        <v>2616.0059999999999</v>
      </c>
      <c r="V40" s="1" t="b">
        <f t="shared" si="13"/>
        <v>0</v>
      </c>
      <c r="W40" t="b">
        <f t="shared" si="14"/>
        <v>1</v>
      </c>
      <c r="X40" t="e">
        <f t="shared" si="15"/>
        <v>#N/A</v>
      </c>
      <c r="Y40" t="b">
        <f t="shared" si="16"/>
        <v>0</v>
      </c>
      <c r="Z40" t="b">
        <f t="shared" si="17"/>
        <v>0</v>
      </c>
      <c r="AB40" s="53" t="s">
        <v>142</v>
      </c>
      <c r="AC40" s="45">
        <v>2616.0059999999999</v>
      </c>
      <c r="AE40" t="s">
        <v>234</v>
      </c>
    </row>
    <row r="41" spans="1:31" ht="15" x14ac:dyDescent="0.25">
      <c r="A41">
        <v>36</v>
      </c>
      <c r="B41" s="9" t="e">
        <f>#N/A</f>
        <v>#N/A</v>
      </c>
      <c r="C41" s="11" t="e">
        <f>#N/A</f>
        <v>#N/A</v>
      </c>
      <c r="D41" s="9">
        <v>13</v>
      </c>
      <c r="E41" s="10" t="s">
        <v>144</v>
      </c>
      <c r="F41" s="10" t="s">
        <v>144</v>
      </c>
      <c r="G41" s="10">
        <v>442.83589999999998</v>
      </c>
      <c r="H41" s="11">
        <v>4864.6419999999998</v>
      </c>
      <c r="I41" s="53" t="s">
        <v>144</v>
      </c>
      <c r="J41" s="10">
        <v>74365.7</v>
      </c>
      <c r="K41" s="10">
        <v>2</v>
      </c>
      <c r="L41" s="10" t="s">
        <v>145</v>
      </c>
      <c r="M41" s="10">
        <v>0.4</v>
      </c>
      <c r="N41" s="11">
        <v>29746.28</v>
      </c>
      <c r="P41" t="b">
        <f t="shared" si="9"/>
        <v>0</v>
      </c>
      <c r="Q41">
        <f t="shared" si="10"/>
        <v>4864.6419999999998</v>
      </c>
      <c r="R41">
        <f t="shared" si="11"/>
        <v>4864.6419999999998</v>
      </c>
      <c r="S41">
        <f t="shared" si="12"/>
        <v>4864.6419999999998</v>
      </c>
      <c r="U41" s="55">
        <v>442.83589999999998</v>
      </c>
      <c r="V41" s="1" t="b">
        <f t="shared" si="13"/>
        <v>1</v>
      </c>
      <c r="W41" t="b">
        <f t="shared" si="14"/>
        <v>0</v>
      </c>
      <c r="X41" t="e">
        <f t="shared" si="15"/>
        <v>#N/A</v>
      </c>
      <c r="Y41" t="b">
        <f t="shared" si="16"/>
        <v>1</v>
      </c>
      <c r="Z41" t="b">
        <f t="shared" si="17"/>
        <v>0</v>
      </c>
      <c r="AB41" s="53" t="s">
        <v>144</v>
      </c>
      <c r="AC41" s="54">
        <v>29746.28</v>
      </c>
      <c r="AE41" t="s">
        <v>235</v>
      </c>
    </row>
    <row r="42" spans="1:31" ht="15" x14ac:dyDescent="0.25">
      <c r="A42">
        <v>37</v>
      </c>
      <c r="B42" s="9" t="e">
        <f>#N/A</f>
        <v>#N/A</v>
      </c>
      <c r="C42" s="11" t="e">
        <f>#N/A</f>
        <v>#N/A</v>
      </c>
      <c r="D42" s="9">
        <v>9</v>
      </c>
      <c r="E42" s="10" t="s">
        <v>147</v>
      </c>
      <c r="F42" s="10" t="s">
        <v>147</v>
      </c>
      <c r="G42" s="10">
        <v>3071.857</v>
      </c>
      <c r="H42" s="11">
        <v>6114.67</v>
      </c>
      <c r="I42" s="53" t="s">
        <v>147</v>
      </c>
      <c r="J42" s="10">
        <v>20570</v>
      </c>
      <c r="K42" s="10">
        <v>1</v>
      </c>
      <c r="L42" s="10" t="s">
        <v>173</v>
      </c>
      <c r="M42" s="10">
        <v>1</v>
      </c>
      <c r="N42" s="11">
        <v>20570</v>
      </c>
      <c r="P42" t="b">
        <f t="shared" si="9"/>
        <v>0</v>
      </c>
      <c r="Q42">
        <f t="shared" si="10"/>
        <v>6114.67</v>
      </c>
      <c r="R42">
        <f t="shared" si="11"/>
        <v>6114.67</v>
      </c>
      <c r="S42">
        <f t="shared" si="12"/>
        <v>6114.67</v>
      </c>
      <c r="U42" s="55">
        <v>3071.857</v>
      </c>
      <c r="V42" s="1" t="b">
        <f t="shared" si="13"/>
        <v>1</v>
      </c>
      <c r="W42" t="b">
        <f t="shared" si="14"/>
        <v>0</v>
      </c>
      <c r="X42" t="e">
        <f t="shared" si="15"/>
        <v>#N/A</v>
      </c>
      <c r="Y42" t="b">
        <f t="shared" si="16"/>
        <v>1</v>
      </c>
      <c r="Z42" t="b">
        <f t="shared" si="17"/>
        <v>0</v>
      </c>
      <c r="AB42" s="53" t="s">
        <v>147</v>
      </c>
      <c r="AC42" s="54">
        <v>20570</v>
      </c>
      <c r="AE42" t="s">
        <v>228</v>
      </c>
    </row>
    <row r="43" spans="1:31" x14ac:dyDescent="0.2">
      <c r="A43">
        <v>38</v>
      </c>
      <c r="B43" s="9">
        <v>130790.82432</v>
      </c>
      <c r="C43" s="11">
        <v>234370.7</v>
      </c>
      <c r="D43" s="9">
        <v>80</v>
      </c>
      <c r="E43" s="10" t="s">
        <v>92</v>
      </c>
      <c r="F43" s="10" t="s">
        <v>92</v>
      </c>
      <c r="G43" s="10">
        <v>21139.86</v>
      </c>
      <c r="H43" s="11">
        <v>38166.339999999997</v>
      </c>
      <c r="I43" s="53" t="s">
        <v>92</v>
      </c>
      <c r="J43" s="10">
        <v>138910.70000000001</v>
      </c>
      <c r="K43" s="10">
        <v>3</v>
      </c>
      <c r="L43" s="10" t="s">
        <v>59</v>
      </c>
      <c r="M43" s="10">
        <v>0.33</v>
      </c>
      <c r="N43" s="11">
        <v>45840.531000000003</v>
      </c>
      <c r="P43" t="b">
        <f t="shared" si="9"/>
        <v>1</v>
      </c>
      <c r="Q43">
        <f t="shared" si="10"/>
        <v>38166.339999999997</v>
      </c>
      <c r="R43">
        <f t="shared" si="11"/>
        <v>130790.82432</v>
      </c>
      <c r="S43">
        <f t="shared" si="12"/>
        <v>130790.82432</v>
      </c>
      <c r="U43" s="45">
        <v>130790.82432</v>
      </c>
      <c r="V43" s="1" t="b">
        <f t="shared" si="13"/>
        <v>0</v>
      </c>
      <c r="W43" t="b">
        <f t="shared" si="14"/>
        <v>0</v>
      </c>
      <c r="X43" t="b">
        <f t="shared" si="15"/>
        <v>1</v>
      </c>
      <c r="Y43" t="b">
        <f t="shared" si="16"/>
        <v>0</v>
      </c>
      <c r="Z43" t="b">
        <f t="shared" si="17"/>
        <v>0</v>
      </c>
      <c r="AB43" s="53" t="s">
        <v>92</v>
      </c>
      <c r="AC43" s="45">
        <v>130790.82432</v>
      </c>
      <c r="AE43" t="s">
        <v>229</v>
      </c>
    </row>
    <row r="44" spans="1:31" ht="15" x14ac:dyDescent="0.25">
      <c r="A44">
        <v>39</v>
      </c>
      <c r="B44" s="9" t="e">
        <f>#N/A</f>
        <v>#N/A</v>
      </c>
      <c r="C44" s="11" t="e">
        <f>#N/A</f>
        <v>#N/A</v>
      </c>
      <c r="D44" s="9">
        <v>14</v>
      </c>
      <c r="E44" s="10" t="s">
        <v>150</v>
      </c>
      <c r="F44" s="10" t="s">
        <v>150</v>
      </c>
      <c r="G44" s="10">
        <v>3966.5039999999999</v>
      </c>
      <c r="H44" s="11">
        <v>20373.2</v>
      </c>
      <c r="I44" s="53" t="s">
        <v>150</v>
      </c>
      <c r="J44" s="10">
        <v>74365.7</v>
      </c>
      <c r="K44" s="10">
        <v>2</v>
      </c>
      <c r="L44" s="10" t="s">
        <v>145</v>
      </c>
      <c r="M44" s="10">
        <v>0.6</v>
      </c>
      <c r="N44" s="11">
        <v>44619.42</v>
      </c>
      <c r="P44" t="b">
        <f t="shared" si="9"/>
        <v>0</v>
      </c>
      <c r="Q44">
        <f t="shared" si="10"/>
        <v>20373.2</v>
      </c>
      <c r="R44">
        <f t="shared" si="11"/>
        <v>20373.2</v>
      </c>
      <c r="S44">
        <f t="shared" si="12"/>
        <v>20373.2</v>
      </c>
      <c r="U44" s="55">
        <v>3966.5039999999999</v>
      </c>
      <c r="V44" s="1" t="b">
        <f t="shared" si="13"/>
        <v>1</v>
      </c>
      <c r="W44" t="b">
        <f t="shared" si="14"/>
        <v>0</v>
      </c>
      <c r="X44" t="e">
        <f t="shared" si="15"/>
        <v>#N/A</v>
      </c>
      <c r="Y44" t="b">
        <f t="shared" si="16"/>
        <v>1</v>
      </c>
      <c r="Z44" t="b">
        <f t="shared" si="17"/>
        <v>0</v>
      </c>
      <c r="AB44" s="53" t="s">
        <v>150</v>
      </c>
      <c r="AC44" s="45">
        <v>44619.42</v>
      </c>
      <c r="AE44" t="s">
        <v>236</v>
      </c>
    </row>
    <row r="45" spans="1:31" x14ac:dyDescent="0.2">
      <c r="A45">
        <v>40</v>
      </c>
      <c r="B45" s="9" t="e">
        <f>#N/A</f>
        <v>#N/A</v>
      </c>
      <c r="C45" s="11" t="e">
        <f>#N/A</f>
        <v>#N/A</v>
      </c>
      <c r="D45" s="9">
        <v>62</v>
      </c>
      <c r="E45" s="10" t="s">
        <v>151</v>
      </c>
      <c r="F45"/>
      <c r="G45"/>
      <c r="H45"/>
      <c r="I45" s="53" t="s">
        <v>151</v>
      </c>
      <c r="J45" s="10" t="e">
        <f>#N/A</f>
        <v>#N/A</v>
      </c>
      <c r="K45" s="10">
        <v>1</v>
      </c>
      <c r="L45" s="10" t="s">
        <v>151</v>
      </c>
      <c r="M45" s="10">
        <v>1</v>
      </c>
      <c r="N45" s="11" t="e">
        <f>#N/A</f>
        <v>#N/A</v>
      </c>
      <c r="P45" t="b">
        <f t="shared" si="9"/>
        <v>0</v>
      </c>
      <c r="Q45">
        <f t="shared" si="10"/>
        <v>0</v>
      </c>
      <c r="R45">
        <f t="shared" si="11"/>
        <v>0</v>
      </c>
      <c r="S45" t="e">
        <f t="shared" si="12"/>
        <v>#N/A</v>
      </c>
      <c r="U45" s="45" t="e">
        <f>#N/A</f>
        <v>#N/A</v>
      </c>
      <c r="V45" s="1" t="e">
        <f t="shared" si="13"/>
        <v>#N/A</v>
      </c>
      <c r="W45" t="e">
        <f t="shared" si="14"/>
        <v>#N/A</v>
      </c>
      <c r="X45" t="e">
        <f t="shared" si="15"/>
        <v>#N/A</v>
      </c>
      <c r="Y45" t="e">
        <f t="shared" si="16"/>
        <v>#N/A</v>
      </c>
      <c r="Z45" t="e">
        <f t="shared" si="17"/>
        <v>#N/A</v>
      </c>
      <c r="AB45" s="53" t="s">
        <v>151</v>
      </c>
      <c r="AC45" s="45" t="e">
        <f>#N/A</f>
        <v>#N/A</v>
      </c>
    </row>
    <row r="46" spans="1:31" ht="15" x14ac:dyDescent="0.25">
      <c r="A46">
        <v>41</v>
      </c>
      <c r="B46" s="9" t="e">
        <f>#N/A</f>
        <v>#N/A</v>
      </c>
      <c r="C46" s="11" t="e">
        <f>#N/A</f>
        <v>#N/A</v>
      </c>
      <c r="D46" s="9">
        <v>47</v>
      </c>
      <c r="E46" s="10" t="s">
        <v>152</v>
      </c>
      <c r="F46" s="10" t="s">
        <v>152</v>
      </c>
      <c r="G46" s="10">
        <v>530.99590000000001</v>
      </c>
      <c r="H46" s="11">
        <v>11720.56</v>
      </c>
      <c r="I46" s="53" t="s">
        <v>152</v>
      </c>
      <c r="J46" s="10">
        <v>6637.5</v>
      </c>
      <c r="K46" s="10">
        <v>1</v>
      </c>
      <c r="L46" s="10" t="s">
        <v>153</v>
      </c>
      <c r="M46" s="10">
        <v>1</v>
      </c>
      <c r="N46" s="11">
        <v>6637.5</v>
      </c>
      <c r="P46" t="b">
        <f t="shared" si="9"/>
        <v>0</v>
      </c>
      <c r="Q46">
        <f t="shared" si="10"/>
        <v>11720.56</v>
      </c>
      <c r="R46">
        <f t="shared" si="11"/>
        <v>11720.56</v>
      </c>
      <c r="S46">
        <f t="shared" si="12"/>
        <v>11720.56</v>
      </c>
      <c r="U46" s="55">
        <v>530.99590000000001</v>
      </c>
      <c r="V46" s="1" t="b">
        <f t="shared" si="13"/>
        <v>1</v>
      </c>
      <c r="W46" t="b">
        <f t="shared" si="14"/>
        <v>0</v>
      </c>
      <c r="X46" t="e">
        <f t="shared" si="15"/>
        <v>#N/A</v>
      </c>
      <c r="Y46" t="b">
        <f t="shared" si="16"/>
        <v>1</v>
      </c>
      <c r="Z46" t="b">
        <f t="shared" si="17"/>
        <v>0</v>
      </c>
      <c r="AB46" s="53" t="s">
        <v>152</v>
      </c>
      <c r="AC46" s="54">
        <v>6637.5</v>
      </c>
      <c r="AE46" t="s">
        <v>228</v>
      </c>
    </row>
    <row r="47" spans="1:31" x14ac:dyDescent="0.2">
      <c r="A47">
        <v>42</v>
      </c>
      <c r="B47" s="9" t="e">
        <f>#N/A</f>
        <v>#N/A</v>
      </c>
      <c r="C47" s="11" t="e">
        <f>#N/A</f>
        <v>#N/A</v>
      </c>
      <c r="D47" s="9">
        <v>63</v>
      </c>
      <c r="E47" s="10" t="s">
        <v>154</v>
      </c>
      <c r="F47"/>
      <c r="G47"/>
      <c r="H47"/>
      <c r="I47" s="53" t="s">
        <v>154</v>
      </c>
      <c r="J47" s="10" t="e">
        <f>#N/A</f>
        <v>#N/A</v>
      </c>
      <c r="K47" s="10">
        <v>1</v>
      </c>
      <c r="L47" s="10" t="s">
        <v>154</v>
      </c>
      <c r="M47" s="10">
        <v>1</v>
      </c>
      <c r="N47" s="11" t="e">
        <f>#N/A</f>
        <v>#N/A</v>
      </c>
      <c r="P47" t="b">
        <f t="shared" si="9"/>
        <v>0</v>
      </c>
      <c r="Q47">
        <f t="shared" si="10"/>
        <v>0</v>
      </c>
      <c r="R47">
        <f t="shared" si="11"/>
        <v>0</v>
      </c>
      <c r="S47" t="e">
        <f t="shared" si="12"/>
        <v>#N/A</v>
      </c>
      <c r="U47" s="45" t="e">
        <f>#N/A</f>
        <v>#N/A</v>
      </c>
      <c r="V47" s="1" t="e">
        <f t="shared" si="13"/>
        <v>#N/A</v>
      </c>
      <c r="W47" t="e">
        <f t="shared" si="14"/>
        <v>#N/A</v>
      </c>
      <c r="X47" t="e">
        <f t="shared" si="15"/>
        <v>#N/A</v>
      </c>
      <c r="Y47" t="e">
        <f t="shared" si="16"/>
        <v>#N/A</v>
      </c>
      <c r="Z47" t="e">
        <f t="shared" si="17"/>
        <v>#N/A</v>
      </c>
      <c r="AB47" s="53" t="s">
        <v>154</v>
      </c>
      <c r="AC47" s="45" t="e">
        <f>#N/A</f>
        <v>#N/A</v>
      </c>
    </row>
    <row r="48" spans="1:31" ht="15" x14ac:dyDescent="0.25">
      <c r="A48">
        <v>43</v>
      </c>
      <c r="B48" s="9" t="e">
        <f>#N/A</f>
        <v>#N/A</v>
      </c>
      <c r="C48" s="11" t="e">
        <f>#N/A</f>
        <v>#N/A</v>
      </c>
      <c r="D48" s="9">
        <v>42</v>
      </c>
      <c r="E48" s="10" t="s">
        <v>155</v>
      </c>
      <c r="F48" s="10" t="s">
        <v>155</v>
      </c>
      <c r="G48" s="10">
        <v>17.636320000000001</v>
      </c>
      <c r="H48" s="11">
        <v>153.31399999999999</v>
      </c>
      <c r="I48" s="53" t="s">
        <v>155</v>
      </c>
      <c r="J48" s="10">
        <v>6329.9</v>
      </c>
      <c r="K48" s="10">
        <v>2</v>
      </c>
      <c r="L48" s="10" t="s">
        <v>120</v>
      </c>
      <c r="M48" s="10">
        <v>0.5</v>
      </c>
      <c r="N48" s="11">
        <v>3164.95</v>
      </c>
      <c r="P48" t="b">
        <f t="shared" si="9"/>
        <v>0</v>
      </c>
      <c r="Q48">
        <f t="shared" si="10"/>
        <v>153.31399999999999</v>
      </c>
      <c r="R48">
        <f t="shared" si="11"/>
        <v>153.31399999999999</v>
      </c>
      <c r="S48">
        <f t="shared" si="12"/>
        <v>153.31399999999999</v>
      </c>
      <c r="U48" s="55">
        <v>17.636320000000001</v>
      </c>
      <c r="V48" s="1" t="b">
        <f t="shared" si="13"/>
        <v>1</v>
      </c>
      <c r="W48" t="b">
        <f t="shared" si="14"/>
        <v>0</v>
      </c>
      <c r="X48" t="e">
        <f t="shared" si="15"/>
        <v>#N/A</v>
      </c>
      <c r="Y48" t="b">
        <f t="shared" si="16"/>
        <v>1</v>
      </c>
      <c r="Z48" t="b">
        <f t="shared" si="17"/>
        <v>0</v>
      </c>
      <c r="AB48" s="53" t="s">
        <v>155</v>
      </c>
      <c r="AC48" s="45">
        <v>3164.95</v>
      </c>
      <c r="AE48" t="s">
        <v>237</v>
      </c>
    </row>
    <row r="49" spans="1:44" ht="15" x14ac:dyDescent="0.25">
      <c r="A49">
        <v>44</v>
      </c>
      <c r="B49" s="9" t="e">
        <f>#N/A</f>
        <v>#N/A</v>
      </c>
      <c r="C49" s="11" t="e">
        <f>#N/A</f>
        <v>#N/A</v>
      </c>
      <c r="D49" s="9">
        <v>46</v>
      </c>
      <c r="E49" s="10" t="s">
        <v>157</v>
      </c>
      <c r="F49" s="10" t="s">
        <v>157</v>
      </c>
      <c r="G49" s="10">
        <v>4.8584350000000001</v>
      </c>
      <c r="H49" s="11">
        <v>19.983329999999999</v>
      </c>
      <c r="I49" s="53" t="s">
        <v>157</v>
      </c>
      <c r="J49" s="10">
        <v>20.8</v>
      </c>
      <c r="K49" s="10">
        <v>1</v>
      </c>
      <c r="L49" s="10" t="s">
        <v>159</v>
      </c>
      <c r="M49" s="10">
        <v>1</v>
      </c>
      <c r="N49" s="11">
        <v>20.8</v>
      </c>
      <c r="P49" t="b">
        <f t="shared" si="9"/>
        <v>0</v>
      </c>
      <c r="Q49">
        <f t="shared" si="10"/>
        <v>19.983329999999999</v>
      </c>
      <c r="R49">
        <f t="shared" si="11"/>
        <v>19.983329999999999</v>
      </c>
      <c r="S49">
        <f t="shared" si="12"/>
        <v>19.983329999999999</v>
      </c>
      <c r="U49" s="55">
        <v>4.8584350000000001</v>
      </c>
      <c r="V49" s="1" t="b">
        <f t="shared" si="13"/>
        <v>1</v>
      </c>
      <c r="W49" t="b">
        <f t="shared" si="14"/>
        <v>0</v>
      </c>
      <c r="X49" t="e">
        <f t="shared" si="15"/>
        <v>#N/A</v>
      </c>
      <c r="Y49" t="b">
        <f t="shared" si="16"/>
        <v>1</v>
      </c>
      <c r="Z49" t="b">
        <f t="shared" si="17"/>
        <v>0</v>
      </c>
      <c r="AB49" s="53" t="s">
        <v>157</v>
      </c>
      <c r="AC49" s="45">
        <v>4.8584350000000001</v>
      </c>
      <c r="AE49" t="s">
        <v>230</v>
      </c>
    </row>
    <row r="50" spans="1:44" ht="15" x14ac:dyDescent="0.25">
      <c r="A50">
        <v>45</v>
      </c>
      <c r="B50" s="9" t="e">
        <f>#N/A</f>
        <v>#N/A</v>
      </c>
      <c r="C50" s="11" t="e">
        <f>#N/A</f>
        <v>#N/A</v>
      </c>
      <c r="D50" s="9">
        <v>68</v>
      </c>
      <c r="E50" s="10" t="s">
        <v>160</v>
      </c>
      <c r="F50" s="10" t="s">
        <v>160</v>
      </c>
      <c r="G50"/>
      <c r="H50" s="11">
        <v>1704.171</v>
      </c>
      <c r="I50" s="53" t="s">
        <v>160</v>
      </c>
      <c r="J50" s="10">
        <v>19488.8</v>
      </c>
      <c r="K50" s="10">
        <v>2</v>
      </c>
      <c r="L50" s="10" t="s">
        <v>161</v>
      </c>
      <c r="M50" s="10">
        <v>0.3</v>
      </c>
      <c r="N50" s="11">
        <v>5846.64</v>
      </c>
      <c r="P50" t="b">
        <f t="shared" si="9"/>
        <v>0</v>
      </c>
      <c r="Q50">
        <f t="shared" si="10"/>
        <v>1704.171</v>
      </c>
      <c r="R50">
        <f t="shared" si="11"/>
        <v>1704.171</v>
      </c>
      <c r="S50">
        <f t="shared" si="12"/>
        <v>1704.171</v>
      </c>
      <c r="U50" s="55">
        <v>1704.171</v>
      </c>
      <c r="V50" s="1" t="b">
        <f t="shared" si="13"/>
        <v>1</v>
      </c>
      <c r="W50" t="b">
        <f t="shared" si="14"/>
        <v>0</v>
      </c>
      <c r="X50" t="e">
        <f t="shared" si="15"/>
        <v>#N/A</v>
      </c>
      <c r="Y50" t="b">
        <f t="shared" si="16"/>
        <v>0</v>
      </c>
      <c r="Z50" t="b">
        <f t="shared" si="17"/>
        <v>1</v>
      </c>
      <c r="AB50" s="53" t="s">
        <v>160</v>
      </c>
      <c r="AC50" s="55">
        <v>1704.171</v>
      </c>
      <c r="AE50" t="s">
        <v>238</v>
      </c>
    </row>
    <row r="51" spans="1:44" x14ac:dyDescent="0.2">
      <c r="A51">
        <v>46</v>
      </c>
      <c r="B51" s="9">
        <v>639.21481000000006</v>
      </c>
      <c r="C51" s="11">
        <v>1194.6030000000001</v>
      </c>
      <c r="D51" s="9">
        <v>28</v>
      </c>
      <c r="E51" s="10" t="s">
        <v>94</v>
      </c>
      <c r="F51" s="10" t="s">
        <v>94</v>
      </c>
      <c r="G51" s="10">
        <v>115.7754</v>
      </c>
      <c r="H51" s="11">
        <v>213.20760000000001</v>
      </c>
      <c r="I51" s="53" t="s">
        <v>94</v>
      </c>
      <c r="J51" s="10">
        <v>261600.6</v>
      </c>
      <c r="K51" s="10">
        <v>16</v>
      </c>
      <c r="L51" s="10" t="s">
        <v>72</v>
      </c>
      <c r="M51" s="10">
        <v>0.05</v>
      </c>
      <c r="N51" s="11">
        <v>13080.03</v>
      </c>
      <c r="P51" t="b">
        <f t="shared" si="9"/>
        <v>1</v>
      </c>
      <c r="Q51">
        <f t="shared" si="10"/>
        <v>213.20760000000001</v>
      </c>
      <c r="R51">
        <f t="shared" si="11"/>
        <v>639.21481000000006</v>
      </c>
      <c r="S51">
        <f t="shared" si="12"/>
        <v>639.21481000000006</v>
      </c>
      <c r="U51" s="45">
        <v>639.21481000000006</v>
      </c>
      <c r="V51" s="1" t="b">
        <f t="shared" si="13"/>
        <v>1</v>
      </c>
      <c r="W51" t="b">
        <f t="shared" si="14"/>
        <v>0</v>
      </c>
      <c r="X51" t="b">
        <f t="shared" si="15"/>
        <v>1</v>
      </c>
      <c r="Y51" t="b">
        <f t="shared" si="16"/>
        <v>0</v>
      </c>
      <c r="Z51" t="b">
        <f t="shared" si="17"/>
        <v>0</v>
      </c>
      <c r="AB51" s="53" t="s">
        <v>94</v>
      </c>
      <c r="AC51" s="45">
        <v>639.21481000000006</v>
      </c>
      <c r="AE51" t="s">
        <v>229</v>
      </c>
    </row>
    <row r="52" spans="1:44" x14ac:dyDescent="0.2">
      <c r="A52">
        <v>47</v>
      </c>
      <c r="B52" s="9">
        <v>68242.971520000006</v>
      </c>
      <c r="C52" s="11">
        <v>43863.77</v>
      </c>
      <c r="D52" s="9">
        <v>29</v>
      </c>
      <c r="E52" s="10" t="s">
        <v>97</v>
      </c>
      <c r="F52" s="10" t="s">
        <v>97</v>
      </c>
      <c r="G52" s="10">
        <v>11474.92</v>
      </c>
      <c r="H52" s="11">
        <v>7503.9979999999996</v>
      </c>
      <c r="I52" s="53" t="s">
        <v>97</v>
      </c>
      <c r="J52" s="10">
        <v>261600.6</v>
      </c>
      <c r="K52" s="10">
        <v>16</v>
      </c>
      <c r="L52" s="10" t="s">
        <v>72</v>
      </c>
      <c r="M52" s="10">
        <v>0.05</v>
      </c>
      <c r="N52" s="11">
        <v>13080.03</v>
      </c>
      <c r="P52" t="b">
        <f t="shared" si="9"/>
        <v>1</v>
      </c>
      <c r="Q52">
        <f t="shared" si="10"/>
        <v>7503.9979999999996</v>
      </c>
      <c r="R52">
        <f t="shared" si="11"/>
        <v>68242.971520000006</v>
      </c>
      <c r="S52">
        <f t="shared" si="12"/>
        <v>68242.971520000006</v>
      </c>
      <c r="U52" s="45">
        <v>68242.971520000006</v>
      </c>
      <c r="V52" s="1" t="b">
        <f t="shared" si="13"/>
        <v>0</v>
      </c>
      <c r="W52" t="b">
        <f t="shared" si="14"/>
        <v>0</v>
      </c>
      <c r="X52" t="b">
        <f t="shared" si="15"/>
        <v>1</v>
      </c>
      <c r="Y52" t="b">
        <f t="shared" si="16"/>
        <v>0</v>
      </c>
      <c r="Z52" t="b">
        <f t="shared" si="17"/>
        <v>0</v>
      </c>
      <c r="AB52" s="53" t="s">
        <v>97</v>
      </c>
      <c r="AC52" s="45">
        <v>68242.971520000006</v>
      </c>
      <c r="AE52" t="s">
        <v>229</v>
      </c>
    </row>
    <row r="53" spans="1:44" ht="15" x14ac:dyDescent="0.25">
      <c r="A53">
        <v>48</v>
      </c>
      <c r="B53" s="9" t="e">
        <f>#N/A</f>
        <v>#N/A</v>
      </c>
      <c r="C53" s="11" t="e">
        <f>#N/A</f>
        <v>#N/A</v>
      </c>
      <c r="D53" s="9">
        <v>69</v>
      </c>
      <c r="E53" s="10" t="s">
        <v>163</v>
      </c>
      <c r="F53" s="10" t="s">
        <v>163</v>
      </c>
      <c r="G53" s="10">
        <v>1681.596</v>
      </c>
      <c r="H53" s="11">
        <v>3018.587</v>
      </c>
      <c r="I53" s="53" t="s">
        <v>163</v>
      </c>
      <c r="J53" s="10">
        <v>19488.8</v>
      </c>
      <c r="K53" s="10">
        <v>2</v>
      </c>
      <c r="L53" s="10" t="s">
        <v>161</v>
      </c>
      <c r="M53" s="10">
        <v>0.7</v>
      </c>
      <c r="N53" s="11">
        <v>13642.16</v>
      </c>
      <c r="P53" t="b">
        <f t="shared" si="9"/>
        <v>0</v>
      </c>
      <c r="Q53">
        <f t="shared" si="10"/>
        <v>3018.587</v>
      </c>
      <c r="R53">
        <f t="shared" si="11"/>
        <v>3018.587</v>
      </c>
      <c r="S53">
        <f t="shared" si="12"/>
        <v>3018.587</v>
      </c>
      <c r="U53" s="55">
        <v>1681.596</v>
      </c>
      <c r="V53" s="1" t="b">
        <f t="shared" si="13"/>
        <v>1</v>
      </c>
      <c r="W53" t="b">
        <f t="shared" si="14"/>
        <v>0</v>
      </c>
      <c r="X53" t="e">
        <f t="shared" si="15"/>
        <v>#N/A</v>
      </c>
      <c r="Y53" t="b">
        <f t="shared" si="16"/>
        <v>1</v>
      </c>
      <c r="Z53" t="b">
        <f t="shared" si="17"/>
        <v>0</v>
      </c>
      <c r="AB53" s="53" t="s">
        <v>163</v>
      </c>
      <c r="AC53" s="45">
        <v>3018.587</v>
      </c>
      <c r="AE53" t="s">
        <v>238</v>
      </c>
    </row>
    <row r="54" spans="1:44" x14ac:dyDescent="0.2">
      <c r="A54">
        <v>49</v>
      </c>
      <c r="B54" s="9" t="e">
        <f>#N/A</f>
        <v>#N/A</v>
      </c>
      <c r="C54" s="11" t="e">
        <f>#N/A</f>
        <v>#N/A</v>
      </c>
      <c r="D54" s="9">
        <v>64</v>
      </c>
      <c r="E54" s="10" t="s">
        <v>164</v>
      </c>
      <c r="F54"/>
      <c r="G54"/>
      <c r="H54"/>
      <c r="I54" s="53" t="s">
        <v>164</v>
      </c>
      <c r="J54" s="10">
        <v>31842.799999999999</v>
      </c>
      <c r="K54" s="10">
        <v>1</v>
      </c>
      <c r="L54" s="10" t="s">
        <v>164</v>
      </c>
      <c r="M54" s="10">
        <v>1</v>
      </c>
      <c r="N54" s="11">
        <v>31842.799999999999</v>
      </c>
      <c r="P54" t="b">
        <f t="shared" si="9"/>
        <v>0</v>
      </c>
      <c r="Q54">
        <f t="shared" si="10"/>
        <v>0</v>
      </c>
      <c r="R54">
        <f t="shared" si="11"/>
        <v>0</v>
      </c>
      <c r="S54">
        <f t="shared" si="12"/>
        <v>31842.799999999999</v>
      </c>
      <c r="U54" s="45">
        <v>31842.799999999999</v>
      </c>
      <c r="V54" s="1" t="b">
        <f t="shared" si="13"/>
        <v>0</v>
      </c>
      <c r="W54" t="b">
        <f t="shared" si="14"/>
        <v>1</v>
      </c>
      <c r="X54" t="e">
        <f t="shared" si="15"/>
        <v>#N/A</v>
      </c>
      <c r="Y54" t="b">
        <f t="shared" si="16"/>
        <v>0</v>
      </c>
      <c r="Z54" t="b">
        <f t="shared" si="17"/>
        <v>0</v>
      </c>
      <c r="AB54" s="53" t="s">
        <v>164</v>
      </c>
      <c r="AC54" s="45">
        <v>31842.799999999999</v>
      </c>
      <c r="AE54" t="s">
        <v>228</v>
      </c>
    </row>
    <row r="55" spans="1:44" x14ac:dyDescent="0.2">
      <c r="A55">
        <v>50</v>
      </c>
      <c r="B55" s="9" t="e">
        <f>#N/A</f>
        <v>#N/A</v>
      </c>
      <c r="C55" s="11" t="e">
        <f>#N/A</f>
        <v>#N/A</v>
      </c>
      <c r="D55" s="9">
        <v>65</v>
      </c>
      <c r="E55" s="10" t="s">
        <v>156</v>
      </c>
      <c r="F55"/>
      <c r="G55"/>
      <c r="H55"/>
      <c r="I55" s="53" t="s">
        <v>156</v>
      </c>
      <c r="J55" s="10">
        <v>7660.8</v>
      </c>
      <c r="K55" s="10">
        <v>1</v>
      </c>
      <c r="L55" s="10" t="s">
        <v>156</v>
      </c>
      <c r="M55" s="10">
        <v>1</v>
      </c>
      <c r="N55" s="11">
        <v>7660.8</v>
      </c>
      <c r="P55" t="b">
        <f t="shared" si="9"/>
        <v>0</v>
      </c>
      <c r="Q55">
        <f t="shared" si="10"/>
        <v>0</v>
      </c>
      <c r="R55">
        <f t="shared" si="11"/>
        <v>0</v>
      </c>
      <c r="S55">
        <f t="shared" si="12"/>
        <v>7660.8</v>
      </c>
      <c r="U55" s="45">
        <v>7660.8</v>
      </c>
      <c r="V55" s="1" t="b">
        <f t="shared" si="13"/>
        <v>0</v>
      </c>
      <c r="W55" t="b">
        <f t="shared" si="14"/>
        <v>1</v>
      </c>
      <c r="X55" t="e">
        <f t="shared" si="15"/>
        <v>#N/A</v>
      </c>
      <c r="Y55" t="b">
        <f t="shared" si="16"/>
        <v>0</v>
      </c>
      <c r="Z55" t="b">
        <f t="shared" si="17"/>
        <v>0</v>
      </c>
      <c r="AB55" s="53" t="s">
        <v>156</v>
      </c>
      <c r="AC55" s="45">
        <v>7660.8</v>
      </c>
      <c r="AE55" t="s">
        <v>228</v>
      </c>
    </row>
    <row r="56" spans="1:44" ht="15" x14ac:dyDescent="0.25">
      <c r="A56">
        <v>51</v>
      </c>
      <c r="B56" s="9" t="e">
        <f>#N/A</f>
        <v>#N/A</v>
      </c>
      <c r="C56" s="11" t="e">
        <f>#N/A</f>
        <v>#N/A</v>
      </c>
      <c r="D56" s="9">
        <v>66</v>
      </c>
      <c r="E56" s="10" t="s">
        <v>165</v>
      </c>
      <c r="F56"/>
      <c r="G56"/>
      <c r="H56"/>
      <c r="I56" s="53" t="s">
        <v>165</v>
      </c>
      <c r="J56" s="10">
        <v>2494086.7999999998</v>
      </c>
      <c r="K56" s="10">
        <v>1</v>
      </c>
      <c r="L56" s="10" t="s">
        <v>165</v>
      </c>
      <c r="M56" s="10">
        <v>1</v>
      </c>
      <c r="N56" s="11">
        <v>2494086.7999999998</v>
      </c>
      <c r="P56" t="b">
        <f t="shared" si="9"/>
        <v>0</v>
      </c>
      <c r="Q56">
        <f t="shared" si="10"/>
        <v>0</v>
      </c>
      <c r="R56">
        <f t="shared" si="11"/>
        <v>0</v>
      </c>
      <c r="S56">
        <f t="shared" si="12"/>
        <v>2494086.7999999998</v>
      </c>
      <c r="U56" s="45">
        <v>2494086.7999999998</v>
      </c>
      <c r="V56" s="1" t="b">
        <f t="shared" si="13"/>
        <v>0</v>
      </c>
      <c r="W56" t="b">
        <f t="shared" si="14"/>
        <v>1</v>
      </c>
      <c r="X56" t="e">
        <f t="shared" si="15"/>
        <v>#N/A</v>
      </c>
      <c r="Y56" t="b">
        <f t="shared" si="16"/>
        <v>0</v>
      </c>
      <c r="Z56" t="b">
        <f t="shared" si="17"/>
        <v>0</v>
      </c>
      <c r="AB56" s="53" t="s">
        <v>165</v>
      </c>
      <c r="AC56" s="54">
        <v>548371.06777746405</v>
      </c>
      <c r="AE56" t="s">
        <v>233</v>
      </c>
    </row>
    <row r="57" spans="1:44" x14ac:dyDescent="0.2">
      <c r="A57">
        <v>52</v>
      </c>
      <c r="B57" s="9">
        <v>38854.992890000001</v>
      </c>
      <c r="C57" s="11">
        <v>24613.3</v>
      </c>
      <c r="D57" s="9">
        <v>52</v>
      </c>
      <c r="E57" s="10" t="s">
        <v>100</v>
      </c>
      <c r="F57" s="10" t="s">
        <v>100</v>
      </c>
      <c r="G57" s="10">
        <v>13162.04</v>
      </c>
      <c r="H57" s="11">
        <v>7973.3140000000003</v>
      </c>
      <c r="I57" s="53" t="s">
        <v>100</v>
      </c>
      <c r="J57" s="10">
        <v>94801.7</v>
      </c>
      <c r="K57" s="10">
        <v>8</v>
      </c>
      <c r="L57" s="10" t="s">
        <v>126</v>
      </c>
      <c r="M57" s="10">
        <v>0.125</v>
      </c>
      <c r="N57" s="11">
        <v>11850.2125</v>
      </c>
      <c r="P57" t="b">
        <f t="shared" si="9"/>
        <v>1</v>
      </c>
      <c r="Q57">
        <f t="shared" si="10"/>
        <v>7973.3140000000003</v>
      </c>
      <c r="R57">
        <f t="shared" si="11"/>
        <v>38854.992890000001</v>
      </c>
      <c r="S57">
        <f t="shared" si="12"/>
        <v>38854.992890000001</v>
      </c>
      <c r="U57" s="45">
        <v>38854.992890000001</v>
      </c>
      <c r="V57" s="1" t="b">
        <f t="shared" si="13"/>
        <v>0</v>
      </c>
      <c r="W57" t="b">
        <f t="shared" si="14"/>
        <v>0</v>
      </c>
      <c r="X57" t="b">
        <f t="shared" si="15"/>
        <v>1</v>
      </c>
      <c r="Y57" t="b">
        <f t="shared" si="16"/>
        <v>0</v>
      </c>
      <c r="Z57" t="b">
        <f t="shared" si="17"/>
        <v>0</v>
      </c>
      <c r="AB57" s="53" t="s">
        <v>100</v>
      </c>
      <c r="AC57" s="45">
        <v>38854.992890000001</v>
      </c>
      <c r="AE57" t="s">
        <v>229</v>
      </c>
    </row>
    <row r="58" spans="1:44" x14ac:dyDescent="0.2">
      <c r="A58">
        <v>53</v>
      </c>
      <c r="B58" s="9">
        <v>247495.45460999999</v>
      </c>
      <c r="C58" s="11">
        <v>146380.5</v>
      </c>
      <c r="D58" s="9">
        <v>30</v>
      </c>
      <c r="E58" s="10" t="s">
        <v>102</v>
      </c>
      <c r="F58" s="10" t="s">
        <v>102</v>
      </c>
      <c r="G58" s="10">
        <v>49188.23</v>
      </c>
      <c r="H58" s="11">
        <v>30993.56</v>
      </c>
      <c r="I58" s="53" t="s">
        <v>102</v>
      </c>
      <c r="J58" s="10">
        <v>261600.6</v>
      </c>
      <c r="K58" s="10">
        <v>16</v>
      </c>
      <c r="L58" s="10" t="s">
        <v>72</v>
      </c>
      <c r="M58" s="10">
        <v>0.1</v>
      </c>
      <c r="N58" s="11">
        <v>26160.06</v>
      </c>
      <c r="P58" t="b">
        <f t="shared" si="9"/>
        <v>1</v>
      </c>
      <c r="Q58">
        <f t="shared" si="10"/>
        <v>30993.56</v>
      </c>
      <c r="R58">
        <f t="shared" si="11"/>
        <v>247495.45460999999</v>
      </c>
      <c r="S58">
        <f t="shared" si="12"/>
        <v>247495.45460999999</v>
      </c>
      <c r="U58" s="45">
        <v>247495.45460999999</v>
      </c>
      <c r="V58" s="1" t="b">
        <f t="shared" si="13"/>
        <v>0</v>
      </c>
      <c r="W58" t="b">
        <f t="shared" si="14"/>
        <v>0</v>
      </c>
      <c r="X58" t="b">
        <f t="shared" si="15"/>
        <v>1</v>
      </c>
      <c r="Y58" t="b">
        <f t="shared" si="16"/>
        <v>0</v>
      </c>
      <c r="Z58" t="b">
        <f t="shared" si="17"/>
        <v>0</v>
      </c>
      <c r="AB58" s="53" t="s">
        <v>102</v>
      </c>
      <c r="AC58" s="45">
        <v>247495.45460999999</v>
      </c>
      <c r="AE58" t="s">
        <v>229</v>
      </c>
    </row>
    <row r="59" spans="1:44" x14ac:dyDescent="0.2">
      <c r="A59">
        <v>54</v>
      </c>
      <c r="B59" s="9" t="e">
        <f>#N/A</f>
        <v>#N/A</v>
      </c>
      <c r="C59" s="11" t="e">
        <f>#N/A</f>
        <v>#N/A</v>
      </c>
      <c r="D59" s="9">
        <v>78</v>
      </c>
      <c r="E59" s="10" t="s">
        <v>167</v>
      </c>
      <c r="F59"/>
      <c r="G59"/>
      <c r="H59"/>
      <c r="I59" s="53" t="s">
        <v>167</v>
      </c>
      <c r="J59" s="10">
        <v>7183.5</v>
      </c>
      <c r="K59" s="10">
        <v>3</v>
      </c>
      <c r="L59" s="10" t="s">
        <v>85</v>
      </c>
      <c r="M59" s="10">
        <v>0.2</v>
      </c>
      <c r="N59" s="11">
        <v>1436.7</v>
      </c>
      <c r="P59" t="b">
        <f t="shared" si="9"/>
        <v>0</v>
      </c>
      <c r="Q59">
        <f t="shared" si="10"/>
        <v>0</v>
      </c>
      <c r="R59">
        <f t="shared" si="11"/>
        <v>0</v>
      </c>
      <c r="S59">
        <f t="shared" si="12"/>
        <v>1436.7</v>
      </c>
      <c r="U59" s="45">
        <v>1436.7</v>
      </c>
      <c r="V59" s="1" t="b">
        <f t="shared" si="13"/>
        <v>0</v>
      </c>
      <c r="W59" t="b">
        <f t="shared" si="14"/>
        <v>1</v>
      </c>
      <c r="X59" t="e">
        <f t="shared" si="15"/>
        <v>#N/A</v>
      </c>
      <c r="Y59" t="b">
        <f t="shared" si="16"/>
        <v>0</v>
      </c>
      <c r="Z59" t="b">
        <f t="shared" si="17"/>
        <v>0</v>
      </c>
      <c r="AB59" s="53" t="s">
        <v>167</v>
      </c>
      <c r="AC59" s="45">
        <v>1436.7</v>
      </c>
      <c r="AE59" t="s">
        <v>228</v>
      </c>
    </row>
    <row r="60" spans="1:44" ht="15" x14ac:dyDescent="0.25">
      <c r="A60">
        <v>55</v>
      </c>
      <c r="B60" s="9" t="e">
        <f>#N/A</f>
        <v>#N/A</v>
      </c>
      <c r="C60" s="11" t="e">
        <f>#N/A</f>
        <v>#N/A</v>
      </c>
      <c r="D60" s="9">
        <v>67</v>
      </c>
      <c r="E60" s="10" t="s">
        <v>168</v>
      </c>
      <c r="F60"/>
      <c r="G60"/>
      <c r="H60"/>
      <c r="I60" s="53" t="s">
        <v>168</v>
      </c>
      <c r="J60" s="10">
        <v>742789.1</v>
      </c>
      <c r="K60" s="10">
        <v>1</v>
      </c>
      <c r="L60" s="10" t="s">
        <v>168</v>
      </c>
      <c r="M60" s="10">
        <v>1</v>
      </c>
      <c r="N60" s="11">
        <v>742789.1</v>
      </c>
      <c r="P60" t="b">
        <f t="shared" si="9"/>
        <v>0</v>
      </c>
      <c r="Q60">
        <f t="shared" si="10"/>
        <v>0</v>
      </c>
      <c r="R60">
        <f t="shared" si="11"/>
        <v>0</v>
      </c>
      <c r="S60">
        <f t="shared" si="12"/>
        <v>742789.1</v>
      </c>
      <c r="U60" s="45">
        <v>742789.1</v>
      </c>
      <c r="V60" s="1" t="b">
        <f t="shared" si="13"/>
        <v>0</v>
      </c>
      <c r="W60" t="b">
        <f t="shared" si="14"/>
        <v>1</v>
      </c>
      <c r="X60" t="e">
        <f t="shared" si="15"/>
        <v>#N/A</v>
      </c>
      <c r="Y60" t="b">
        <f t="shared" si="16"/>
        <v>0</v>
      </c>
      <c r="Z60" t="b">
        <f t="shared" si="17"/>
        <v>0</v>
      </c>
      <c r="AB60" s="53" t="s">
        <v>168</v>
      </c>
      <c r="AC60" s="54">
        <v>163315.90861250801</v>
      </c>
      <c r="AE60" t="s">
        <v>233</v>
      </c>
    </row>
    <row r="61" spans="1:44" x14ac:dyDescent="0.2">
      <c r="A61">
        <v>56</v>
      </c>
      <c r="B61" s="9">
        <v>3114.6878999999999</v>
      </c>
      <c r="C61" s="11">
        <v>2073.866</v>
      </c>
      <c r="D61" s="9">
        <v>79</v>
      </c>
      <c r="E61" s="10" t="s">
        <v>104</v>
      </c>
      <c r="F61" s="10" t="s">
        <v>104</v>
      </c>
      <c r="G61" s="10">
        <v>703.20529999999997</v>
      </c>
      <c r="H61" s="11">
        <v>484.93360000000001</v>
      </c>
      <c r="I61" s="53" t="s">
        <v>104</v>
      </c>
      <c r="J61" s="10">
        <v>7183.5</v>
      </c>
      <c r="K61" s="10">
        <v>3</v>
      </c>
      <c r="L61" s="10" t="s">
        <v>85</v>
      </c>
      <c r="M61" s="10">
        <v>0.4</v>
      </c>
      <c r="N61" s="11">
        <v>2873.4</v>
      </c>
      <c r="P61" t="b">
        <f t="shared" si="9"/>
        <v>1</v>
      </c>
      <c r="Q61">
        <f t="shared" si="10"/>
        <v>484.93360000000001</v>
      </c>
      <c r="R61">
        <f t="shared" si="11"/>
        <v>3114.6878999999999</v>
      </c>
      <c r="S61">
        <f t="shared" si="12"/>
        <v>3114.6878999999999</v>
      </c>
      <c r="U61" s="45">
        <v>3114.6878999999999</v>
      </c>
      <c r="V61" s="1" t="b">
        <f t="shared" si="13"/>
        <v>0</v>
      </c>
      <c r="W61" t="b">
        <f t="shared" si="14"/>
        <v>0</v>
      </c>
      <c r="X61" t="b">
        <f t="shared" si="15"/>
        <v>1</v>
      </c>
      <c r="Y61" t="b">
        <f t="shared" si="16"/>
        <v>0</v>
      </c>
      <c r="Z61" t="b">
        <f t="shared" si="17"/>
        <v>0</v>
      </c>
      <c r="AB61" s="53" t="s">
        <v>104</v>
      </c>
      <c r="AC61" s="45">
        <v>3114.6878999999999</v>
      </c>
      <c r="AE61" t="s">
        <v>229</v>
      </c>
    </row>
    <row r="62" spans="1:44" ht="15" x14ac:dyDescent="0.25">
      <c r="A62">
        <v>57</v>
      </c>
      <c r="B62" s="9" t="e">
        <f>#N/A</f>
        <v>#N/A</v>
      </c>
      <c r="C62" s="11" t="e">
        <f>#N/A</f>
        <v>#N/A</v>
      </c>
      <c r="D62" s="9">
        <v>6</v>
      </c>
      <c r="E62" s="10" t="s">
        <v>169</v>
      </c>
      <c r="F62" s="10" t="s">
        <v>169</v>
      </c>
      <c r="G62"/>
      <c r="H62" s="11">
        <v>6.5920009999999998</v>
      </c>
      <c r="I62" s="53" t="s">
        <v>169</v>
      </c>
      <c r="J62" s="10">
        <v>1812530.5</v>
      </c>
      <c r="K62" s="10">
        <v>3</v>
      </c>
      <c r="L62" s="10" t="s">
        <v>68</v>
      </c>
      <c r="M62" s="10">
        <v>0.05</v>
      </c>
      <c r="N62" s="11">
        <v>90626.524999999994</v>
      </c>
      <c r="P62" t="b">
        <f t="shared" si="9"/>
        <v>0</v>
      </c>
      <c r="Q62">
        <f t="shared" si="10"/>
        <v>6.5920009999999998</v>
      </c>
      <c r="R62">
        <f t="shared" si="11"/>
        <v>6.5920009999999998</v>
      </c>
      <c r="S62">
        <f t="shared" si="12"/>
        <v>6.5920009999999998</v>
      </c>
      <c r="U62" s="55">
        <v>6.5920009999999998</v>
      </c>
      <c r="V62" s="1" t="b">
        <f t="shared" si="13"/>
        <v>1</v>
      </c>
      <c r="W62" t="b">
        <f t="shared" si="14"/>
        <v>0</v>
      </c>
      <c r="X62" t="e">
        <f t="shared" si="15"/>
        <v>#N/A</v>
      </c>
      <c r="Y62" t="b">
        <f t="shared" si="16"/>
        <v>0</v>
      </c>
      <c r="Z62" t="b">
        <f t="shared" si="17"/>
        <v>1</v>
      </c>
      <c r="AB62" s="53" t="s">
        <v>169</v>
      </c>
      <c r="AC62" s="55">
        <v>6.5920009999999998</v>
      </c>
      <c r="AE62" t="s">
        <v>239</v>
      </c>
      <c r="AL62" s="2">
        <v>3470000</v>
      </c>
      <c r="AM62" t="s">
        <v>9</v>
      </c>
      <c r="AO62" s="2">
        <v>3470000000000</v>
      </c>
      <c r="AP62" t="s">
        <v>259</v>
      </c>
      <c r="AQ62" s="2">
        <f>AO62/20/5.7</f>
        <v>30438596491.228069</v>
      </c>
      <c r="AR62" t="s">
        <v>260</v>
      </c>
    </row>
    <row r="63" spans="1:44" ht="15" x14ac:dyDescent="0.25">
      <c r="A63">
        <v>58</v>
      </c>
      <c r="B63" s="9" t="e">
        <f>#N/A</f>
        <v>#N/A</v>
      </c>
      <c r="C63" s="11" t="e">
        <f>#N/A</f>
        <v>#N/A</v>
      </c>
      <c r="D63" s="9">
        <v>11</v>
      </c>
      <c r="E63" s="10" t="s">
        <v>170</v>
      </c>
      <c r="F63" s="10" t="s">
        <v>170</v>
      </c>
      <c r="G63" s="10">
        <v>7.1902939999999997</v>
      </c>
      <c r="H63" s="11">
        <v>104.95489999999999</v>
      </c>
      <c r="I63" s="53" t="s">
        <v>170</v>
      </c>
      <c r="J63" s="10">
        <v>803480.2</v>
      </c>
      <c r="K63" s="10">
        <v>2</v>
      </c>
      <c r="L63" s="10" t="s">
        <v>87</v>
      </c>
      <c r="M63" s="10">
        <v>0.1</v>
      </c>
      <c r="N63" s="11">
        <v>80348.02</v>
      </c>
      <c r="P63" t="b">
        <f t="shared" si="9"/>
        <v>0</v>
      </c>
      <c r="Q63">
        <f t="shared" si="10"/>
        <v>104.95489999999999</v>
      </c>
      <c r="R63">
        <f t="shared" si="11"/>
        <v>104.95489999999999</v>
      </c>
      <c r="S63">
        <f t="shared" si="12"/>
        <v>104.95489999999999</v>
      </c>
      <c r="U63" s="55">
        <v>7.1902939999999997</v>
      </c>
      <c r="V63" s="1" t="b">
        <f t="shared" si="13"/>
        <v>1</v>
      </c>
      <c r="W63" t="b">
        <f t="shared" si="14"/>
        <v>0</v>
      </c>
      <c r="X63" t="e">
        <f t="shared" si="15"/>
        <v>#N/A</v>
      </c>
      <c r="Y63" t="b">
        <f t="shared" si="16"/>
        <v>1</v>
      </c>
      <c r="Z63" t="b">
        <f t="shared" si="17"/>
        <v>0</v>
      </c>
      <c r="AB63" s="53" t="s">
        <v>170</v>
      </c>
      <c r="AC63" s="55">
        <v>7.1902939999999997</v>
      </c>
      <c r="AE63" t="s">
        <v>240</v>
      </c>
    </row>
    <row r="64" spans="1:44" x14ac:dyDescent="0.2">
      <c r="A64">
        <v>59</v>
      </c>
      <c r="B64" s="9">
        <v>204570.50472</v>
      </c>
      <c r="C64" s="11">
        <v>193974.2</v>
      </c>
      <c r="D64" s="9">
        <v>31</v>
      </c>
      <c r="E64" s="10" t="s">
        <v>107</v>
      </c>
      <c r="F64" s="10" t="s">
        <v>107</v>
      </c>
      <c r="G64" s="10">
        <v>70492.5</v>
      </c>
      <c r="H64" s="11">
        <v>55352.88</v>
      </c>
      <c r="I64" s="53" t="s">
        <v>107</v>
      </c>
      <c r="J64" s="10">
        <v>261600.6</v>
      </c>
      <c r="K64" s="10">
        <v>16</v>
      </c>
      <c r="L64" s="10" t="s">
        <v>72</v>
      </c>
      <c r="M64" s="10">
        <v>0.03</v>
      </c>
      <c r="N64" s="11">
        <v>7848.018</v>
      </c>
      <c r="P64" t="b">
        <f t="shared" si="9"/>
        <v>1</v>
      </c>
      <c r="Q64">
        <f t="shared" si="10"/>
        <v>55352.88</v>
      </c>
      <c r="R64">
        <f t="shared" si="11"/>
        <v>204570.50472</v>
      </c>
      <c r="S64">
        <f t="shared" si="12"/>
        <v>204570.50472</v>
      </c>
      <c r="U64" s="45">
        <v>204570.50472</v>
      </c>
      <c r="V64" s="1" t="b">
        <f t="shared" si="13"/>
        <v>0</v>
      </c>
      <c r="W64" t="b">
        <f t="shared" si="14"/>
        <v>0</v>
      </c>
      <c r="X64" t="b">
        <f t="shared" si="15"/>
        <v>1</v>
      </c>
      <c r="Y64" t="b">
        <f t="shared" si="16"/>
        <v>0</v>
      </c>
      <c r="Z64" t="b">
        <f t="shared" si="17"/>
        <v>0</v>
      </c>
      <c r="AB64" s="53" t="s">
        <v>107</v>
      </c>
      <c r="AC64" s="45">
        <v>204570.50472</v>
      </c>
      <c r="AE64" t="s">
        <v>229</v>
      </c>
    </row>
    <row r="65" spans="1:31" ht="15" x14ac:dyDescent="0.25">
      <c r="A65">
        <v>60</v>
      </c>
      <c r="B65" s="9" t="e">
        <f>#N/A</f>
        <v>#N/A</v>
      </c>
      <c r="C65" s="11" t="e">
        <f>#N/A</f>
        <v>#N/A</v>
      </c>
      <c r="D65" s="9">
        <v>70</v>
      </c>
      <c r="E65" s="10" t="s">
        <v>121</v>
      </c>
      <c r="F65" s="10" t="s">
        <v>121</v>
      </c>
      <c r="G65"/>
      <c r="H65" s="11">
        <v>1426.2570000000001</v>
      </c>
      <c r="I65" s="53" t="s">
        <v>121</v>
      </c>
      <c r="J65" s="10">
        <v>803.2</v>
      </c>
      <c r="K65" s="10">
        <v>1</v>
      </c>
      <c r="L65" s="10" t="s">
        <v>121</v>
      </c>
      <c r="M65" s="10">
        <v>1</v>
      </c>
      <c r="N65" s="11">
        <v>803.2</v>
      </c>
      <c r="P65" t="b">
        <f t="shared" si="9"/>
        <v>0</v>
      </c>
      <c r="Q65">
        <f t="shared" si="10"/>
        <v>1426.2570000000001</v>
      </c>
      <c r="R65">
        <f t="shared" si="11"/>
        <v>1426.2570000000001</v>
      </c>
      <c r="S65">
        <f t="shared" si="12"/>
        <v>1426.2570000000001</v>
      </c>
      <c r="U65" s="55">
        <v>1426.2570000000001</v>
      </c>
      <c r="V65" s="1" t="b">
        <f t="shared" si="13"/>
        <v>0</v>
      </c>
      <c r="W65" t="b">
        <f t="shared" si="14"/>
        <v>0</v>
      </c>
      <c r="X65" t="e">
        <f t="shared" si="15"/>
        <v>#N/A</v>
      </c>
      <c r="Y65" t="b">
        <f t="shared" si="16"/>
        <v>0</v>
      </c>
      <c r="Z65" t="b">
        <f t="shared" si="17"/>
        <v>1</v>
      </c>
      <c r="AB65" s="53" t="s">
        <v>121</v>
      </c>
      <c r="AC65" s="45">
        <v>803.2</v>
      </c>
      <c r="AE65" t="s">
        <v>228</v>
      </c>
    </row>
    <row r="66" spans="1:31" x14ac:dyDescent="0.2">
      <c r="A66">
        <v>61</v>
      </c>
      <c r="B66" s="9">
        <v>68851.370939999993</v>
      </c>
      <c r="C66" s="11">
        <v>53269.23</v>
      </c>
      <c r="D66" s="9">
        <v>32</v>
      </c>
      <c r="E66" s="10" t="s">
        <v>109</v>
      </c>
      <c r="F66" s="10" t="s">
        <v>109</v>
      </c>
      <c r="G66" s="10">
        <v>15582.51</v>
      </c>
      <c r="H66" s="11">
        <v>12042.26</v>
      </c>
      <c r="I66" s="53" t="s">
        <v>109</v>
      </c>
      <c r="J66" s="10">
        <v>261600.6</v>
      </c>
      <c r="K66" s="10">
        <v>16</v>
      </c>
      <c r="L66" s="10" t="s">
        <v>72</v>
      </c>
      <c r="M66" s="10">
        <v>0.06</v>
      </c>
      <c r="N66" s="11">
        <v>15696.036</v>
      </c>
      <c r="P66" t="b">
        <f t="shared" si="9"/>
        <v>1</v>
      </c>
      <c r="Q66">
        <f t="shared" si="10"/>
        <v>12042.26</v>
      </c>
      <c r="R66">
        <f t="shared" si="11"/>
        <v>68851.370939999993</v>
      </c>
      <c r="S66">
        <f t="shared" si="12"/>
        <v>68851.370939999993</v>
      </c>
      <c r="U66" s="45">
        <v>68851.370939999993</v>
      </c>
      <c r="V66" s="1" t="b">
        <f t="shared" si="13"/>
        <v>0</v>
      </c>
      <c r="W66" t="b">
        <f t="shared" si="14"/>
        <v>0</v>
      </c>
      <c r="X66" t="b">
        <f t="shared" si="15"/>
        <v>1</v>
      </c>
      <c r="Y66" t="b">
        <f t="shared" si="16"/>
        <v>0</v>
      </c>
      <c r="Z66" t="b">
        <f t="shared" si="17"/>
        <v>0</v>
      </c>
      <c r="AB66" s="53" t="s">
        <v>109</v>
      </c>
      <c r="AC66" s="45">
        <v>68851.370939999993</v>
      </c>
      <c r="AE66" t="s">
        <v>229</v>
      </c>
    </row>
    <row r="67" spans="1:31" x14ac:dyDescent="0.2">
      <c r="A67">
        <v>62</v>
      </c>
      <c r="B67" s="9" t="e">
        <f>#N/A</f>
        <v>#N/A</v>
      </c>
      <c r="C67" s="11" t="e">
        <f>#N/A</f>
        <v>#N/A</v>
      </c>
      <c r="D67" s="9">
        <v>84</v>
      </c>
      <c r="E67" s="10" t="s">
        <v>171</v>
      </c>
      <c r="F67"/>
      <c r="G67"/>
      <c r="H67"/>
      <c r="I67" s="53" t="s">
        <v>171</v>
      </c>
      <c r="J67" s="10">
        <v>90230.7</v>
      </c>
      <c r="K67" s="10">
        <v>2</v>
      </c>
      <c r="L67" s="10" t="s">
        <v>99</v>
      </c>
      <c r="M67" s="10">
        <v>0.2</v>
      </c>
      <c r="N67" s="11">
        <v>18046.14</v>
      </c>
      <c r="P67" t="b">
        <f t="shared" si="9"/>
        <v>0</v>
      </c>
      <c r="Q67">
        <f t="shared" si="10"/>
        <v>0</v>
      </c>
      <c r="R67">
        <f t="shared" si="11"/>
        <v>0</v>
      </c>
      <c r="S67">
        <f t="shared" si="12"/>
        <v>18046.14</v>
      </c>
      <c r="U67" s="45">
        <v>18046.14</v>
      </c>
      <c r="V67" s="1" t="b">
        <f t="shared" si="13"/>
        <v>0</v>
      </c>
      <c r="W67" t="b">
        <f t="shared" si="14"/>
        <v>1</v>
      </c>
      <c r="X67" t="e">
        <f t="shared" si="15"/>
        <v>#N/A</v>
      </c>
      <c r="Y67" t="b">
        <f t="shared" si="16"/>
        <v>0</v>
      </c>
      <c r="Z67" t="b">
        <f t="shared" si="17"/>
        <v>0</v>
      </c>
      <c r="AB67" s="53" t="s">
        <v>171</v>
      </c>
      <c r="AC67" s="45">
        <v>18046.14</v>
      </c>
      <c r="AE67" t="s">
        <v>241</v>
      </c>
    </row>
    <row r="68" spans="1:31" x14ac:dyDescent="0.2">
      <c r="A68">
        <v>63</v>
      </c>
      <c r="B68" s="9" t="e">
        <f>#N/A</f>
        <v>#N/A</v>
      </c>
      <c r="C68" s="11" t="e">
        <f>#N/A</f>
        <v>#N/A</v>
      </c>
      <c r="D68" s="9">
        <v>33</v>
      </c>
      <c r="E68" s="10" t="s">
        <v>172</v>
      </c>
      <c r="F68"/>
      <c r="G68"/>
      <c r="H68"/>
      <c r="I68" s="53" t="s">
        <v>172</v>
      </c>
      <c r="J68" s="10">
        <v>261600.6</v>
      </c>
      <c r="K68" s="10">
        <v>16</v>
      </c>
      <c r="L68" s="10" t="s">
        <v>72</v>
      </c>
      <c r="M68" s="10">
        <v>1E-4</v>
      </c>
      <c r="N68" s="11">
        <v>26.160060000000001</v>
      </c>
      <c r="P68" t="b">
        <f t="shared" si="9"/>
        <v>0</v>
      </c>
      <c r="Q68">
        <f t="shared" si="10"/>
        <v>0</v>
      </c>
      <c r="R68">
        <f t="shared" si="11"/>
        <v>0</v>
      </c>
      <c r="S68">
        <f t="shared" si="12"/>
        <v>26.160060000000001</v>
      </c>
      <c r="U68" s="45">
        <v>26.160060000000001</v>
      </c>
      <c r="V68" s="1" t="b">
        <f t="shared" si="13"/>
        <v>0</v>
      </c>
      <c r="W68" t="b">
        <f t="shared" si="14"/>
        <v>1</v>
      </c>
      <c r="X68" t="e">
        <f t="shared" si="15"/>
        <v>#N/A</v>
      </c>
      <c r="Y68" t="b">
        <f t="shared" si="16"/>
        <v>0</v>
      </c>
      <c r="Z68" t="b">
        <f t="shared" si="17"/>
        <v>0</v>
      </c>
      <c r="AB68" s="53" t="s">
        <v>172</v>
      </c>
      <c r="AC68" s="45">
        <v>26.160060000000001</v>
      </c>
      <c r="AE68" t="s">
        <v>242</v>
      </c>
    </row>
    <row r="69" spans="1:31" x14ac:dyDescent="0.2">
      <c r="A69">
        <v>64</v>
      </c>
      <c r="B69" s="9" t="e">
        <f>#N/A</f>
        <v>#N/A</v>
      </c>
      <c r="C69" s="11" t="e">
        <f>#N/A</f>
        <v>#N/A</v>
      </c>
      <c r="D69" s="9">
        <v>71</v>
      </c>
      <c r="E69" s="10" t="s">
        <v>132</v>
      </c>
      <c r="F69"/>
      <c r="G69"/>
      <c r="H69"/>
      <c r="I69" s="53" t="s">
        <v>132</v>
      </c>
      <c r="J69" s="10">
        <v>1808.5</v>
      </c>
      <c r="K69" s="10">
        <v>1</v>
      </c>
      <c r="L69" s="10" t="s">
        <v>132</v>
      </c>
      <c r="M69" s="10">
        <v>1</v>
      </c>
      <c r="N69" s="11">
        <v>1808.5</v>
      </c>
      <c r="P69" t="b">
        <f t="shared" si="9"/>
        <v>0</v>
      </c>
      <c r="Q69">
        <f t="shared" si="10"/>
        <v>0</v>
      </c>
      <c r="R69">
        <f t="shared" si="11"/>
        <v>0</v>
      </c>
      <c r="S69">
        <f t="shared" si="12"/>
        <v>1808.5</v>
      </c>
      <c r="U69" s="45">
        <v>1808.5</v>
      </c>
      <c r="V69" s="1" t="b">
        <f t="shared" si="13"/>
        <v>0</v>
      </c>
      <c r="W69" t="b">
        <f t="shared" si="14"/>
        <v>1</v>
      </c>
      <c r="X69" t="e">
        <f t="shared" si="15"/>
        <v>#N/A</v>
      </c>
      <c r="Y69" t="b">
        <f t="shared" si="16"/>
        <v>0</v>
      </c>
      <c r="Z69" t="b">
        <f t="shared" si="17"/>
        <v>0</v>
      </c>
      <c r="AB69" s="53" t="s">
        <v>132</v>
      </c>
      <c r="AC69" s="45">
        <v>1808.5</v>
      </c>
      <c r="AE69" t="s">
        <v>243</v>
      </c>
    </row>
    <row r="70" spans="1:31" x14ac:dyDescent="0.2">
      <c r="A70">
        <v>65</v>
      </c>
      <c r="B70" s="9">
        <v>4656.1183199999996</v>
      </c>
      <c r="C70" s="11">
        <v>29239.24</v>
      </c>
      <c r="D70" s="9">
        <v>7</v>
      </c>
      <c r="E70" s="10" t="s">
        <v>149</v>
      </c>
      <c r="F70" s="10" t="s">
        <v>149</v>
      </c>
      <c r="G70" s="10">
        <v>5427.3209999999999</v>
      </c>
      <c r="H70" s="11">
        <v>32651.47</v>
      </c>
      <c r="I70" s="53" t="s">
        <v>149</v>
      </c>
      <c r="J70" s="10">
        <v>56370</v>
      </c>
      <c r="K70" s="10">
        <v>1</v>
      </c>
      <c r="L70" s="10" t="s">
        <v>166</v>
      </c>
      <c r="M70" s="10">
        <v>1</v>
      </c>
      <c r="N70" s="11">
        <v>56370</v>
      </c>
      <c r="P70" t="b">
        <f t="shared" ref="P70:P95" si="18">ISNUMBER(B70)</f>
        <v>1</v>
      </c>
      <c r="Q70">
        <f t="shared" ref="Q70:Q101" si="19">IF(AND(P70=0,ISNUMBER(G70)),G70,H70)</f>
        <v>32651.47</v>
      </c>
      <c r="R70">
        <f t="shared" ref="R70:R101" si="20">IF(ISNUMBER(B70),B70,Q70)</f>
        <v>4656.1183199999996</v>
      </c>
      <c r="S70">
        <f t="shared" ref="S70:S101" si="21">IF(R70&gt;0,R70,N70)</f>
        <v>4656.1183199999996</v>
      </c>
      <c r="U70" s="45">
        <v>4656.1183199999996</v>
      </c>
      <c r="V70" s="1" t="b">
        <f t="shared" ref="V70:V101" si="22">N70&gt;U70</f>
        <v>1</v>
      </c>
      <c r="W70" t="b">
        <f t="shared" ref="W70:W95" si="23">U70=N70</f>
        <v>0</v>
      </c>
      <c r="X70" t="b">
        <f t="shared" ref="X70:X95" si="24">U70=B70</f>
        <v>1</v>
      </c>
      <c r="Y70" t="b">
        <f t="shared" ref="Y70:Y95" si="25">U70=G70</f>
        <v>0</v>
      </c>
      <c r="Z70" t="b">
        <f t="shared" ref="Z70:Z95" si="26">U70=H70</f>
        <v>0</v>
      </c>
      <c r="AB70" s="53" t="s">
        <v>149</v>
      </c>
      <c r="AC70" s="45">
        <v>4656.1183199999996</v>
      </c>
      <c r="AE70" t="s">
        <v>229</v>
      </c>
    </row>
    <row r="71" spans="1:31" x14ac:dyDescent="0.2">
      <c r="A71">
        <v>66</v>
      </c>
      <c r="B71" s="9">
        <v>8099.2672199999997</v>
      </c>
      <c r="C71" s="11">
        <v>46527.02</v>
      </c>
      <c r="D71" s="9">
        <v>34</v>
      </c>
      <c r="E71" s="10" t="s">
        <v>111</v>
      </c>
      <c r="F71" s="10" t="s">
        <v>111</v>
      </c>
      <c r="G71" s="10">
        <v>1356.5060000000001</v>
      </c>
      <c r="H71" s="11">
        <v>7720.4650000000001</v>
      </c>
      <c r="I71" s="53" t="s">
        <v>111</v>
      </c>
      <c r="J71" s="10">
        <v>261600.6</v>
      </c>
      <c r="K71" s="10">
        <v>16</v>
      </c>
      <c r="L71" s="10" t="s">
        <v>72</v>
      </c>
      <c r="M71" s="10">
        <v>0.1</v>
      </c>
      <c r="N71" s="11">
        <v>26160.06</v>
      </c>
      <c r="P71" t="b">
        <f t="shared" si="18"/>
        <v>1</v>
      </c>
      <c r="Q71">
        <f t="shared" si="19"/>
        <v>7720.4650000000001</v>
      </c>
      <c r="R71">
        <f t="shared" si="20"/>
        <v>8099.2672199999997</v>
      </c>
      <c r="S71">
        <f t="shared" si="21"/>
        <v>8099.2672199999997</v>
      </c>
      <c r="U71" s="45">
        <v>8099.2672199999997</v>
      </c>
      <c r="V71" s="1" t="b">
        <f t="shared" si="22"/>
        <v>1</v>
      </c>
      <c r="W71" t="b">
        <f t="shared" si="23"/>
        <v>0</v>
      </c>
      <c r="X71" t="b">
        <f t="shared" si="24"/>
        <v>1</v>
      </c>
      <c r="Y71" t="b">
        <f t="shared" si="25"/>
        <v>0</v>
      </c>
      <c r="Z71" t="b">
        <f t="shared" si="26"/>
        <v>0</v>
      </c>
      <c r="AB71" s="53" t="s">
        <v>111</v>
      </c>
      <c r="AC71" s="45">
        <v>8099.2672199999997</v>
      </c>
      <c r="AE71" t="s">
        <v>229</v>
      </c>
    </row>
    <row r="72" spans="1:31" x14ac:dyDescent="0.2">
      <c r="A72">
        <v>67</v>
      </c>
      <c r="B72" s="9">
        <v>638.52646000000004</v>
      </c>
      <c r="C72" s="11">
        <v>1482.172</v>
      </c>
      <c r="D72" s="9">
        <v>35</v>
      </c>
      <c r="E72" s="10" t="s">
        <v>113</v>
      </c>
      <c r="F72" s="10" t="s">
        <v>113</v>
      </c>
      <c r="G72" s="10">
        <v>101.9686</v>
      </c>
      <c r="H72" s="11">
        <v>234.85480000000001</v>
      </c>
      <c r="I72" s="53" t="s">
        <v>113</v>
      </c>
      <c r="J72" s="10">
        <v>261600.6</v>
      </c>
      <c r="K72" s="10">
        <v>16</v>
      </c>
      <c r="L72" s="10" t="s">
        <v>72</v>
      </c>
      <c r="M72" s="10">
        <v>0.15</v>
      </c>
      <c r="N72" s="11">
        <v>39240.089999999997</v>
      </c>
      <c r="P72" t="b">
        <f t="shared" si="18"/>
        <v>1</v>
      </c>
      <c r="Q72">
        <f t="shared" si="19"/>
        <v>234.85480000000001</v>
      </c>
      <c r="R72">
        <f t="shared" si="20"/>
        <v>638.52646000000004</v>
      </c>
      <c r="S72">
        <f t="shared" si="21"/>
        <v>638.52646000000004</v>
      </c>
      <c r="U72" s="45">
        <v>638.52646000000004</v>
      </c>
      <c r="V72" s="1" t="b">
        <f t="shared" si="22"/>
        <v>1</v>
      </c>
      <c r="W72" t="b">
        <f t="shared" si="23"/>
        <v>0</v>
      </c>
      <c r="X72" t="b">
        <f t="shared" si="24"/>
        <v>1</v>
      </c>
      <c r="Y72" t="b">
        <f t="shared" si="25"/>
        <v>0</v>
      </c>
      <c r="Z72" t="b">
        <f t="shared" si="26"/>
        <v>0</v>
      </c>
      <c r="AB72" s="53" t="s">
        <v>113</v>
      </c>
      <c r="AC72" s="45">
        <v>638.52646000000004</v>
      </c>
      <c r="AE72" t="s">
        <v>229</v>
      </c>
    </row>
    <row r="73" spans="1:31" x14ac:dyDescent="0.2">
      <c r="A73">
        <v>68</v>
      </c>
      <c r="B73" s="9" t="e">
        <f>#N/A</f>
        <v>#N/A</v>
      </c>
      <c r="C73" s="11" t="e">
        <f>#N/A</f>
        <v>#N/A</v>
      </c>
      <c r="D73" s="9">
        <v>72</v>
      </c>
      <c r="E73" s="10" t="s">
        <v>174</v>
      </c>
      <c r="F73"/>
      <c r="G73"/>
      <c r="H73"/>
      <c r="I73" s="53" t="s">
        <v>174</v>
      </c>
      <c r="J73" s="10" t="e">
        <f>#N/A</f>
        <v>#N/A</v>
      </c>
      <c r="K73" s="10">
        <v>1</v>
      </c>
      <c r="L73" s="10" t="s">
        <v>174</v>
      </c>
      <c r="M73" s="10">
        <v>1</v>
      </c>
      <c r="N73" s="11" t="e">
        <f>#N/A</f>
        <v>#N/A</v>
      </c>
      <c r="P73" t="b">
        <f t="shared" si="18"/>
        <v>0</v>
      </c>
      <c r="Q73">
        <f t="shared" si="19"/>
        <v>0</v>
      </c>
      <c r="R73">
        <f t="shared" si="20"/>
        <v>0</v>
      </c>
      <c r="S73" t="e">
        <f t="shared" si="21"/>
        <v>#N/A</v>
      </c>
      <c r="U73" s="45" t="e">
        <f>#N/A</f>
        <v>#N/A</v>
      </c>
      <c r="V73" s="1" t="e">
        <f t="shared" si="22"/>
        <v>#N/A</v>
      </c>
      <c r="W73" t="e">
        <f t="shared" si="23"/>
        <v>#N/A</v>
      </c>
      <c r="X73" t="e">
        <f t="shared" si="24"/>
        <v>#N/A</v>
      </c>
      <c r="Y73" t="e">
        <f t="shared" si="25"/>
        <v>#N/A</v>
      </c>
      <c r="Z73" t="e">
        <f t="shared" si="26"/>
        <v>#N/A</v>
      </c>
      <c r="AB73" s="53" t="s">
        <v>174</v>
      </c>
      <c r="AC73" s="45" t="e">
        <f>#N/A</f>
        <v>#N/A</v>
      </c>
    </row>
    <row r="74" spans="1:31" ht="15" x14ac:dyDescent="0.25">
      <c r="A74">
        <v>69</v>
      </c>
      <c r="B74" s="9">
        <v>124595.38234</v>
      </c>
      <c r="C74" s="11">
        <v>112211.8</v>
      </c>
      <c r="D74" s="9">
        <v>23</v>
      </c>
      <c r="E74" s="10" t="s">
        <v>114</v>
      </c>
      <c r="F74" s="10" t="s">
        <v>114</v>
      </c>
      <c r="G74" s="10">
        <v>23251.599999999999</v>
      </c>
      <c r="H74" s="11">
        <v>21414.49</v>
      </c>
      <c r="I74" s="53" t="s">
        <v>114</v>
      </c>
      <c r="J74" s="10">
        <v>36660.800000000003</v>
      </c>
      <c r="K74" s="10">
        <v>1</v>
      </c>
      <c r="L74" s="10" t="s">
        <v>127</v>
      </c>
      <c r="M74" s="10">
        <v>1</v>
      </c>
      <c r="N74" s="11">
        <v>36660.800000000003</v>
      </c>
      <c r="P74" t="b">
        <f t="shared" si="18"/>
        <v>1</v>
      </c>
      <c r="Q74">
        <f t="shared" si="19"/>
        <v>21414.49</v>
      </c>
      <c r="R74">
        <f t="shared" si="20"/>
        <v>124595.38234</v>
      </c>
      <c r="S74">
        <f t="shared" si="21"/>
        <v>124595.38234</v>
      </c>
      <c r="U74" s="45">
        <v>124595.38234</v>
      </c>
      <c r="V74" s="1" t="b">
        <f t="shared" si="22"/>
        <v>0</v>
      </c>
      <c r="W74" t="b">
        <f t="shared" si="23"/>
        <v>0</v>
      </c>
      <c r="X74" t="b">
        <f t="shared" si="24"/>
        <v>1</v>
      </c>
      <c r="Y74" t="b">
        <f t="shared" si="25"/>
        <v>0</v>
      </c>
      <c r="Z74" t="b">
        <f t="shared" si="26"/>
        <v>0</v>
      </c>
      <c r="AB74" s="53" t="s">
        <v>114</v>
      </c>
      <c r="AC74" s="54">
        <v>124595.38234</v>
      </c>
      <c r="AE74" t="s">
        <v>229</v>
      </c>
    </row>
    <row r="75" spans="1:31" ht="15" x14ac:dyDescent="0.25">
      <c r="A75">
        <v>70</v>
      </c>
      <c r="B75" s="9">
        <v>181995.72683</v>
      </c>
      <c r="C75" s="11">
        <v>112396.1</v>
      </c>
      <c r="D75" s="9">
        <v>81</v>
      </c>
      <c r="E75" s="10" t="s">
        <v>116</v>
      </c>
      <c r="F75" s="10" t="s">
        <v>116</v>
      </c>
      <c r="G75" s="10">
        <v>31172.33</v>
      </c>
      <c r="H75" s="11">
        <v>19137.47</v>
      </c>
      <c r="I75" s="53" t="s">
        <v>116</v>
      </c>
      <c r="J75" s="10">
        <v>138910.70000000001</v>
      </c>
      <c r="K75" s="10">
        <v>3</v>
      </c>
      <c r="L75" s="10" t="s">
        <v>59</v>
      </c>
      <c r="M75" s="10">
        <v>0.33</v>
      </c>
      <c r="N75" s="11">
        <v>45840.531000000003</v>
      </c>
      <c r="P75" t="b">
        <f t="shared" si="18"/>
        <v>1</v>
      </c>
      <c r="Q75">
        <f t="shared" si="19"/>
        <v>19137.47</v>
      </c>
      <c r="R75">
        <f t="shared" si="20"/>
        <v>181995.72683</v>
      </c>
      <c r="S75">
        <f t="shared" si="21"/>
        <v>181995.72683</v>
      </c>
      <c r="U75" s="45">
        <v>181995.72683</v>
      </c>
      <c r="V75" s="1" t="b">
        <f t="shared" si="22"/>
        <v>0</v>
      </c>
      <c r="W75" t="b">
        <f t="shared" si="23"/>
        <v>0</v>
      </c>
      <c r="X75" t="b">
        <f t="shared" si="24"/>
        <v>1</v>
      </c>
      <c r="Y75" t="b">
        <f t="shared" si="25"/>
        <v>0</v>
      </c>
      <c r="Z75" t="b">
        <f t="shared" si="26"/>
        <v>0</v>
      </c>
      <c r="AB75" s="53" t="s">
        <v>116</v>
      </c>
      <c r="AC75" s="54">
        <v>181995.72683</v>
      </c>
      <c r="AE75" t="s">
        <v>229</v>
      </c>
    </row>
    <row r="76" spans="1:31" ht="15" x14ac:dyDescent="0.25">
      <c r="A76">
        <v>71</v>
      </c>
      <c r="B76" s="9">
        <v>17226.46154</v>
      </c>
      <c r="C76" s="11">
        <v>63961.88</v>
      </c>
      <c r="D76" s="9">
        <v>75</v>
      </c>
      <c r="E76" s="10" t="s">
        <v>117</v>
      </c>
      <c r="F76" s="10" t="s">
        <v>117</v>
      </c>
      <c r="G76" s="10">
        <v>3906.694</v>
      </c>
      <c r="H76" s="11">
        <v>14275.81</v>
      </c>
      <c r="I76" s="53" t="s">
        <v>117</v>
      </c>
      <c r="J76" s="10">
        <v>18788.599999999999</v>
      </c>
      <c r="K76" s="10">
        <v>4</v>
      </c>
      <c r="L76" s="10" t="s">
        <v>96</v>
      </c>
      <c r="M76" s="10">
        <v>0.3</v>
      </c>
      <c r="N76" s="11">
        <v>5636.58</v>
      </c>
      <c r="P76" t="b">
        <f t="shared" si="18"/>
        <v>1</v>
      </c>
      <c r="Q76">
        <f t="shared" si="19"/>
        <v>14275.81</v>
      </c>
      <c r="R76">
        <f t="shared" si="20"/>
        <v>17226.46154</v>
      </c>
      <c r="S76">
        <f t="shared" si="21"/>
        <v>17226.46154</v>
      </c>
      <c r="U76" s="45">
        <v>17226.46154</v>
      </c>
      <c r="V76" s="1" t="b">
        <f t="shared" si="22"/>
        <v>0</v>
      </c>
      <c r="W76" t="b">
        <f t="shared" si="23"/>
        <v>0</v>
      </c>
      <c r="X76" t="b">
        <f t="shared" si="24"/>
        <v>1</v>
      </c>
      <c r="Y76" t="b">
        <f t="shared" si="25"/>
        <v>0</v>
      </c>
      <c r="Z76" t="b">
        <f t="shared" si="26"/>
        <v>0</v>
      </c>
      <c r="AB76" s="53" t="s">
        <v>117</v>
      </c>
      <c r="AC76" s="54">
        <v>17226.46154</v>
      </c>
      <c r="AE76" t="s">
        <v>229</v>
      </c>
    </row>
    <row r="77" spans="1:31" ht="15" x14ac:dyDescent="0.25">
      <c r="A77">
        <v>72</v>
      </c>
      <c r="B77" s="9">
        <v>3484.8640300000002</v>
      </c>
      <c r="C77" s="11">
        <v>4276.54</v>
      </c>
      <c r="D77" s="9">
        <v>76</v>
      </c>
      <c r="E77" s="10" t="s">
        <v>119</v>
      </c>
      <c r="F77" s="10" t="s">
        <v>119</v>
      </c>
      <c r="G77" s="10">
        <v>788.38840000000005</v>
      </c>
      <c r="H77" s="11">
        <v>984.4502</v>
      </c>
      <c r="I77" s="53" t="s">
        <v>119</v>
      </c>
      <c r="J77" s="10">
        <v>18788.599999999999</v>
      </c>
      <c r="K77" s="10">
        <v>4</v>
      </c>
      <c r="L77" s="10" t="s">
        <v>96</v>
      </c>
      <c r="M77" s="10">
        <v>0.1</v>
      </c>
      <c r="N77" s="11">
        <v>1878.86</v>
      </c>
      <c r="P77" t="b">
        <f t="shared" si="18"/>
        <v>1</v>
      </c>
      <c r="Q77">
        <f t="shared" si="19"/>
        <v>984.4502</v>
      </c>
      <c r="R77">
        <f t="shared" si="20"/>
        <v>3484.8640300000002</v>
      </c>
      <c r="S77">
        <f t="shared" si="21"/>
        <v>3484.8640300000002</v>
      </c>
      <c r="U77" s="45">
        <v>3484.8640300000002</v>
      </c>
      <c r="V77" s="1" t="b">
        <f t="shared" si="22"/>
        <v>0</v>
      </c>
      <c r="W77" t="b">
        <f t="shared" si="23"/>
        <v>0</v>
      </c>
      <c r="X77" t="b">
        <f t="shared" si="24"/>
        <v>1</v>
      </c>
      <c r="Y77" t="b">
        <f t="shared" si="25"/>
        <v>0</v>
      </c>
      <c r="Z77" t="b">
        <f t="shared" si="26"/>
        <v>0</v>
      </c>
      <c r="AB77" s="53" t="s">
        <v>119</v>
      </c>
      <c r="AC77" s="54">
        <v>3484.8640300000002</v>
      </c>
      <c r="AE77" t="s">
        <v>229</v>
      </c>
    </row>
    <row r="78" spans="1:31" ht="15" x14ac:dyDescent="0.25">
      <c r="A78">
        <v>73</v>
      </c>
      <c r="B78" s="9" t="e">
        <f>#N/A</f>
        <v>#N/A</v>
      </c>
      <c r="C78" s="11" t="e">
        <f>#N/A</f>
        <v>#N/A</v>
      </c>
      <c r="D78" s="9">
        <v>36</v>
      </c>
      <c r="E78" s="10" t="s">
        <v>176</v>
      </c>
      <c r="F78" s="10" t="s">
        <v>176</v>
      </c>
      <c r="G78"/>
      <c r="H78" s="11">
        <v>2041.1949999999999</v>
      </c>
      <c r="I78" s="53" t="s">
        <v>176</v>
      </c>
      <c r="J78" s="10">
        <v>261600.6</v>
      </c>
      <c r="K78" s="10">
        <v>16</v>
      </c>
      <c r="L78" s="10" t="s">
        <v>72</v>
      </c>
      <c r="M78" s="10">
        <v>2.5000000000000001E-2</v>
      </c>
      <c r="N78" s="11">
        <v>6540.0150000000003</v>
      </c>
      <c r="P78" t="b">
        <f t="shared" si="18"/>
        <v>0</v>
      </c>
      <c r="Q78">
        <f t="shared" si="19"/>
        <v>2041.1949999999999</v>
      </c>
      <c r="R78">
        <f t="shared" si="20"/>
        <v>2041.1949999999999</v>
      </c>
      <c r="S78">
        <f t="shared" si="21"/>
        <v>2041.1949999999999</v>
      </c>
      <c r="U78" s="55">
        <v>2041.1949999999999</v>
      </c>
      <c r="V78" s="1" t="b">
        <f t="shared" si="22"/>
        <v>1</v>
      </c>
      <c r="W78" t="b">
        <f t="shared" si="23"/>
        <v>0</v>
      </c>
      <c r="X78" t="e">
        <f t="shared" si="24"/>
        <v>#N/A</v>
      </c>
      <c r="Y78" t="b">
        <f t="shared" si="25"/>
        <v>0</v>
      </c>
      <c r="Z78" t="b">
        <f t="shared" si="26"/>
        <v>1</v>
      </c>
      <c r="AB78" s="53" t="s">
        <v>176</v>
      </c>
      <c r="AC78" s="55">
        <v>2041.1949999999999</v>
      </c>
      <c r="AE78" t="s">
        <v>238</v>
      </c>
    </row>
    <row r="79" spans="1:31" ht="15" x14ac:dyDescent="0.25">
      <c r="A79">
        <v>74</v>
      </c>
      <c r="B79" s="9">
        <v>3907.9740299999999</v>
      </c>
      <c r="C79" s="11">
        <v>27265.45</v>
      </c>
      <c r="D79" s="9">
        <v>53</v>
      </c>
      <c r="E79" s="10" t="s">
        <v>122</v>
      </c>
      <c r="F79" s="10" t="s">
        <v>122</v>
      </c>
      <c r="G79" s="10">
        <v>884.71140000000003</v>
      </c>
      <c r="H79" s="11">
        <v>6149.424</v>
      </c>
      <c r="I79" s="53" t="s">
        <v>122</v>
      </c>
      <c r="J79" s="10">
        <v>94801.7</v>
      </c>
      <c r="K79" s="10">
        <v>8</v>
      </c>
      <c r="L79" s="10" t="s">
        <v>126</v>
      </c>
      <c r="M79" s="10">
        <v>0.25</v>
      </c>
      <c r="N79" s="11">
        <v>23700.424999999999</v>
      </c>
      <c r="P79" t="b">
        <f t="shared" si="18"/>
        <v>1</v>
      </c>
      <c r="Q79">
        <f t="shared" si="19"/>
        <v>6149.424</v>
      </c>
      <c r="R79">
        <f t="shared" si="20"/>
        <v>3907.9740299999999</v>
      </c>
      <c r="S79">
        <f t="shared" si="21"/>
        <v>3907.9740299999999</v>
      </c>
      <c r="U79" s="45">
        <v>3907.9740299999999</v>
      </c>
      <c r="V79" s="1" t="b">
        <f t="shared" si="22"/>
        <v>1</v>
      </c>
      <c r="W79" t="b">
        <f t="shared" si="23"/>
        <v>0</v>
      </c>
      <c r="X79" t="b">
        <f t="shared" si="24"/>
        <v>1</v>
      </c>
      <c r="Y79" t="b">
        <f t="shared" si="25"/>
        <v>0</v>
      </c>
      <c r="Z79" t="b">
        <f t="shared" si="26"/>
        <v>0</v>
      </c>
      <c r="AB79" s="53" t="s">
        <v>122</v>
      </c>
      <c r="AC79" s="54">
        <v>3907.9740299999999</v>
      </c>
      <c r="AE79" t="s">
        <v>229</v>
      </c>
    </row>
    <row r="80" spans="1:31" x14ac:dyDescent="0.2">
      <c r="A80">
        <v>75</v>
      </c>
      <c r="B80" s="9" t="e">
        <f>#N/A</f>
        <v>#N/A</v>
      </c>
      <c r="C80" s="11" t="e">
        <f>#N/A</f>
        <v>#N/A</v>
      </c>
      <c r="D80" s="9">
        <v>85</v>
      </c>
      <c r="E80" s="10" t="s">
        <v>179</v>
      </c>
      <c r="F80"/>
      <c r="G80"/>
      <c r="H80"/>
      <c r="I80" s="53" t="s">
        <v>179</v>
      </c>
      <c r="J80" s="10">
        <v>19997.400000000001</v>
      </c>
      <c r="K80" s="10">
        <v>2</v>
      </c>
      <c r="L80" s="10" t="s">
        <v>175</v>
      </c>
      <c r="M80" s="10">
        <v>0.6</v>
      </c>
      <c r="N80" s="11">
        <v>11998.44</v>
      </c>
      <c r="P80" t="b">
        <f t="shared" si="18"/>
        <v>0</v>
      </c>
      <c r="Q80">
        <f t="shared" si="19"/>
        <v>0</v>
      </c>
      <c r="R80">
        <f t="shared" si="20"/>
        <v>0</v>
      </c>
      <c r="S80">
        <f t="shared" si="21"/>
        <v>11998.44</v>
      </c>
      <c r="U80" s="45">
        <v>11998.44</v>
      </c>
      <c r="V80" s="1" t="b">
        <f t="shared" si="22"/>
        <v>0</v>
      </c>
      <c r="W80" t="b">
        <f t="shared" si="23"/>
        <v>1</v>
      </c>
      <c r="X80" t="e">
        <f t="shared" si="24"/>
        <v>#N/A</v>
      </c>
      <c r="Y80" t="b">
        <f t="shared" si="25"/>
        <v>0</v>
      </c>
      <c r="Z80" t="b">
        <f t="shared" si="26"/>
        <v>0</v>
      </c>
      <c r="AB80" s="53" t="s">
        <v>179</v>
      </c>
      <c r="AC80" s="45">
        <v>11998.44</v>
      </c>
      <c r="AE80" t="s">
        <v>236</v>
      </c>
    </row>
    <row r="81" spans="1:31" x14ac:dyDescent="0.2">
      <c r="A81">
        <v>76</v>
      </c>
      <c r="B81" s="9">
        <v>385.52397999999999</v>
      </c>
      <c r="C81" s="11">
        <v>294.32119999999998</v>
      </c>
      <c r="D81" s="9">
        <v>37</v>
      </c>
      <c r="E81" s="10" t="s">
        <v>124</v>
      </c>
      <c r="F81" s="10" t="s">
        <v>124</v>
      </c>
      <c r="G81" s="10">
        <v>64.609920000000002</v>
      </c>
      <c r="H81" s="11">
        <v>49.091520000000003</v>
      </c>
      <c r="I81" s="53" t="s">
        <v>124</v>
      </c>
      <c r="J81" s="10">
        <v>261600.6</v>
      </c>
      <c r="K81" s="10">
        <v>16</v>
      </c>
      <c r="L81" s="10" t="s">
        <v>72</v>
      </c>
      <c r="M81" s="10">
        <v>0.05</v>
      </c>
      <c r="N81" s="11">
        <v>13080.03</v>
      </c>
      <c r="P81" t="b">
        <f t="shared" si="18"/>
        <v>1</v>
      </c>
      <c r="Q81">
        <f t="shared" si="19"/>
        <v>49.091520000000003</v>
      </c>
      <c r="R81">
        <f t="shared" si="20"/>
        <v>385.52397999999999</v>
      </c>
      <c r="S81">
        <f t="shared" si="21"/>
        <v>385.52397999999999</v>
      </c>
      <c r="U81" s="45">
        <v>385.52397999999999</v>
      </c>
      <c r="V81" s="1" t="b">
        <f t="shared" si="22"/>
        <v>1</v>
      </c>
      <c r="W81" t="b">
        <f t="shared" si="23"/>
        <v>0</v>
      </c>
      <c r="X81" t="b">
        <f t="shared" si="24"/>
        <v>1</v>
      </c>
      <c r="Y81" t="b">
        <f t="shared" si="25"/>
        <v>0</v>
      </c>
      <c r="Z81" t="b">
        <f t="shared" si="26"/>
        <v>0</v>
      </c>
      <c r="AB81" s="53" t="s">
        <v>124</v>
      </c>
      <c r="AC81" s="45">
        <v>385.52397999999999</v>
      </c>
      <c r="AE81" t="s">
        <v>229</v>
      </c>
    </row>
    <row r="82" spans="1:31" x14ac:dyDescent="0.2">
      <c r="A82">
        <v>77</v>
      </c>
      <c r="B82" s="9">
        <v>0</v>
      </c>
      <c r="C82" s="11">
        <v>8.7845750000000002</v>
      </c>
      <c r="D82" s="9">
        <v>61</v>
      </c>
      <c r="E82" s="10" t="s">
        <v>128</v>
      </c>
      <c r="F82" s="10" t="s">
        <v>128</v>
      </c>
      <c r="G82"/>
      <c r="H82" s="11">
        <v>1.520769</v>
      </c>
      <c r="I82" s="53" t="s">
        <v>128</v>
      </c>
      <c r="J82" s="10">
        <v>4837.6000000000004</v>
      </c>
      <c r="K82" s="10">
        <v>3</v>
      </c>
      <c r="L82" s="10" t="s">
        <v>71</v>
      </c>
      <c r="M82" s="10">
        <v>0.47</v>
      </c>
      <c r="N82" s="11">
        <v>2273.672</v>
      </c>
      <c r="P82" t="b">
        <f t="shared" si="18"/>
        <v>1</v>
      </c>
      <c r="Q82">
        <f t="shared" si="19"/>
        <v>1.520769</v>
      </c>
      <c r="R82">
        <f t="shared" si="20"/>
        <v>0</v>
      </c>
      <c r="S82">
        <f t="shared" si="21"/>
        <v>2273.672</v>
      </c>
      <c r="U82" s="45">
        <v>2273.672</v>
      </c>
      <c r="V82" s="1" t="b">
        <f t="shared" si="22"/>
        <v>0</v>
      </c>
      <c r="W82" t="b">
        <f t="shared" si="23"/>
        <v>1</v>
      </c>
      <c r="X82" t="b">
        <f t="shared" si="24"/>
        <v>0</v>
      </c>
      <c r="Y82" t="b">
        <f t="shared" si="25"/>
        <v>0</v>
      </c>
      <c r="Z82" t="b">
        <f t="shared" si="26"/>
        <v>0</v>
      </c>
      <c r="AB82" s="53" t="s">
        <v>128</v>
      </c>
      <c r="AC82" s="45">
        <v>2273.672</v>
      </c>
      <c r="AE82" t="s">
        <v>244</v>
      </c>
    </row>
    <row r="83" spans="1:31" x14ac:dyDescent="0.2">
      <c r="A83">
        <v>78</v>
      </c>
      <c r="B83" s="9" t="e">
        <f>#N/A</f>
        <v>#N/A</v>
      </c>
      <c r="C83" s="11" t="e">
        <f>#N/A</f>
        <v>#N/A</v>
      </c>
      <c r="D83" s="9">
        <v>86</v>
      </c>
      <c r="E83" s="10" t="s">
        <v>180</v>
      </c>
      <c r="F83"/>
      <c r="G83"/>
      <c r="H83"/>
      <c r="I83" s="53" t="s">
        <v>180</v>
      </c>
      <c r="J83" s="10">
        <v>19997.400000000001</v>
      </c>
      <c r="K83" s="10">
        <v>2</v>
      </c>
      <c r="L83" s="10" t="s">
        <v>175</v>
      </c>
      <c r="M83" s="10">
        <v>0.4</v>
      </c>
      <c r="N83" s="11">
        <v>7998.96</v>
      </c>
      <c r="P83" t="b">
        <f t="shared" si="18"/>
        <v>0</v>
      </c>
      <c r="Q83">
        <f t="shared" si="19"/>
        <v>0</v>
      </c>
      <c r="R83">
        <f t="shared" si="20"/>
        <v>0</v>
      </c>
      <c r="S83">
        <f t="shared" si="21"/>
        <v>7998.96</v>
      </c>
      <c r="U83" s="45">
        <v>7998.96</v>
      </c>
      <c r="V83" s="1" t="b">
        <f t="shared" si="22"/>
        <v>0</v>
      </c>
      <c r="W83" t="b">
        <f t="shared" si="23"/>
        <v>1</v>
      </c>
      <c r="X83" t="e">
        <f t="shared" si="24"/>
        <v>#N/A</v>
      </c>
      <c r="Y83" t="b">
        <f t="shared" si="25"/>
        <v>0</v>
      </c>
      <c r="Z83" t="b">
        <f t="shared" si="26"/>
        <v>0</v>
      </c>
      <c r="AB83" s="53" t="s">
        <v>180</v>
      </c>
      <c r="AC83" s="45">
        <v>7998.96</v>
      </c>
      <c r="AE83" t="s">
        <v>243</v>
      </c>
    </row>
    <row r="84" spans="1:31" ht="15" x14ac:dyDescent="0.25">
      <c r="A84">
        <v>79</v>
      </c>
      <c r="B84" s="9">
        <v>466.91953999999998</v>
      </c>
      <c r="C84" s="11">
        <v>503.42360000000002</v>
      </c>
      <c r="D84" s="9">
        <v>38</v>
      </c>
      <c r="E84" s="10" t="s">
        <v>131</v>
      </c>
      <c r="F84" s="10" t="s">
        <v>131</v>
      </c>
      <c r="G84" s="10">
        <v>80.101050000000001</v>
      </c>
      <c r="H84" s="11">
        <v>85.547340000000005</v>
      </c>
      <c r="I84" s="53" t="s">
        <v>131</v>
      </c>
      <c r="J84" s="10">
        <v>261600.6</v>
      </c>
      <c r="K84" s="10">
        <v>16</v>
      </c>
      <c r="L84" s="10" t="s">
        <v>72</v>
      </c>
      <c r="M84" s="10">
        <v>0.05</v>
      </c>
      <c r="N84" s="11">
        <v>13080.03</v>
      </c>
      <c r="P84" t="b">
        <f t="shared" si="18"/>
        <v>1</v>
      </c>
      <c r="Q84">
        <f t="shared" si="19"/>
        <v>85.547340000000005</v>
      </c>
      <c r="R84">
        <f t="shared" si="20"/>
        <v>466.91953999999998</v>
      </c>
      <c r="S84">
        <f t="shared" si="21"/>
        <v>466.91953999999998</v>
      </c>
      <c r="U84" s="45">
        <v>466.91953999999998</v>
      </c>
      <c r="V84" s="1" t="b">
        <f t="shared" si="22"/>
        <v>1</v>
      </c>
      <c r="W84" t="b">
        <f t="shared" si="23"/>
        <v>0</v>
      </c>
      <c r="X84" t="b">
        <f t="shared" si="24"/>
        <v>1</v>
      </c>
      <c r="Y84" t="b">
        <f t="shared" si="25"/>
        <v>0</v>
      </c>
      <c r="Z84" t="b">
        <f t="shared" si="26"/>
        <v>0</v>
      </c>
      <c r="AB84" s="53" t="s">
        <v>131</v>
      </c>
      <c r="AC84" s="54">
        <v>466.91953999999998</v>
      </c>
      <c r="AE84" t="s">
        <v>229</v>
      </c>
    </row>
    <row r="85" spans="1:31" ht="15" x14ac:dyDescent="0.25">
      <c r="A85">
        <v>80</v>
      </c>
      <c r="B85" s="9">
        <v>80218.806890000007</v>
      </c>
      <c r="C85" s="11">
        <v>94196.38</v>
      </c>
      <c r="D85" s="9">
        <v>57</v>
      </c>
      <c r="E85" s="10" t="s">
        <v>133</v>
      </c>
      <c r="F85" s="10" t="s">
        <v>133</v>
      </c>
      <c r="G85" s="10">
        <v>16002.21</v>
      </c>
      <c r="H85" s="11">
        <v>18628.48</v>
      </c>
      <c r="I85" s="53" t="s">
        <v>133</v>
      </c>
      <c r="J85" s="10">
        <v>32303.9</v>
      </c>
      <c r="K85" s="10">
        <v>1</v>
      </c>
      <c r="L85" s="10" t="s">
        <v>181</v>
      </c>
      <c r="M85" s="10">
        <v>1</v>
      </c>
      <c r="N85" s="11">
        <v>32303.9</v>
      </c>
      <c r="P85" t="b">
        <f t="shared" si="18"/>
        <v>1</v>
      </c>
      <c r="Q85">
        <f t="shared" si="19"/>
        <v>18628.48</v>
      </c>
      <c r="R85">
        <f t="shared" si="20"/>
        <v>80218.806890000007</v>
      </c>
      <c r="S85">
        <f t="shared" si="21"/>
        <v>80218.806890000007</v>
      </c>
      <c r="U85" s="45">
        <v>80218.806890000007</v>
      </c>
      <c r="V85" s="1" t="b">
        <f t="shared" si="22"/>
        <v>0</v>
      </c>
      <c r="W85" t="b">
        <f t="shared" si="23"/>
        <v>0</v>
      </c>
      <c r="X85" t="b">
        <f t="shared" si="24"/>
        <v>1</v>
      </c>
      <c r="Y85" t="b">
        <f t="shared" si="25"/>
        <v>0</v>
      </c>
      <c r="Z85" t="b">
        <f t="shared" si="26"/>
        <v>0</v>
      </c>
      <c r="AB85" s="53" t="s">
        <v>133</v>
      </c>
      <c r="AC85" s="54">
        <v>80218.806890000007</v>
      </c>
      <c r="AE85" t="s">
        <v>229</v>
      </c>
    </row>
    <row r="86" spans="1:31" ht="15" x14ac:dyDescent="0.25">
      <c r="A86">
        <v>81</v>
      </c>
      <c r="B86" s="9">
        <v>35892.089209999998</v>
      </c>
      <c r="C86" s="11">
        <v>28408.69</v>
      </c>
      <c r="D86" s="9">
        <v>54</v>
      </c>
      <c r="E86" s="10" t="s">
        <v>135</v>
      </c>
      <c r="F86" s="10" t="s">
        <v>135</v>
      </c>
      <c r="G86" s="10">
        <v>10899.61</v>
      </c>
      <c r="H86" s="11">
        <v>8701.0630000000001</v>
      </c>
      <c r="I86" s="53" t="s">
        <v>135</v>
      </c>
      <c r="J86" s="10">
        <v>94801.7</v>
      </c>
      <c r="K86" s="10">
        <v>8</v>
      </c>
      <c r="L86" s="10" t="s">
        <v>126</v>
      </c>
      <c r="M86" s="10">
        <v>0.19</v>
      </c>
      <c r="N86" s="11">
        <v>18012.323</v>
      </c>
      <c r="P86" t="b">
        <f t="shared" si="18"/>
        <v>1</v>
      </c>
      <c r="Q86">
        <f t="shared" si="19"/>
        <v>8701.0630000000001</v>
      </c>
      <c r="R86">
        <f t="shared" si="20"/>
        <v>35892.089209999998</v>
      </c>
      <c r="S86">
        <f t="shared" si="21"/>
        <v>35892.089209999998</v>
      </c>
      <c r="U86" s="45">
        <v>35892.089209999998</v>
      </c>
      <c r="V86" s="1" t="b">
        <f t="shared" si="22"/>
        <v>0</v>
      </c>
      <c r="W86" t="b">
        <f t="shared" si="23"/>
        <v>0</v>
      </c>
      <c r="X86" t="b">
        <f t="shared" si="24"/>
        <v>1</v>
      </c>
      <c r="Y86" t="b">
        <f t="shared" si="25"/>
        <v>0</v>
      </c>
      <c r="Z86" t="b">
        <f t="shared" si="26"/>
        <v>0</v>
      </c>
      <c r="AB86" s="53" t="s">
        <v>135</v>
      </c>
      <c r="AC86" s="54">
        <v>35892.089209999998</v>
      </c>
      <c r="AE86" t="s">
        <v>229</v>
      </c>
    </row>
    <row r="87" spans="1:31" ht="15" x14ac:dyDescent="0.25">
      <c r="A87">
        <v>82</v>
      </c>
      <c r="B87" s="9">
        <v>6193.6677499999996</v>
      </c>
      <c r="C87" s="11">
        <v>8081.0569999999998</v>
      </c>
      <c r="D87" s="9">
        <v>39</v>
      </c>
      <c r="E87" s="10" t="s">
        <v>137</v>
      </c>
      <c r="F87" s="10" t="s">
        <v>137</v>
      </c>
      <c r="G87" s="10">
        <v>1550.8140000000001</v>
      </c>
      <c r="H87" s="11">
        <v>1628.5419999999999</v>
      </c>
      <c r="I87" s="53" t="s">
        <v>137</v>
      </c>
      <c r="J87" s="10">
        <v>261600.6</v>
      </c>
      <c r="K87" s="10">
        <v>16</v>
      </c>
      <c r="L87" s="10" t="s">
        <v>72</v>
      </c>
      <c r="M87" s="10">
        <v>2.5000000000000001E-2</v>
      </c>
      <c r="N87" s="11">
        <v>6540.0150000000003</v>
      </c>
      <c r="P87" t="b">
        <f t="shared" si="18"/>
        <v>1</v>
      </c>
      <c r="Q87">
        <f t="shared" si="19"/>
        <v>1628.5419999999999</v>
      </c>
      <c r="R87">
        <f t="shared" si="20"/>
        <v>6193.6677499999996</v>
      </c>
      <c r="S87">
        <f t="shared" si="21"/>
        <v>6193.6677499999996</v>
      </c>
      <c r="U87" s="45">
        <v>6193.6677499999996</v>
      </c>
      <c r="V87" s="1" t="b">
        <f t="shared" si="22"/>
        <v>1</v>
      </c>
      <c r="W87" t="b">
        <f t="shared" si="23"/>
        <v>0</v>
      </c>
      <c r="X87" t="b">
        <f t="shared" si="24"/>
        <v>1</v>
      </c>
      <c r="Y87" t="b">
        <f t="shared" si="25"/>
        <v>0</v>
      </c>
      <c r="Z87" t="b">
        <f t="shared" si="26"/>
        <v>0</v>
      </c>
      <c r="AB87" s="53" t="s">
        <v>137</v>
      </c>
      <c r="AC87" s="54">
        <v>6193.6677499999996</v>
      </c>
      <c r="AE87" t="s">
        <v>229</v>
      </c>
    </row>
    <row r="88" spans="1:31" ht="15" x14ac:dyDescent="0.25">
      <c r="A88">
        <v>83</v>
      </c>
      <c r="B88" s="9">
        <v>12347.108630000001</v>
      </c>
      <c r="C88" s="11">
        <v>16904.84</v>
      </c>
      <c r="D88" s="9">
        <v>55</v>
      </c>
      <c r="E88" s="10" t="s">
        <v>141</v>
      </c>
      <c r="F88" s="10" t="s">
        <v>141</v>
      </c>
      <c r="G88" s="10">
        <v>3688.797</v>
      </c>
      <c r="H88" s="11">
        <v>5102.2820000000002</v>
      </c>
      <c r="I88" s="53" t="s">
        <v>141</v>
      </c>
      <c r="J88" s="10">
        <v>94801.7</v>
      </c>
      <c r="K88" s="10">
        <v>8</v>
      </c>
      <c r="L88" s="10" t="s">
        <v>126</v>
      </c>
      <c r="M88" s="10">
        <v>0.12</v>
      </c>
      <c r="N88" s="11">
        <v>11376.204</v>
      </c>
      <c r="P88" t="b">
        <f t="shared" si="18"/>
        <v>1</v>
      </c>
      <c r="Q88">
        <f t="shared" si="19"/>
        <v>5102.2820000000002</v>
      </c>
      <c r="R88">
        <f t="shared" si="20"/>
        <v>12347.108630000001</v>
      </c>
      <c r="S88">
        <f t="shared" si="21"/>
        <v>12347.108630000001</v>
      </c>
      <c r="U88" s="45">
        <v>12347.108630000001</v>
      </c>
      <c r="V88" s="1" t="b">
        <f t="shared" si="22"/>
        <v>0</v>
      </c>
      <c r="W88" t="b">
        <f t="shared" si="23"/>
        <v>0</v>
      </c>
      <c r="X88" t="b">
        <f t="shared" si="24"/>
        <v>1</v>
      </c>
      <c r="Y88" t="b">
        <f t="shared" si="25"/>
        <v>0</v>
      </c>
      <c r="Z88" t="b">
        <f t="shared" si="26"/>
        <v>0</v>
      </c>
      <c r="AB88" s="53" t="s">
        <v>141</v>
      </c>
      <c r="AC88" s="54">
        <v>12347.108630000001</v>
      </c>
      <c r="AE88" t="s">
        <v>229</v>
      </c>
    </row>
    <row r="89" spans="1:31" ht="15" x14ac:dyDescent="0.25">
      <c r="A89">
        <v>84</v>
      </c>
      <c r="B89" s="9">
        <v>128678.71575</v>
      </c>
      <c r="C89" s="11">
        <v>235363.4</v>
      </c>
      <c r="D89" s="9">
        <v>82</v>
      </c>
      <c r="E89" s="10" t="s">
        <v>143</v>
      </c>
      <c r="F89" s="10" t="s">
        <v>143</v>
      </c>
      <c r="G89" s="10">
        <v>20917.71</v>
      </c>
      <c r="H89" s="11">
        <v>38453.39</v>
      </c>
      <c r="I89" s="53" t="s">
        <v>143</v>
      </c>
      <c r="J89" s="10">
        <v>138910.70000000001</v>
      </c>
      <c r="K89" s="10">
        <v>3</v>
      </c>
      <c r="L89" s="10" t="s">
        <v>59</v>
      </c>
      <c r="M89" s="10">
        <v>0.33</v>
      </c>
      <c r="N89" s="11">
        <v>45840.531000000003</v>
      </c>
      <c r="P89" t="b">
        <f t="shared" si="18"/>
        <v>1</v>
      </c>
      <c r="Q89">
        <f t="shared" si="19"/>
        <v>38453.39</v>
      </c>
      <c r="R89">
        <f t="shared" si="20"/>
        <v>128678.71575</v>
      </c>
      <c r="S89">
        <f t="shared" si="21"/>
        <v>128678.71575</v>
      </c>
      <c r="U89" s="45">
        <v>128678.71575</v>
      </c>
      <c r="V89" s="1" t="b">
        <f t="shared" si="22"/>
        <v>0</v>
      </c>
      <c r="W89" t="b">
        <f t="shared" si="23"/>
        <v>0</v>
      </c>
      <c r="X89" t="b">
        <f t="shared" si="24"/>
        <v>1</v>
      </c>
      <c r="Y89" t="b">
        <f t="shared" si="25"/>
        <v>0</v>
      </c>
      <c r="Z89" t="b">
        <f t="shared" si="26"/>
        <v>0</v>
      </c>
      <c r="AB89" s="53" t="s">
        <v>143</v>
      </c>
      <c r="AC89" s="54">
        <v>128678.71575</v>
      </c>
      <c r="AE89" t="s">
        <v>229</v>
      </c>
    </row>
    <row r="90" spans="1:31" ht="15" x14ac:dyDescent="0.25">
      <c r="A90">
        <v>85</v>
      </c>
      <c r="B90" s="9">
        <v>21423.01856</v>
      </c>
      <c r="C90" s="11">
        <v>12709.5</v>
      </c>
      <c r="D90" s="9">
        <v>56</v>
      </c>
      <c r="E90" s="10" t="s">
        <v>146</v>
      </c>
      <c r="F90" s="10" t="s">
        <v>146</v>
      </c>
      <c r="G90" s="10">
        <v>7034.94</v>
      </c>
      <c r="H90" s="11">
        <v>4277.4319999999998</v>
      </c>
      <c r="I90" s="53" t="s">
        <v>146</v>
      </c>
      <c r="J90" s="10">
        <v>94801.7</v>
      </c>
      <c r="K90" s="10">
        <v>8</v>
      </c>
      <c r="L90" s="10" t="s">
        <v>126</v>
      </c>
      <c r="M90" s="10">
        <v>0.06</v>
      </c>
      <c r="N90" s="11">
        <v>5688.1019999999999</v>
      </c>
      <c r="P90" t="b">
        <f t="shared" si="18"/>
        <v>1</v>
      </c>
      <c r="Q90">
        <f t="shared" si="19"/>
        <v>4277.4319999999998</v>
      </c>
      <c r="R90">
        <f t="shared" si="20"/>
        <v>21423.01856</v>
      </c>
      <c r="S90">
        <f t="shared" si="21"/>
        <v>21423.01856</v>
      </c>
      <c r="U90" s="45">
        <v>21423.01856</v>
      </c>
      <c r="V90" s="1" t="b">
        <f t="shared" si="22"/>
        <v>0</v>
      </c>
      <c r="W90" t="b">
        <f t="shared" si="23"/>
        <v>0</v>
      </c>
      <c r="X90" t="b">
        <f t="shared" si="24"/>
        <v>1</v>
      </c>
      <c r="Y90" t="b">
        <f t="shared" si="25"/>
        <v>0</v>
      </c>
      <c r="Z90" t="b">
        <f t="shared" si="26"/>
        <v>0</v>
      </c>
      <c r="AB90" s="53" t="s">
        <v>146</v>
      </c>
      <c r="AC90" s="54">
        <v>21423.01856</v>
      </c>
      <c r="AE90" t="s">
        <v>229</v>
      </c>
    </row>
    <row r="91" spans="1:31" ht="15" x14ac:dyDescent="0.25">
      <c r="A91">
        <v>86</v>
      </c>
      <c r="B91" s="9">
        <v>88958.136549999996</v>
      </c>
      <c r="C91" s="11">
        <v>40350.410000000003</v>
      </c>
      <c r="D91" s="9">
        <v>43</v>
      </c>
      <c r="E91" s="10" t="s">
        <v>148</v>
      </c>
      <c r="F91" s="10" t="s">
        <v>148</v>
      </c>
      <c r="G91" s="10">
        <v>26542.68</v>
      </c>
      <c r="H91" s="11">
        <v>12255.33</v>
      </c>
      <c r="I91" s="53" t="s">
        <v>148</v>
      </c>
      <c r="J91" s="10">
        <v>30212.799999999999</v>
      </c>
      <c r="K91" s="10">
        <v>1</v>
      </c>
      <c r="L91" s="10" t="s">
        <v>75</v>
      </c>
      <c r="M91" s="10">
        <v>1</v>
      </c>
      <c r="N91" s="11">
        <v>30212.799999999999</v>
      </c>
      <c r="P91" t="b">
        <f t="shared" si="18"/>
        <v>1</v>
      </c>
      <c r="Q91">
        <f t="shared" si="19"/>
        <v>12255.33</v>
      </c>
      <c r="R91">
        <f t="shared" si="20"/>
        <v>88958.136549999996</v>
      </c>
      <c r="S91">
        <f t="shared" si="21"/>
        <v>88958.136549999996</v>
      </c>
      <c r="U91" s="45">
        <v>88958.136549999996</v>
      </c>
      <c r="V91" s="1" t="b">
        <f t="shared" si="22"/>
        <v>0</v>
      </c>
      <c r="W91" t="b">
        <f t="shared" si="23"/>
        <v>0</v>
      </c>
      <c r="X91" t="b">
        <f t="shared" si="24"/>
        <v>1</v>
      </c>
      <c r="Y91" t="b">
        <f t="shared" si="25"/>
        <v>0</v>
      </c>
      <c r="Z91" t="b">
        <f t="shared" si="26"/>
        <v>0</v>
      </c>
      <c r="AB91" s="53" t="s">
        <v>148</v>
      </c>
      <c r="AC91" s="54">
        <v>88958.136549999996</v>
      </c>
      <c r="AE91" t="s">
        <v>229</v>
      </c>
    </row>
    <row r="92" spans="1:31" ht="15" x14ac:dyDescent="0.25">
      <c r="A92">
        <v>87</v>
      </c>
      <c r="B92" s="9" t="e">
        <f>#N/A</f>
        <v>#N/A</v>
      </c>
      <c r="C92" s="11" t="e">
        <f>#N/A</f>
        <v>#N/A</v>
      </c>
      <c r="D92" s="9">
        <v>87</v>
      </c>
      <c r="E92" s="10" t="s">
        <v>177</v>
      </c>
      <c r="I92" s="53" t="s">
        <v>177</v>
      </c>
      <c r="J92" s="10">
        <v>903571.9</v>
      </c>
      <c r="K92" s="10">
        <v>1</v>
      </c>
      <c r="L92" s="10" t="s">
        <v>177</v>
      </c>
      <c r="M92" s="10">
        <v>1</v>
      </c>
      <c r="N92" s="11">
        <v>903571.9</v>
      </c>
      <c r="P92" t="b">
        <f t="shared" si="18"/>
        <v>0</v>
      </c>
      <c r="Q92">
        <f t="shared" si="19"/>
        <v>0</v>
      </c>
      <c r="R92">
        <f t="shared" si="20"/>
        <v>0</v>
      </c>
      <c r="S92">
        <f t="shared" si="21"/>
        <v>903571.9</v>
      </c>
      <c r="U92" s="55">
        <v>903571.9</v>
      </c>
      <c r="V92" s="1" t="b">
        <f t="shared" si="22"/>
        <v>0</v>
      </c>
      <c r="W92" t="b">
        <f t="shared" si="23"/>
        <v>1</v>
      </c>
      <c r="X92" t="e">
        <f t="shared" si="24"/>
        <v>#N/A</v>
      </c>
      <c r="Y92" t="b">
        <f t="shared" si="25"/>
        <v>0</v>
      </c>
      <c r="Z92" t="b">
        <f t="shared" si="26"/>
        <v>0</v>
      </c>
      <c r="AB92" s="53" t="s">
        <v>177</v>
      </c>
      <c r="AC92" s="56">
        <v>151644.371947782</v>
      </c>
      <c r="AE92" t="s">
        <v>245</v>
      </c>
    </row>
    <row r="93" spans="1:31" ht="15" x14ac:dyDescent="0.25">
      <c r="A93">
        <v>88</v>
      </c>
      <c r="B93" s="9" t="e">
        <f>#N/A</f>
        <v>#N/A</v>
      </c>
      <c r="C93" s="11" t="e">
        <f>#N/A</f>
        <v>#N/A</v>
      </c>
      <c r="D93" s="9">
        <v>88</v>
      </c>
      <c r="E93" s="10" t="s">
        <v>162</v>
      </c>
      <c r="I93" s="53" t="s">
        <v>162</v>
      </c>
      <c r="J93" s="10">
        <v>527309.6</v>
      </c>
      <c r="K93" s="10">
        <v>1</v>
      </c>
      <c r="L93" s="10" t="s">
        <v>162</v>
      </c>
      <c r="M93" s="10">
        <v>1</v>
      </c>
      <c r="N93" s="11">
        <v>527309.6</v>
      </c>
      <c r="P93" t="b">
        <f t="shared" si="18"/>
        <v>0</v>
      </c>
      <c r="Q93">
        <f t="shared" si="19"/>
        <v>0</v>
      </c>
      <c r="R93">
        <f t="shared" si="20"/>
        <v>0</v>
      </c>
      <c r="S93">
        <f t="shared" si="21"/>
        <v>527309.6</v>
      </c>
      <c r="U93" s="55">
        <v>527309.6</v>
      </c>
      <c r="V93" s="1" t="b">
        <f t="shared" si="22"/>
        <v>0</v>
      </c>
      <c r="W93" t="b">
        <f t="shared" si="23"/>
        <v>1</v>
      </c>
      <c r="X93" t="e">
        <f t="shared" si="24"/>
        <v>#N/A</v>
      </c>
      <c r="Y93" t="b">
        <f t="shared" si="25"/>
        <v>0</v>
      </c>
      <c r="Z93" t="b">
        <f t="shared" si="26"/>
        <v>0</v>
      </c>
      <c r="AB93" s="53" t="s">
        <v>162</v>
      </c>
      <c r="AC93" s="56">
        <v>88497.144625719302</v>
      </c>
      <c r="AE93" t="s">
        <v>245</v>
      </c>
    </row>
    <row r="94" spans="1:31" ht="15" x14ac:dyDescent="0.25">
      <c r="A94">
        <v>89</v>
      </c>
      <c r="B94" s="9" t="e">
        <f>#N/A</f>
        <v>#N/A</v>
      </c>
      <c r="C94" s="11" t="e">
        <f>#N/A</f>
        <v>#N/A</v>
      </c>
      <c r="D94" s="9">
        <v>89</v>
      </c>
      <c r="E94" s="10" t="s">
        <v>123</v>
      </c>
      <c r="I94" s="53" t="s">
        <v>123</v>
      </c>
      <c r="J94" s="10">
        <v>562723.69999999995</v>
      </c>
      <c r="K94" s="10">
        <v>1</v>
      </c>
      <c r="L94" s="10" t="s">
        <v>123</v>
      </c>
      <c r="M94" s="10">
        <v>1</v>
      </c>
      <c r="N94" s="11">
        <v>562723.69999999995</v>
      </c>
      <c r="P94" t="b">
        <f t="shared" si="18"/>
        <v>0</v>
      </c>
      <c r="Q94">
        <f t="shared" si="19"/>
        <v>0</v>
      </c>
      <c r="R94">
        <f t="shared" si="20"/>
        <v>0</v>
      </c>
      <c r="S94">
        <f t="shared" si="21"/>
        <v>562723.69999999995</v>
      </c>
      <c r="U94" s="55">
        <v>562723.69999999995</v>
      </c>
      <c r="V94" s="1" t="b">
        <f t="shared" si="22"/>
        <v>0</v>
      </c>
      <c r="W94" t="b">
        <f t="shared" si="23"/>
        <v>1</v>
      </c>
      <c r="X94" t="e">
        <f t="shared" si="24"/>
        <v>#N/A</v>
      </c>
      <c r="Y94" t="b">
        <f t="shared" si="25"/>
        <v>0</v>
      </c>
      <c r="Z94" t="b">
        <f t="shared" si="26"/>
        <v>0</v>
      </c>
      <c r="AB94" s="53" t="s">
        <v>123</v>
      </c>
      <c r="AC94" s="56">
        <v>94440.610721329402</v>
      </c>
      <c r="AE94" t="s">
        <v>245</v>
      </c>
    </row>
    <row r="95" spans="1:31" ht="15" x14ac:dyDescent="0.25">
      <c r="A95">
        <v>90</v>
      </c>
      <c r="B95" s="9" t="e">
        <f>#N/A</f>
        <v>#N/A</v>
      </c>
      <c r="C95" s="11" t="e">
        <f>#N/A</f>
        <v>#N/A</v>
      </c>
      <c r="D95" s="9">
        <v>90</v>
      </c>
      <c r="E95" s="10" t="s">
        <v>134</v>
      </c>
      <c r="I95" s="53" t="s">
        <v>134</v>
      </c>
      <c r="J95" s="10">
        <v>2228999.9</v>
      </c>
      <c r="K95" s="10">
        <v>1</v>
      </c>
      <c r="L95" s="10" t="s">
        <v>134</v>
      </c>
      <c r="M95" s="10">
        <v>1</v>
      </c>
      <c r="N95" s="11">
        <v>2228999.9</v>
      </c>
      <c r="P95" t="b">
        <f t="shared" si="18"/>
        <v>0</v>
      </c>
      <c r="Q95">
        <f t="shared" si="19"/>
        <v>0</v>
      </c>
      <c r="R95">
        <f t="shared" si="20"/>
        <v>0</v>
      </c>
      <c r="S95">
        <f t="shared" si="21"/>
        <v>2228999.9</v>
      </c>
      <c r="U95" s="55">
        <v>2228999.9</v>
      </c>
      <c r="V95" s="1" t="b">
        <f t="shared" si="22"/>
        <v>0</v>
      </c>
      <c r="W95" t="b">
        <f t="shared" si="23"/>
        <v>1</v>
      </c>
      <c r="X95" t="e">
        <f t="shared" si="24"/>
        <v>#N/A</v>
      </c>
      <c r="Y95" t="b">
        <f t="shared" si="25"/>
        <v>0</v>
      </c>
      <c r="Z95" t="b">
        <f t="shared" si="26"/>
        <v>0</v>
      </c>
      <c r="AB95" s="53" t="s">
        <v>134</v>
      </c>
      <c r="AC95" s="56">
        <v>374087.87270517001</v>
      </c>
      <c r="AE95" t="s">
        <v>245</v>
      </c>
    </row>
    <row r="96" spans="1:31" x14ac:dyDescent="0.2">
      <c r="U96"/>
      <c r="V96"/>
    </row>
    <row r="97" spans="21:24" x14ac:dyDescent="0.2">
      <c r="U97"/>
      <c r="V97"/>
    </row>
    <row r="98" spans="21:24" x14ac:dyDescent="0.2">
      <c r="U98"/>
      <c r="V98"/>
    </row>
    <row r="99" spans="21:24" x14ac:dyDescent="0.2">
      <c r="U99"/>
      <c r="V99"/>
    </row>
    <row r="100" spans="21:24" x14ac:dyDescent="0.2">
      <c r="U100"/>
      <c r="V100"/>
      <c r="X100" t="s">
        <v>246</v>
      </c>
    </row>
    <row r="101" spans="21:24" x14ac:dyDescent="0.2">
      <c r="U101"/>
      <c r="V101"/>
      <c r="X101" t="s">
        <v>247</v>
      </c>
    </row>
    <row r="102" spans="21:24" x14ac:dyDescent="0.2">
      <c r="U102"/>
      <c r="V102" s="1" t="s">
        <v>228</v>
      </c>
      <c r="W102" t="s">
        <v>248</v>
      </c>
      <c r="X102" t="s">
        <v>249</v>
      </c>
    </row>
    <row r="103" spans="21:24" x14ac:dyDescent="0.2">
      <c r="U103"/>
      <c r="V103"/>
    </row>
    <row r="104" spans="21:24" ht="15" x14ac:dyDescent="0.25">
      <c r="U104" s="9" t="s">
        <v>177</v>
      </c>
      <c r="V104" s="45">
        <v>903571.9</v>
      </c>
      <c r="W104">
        <f>V104/$V$109</f>
        <v>0.21398446660332981</v>
      </c>
      <c r="X104" s="57">
        <f>W104*$X$109</f>
        <v>151644.37194778174</v>
      </c>
    </row>
    <row r="105" spans="21:24" ht="15" x14ac:dyDescent="0.25">
      <c r="U105" s="9" t="s">
        <v>162</v>
      </c>
      <c r="V105" s="45">
        <v>527309.6</v>
      </c>
      <c r="W105">
        <f>V105/$V$109</f>
        <v>0.12487779167414921</v>
      </c>
      <c r="X105" s="57">
        <f>W105*$X$109</f>
        <v>88497.144625719317</v>
      </c>
    </row>
    <row r="106" spans="21:24" ht="15" x14ac:dyDescent="0.25">
      <c r="U106" s="9" t="s">
        <v>123</v>
      </c>
      <c r="V106" s="45">
        <v>562723.69999999995</v>
      </c>
      <c r="W106">
        <f>V106/$V$109</f>
        <v>0.13326458114683754</v>
      </c>
      <c r="X106" s="57">
        <f>W106*$X$109</f>
        <v>94440.610721329358</v>
      </c>
    </row>
    <row r="107" spans="21:24" ht="15" x14ac:dyDescent="0.25">
      <c r="U107" s="9" t="s">
        <v>134</v>
      </c>
      <c r="V107" s="45">
        <v>2228999.9</v>
      </c>
      <c r="W107">
        <f>V107/$V$109</f>
        <v>0.52787316057568345</v>
      </c>
      <c r="X107" s="57">
        <f>W107*$X$109</f>
        <v>374087.8727051696</v>
      </c>
    </row>
    <row r="108" spans="21:24" x14ac:dyDescent="0.2">
      <c r="U108"/>
      <c r="V108"/>
    </row>
    <row r="109" spans="21:24" x14ac:dyDescent="0.2">
      <c r="U109"/>
      <c r="V109" s="1">
        <f>SUM(V104:V107)</f>
        <v>4222605.0999999996</v>
      </c>
      <c r="X109">
        <v>708670</v>
      </c>
    </row>
    <row r="110" spans="21:24" x14ac:dyDescent="0.2">
      <c r="U110"/>
      <c r="V110"/>
    </row>
    <row r="111" spans="21:24" x14ac:dyDescent="0.2">
      <c r="U111"/>
      <c r="V111"/>
      <c r="X111" t="s">
        <v>250</v>
      </c>
    </row>
    <row r="112" spans="21:24" x14ac:dyDescent="0.2">
      <c r="U112"/>
      <c r="V112"/>
    </row>
    <row r="113" spans="21:25" ht="15" x14ac:dyDescent="0.25">
      <c r="U113" s="53" t="s">
        <v>165</v>
      </c>
      <c r="V113" s="45">
        <v>2494086.7999999998</v>
      </c>
      <c r="W113">
        <f>V113/$V$117</f>
        <v>0.6007427947817453</v>
      </c>
      <c r="X113" s="57">
        <f>W113*$X$117</f>
        <v>548371.06777746382</v>
      </c>
    </row>
    <row r="114" spans="21:25" ht="15" x14ac:dyDescent="0.25">
      <c r="U114" s="53" t="s">
        <v>168</v>
      </c>
      <c r="V114" s="45">
        <v>742789.1</v>
      </c>
      <c r="W114">
        <f>V114/$V$117</f>
        <v>0.17891325990234874</v>
      </c>
      <c r="X114" s="57">
        <f>W114*$X$117</f>
        <v>163315.90861250754</v>
      </c>
    </row>
    <row r="115" spans="21:25" ht="15" x14ac:dyDescent="0.25">
      <c r="U115" s="53" t="s">
        <v>108</v>
      </c>
      <c r="V115" s="45">
        <v>914795.7</v>
      </c>
      <c r="W115">
        <f>V115/$V$117</f>
        <v>0.22034394531590601</v>
      </c>
      <c r="X115" s="57">
        <f>W115*$X$117</f>
        <v>201134.73789574302</v>
      </c>
    </row>
    <row r="116" spans="21:25" x14ac:dyDescent="0.2">
      <c r="U116"/>
      <c r="V116"/>
    </row>
    <row r="117" spans="21:25" x14ac:dyDescent="0.2">
      <c r="U117"/>
      <c r="V117" s="1">
        <f>SUM(V113:V115)</f>
        <v>4151671.5999999996</v>
      </c>
      <c r="X117">
        <f>X118/7</f>
        <v>912821.71428571432</v>
      </c>
    </row>
    <row r="118" spans="21:25" x14ac:dyDescent="0.2">
      <c r="U118" s="45" t="s">
        <v>251</v>
      </c>
      <c r="V118" s="1">
        <f>V117*7</f>
        <v>29061701.199999996</v>
      </c>
      <c r="X118">
        <v>6389752</v>
      </c>
      <c r="Y118" t="s">
        <v>252</v>
      </c>
    </row>
  </sheetData>
  <conditionalFormatting sqref="V6:V95">
    <cfRule type="cellIs" dxfId="4" priority="2" operator="equal">
      <formula>1</formula>
    </cfRule>
  </conditionalFormatting>
  <conditionalFormatting sqref="W6:W95">
    <cfRule type="cellIs" dxfId="2" priority="4" operator="equal">
      <formula>1</formula>
    </cfRule>
  </conditionalFormatting>
  <conditionalFormatting sqref="X6:X95">
    <cfRule type="cellIs" dxfId="1" priority="5" operator="equal">
      <formula>1</formula>
    </cfRule>
  </conditionalFormatting>
  <conditionalFormatting sqref="Y6:Z95">
    <cfRule type="cellIs" dxfId="0" priority="6" operator="equal">
      <formula>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99"/>
  <sheetViews>
    <sheetView topLeftCell="I38" zoomScaleNormal="100" workbookViewId="0">
      <selection activeCell="A76" sqref="A76"/>
    </sheetView>
  </sheetViews>
  <sheetFormatPr defaultRowHeight="12.75" x14ac:dyDescent="0.2"/>
  <cols>
    <col min="1" max="1025" width="8.42578125"/>
  </cols>
  <sheetData>
    <row r="2" spans="3:28" x14ac:dyDescent="0.2">
      <c r="M2" t="s">
        <v>0</v>
      </c>
      <c r="N2">
        <v>20</v>
      </c>
    </row>
    <row r="3" spans="3:28" x14ac:dyDescent="0.2">
      <c r="M3" t="s">
        <v>2</v>
      </c>
      <c r="N3">
        <v>5.7</v>
      </c>
    </row>
    <row r="4" spans="3:28" x14ac:dyDescent="0.2">
      <c r="M4" t="s">
        <v>5</v>
      </c>
      <c r="N4" s="2">
        <v>1000000000</v>
      </c>
    </row>
    <row r="7" spans="3:28" x14ac:dyDescent="0.2">
      <c r="V7" s="58"/>
      <c r="W7" s="58"/>
      <c r="X7" s="58"/>
      <c r="Y7" s="58"/>
      <c r="Z7" s="58"/>
      <c r="AA7" s="58" t="s">
        <v>253</v>
      </c>
      <c r="AB7" s="58"/>
    </row>
    <row r="8" spans="3:28" x14ac:dyDescent="0.2">
      <c r="N8" t="s">
        <v>22</v>
      </c>
      <c r="V8" s="58" t="s">
        <v>254</v>
      </c>
      <c r="W8" s="58"/>
      <c r="X8" s="58"/>
      <c r="Y8" s="58" t="s">
        <v>255</v>
      </c>
      <c r="Z8" s="58"/>
      <c r="AA8" s="58" t="s">
        <v>256</v>
      </c>
      <c r="AB8" s="58"/>
    </row>
    <row r="9" spans="3:28" x14ac:dyDescent="0.2">
      <c r="C9" t="s">
        <v>36</v>
      </c>
      <c r="K9" t="s">
        <v>37</v>
      </c>
      <c r="L9" t="s">
        <v>38</v>
      </c>
      <c r="M9" t="s">
        <v>28</v>
      </c>
      <c r="N9" t="s">
        <v>39</v>
      </c>
      <c r="O9" t="s">
        <v>40</v>
      </c>
      <c r="Q9" t="s">
        <v>257</v>
      </c>
      <c r="R9" t="s">
        <v>23</v>
      </c>
      <c r="S9" t="s">
        <v>23</v>
      </c>
      <c r="T9" t="s">
        <v>258</v>
      </c>
    </row>
    <row r="10" spans="3:28" ht="15" customHeight="1" x14ac:dyDescent="0.25">
      <c r="C10">
        <v>1</v>
      </c>
      <c r="D10" t="s">
        <v>51</v>
      </c>
      <c r="E10" t="s">
        <v>52</v>
      </c>
      <c r="F10" t="s">
        <v>53</v>
      </c>
      <c r="G10" s="13" t="s">
        <v>152</v>
      </c>
      <c r="H10" t="s">
        <v>55</v>
      </c>
      <c r="I10" t="s">
        <v>56</v>
      </c>
      <c r="J10" t="s">
        <v>57</v>
      </c>
      <c r="K10">
        <v>19395238.486230999</v>
      </c>
      <c r="L10">
        <f t="shared" ref="L10:L41" si="0">LOG10(K10)</f>
        <v>7.2876951241071168</v>
      </c>
      <c r="M10" s="12" t="s">
        <v>153</v>
      </c>
      <c r="N10">
        <v>3570.7240000000002</v>
      </c>
      <c r="O10">
        <f t="shared" ref="O10:O41" si="1">K10/N10</f>
        <v>5431.7383494862661</v>
      </c>
      <c r="Q10">
        <v>19</v>
      </c>
      <c r="R10" s="14" t="s">
        <v>85</v>
      </c>
      <c r="S10" s="12">
        <v>7183.5</v>
      </c>
      <c r="T10" s="12">
        <v>19</v>
      </c>
      <c r="V10">
        <f t="shared" ref="V10:V41" si="2">INDEX($S$10:$S$95, MATCH(M10,$R$10:$R$95,0))</f>
        <v>6637.5</v>
      </c>
      <c r="W10">
        <v>6637.5</v>
      </c>
      <c r="Y10">
        <v>1</v>
      </c>
      <c r="AA10">
        <f t="shared" ref="AA10:AA41" si="3">(W10/Y10)/O10</f>
        <v>1.2219844869051497</v>
      </c>
      <c r="AB10">
        <v>1.2219844869051499</v>
      </c>
    </row>
    <row r="11" spans="3:28" ht="15" customHeight="1" x14ac:dyDescent="0.25">
      <c r="C11">
        <v>2</v>
      </c>
      <c r="D11" t="s">
        <v>51</v>
      </c>
      <c r="E11" t="s">
        <v>52</v>
      </c>
      <c r="F11" t="s">
        <v>53</v>
      </c>
      <c r="G11" s="13" t="s">
        <v>139</v>
      </c>
      <c r="H11" t="s">
        <v>55</v>
      </c>
      <c r="I11" t="s">
        <v>56</v>
      </c>
      <c r="J11" t="s">
        <v>57</v>
      </c>
      <c r="K11">
        <v>17583843.800783001</v>
      </c>
      <c r="L11">
        <f t="shared" si="0"/>
        <v>7.2451138172109371</v>
      </c>
      <c r="M11" s="12" t="s">
        <v>140</v>
      </c>
      <c r="N11">
        <v>10665.45</v>
      </c>
      <c r="O11">
        <f t="shared" si="1"/>
        <v>1648.6734081340214</v>
      </c>
      <c r="Q11">
        <v>23</v>
      </c>
      <c r="R11" s="12" t="s">
        <v>121</v>
      </c>
      <c r="S11" s="12">
        <v>803.2</v>
      </c>
      <c r="T11" s="12">
        <v>20</v>
      </c>
      <c r="V11">
        <f t="shared" si="2"/>
        <v>4886.5</v>
      </c>
      <c r="W11">
        <v>4886.5</v>
      </c>
      <c r="Y11">
        <v>1</v>
      </c>
      <c r="AA11">
        <f t="shared" si="3"/>
        <v>2.9638981109852258</v>
      </c>
      <c r="AB11">
        <v>2.9638981109852298</v>
      </c>
    </row>
    <row r="12" spans="3:28" ht="15" customHeight="1" x14ac:dyDescent="0.25">
      <c r="C12">
        <v>3</v>
      </c>
      <c r="D12" t="s">
        <v>51</v>
      </c>
      <c r="E12" t="s">
        <v>52</v>
      </c>
      <c r="F12" t="s">
        <v>53</v>
      </c>
      <c r="G12" s="13" t="s">
        <v>133</v>
      </c>
      <c r="H12" t="s">
        <v>55</v>
      </c>
      <c r="I12" t="s">
        <v>56</v>
      </c>
      <c r="J12" t="s">
        <v>57</v>
      </c>
      <c r="K12">
        <v>11166037.770857999</v>
      </c>
      <c r="L12">
        <f t="shared" si="0"/>
        <v>7.047899092585471</v>
      </c>
      <c r="M12" s="12" t="s">
        <v>181</v>
      </c>
      <c r="N12">
        <v>360.91180000000003</v>
      </c>
      <c r="O12">
        <f t="shared" si="1"/>
        <v>30938.411464679179</v>
      </c>
      <c r="Q12">
        <v>42</v>
      </c>
      <c r="R12" s="12" t="s">
        <v>164</v>
      </c>
      <c r="S12" s="12">
        <v>31842.799999999999</v>
      </c>
      <c r="T12" s="12">
        <v>21</v>
      </c>
      <c r="V12">
        <f t="shared" si="2"/>
        <v>32303.9</v>
      </c>
      <c r="W12">
        <v>32303.9</v>
      </c>
      <c r="Y12">
        <v>1</v>
      </c>
      <c r="AA12">
        <f t="shared" si="3"/>
        <v>1.0441357028585561</v>
      </c>
      <c r="AB12">
        <v>1.0441357028585601</v>
      </c>
    </row>
    <row r="13" spans="3:28" ht="15" customHeight="1" x14ac:dyDescent="0.25">
      <c r="C13">
        <v>4</v>
      </c>
      <c r="D13" t="s">
        <v>51</v>
      </c>
      <c r="E13" t="s">
        <v>52</v>
      </c>
      <c r="F13" t="s">
        <v>53</v>
      </c>
      <c r="G13" s="13" t="s">
        <v>80</v>
      </c>
      <c r="H13" t="s">
        <v>55</v>
      </c>
      <c r="I13" t="s">
        <v>56</v>
      </c>
      <c r="J13" t="s">
        <v>57</v>
      </c>
      <c r="K13">
        <v>2732863.4968389999</v>
      </c>
      <c r="L13">
        <f t="shared" si="0"/>
        <v>6.4366179397606791</v>
      </c>
      <c r="M13" s="12" t="s">
        <v>81</v>
      </c>
      <c r="N13">
        <v>325.4248</v>
      </c>
      <c r="O13">
        <f t="shared" si="1"/>
        <v>8397.8341442907858</v>
      </c>
      <c r="Q13">
        <v>32</v>
      </c>
      <c r="R13" s="14" t="s">
        <v>161</v>
      </c>
      <c r="S13" s="12">
        <v>19488.8</v>
      </c>
      <c r="T13" s="12">
        <v>22</v>
      </c>
      <c r="V13">
        <f t="shared" si="2"/>
        <v>2697</v>
      </c>
      <c r="W13">
        <v>2697</v>
      </c>
      <c r="Y13">
        <v>1</v>
      </c>
      <c r="AA13">
        <f t="shared" si="3"/>
        <v>0.32115423496825529</v>
      </c>
      <c r="AB13">
        <v>0.32115423496825501</v>
      </c>
    </row>
    <row r="14" spans="3:28" ht="15" customHeight="1" x14ac:dyDescent="0.25">
      <c r="C14">
        <v>5</v>
      </c>
      <c r="D14" t="s">
        <v>51</v>
      </c>
      <c r="E14" t="s">
        <v>52</v>
      </c>
      <c r="F14" t="s">
        <v>53</v>
      </c>
      <c r="G14" s="13" t="s">
        <v>141</v>
      </c>
      <c r="H14" t="s">
        <v>55</v>
      </c>
      <c r="I14" t="s">
        <v>56</v>
      </c>
      <c r="J14" t="s">
        <v>57</v>
      </c>
      <c r="K14">
        <v>2521223.890631</v>
      </c>
      <c r="L14">
        <f t="shared" si="0"/>
        <v>6.401611413763769</v>
      </c>
      <c r="M14" s="6" t="s">
        <v>126</v>
      </c>
      <c r="N14">
        <v>15.400309999999999</v>
      </c>
      <c r="O14">
        <f t="shared" si="1"/>
        <v>163712.54154176119</v>
      </c>
      <c r="Q14">
        <v>20</v>
      </c>
      <c r="R14" s="14" t="s">
        <v>59</v>
      </c>
      <c r="S14" s="12">
        <v>138910.70000000001</v>
      </c>
      <c r="T14" s="12">
        <v>23</v>
      </c>
      <c r="V14">
        <f t="shared" si="2"/>
        <v>94801.7</v>
      </c>
      <c r="W14">
        <v>94801.7</v>
      </c>
      <c r="Y14">
        <v>8</v>
      </c>
      <c r="AA14">
        <f t="shared" si="3"/>
        <v>7.2384268110437619E-2</v>
      </c>
      <c r="AB14">
        <v>7.2384268110437605E-2</v>
      </c>
    </row>
    <row r="15" spans="3:28" ht="15" customHeight="1" x14ac:dyDescent="0.25">
      <c r="C15">
        <v>6</v>
      </c>
      <c r="D15" t="s">
        <v>51</v>
      </c>
      <c r="E15" t="s">
        <v>52</v>
      </c>
      <c r="F15" t="s">
        <v>53</v>
      </c>
      <c r="G15" s="13" t="s">
        <v>122</v>
      </c>
      <c r="H15" t="s">
        <v>55</v>
      </c>
      <c r="I15" t="s">
        <v>56</v>
      </c>
      <c r="J15" t="s">
        <v>57</v>
      </c>
      <c r="K15">
        <v>9746221.7907100003</v>
      </c>
      <c r="L15">
        <f t="shared" si="0"/>
        <v>6.988836290216371</v>
      </c>
      <c r="M15" s="6" t="s">
        <v>126</v>
      </c>
      <c r="N15">
        <v>59.532530000000001</v>
      </c>
      <c r="O15">
        <f t="shared" si="1"/>
        <v>163712.54154174196</v>
      </c>
      <c r="Q15">
        <v>24</v>
      </c>
      <c r="R15" s="14" t="s">
        <v>99</v>
      </c>
      <c r="S15" s="12">
        <v>90230.7</v>
      </c>
      <c r="T15" s="12">
        <v>24</v>
      </c>
      <c r="V15">
        <f t="shared" si="2"/>
        <v>94801.7</v>
      </c>
      <c r="W15">
        <v>94801.7</v>
      </c>
      <c r="Y15">
        <v>8</v>
      </c>
      <c r="AA15">
        <f t="shared" si="3"/>
        <v>7.2384268110446126E-2</v>
      </c>
      <c r="AB15">
        <v>7.2384268110446098E-2</v>
      </c>
    </row>
    <row r="16" spans="3:28" ht="15" customHeight="1" x14ac:dyDescent="0.25">
      <c r="C16">
        <v>7</v>
      </c>
      <c r="D16" t="s">
        <v>51</v>
      </c>
      <c r="E16" t="s">
        <v>52</v>
      </c>
      <c r="F16" t="s">
        <v>53</v>
      </c>
      <c r="G16" s="13" t="s">
        <v>135</v>
      </c>
      <c r="H16" t="s">
        <v>55</v>
      </c>
      <c r="I16" t="s">
        <v>56</v>
      </c>
      <c r="J16" t="s">
        <v>57</v>
      </c>
      <c r="K16">
        <v>6899902.4464619998</v>
      </c>
      <c r="L16">
        <f t="shared" si="0"/>
        <v>6.8388429505542492</v>
      </c>
      <c r="M16" s="6" t="s">
        <v>126</v>
      </c>
      <c r="N16">
        <v>42.146450000000002</v>
      </c>
      <c r="O16">
        <f t="shared" si="1"/>
        <v>163712.54154174312</v>
      </c>
      <c r="Q16">
        <v>26</v>
      </c>
      <c r="R16" s="14" t="s">
        <v>145</v>
      </c>
      <c r="S16" s="12">
        <v>74365.7</v>
      </c>
      <c r="T16" s="12">
        <v>25</v>
      </c>
      <c r="V16">
        <f t="shared" si="2"/>
        <v>94801.7</v>
      </c>
      <c r="W16">
        <v>94801.7</v>
      </c>
      <c r="Y16">
        <v>8</v>
      </c>
      <c r="AA16">
        <f t="shared" si="3"/>
        <v>7.2384268110445613E-2</v>
      </c>
      <c r="AB16">
        <v>7.2384268110445599E-2</v>
      </c>
    </row>
    <row r="17" spans="3:28" ht="15" x14ac:dyDescent="0.25">
      <c r="C17">
        <v>8</v>
      </c>
      <c r="D17" t="s">
        <v>51</v>
      </c>
      <c r="E17" t="s">
        <v>52</v>
      </c>
      <c r="F17" t="s">
        <v>53</v>
      </c>
      <c r="G17" s="13" t="s">
        <v>146</v>
      </c>
      <c r="H17" t="s">
        <v>55</v>
      </c>
      <c r="I17" t="s">
        <v>56</v>
      </c>
      <c r="J17" t="s">
        <v>57</v>
      </c>
      <c r="K17">
        <v>1724708.3508909999</v>
      </c>
      <c r="L17">
        <f t="shared" si="0"/>
        <v>6.2367156661876351</v>
      </c>
      <c r="M17" s="6" t="s">
        <v>126</v>
      </c>
      <c r="N17">
        <v>10.534979999999999</v>
      </c>
      <c r="O17">
        <f t="shared" si="1"/>
        <v>163712.54154170203</v>
      </c>
      <c r="Q17">
        <v>27</v>
      </c>
      <c r="R17" s="12" t="s">
        <v>166</v>
      </c>
      <c r="S17" s="12">
        <v>56370</v>
      </c>
      <c r="T17" s="12">
        <v>26</v>
      </c>
      <c r="V17">
        <f t="shared" si="2"/>
        <v>94801.7</v>
      </c>
      <c r="W17">
        <v>94801.7</v>
      </c>
      <c r="Y17">
        <v>8</v>
      </c>
      <c r="AA17">
        <f t="shared" si="3"/>
        <v>7.2384268110463779E-2</v>
      </c>
      <c r="AB17">
        <v>7.2384268110463806E-2</v>
      </c>
    </row>
    <row r="18" spans="3:28" ht="15" customHeight="1" x14ac:dyDescent="0.25">
      <c r="C18">
        <v>9</v>
      </c>
      <c r="D18" t="s">
        <v>51</v>
      </c>
      <c r="E18" t="s">
        <v>52</v>
      </c>
      <c r="F18" t="s">
        <v>53</v>
      </c>
      <c r="G18" s="13" t="s">
        <v>82</v>
      </c>
      <c r="H18" t="s">
        <v>55</v>
      </c>
      <c r="I18" t="s">
        <v>56</v>
      </c>
      <c r="J18" t="s">
        <v>57</v>
      </c>
      <c r="K18">
        <v>6375701.4369470002</v>
      </c>
      <c r="L18">
        <f t="shared" si="0"/>
        <v>6.8045279716060065</v>
      </c>
      <c r="M18" s="6" t="s">
        <v>126</v>
      </c>
      <c r="N18">
        <v>38.944490000000002</v>
      </c>
      <c r="O18">
        <f t="shared" si="1"/>
        <v>163712.54154174312</v>
      </c>
      <c r="Q18">
        <v>28</v>
      </c>
      <c r="R18" s="14" t="s">
        <v>68</v>
      </c>
      <c r="S18" s="12">
        <v>1812530.5</v>
      </c>
      <c r="T18" s="12">
        <v>27</v>
      </c>
      <c r="V18">
        <f t="shared" si="2"/>
        <v>94801.7</v>
      </c>
      <c r="W18">
        <v>94801.7</v>
      </c>
      <c r="Y18">
        <v>8</v>
      </c>
      <c r="AA18">
        <f t="shared" si="3"/>
        <v>7.2384268110445613E-2</v>
      </c>
      <c r="AB18">
        <v>7.2384268110445599E-2</v>
      </c>
    </row>
    <row r="19" spans="3:28" ht="15" customHeight="1" x14ac:dyDescent="0.25">
      <c r="C19">
        <v>10</v>
      </c>
      <c r="D19" t="s">
        <v>51</v>
      </c>
      <c r="E19" t="s">
        <v>52</v>
      </c>
      <c r="F19" t="s">
        <v>53</v>
      </c>
      <c r="G19" s="13" t="s">
        <v>91</v>
      </c>
      <c r="H19" t="s">
        <v>55</v>
      </c>
      <c r="I19" t="s">
        <v>56</v>
      </c>
      <c r="J19" t="s">
        <v>57</v>
      </c>
      <c r="K19">
        <v>1080329.0751690001</v>
      </c>
      <c r="L19">
        <f t="shared" si="0"/>
        <v>6.0335560645252126</v>
      </c>
      <c r="M19" s="6" t="s">
        <v>126</v>
      </c>
      <c r="N19">
        <v>6.5989389999999997</v>
      </c>
      <c r="O19">
        <f t="shared" si="1"/>
        <v>163712.54154175392</v>
      </c>
      <c r="Q19">
        <v>29</v>
      </c>
      <c r="R19" s="12" t="s">
        <v>74</v>
      </c>
      <c r="S19" s="12">
        <v>5035438.5999999996</v>
      </c>
      <c r="T19" s="12">
        <v>28</v>
      </c>
      <c r="V19">
        <f t="shared" si="2"/>
        <v>94801.7</v>
      </c>
      <c r="W19">
        <v>94801.7</v>
      </c>
      <c r="Y19">
        <v>8</v>
      </c>
      <c r="AA19">
        <f t="shared" si="3"/>
        <v>7.2384268110440839E-2</v>
      </c>
      <c r="AB19">
        <v>7.2384268110440797E-2</v>
      </c>
    </row>
    <row r="20" spans="3:28" ht="15" customHeight="1" x14ac:dyDescent="0.25">
      <c r="C20">
        <v>11</v>
      </c>
      <c r="D20" t="s">
        <v>51</v>
      </c>
      <c r="E20" t="s">
        <v>52</v>
      </c>
      <c r="F20" t="s">
        <v>53</v>
      </c>
      <c r="G20" s="13" t="s">
        <v>100</v>
      </c>
      <c r="H20" t="s">
        <v>55</v>
      </c>
      <c r="I20" t="s">
        <v>56</v>
      </c>
      <c r="J20" t="s">
        <v>57</v>
      </c>
      <c r="K20">
        <v>4308287.0743450001</v>
      </c>
      <c r="L20">
        <f t="shared" si="0"/>
        <v>6.6343046339597658</v>
      </c>
      <c r="M20" s="6" t="s">
        <v>126</v>
      </c>
      <c r="N20">
        <v>26.31617</v>
      </c>
      <c r="O20">
        <f t="shared" si="1"/>
        <v>163712.5415417593</v>
      </c>
      <c r="Q20">
        <v>30</v>
      </c>
      <c r="R20" s="12" t="s">
        <v>173</v>
      </c>
      <c r="S20" s="12">
        <v>20570.599999999999</v>
      </c>
      <c r="T20" s="12">
        <v>29</v>
      </c>
      <c r="V20">
        <f t="shared" si="2"/>
        <v>94801.7</v>
      </c>
      <c r="W20">
        <v>94801.7</v>
      </c>
      <c r="Y20">
        <v>8</v>
      </c>
      <c r="AA20">
        <f t="shared" si="3"/>
        <v>7.2384268110438466E-2</v>
      </c>
      <c r="AB20">
        <v>7.2384268110438493E-2</v>
      </c>
    </row>
    <row r="21" spans="3:28" ht="15" customHeight="1" x14ac:dyDescent="0.25">
      <c r="C21">
        <v>12</v>
      </c>
      <c r="D21" t="s">
        <v>51</v>
      </c>
      <c r="E21" t="s">
        <v>52</v>
      </c>
      <c r="F21" t="s">
        <v>53</v>
      </c>
      <c r="G21" s="13" t="s">
        <v>77</v>
      </c>
      <c r="H21" t="s">
        <v>55</v>
      </c>
      <c r="I21" t="s">
        <v>56</v>
      </c>
      <c r="J21" t="s">
        <v>57</v>
      </c>
      <c r="K21">
        <v>1679296.6201309999</v>
      </c>
      <c r="L21">
        <f t="shared" si="0"/>
        <v>6.2251274138917321</v>
      </c>
      <c r="M21" s="6" t="s">
        <v>126</v>
      </c>
      <c r="N21">
        <v>1.257593</v>
      </c>
      <c r="O21">
        <f t="shared" si="1"/>
        <v>1335325.9918996051</v>
      </c>
      <c r="Q21">
        <v>31</v>
      </c>
      <c r="R21" s="14" t="s">
        <v>87</v>
      </c>
      <c r="S21" s="12">
        <v>803480.2</v>
      </c>
      <c r="T21" s="12">
        <v>30</v>
      </c>
      <c r="V21">
        <f t="shared" si="2"/>
        <v>94801.7</v>
      </c>
      <c r="W21">
        <v>94801.7</v>
      </c>
      <c r="Y21">
        <v>8</v>
      </c>
      <c r="AA21">
        <f t="shared" si="3"/>
        <v>8.874396643131428E-3</v>
      </c>
      <c r="AB21">
        <v>8.8743966431314297E-3</v>
      </c>
    </row>
    <row r="22" spans="3:28" ht="15" customHeight="1" x14ac:dyDescent="0.25">
      <c r="C22">
        <v>13</v>
      </c>
      <c r="D22" t="s">
        <v>51</v>
      </c>
      <c r="E22" t="s">
        <v>52</v>
      </c>
      <c r="F22" t="s">
        <v>53</v>
      </c>
      <c r="G22" s="13" t="s">
        <v>70</v>
      </c>
      <c r="H22" t="s">
        <v>55</v>
      </c>
      <c r="I22" t="s">
        <v>56</v>
      </c>
      <c r="J22" t="s">
        <v>57</v>
      </c>
      <c r="K22">
        <v>15477.301675999999</v>
      </c>
      <c r="L22">
        <f t="shared" si="0"/>
        <v>4.1896952477312572</v>
      </c>
      <c r="M22" s="6" t="s">
        <v>71</v>
      </c>
      <c r="N22">
        <v>1</v>
      </c>
      <c r="O22">
        <f t="shared" si="1"/>
        <v>15477.301675999999</v>
      </c>
      <c r="Q22">
        <v>39</v>
      </c>
      <c r="R22" s="12" t="s">
        <v>168</v>
      </c>
      <c r="S22" s="12">
        <v>742789.1</v>
      </c>
      <c r="T22" s="12">
        <v>31</v>
      </c>
      <c r="V22">
        <f t="shared" si="2"/>
        <v>4837.6000000000004</v>
      </c>
      <c r="W22">
        <v>4837.6000000000004</v>
      </c>
      <c r="Y22">
        <v>3</v>
      </c>
      <c r="AA22">
        <f t="shared" si="3"/>
        <v>0.10418698085040373</v>
      </c>
      <c r="AB22">
        <v>0.104186980850404</v>
      </c>
    </row>
    <row r="23" spans="3:28" ht="15" customHeight="1" x14ac:dyDescent="0.25">
      <c r="C23">
        <v>14</v>
      </c>
      <c r="D23" t="s">
        <v>51</v>
      </c>
      <c r="E23" t="s">
        <v>52</v>
      </c>
      <c r="F23" t="s">
        <v>53</v>
      </c>
      <c r="G23" s="13" t="s">
        <v>128</v>
      </c>
      <c r="H23" t="s">
        <v>55</v>
      </c>
      <c r="I23" t="s">
        <v>56</v>
      </c>
      <c r="J23" t="s">
        <v>57</v>
      </c>
      <c r="K23">
        <v>5003.225042</v>
      </c>
      <c r="L23">
        <f t="shared" si="0"/>
        <v>3.6992500376227144</v>
      </c>
      <c r="M23" s="6" t="s">
        <v>71</v>
      </c>
      <c r="N23">
        <v>3.232621</v>
      </c>
      <c r="O23">
        <f t="shared" si="1"/>
        <v>1547.73016756372</v>
      </c>
      <c r="Q23">
        <v>36</v>
      </c>
      <c r="R23" s="12" t="s">
        <v>177</v>
      </c>
      <c r="S23" s="12">
        <v>903571.9</v>
      </c>
      <c r="T23" s="12">
        <v>32</v>
      </c>
      <c r="V23">
        <f t="shared" si="2"/>
        <v>4837.6000000000004</v>
      </c>
      <c r="W23">
        <v>4837.6000000000004</v>
      </c>
      <c r="Y23">
        <v>3</v>
      </c>
      <c r="AA23">
        <f t="shared" si="3"/>
        <v>1.0418698085284595</v>
      </c>
      <c r="AB23">
        <v>1.0418698085284599</v>
      </c>
    </row>
    <row r="24" spans="3:28" ht="15" customHeight="1" x14ac:dyDescent="0.25">
      <c r="C24">
        <v>15</v>
      </c>
      <c r="D24" t="s">
        <v>51</v>
      </c>
      <c r="E24" t="s">
        <v>52</v>
      </c>
      <c r="F24" t="s">
        <v>53</v>
      </c>
      <c r="G24" s="13" t="s">
        <v>76</v>
      </c>
      <c r="H24" t="s">
        <v>55</v>
      </c>
      <c r="I24" t="s">
        <v>56</v>
      </c>
      <c r="J24" t="s">
        <v>57</v>
      </c>
      <c r="K24">
        <v>24603.60095</v>
      </c>
      <c r="L24">
        <f t="shared" si="0"/>
        <v>4.3909986745125611</v>
      </c>
      <c r="M24" s="6" t="s">
        <v>71</v>
      </c>
      <c r="N24">
        <v>15.896570000000001</v>
      </c>
      <c r="O24">
        <f t="shared" si="1"/>
        <v>1547.7301675770307</v>
      </c>
      <c r="Q24">
        <v>34</v>
      </c>
      <c r="R24" s="12" t="s">
        <v>66</v>
      </c>
      <c r="S24" s="12">
        <v>375230138.30000001</v>
      </c>
      <c r="T24" s="12">
        <v>33</v>
      </c>
      <c r="V24">
        <f t="shared" si="2"/>
        <v>4837.6000000000004</v>
      </c>
      <c r="W24">
        <v>4837.6000000000004</v>
      </c>
      <c r="Y24">
        <v>3</v>
      </c>
      <c r="AA24">
        <f t="shared" si="3"/>
        <v>1.0418698085194993</v>
      </c>
      <c r="AB24">
        <v>1.0418698085195</v>
      </c>
    </row>
    <row r="25" spans="3:28" ht="15" customHeight="1" x14ac:dyDescent="0.25">
      <c r="C25">
        <v>16</v>
      </c>
      <c r="D25" t="s">
        <v>51</v>
      </c>
      <c r="E25" t="s">
        <v>52</v>
      </c>
      <c r="F25" t="s">
        <v>53</v>
      </c>
      <c r="G25" s="13" t="s">
        <v>157</v>
      </c>
      <c r="H25" t="s">
        <v>55</v>
      </c>
      <c r="I25" t="s">
        <v>56</v>
      </c>
      <c r="J25" t="s">
        <v>57</v>
      </c>
      <c r="K25">
        <v>14537.269765999999</v>
      </c>
      <c r="L25">
        <f t="shared" si="0"/>
        <v>4.1624828496524096</v>
      </c>
      <c r="M25" s="6" t="s">
        <v>159</v>
      </c>
      <c r="N25">
        <v>440.45350000000002</v>
      </c>
      <c r="O25">
        <f t="shared" si="1"/>
        <v>33.005231576091461</v>
      </c>
      <c r="Q25">
        <v>35</v>
      </c>
      <c r="R25" s="12" t="s">
        <v>64</v>
      </c>
      <c r="S25" s="12">
        <v>6025037.2999999998</v>
      </c>
      <c r="T25" s="12">
        <v>34</v>
      </c>
      <c r="V25">
        <f t="shared" si="2"/>
        <v>20.8</v>
      </c>
      <c r="W25">
        <v>20.8</v>
      </c>
      <c r="Y25">
        <v>2</v>
      </c>
      <c r="AA25">
        <f t="shared" si="3"/>
        <v>0.31510156127895855</v>
      </c>
      <c r="AB25">
        <v>0.315101561278959</v>
      </c>
    </row>
    <row r="26" spans="3:28" ht="15" customHeight="1" x14ac:dyDescent="0.25">
      <c r="C26">
        <v>17</v>
      </c>
      <c r="D26" t="s">
        <v>51</v>
      </c>
      <c r="E26" t="s">
        <v>52</v>
      </c>
      <c r="F26" t="s">
        <v>53</v>
      </c>
      <c r="G26" s="13" t="s">
        <v>95</v>
      </c>
      <c r="H26" t="s">
        <v>55</v>
      </c>
      <c r="I26" t="s">
        <v>56</v>
      </c>
      <c r="J26" t="s">
        <v>57</v>
      </c>
      <c r="K26">
        <v>12084287.822197</v>
      </c>
      <c r="L26">
        <f t="shared" si="0"/>
        <v>7.0822210607011522</v>
      </c>
      <c r="M26" s="6" t="s">
        <v>58</v>
      </c>
      <c r="N26">
        <v>196.43219999999999</v>
      </c>
      <c r="O26">
        <f t="shared" si="1"/>
        <v>61518.87430979748</v>
      </c>
      <c r="Q26">
        <v>25</v>
      </c>
      <c r="R26" s="12" t="s">
        <v>175</v>
      </c>
      <c r="S26" s="12">
        <v>19997.400000000001</v>
      </c>
      <c r="T26" s="12">
        <v>35</v>
      </c>
      <c r="V26">
        <f t="shared" si="2"/>
        <v>23718.1</v>
      </c>
      <c r="W26">
        <v>23718.1</v>
      </c>
      <c r="Y26">
        <v>16</v>
      </c>
      <c r="AA26">
        <f t="shared" si="3"/>
        <v>2.4096365003933699E-2</v>
      </c>
      <c r="AB26">
        <v>2.4096365003933699E-2</v>
      </c>
    </row>
    <row r="27" spans="3:28" ht="15" customHeight="1" x14ac:dyDescent="0.25">
      <c r="C27">
        <v>18</v>
      </c>
      <c r="D27" t="s">
        <v>51</v>
      </c>
      <c r="E27" t="s">
        <v>52</v>
      </c>
      <c r="F27" t="s">
        <v>53</v>
      </c>
      <c r="G27" s="13" t="s">
        <v>60</v>
      </c>
      <c r="H27" t="s">
        <v>55</v>
      </c>
      <c r="I27" t="s">
        <v>56</v>
      </c>
      <c r="J27" t="s">
        <v>57</v>
      </c>
      <c r="K27">
        <v>1265624.110043</v>
      </c>
      <c r="L27">
        <f t="shared" si="0"/>
        <v>6.1023047395092416</v>
      </c>
      <c r="M27" s="6" t="s">
        <v>58</v>
      </c>
      <c r="N27">
        <v>20.572939999999999</v>
      </c>
      <c r="O27">
        <f t="shared" si="1"/>
        <v>61518.87430979724</v>
      </c>
      <c r="Q27">
        <v>22</v>
      </c>
      <c r="R27" s="12" t="s">
        <v>156</v>
      </c>
      <c r="S27" s="12">
        <v>7660.8</v>
      </c>
      <c r="T27" s="12">
        <v>36</v>
      </c>
      <c r="V27">
        <f t="shared" si="2"/>
        <v>23718.1</v>
      </c>
      <c r="W27">
        <v>23718.1</v>
      </c>
      <c r="Y27">
        <v>16</v>
      </c>
      <c r="AA27">
        <f t="shared" si="3"/>
        <v>2.4096365003933792E-2</v>
      </c>
      <c r="AB27">
        <v>2.4096365003933799E-2</v>
      </c>
    </row>
    <row r="28" spans="3:28" ht="15" customHeight="1" x14ac:dyDescent="0.25">
      <c r="C28">
        <v>19</v>
      </c>
      <c r="D28" t="s">
        <v>51</v>
      </c>
      <c r="E28" t="s">
        <v>52</v>
      </c>
      <c r="F28" t="s">
        <v>53</v>
      </c>
      <c r="G28" s="13" t="s">
        <v>54</v>
      </c>
      <c r="H28" t="s">
        <v>55</v>
      </c>
      <c r="I28" t="s">
        <v>56</v>
      </c>
      <c r="J28" t="s">
        <v>57</v>
      </c>
      <c r="K28">
        <v>1631411.6455570001</v>
      </c>
      <c r="L28">
        <f t="shared" si="0"/>
        <v>6.2125635581201522</v>
      </c>
      <c r="M28" s="6" t="s">
        <v>58</v>
      </c>
      <c r="N28">
        <v>26.518879999999999</v>
      </c>
      <c r="O28">
        <f t="shared" si="1"/>
        <v>61518.874309812483</v>
      </c>
      <c r="Q28">
        <v>1</v>
      </c>
      <c r="R28" s="12" t="s">
        <v>41</v>
      </c>
      <c r="S28" s="12" t="s">
        <v>42</v>
      </c>
      <c r="T28" s="12">
        <v>37</v>
      </c>
      <c r="V28">
        <f t="shared" si="2"/>
        <v>23718.1</v>
      </c>
      <c r="W28">
        <v>23718.1</v>
      </c>
      <c r="Y28">
        <v>16</v>
      </c>
      <c r="AA28">
        <f t="shared" si="3"/>
        <v>2.4096365003927821E-2</v>
      </c>
      <c r="AB28">
        <v>2.4096365003927801E-2</v>
      </c>
    </row>
    <row r="29" spans="3:28" ht="15" customHeight="1" x14ac:dyDescent="0.25">
      <c r="C29">
        <v>20</v>
      </c>
      <c r="D29" t="s">
        <v>51</v>
      </c>
      <c r="E29" t="s">
        <v>52</v>
      </c>
      <c r="F29" t="s">
        <v>53</v>
      </c>
      <c r="G29" s="13" t="s">
        <v>86</v>
      </c>
      <c r="H29" t="s">
        <v>55</v>
      </c>
      <c r="I29" t="s">
        <v>56</v>
      </c>
      <c r="J29" t="s">
        <v>57</v>
      </c>
      <c r="K29">
        <v>6050031.4704949996</v>
      </c>
      <c r="L29">
        <f t="shared" si="0"/>
        <v>6.7817576337312744</v>
      </c>
      <c r="M29" s="12" t="s">
        <v>130</v>
      </c>
      <c r="N29">
        <v>1147.759</v>
      </c>
      <c r="O29">
        <f t="shared" si="1"/>
        <v>5271.1688346551837</v>
      </c>
      <c r="Q29">
        <v>33</v>
      </c>
      <c r="R29" s="12" t="s">
        <v>162</v>
      </c>
      <c r="S29" s="12">
        <v>527309.6</v>
      </c>
      <c r="T29" s="12">
        <v>39</v>
      </c>
      <c r="V29">
        <f t="shared" si="2"/>
        <v>38974.699999999997</v>
      </c>
      <c r="W29">
        <v>38974.699999999997</v>
      </c>
      <c r="Y29">
        <v>1</v>
      </c>
      <c r="AA29">
        <f t="shared" si="3"/>
        <v>7.3939388440305098</v>
      </c>
      <c r="AB29">
        <v>7.3939388440305098</v>
      </c>
    </row>
    <row r="30" spans="3:28" ht="15" customHeight="1" x14ac:dyDescent="0.25">
      <c r="C30">
        <v>21</v>
      </c>
      <c r="D30" t="s">
        <v>51</v>
      </c>
      <c r="E30" t="s">
        <v>52</v>
      </c>
      <c r="F30" t="s">
        <v>53</v>
      </c>
      <c r="G30" s="13" t="s">
        <v>155</v>
      </c>
      <c r="H30" t="s">
        <v>55</v>
      </c>
      <c r="I30" t="s">
        <v>56</v>
      </c>
      <c r="J30" t="s">
        <v>57</v>
      </c>
      <c r="K30">
        <v>266848.10331699997</v>
      </c>
      <c r="L30">
        <f t="shared" si="0"/>
        <v>5.4262641203047242</v>
      </c>
      <c r="M30" s="6" t="s">
        <v>120</v>
      </c>
      <c r="N30">
        <v>86.397630000000007</v>
      </c>
      <c r="O30">
        <f t="shared" si="1"/>
        <v>3088.6044364527124</v>
      </c>
      <c r="Q30">
        <v>40</v>
      </c>
      <c r="R30" s="12" t="s">
        <v>123</v>
      </c>
      <c r="S30" s="12">
        <v>562723.69999999995</v>
      </c>
      <c r="T30" s="12">
        <v>40</v>
      </c>
      <c r="V30">
        <f t="shared" si="2"/>
        <v>6329.9</v>
      </c>
      <c r="W30">
        <v>6329.9</v>
      </c>
      <c r="Y30">
        <v>2</v>
      </c>
      <c r="AA30">
        <f t="shared" si="3"/>
        <v>1.0247184659343982</v>
      </c>
      <c r="AB30">
        <v>1.0247184659344</v>
      </c>
    </row>
    <row r="31" spans="3:28" ht="15" customHeight="1" x14ac:dyDescent="0.25">
      <c r="C31">
        <v>22</v>
      </c>
      <c r="D31" t="s">
        <v>51</v>
      </c>
      <c r="E31" t="s">
        <v>52</v>
      </c>
      <c r="F31" t="s">
        <v>53</v>
      </c>
      <c r="G31" s="13" t="s">
        <v>120</v>
      </c>
      <c r="H31" t="s">
        <v>55</v>
      </c>
      <c r="I31" t="s">
        <v>56</v>
      </c>
      <c r="J31" t="s">
        <v>57</v>
      </c>
      <c r="K31">
        <v>10797838.324952001</v>
      </c>
      <c r="L31">
        <f t="shared" si="0"/>
        <v>7.033336820532254</v>
      </c>
      <c r="M31" s="6" t="s">
        <v>120</v>
      </c>
      <c r="N31">
        <v>3496.0250000000001</v>
      </c>
      <c r="O31">
        <f t="shared" si="1"/>
        <v>3088.6044364534009</v>
      </c>
      <c r="Q31">
        <v>7</v>
      </c>
      <c r="R31" s="14" t="s">
        <v>71</v>
      </c>
      <c r="S31" s="12">
        <v>4837.6000000000004</v>
      </c>
      <c r="T31" s="12">
        <v>41</v>
      </c>
      <c r="V31">
        <f t="shared" si="2"/>
        <v>6329.9</v>
      </c>
      <c r="W31">
        <v>6329.9</v>
      </c>
      <c r="Y31">
        <v>2</v>
      </c>
      <c r="AA31">
        <f t="shared" si="3"/>
        <v>1.0247184659341697</v>
      </c>
      <c r="AB31">
        <v>1.0247184659341699</v>
      </c>
    </row>
    <row r="32" spans="3:28" ht="15" x14ac:dyDescent="0.25">
      <c r="C32">
        <v>23</v>
      </c>
      <c r="D32" t="s">
        <v>51</v>
      </c>
      <c r="E32" t="s">
        <v>52</v>
      </c>
      <c r="F32" t="s">
        <v>53</v>
      </c>
      <c r="G32" s="13" t="s">
        <v>65</v>
      </c>
      <c r="H32" t="s">
        <v>55</v>
      </c>
      <c r="I32" t="s">
        <v>56</v>
      </c>
      <c r="J32" t="s">
        <v>57</v>
      </c>
      <c r="K32">
        <v>13926521.903409</v>
      </c>
      <c r="L32">
        <f t="shared" si="0"/>
        <v>7.1438426665485562</v>
      </c>
      <c r="M32" s="6" t="s">
        <v>105</v>
      </c>
      <c r="N32">
        <v>74.743269999999995</v>
      </c>
      <c r="O32">
        <f t="shared" si="1"/>
        <v>186324.76078995474</v>
      </c>
      <c r="Q32">
        <v>43</v>
      </c>
      <c r="R32" s="12" t="s">
        <v>62</v>
      </c>
      <c r="S32" s="12">
        <v>15062593.300000001</v>
      </c>
      <c r="T32" s="12">
        <v>42</v>
      </c>
      <c r="V32">
        <f t="shared" si="2"/>
        <v>93206</v>
      </c>
      <c r="W32">
        <v>93206</v>
      </c>
      <c r="Y32">
        <v>2</v>
      </c>
      <c r="AA32">
        <f t="shared" si="3"/>
        <v>0.25011705262584988</v>
      </c>
      <c r="AB32">
        <v>0.25011705262584999</v>
      </c>
    </row>
    <row r="33" spans="3:28" ht="15" customHeight="1" x14ac:dyDescent="0.25">
      <c r="C33">
        <v>24</v>
      </c>
      <c r="D33" t="s">
        <v>51</v>
      </c>
      <c r="E33" t="s">
        <v>52</v>
      </c>
      <c r="F33" t="s">
        <v>53</v>
      </c>
      <c r="G33" s="13" t="s">
        <v>114</v>
      </c>
      <c r="H33" t="s">
        <v>55</v>
      </c>
      <c r="I33" t="s">
        <v>56</v>
      </c>
      <c r="J33" t="s">
        <v>57</v>
      </c>
      <c r="K33">
        <v>21606304.946125001</v>
      </c>
      <c r="L33">
        <f t="shared" si="0"/>
        <v>7.3345805013247141</v>
      </c>
      <c r="M33" s="6" t="s">
        <v>58</v>
      </c>
      <c r="N33">
        <v>188.62219999999999</v>
      </c>
      <c r="O33">
        <f t="shared" si="1"/>
        <v>114548.04867149785</v>
      </c>
      <c r="Q33">
        <v>44</v>
      </c>
      <c r="R33" s="12" t="s">
        <v>90</v>
      </c>
      <c r="S33" s="12">
        <v>60250373.299999997</v>
      </c>
      <c r="T33" s="12">
        <v>43</v>
      </c>
      <c r="V33">
        <f t="shared" si="2"/>
        <v>23718.1</v>
      </c>
      <c r="W33">
        <v>23718.1</v>
      </c>
      <c r="Y33">
        <v>16</v>
      </c>
      <c r="AA33">
        <f t="shared" si="3"/>
        <v>1.2941130531618127E-2</v>
      </c>
      <c r="AB33">
        <v>1.2941130531618101E-2</v>
      </c>
    </row>
    <row r="34" spans="3:28" ht="15" x14ac:dyDescent="0.25">
      <c r="C34">
        <v>25</v>
      </c>
      <c r="D34" t="s">
        <v>51</v>
      </c>
      <c r="E34" t="s">
        <v>52</v>
      </c>
      <c r="F34" t="s">
        <v>53</v>
      </c>
      <c r="G34" s="13" t="s">
        <v>94</v>
      </c>
      <c r="H34" t="s">
        <v>55</v>
      </c>
      <c r="I34" t="s">
        <v>56</v>
      </c>
      <c r="J34" t="s">
        <v>57</v>
      </c>
      <c r="K34">
        <v>198372.43480300001</v>
      </c>
      <c r="L34">
        <f t="shared" si="0"/>
        <v>5.2974813238430301</v>
      </c>
      <c r="M34" s="6" t="s">
        <v>72</v>
      </c>
      <c r="N34">
        <v>0.57347320000000002</v>
      </c>
      <c r="O34">
        <f t="shared" si="1"/>
        <v>345914.04585776635</v>
      </c>
      <c r="Q34">
        <v>41</v>
      </c>
      <c r="R34" s="12" t="s">
        <v>134</v>
      </c>
      <c r="S34" s="12">
        <v>2228999.9</v>
      </c>
      <c r="T34">
        <v>44</v>
      </c>
      <c r="V34">
        <f t="shared" si="2"/>
        <v>261600.6</v>
      </c>
      <c r="W34">
        <v>261600.6</v>
      </c>
      <c r="Y34">
        <v>16</v>
      </c>
      <c r="AA34">
        <f t="shared" si="3"/>
        <v>4.7266185619773422E-2</v>
      </c>
      <c r="AB34">
        <v>4.7266185619773401E-2</v>
      </c>
    </row>
    <row r="35" spans="3:28" ht="15" customHeight="1" x14ac:dyDescent="0.2">
      <c r="C35">
        <v>26</v>
      </c>
      <c r="D35" t="s">
        <v>51</v>
      </c>
      <c r="E35" t="s">
        <v>52</v>
      </c>
      <c r="F35" t="s">
        <v>53</v>
      </c>
      <c r="G35" s="13" t="s">
        <v>102</v>
      </c>
      <c r="H35" t="s">
        <v>55</v>
      </c>
      <c r="I35" t="s">
        <v>56</v>
      </c>
      <c r="J35" t="s">
        <v>57</v>
      </c>
      <c r="K35">
        <v>8881668.2866040003</v>
      </c>
      <c r="L35">
        <f t="shared" si="0"/>
        <v>6.9484945490687275</v>
      </c>
      <c r="M35" s="6" t="s">
        <v>72</v>
      </c>
      <c r="N35">
        <v>25.675940000000001</v>
      </c>
      <c r="O35">
        <f t="shared" si="1"/>
        <v>345914.04585787316</v>
      </c>
      <c r="V35">
        <f t="shared" si="2"/>
        <v>261600.6</v>
      </c>
      <c r="W35">
        <v>261600.6</v>
      </c>
      <c r="Y35">
        <v>16</v>
      </c>
      <c r="AA35">
        <f t="shared" si="3"/>
        <v>4.726618561975883E-2</v>
      </c>
      <c r="AB35">
        <v>4.7266185619758802E-2</v>
      </c>
    </row>
    <row r="36" spans="3:28" x14ac:dyDescent="0.2">
      <c r="C36">
        <v>27</v>
      </c>
      <c r="D36" t="s">
        <v>51</v>
      </c>
      <c r="E36" t="s">
        <v>52</v>
      </c>
      <c r="F36" t="s">
        <v>53</v>
      </c>
      <c r="G36" s="13" t="s">
        <v>109</v>
      </c>
      <c r="H36" t="s">
        <v>55</v>
      </c>
      <c r="I36" t="s">
        <v>56</v>
      </c>
      <c r="J36" t="s">
        <v>57</v>
      </c>
      <c r="K36">
        <v>7295856.475633</v>
      </c>
      <c r="L36">
        <f t="shared" si="0"/>
        <v>6.8630762819467712</v>
      </c>
      <c r="M36" s="6" t="s">
        <v>72</v>
      </c>
      <c r="N36">
        <v>21.091529999999999</v>
      </c>
      <c r="O36">
        <f t="shared" si="1"/>
        <v>345914.04585788707</v>
      </c>
      <c r="V36">
        <f t="shared" si="2"/>
        <v>261600.6</v>
      </c>
      <c r="W36">
        <v>261600.6</v>
      </c>
      <c r="Y36">
        <v>16</v>
      </c>
      <c r="AA36">
        <f t="shared" si="3"/>
        <v>4.7266185619756929E-2</v>
      </c>
      <c r="AB36">
        <v>4.7266185619756901E-2</v>
      </c>
    </row>
    <row r="37" spans="3:28" x14ac:dyDescent="0.2">
      <c r="C37">
        <v>28</v>
      </c>
      <c r="D37" t="s">
        <v>51</v>
      </c>
      <c r="E37" t="s">
        <v>52</v>
      </c>
      <c r="F37" t="s">
        <v>53</v>
      </c>
      <c r="G37" s="13" t="s">
        <v>63</v>
      </c>
      <c r="H37" t="s">
        <v>55</v>
      </c>
      <c r="I37" t="s">
        <v>56</v>
      </c>
      <c r="J37" t="s">
        <v>57</v>
      </c>
      <c r="K37">
        <v>1026415.1821419999</v>
      </c>
      <c r="L37">
        <f t="shared" si="0"/>
        <v>6.0113230672481368</v>
      </c>
      <c r="M37" s="6" t="s">
        <v>72</v>
      </c>
      <c r="N37">
        <v>2.9672550000000002</v>
      </c>
      <c r="O37">
        <f t="shared" si="1"/>
        <v>345914.04585787194</v>
      </c>
      <c r="V37">
        <f t="shared" si="2"/>
        <v>261600.6</v>
      </c>
      <c r="W37">
        <v>261600.6</v>
      </c>
      <c r="Y37">
        <v>16</v>
      </c>
      <c r="AA37">
        <f t="shared" si="3"/>
        <v>4.7266185619758996E-2</v>
      </c>
      <c r="AB37">
        <v>4.7266185619759003E-2</v>
      </c>
    </row>
    <row r="38" spans="3:28" x14ac:dyDescent="0.2">
      <c r="C38">
        <v>29</v>
      </c>
      <c r="D38" t="s">
        <v>51</v>
      </c>
      <c r="E38" t="s">
        <v>52</v>
      </c>
      <c r="F38" t="s">
        <v>53</v>
      </c>
      <c r="G38" s="13" t="s">
        <v>111</v>
      </c>
      <c r="H38" t="s">
        <v>55</v>
      </c>
      <c r="I38" t="s">
        <v>56</v>
      </c>
      <c r="J38" t="s">
        <v>57</v>
      </c>
      <c r="K38">
        <v>9000157.6838729996</v>
      </c>
      <c r="L38">
        <f t="shared" si="0"/>
        <v>6.9542501183988836</v>
      </c>
      <c r="M38" s="6" t="s">
        <v>72</v>
      </c>
      <c r="N38">
        <v>26.01848</v>
      </c>
      <c r="O38">
        <f t="shared" si="1"/>
        <v>345914.04585790558</v>
      </c>
      <c r="V38">
        <f t="shared" si="2"/>
        <v>261600.6</v>
      </c>
      <c r="W38">
        <v>261600.6</v>
      </c>
      <c r="Y38">
        <v>16</v>
      </c>
      <c r="AA38">
        <f t="shared" si="3"/>
        <v>4.7266185619754396E-2</v>
      </c>
      <c r="AB38">
        <v>4.7266185619754403E-2</v>
      </c>
    </row>
    <row r="39" spans="3:28" x14ac:dyDescent="0.2">
      <c r="C39">
        <v>30</v>
      </c>
      <c r="D39" t="s">
        <v>51</v>
      </c>
      <c r="E39" t="s">
        <v>52</v>
      </c>
      <c r="F39" t="s">
        <v>53</v>
      </c>
      <c r="G39" s="13" t="s">
        <v>131</v>
      </c>
      <c r="H39" t="s">
        <v>55</v>
      </c>
      <c r="I39" t="s">
        <v>56</v>
      </c>
      <c r="J39" t="s">
        <v>57</v>
      </c>
      <c r="K39">
        <v>101577.486609</v>
      </c>
      <c r="L39">
        <f t="shared" si="0"/>
        <v>5.0067974626238403</v>
      </c>
      <c r="M39" s="6" t="s">
        <v>72</v>
      </c>
      <c r="N39">
        <v>0.29364950000000001</v>
      </c>
      <c r="O39">
        <f t="shared" si="1"/>
        <v>345914.0458573912</v>
      </c>
      <c r="V39">
        <f t="shared" si="2"/>
        <v>261600.6</v>
      </c>
      <c r="W39">
        <v>261600.6</v>
      </c>
      <c r="Y39">
        <v>16</v>
      </c>
      <c r="AA39">
        <f t="shared" si="3"/>
        <v>4.7266185619824687E-2</v>
      </c>
      <c r="AB39">
        <v>4.7266185619824701E-2</v>
      </c>
    </row>
    <row r="40" spans="3:28" x14ac:dyDescent="0.2">
      <c r="C40">
        <v>31</v>
      </c>
      <c r="D40" t="s">
        <v>51</v>
      </c>
      <c r="E40" t="s">
        <v>52</v>
      </c>
      <c r="F40" t="s">
        <v>53</v>
      </c>
      <c r="G40" s="13" t="s">
        <v>107</v>
      </c>
      <c r="H40" t="s">
        <v>55</v>
      </c>
      <c r="I40" t="s">
        <v>56</v>
      </c>
      <c r="J40" t="s">
        <v>57</v>
      </c>
      <c r="K40">
        <v>91189065.166751996</v>
      </c>
      <c r="L40">
        <f t="shared" si="0"/>
        <v>7.9599427635207354</v>
      </c>
      <c r="M40" s="6" t="s">
        <v>72</v>
      </c>
      <c r="N40">
        <v>263.61770000000001</v>
      </c>
      <c r="O40">
        <f t="shared" si="1"/>
        <v>345914.04585789191</v>
      </c>
      <c r="V40">
        <f t="shared" si="2"/>
        <v>261600.6</v>
      </c>
      <c r="W40">
        <v>261600.6</v>
      </c>
      <c r="Y40">
        <v>16</v>
      </c>
      <c r="AA40">
        <f t="shared" si="3"/>
        <v>4.7266185619756269E-2</v>
      </c>
      <c r="AB40">
        <v>4.7266185619756297E-2</v>
      </c>
    </row>
    <row r="41" spans="3:28" x14ac:dyDescent="0.2">
      <c r="C41">
        <v>32</v>
      </c>
      <c r="D41" t="s">
        <v>51</v>
      </c>
      <c r="E41" t="s">
        <v>52</v>
      </c>
      <c r="F41" t="s">
        <v>53</v>
      </c>
      <c r="G41" s="13" t="s">
        <v>97</v>
      </c>
      <c r="H41" t="s">
        <v>55</v>
      </c>
      <c r="I41" t="s">
        <v>56</v>
      </c>
      <c r="J41" t="s">
        <v>57</v>
      </c>
      <c r="K41">
        <v>2054280.7818779999</v>
      </c>
      <c r="L41">
        <f t="shared" si="0"/>
        <v>6.3126598032759889</v>
      </c>
      <c r="M41" s="6" t="s">
        <v>72</v>
      </c>
      <c r="N41">
        <v>5.9387030000000003</v>
      </c>
      <c r="O41">
        <f t="shared" si="1"/>
        <v>345914.0458578245</v>
      </c>
      <c r="V41">
        <f t="shared" si="2"/>
        <v>261600.6</v>
      </c>
      <c r="W41">
        <v>261600.6</v>
      </c>
      <c r="Y41">
        <v>16</v>
      </c>
      <c r="AA41">
        <f t="shared" si="3"/>
        <v>4.7266185619765477E-2</v>
      </c>
      <c r="AB41">
        <v>4.7266185619765498E-2</v>
      </c>
    </row>
    <row r="42" spans="3:28" x14ac:dyDescent="0.2">
      <c r="C42">
        <v>33</v>
      </c>
      <c r="D42" t="s">
        <v>51</v>
      </c>
      <c r="E42" t="s">
        <v>52</v>
      </c>
      <c r="F42" t="s">
        <v>53</v>
      </c>
      <c r="G42" s="13" t="s">
        <v>172</v>
      </c>
      <c r="H42" t="s">
        <v>55</v>
      </c>
      <c r="I42" t="s">
        <v>56</v>
      </c>
      <c r="J42" t="s">
        <v>57</v>
      </c>
      <c r="K42">
        <v>3459140.4585790001</v>
      </c>
      <c r="L42">
        <f t="shared" ref="L42:L73" si="4">LOG10(K42)</f>
        <v>6.5389681969225188</v>
      </c>
      <c r="M42" s="6" t="s">
        <v>72</v>
      </c>
      <c r="N42">
        <v>1</v>
      </c>
      <c r="O42">
        <f t="shared" ref="O42:O73" si="5">K42/N42</f>
        <v>3459140.4585790001</v>
      </c>
      <c r="V42">
        <f t="shared" ref="V42:V73" si="6">INDEX($S$10:$S$95, MATCH(M42,$R$10:$R$95,0))</f>
        <v>261600.6</v>
      </c>
      <c r="W42">
        <v>261600.6</v>
      </c>
      <c r="Y42">
        <v>16</v>
      </c>
      <c r="AA42">
        <f t="shared" ref="AA42:AA73" si="7">(W42/Y42)/O42</f>
        <v>4.7266185619755157E-3</v>
      </c>
      <c r="AB42">
        <v>4.7266185619755201E-3</v>
      </c>
    </row>
    <row r="43" spans="3:28" x14ac:dyDescent="0.2">
      <c r="C43">
        <v>34</v>
      </c>
      <c r="D43" t="s">
        <v>51</v>
      </c>
      <c r="E43" t="s">
        <v>52</v>
      </c>
      <c r="F43" t="s">
        <v>53</v>
      </c>
      <c r="G43" s="13" t="s">
        <v>69</v>
      </c>
      <c r="H43" t="s">
        <v>55</v>
      </c>
      <c r="I43" t="s">
        <v>56</v>
      </c>
      <c r="J43" t="s">
        <v>57</v>
      </c>
      <c r="K43">
        <v>26747945.42072</v>
      </c>
      <c r="L43">
        <f t="shared" si="4"/>
        <v>7.4272904283492958</v>
      </c>
      <c r="M43" s="6" t="s">
        <v>72</v>
      </c>
      <c r="N43">
        <v>77.325410000000005</v>
      </c>
      <c r="O43">
        <f t="shared" si="5"/>
        <v>345914.04585788806</v>
      </c>
      <c r="V43">
        <f t="shared" si="6"/>
        <v>261600.6</v>
      </c>
      <c r="W43">
        <v>261600.6</v>
      </c>
      <c r="Y43">
        <v>16</v>
      </c>
      <c r="AA43">
        <f t="shared" si="7"/>
        <v>4.726618561975679E-2</v>
      </c>
      <c r="AB43">
        <v>4.7266185619756797E-2</v>
      </c>
    </row>
    <row r="44" spans="3:28" ht="15" customHeight="1" x14ac:dyDescent="0.2">
      <c r="C44">
        <v>35</v>
      </c>
      <c r="D44" t="s">
        <v>51</v>
      </c>
      <c r="E44" t="s">
        <v>52</v>
      </c>
      <c r="F44" t="s">
        <v>53</v>
      </c>
      <c r="G44" s="13" t="s">
        <v>176</v>
      </c>
      <c r="H44" t="s">
        <v>55</v>
      </c>
      <c r="I44" t="s">
        <v>56</v>
      </c>
      <c r="J44" t="s">
        <v>57</v>
      </c>
      <c r="K44">
        <v>4890598.5040079998</v>
      </c>
      <c r="L44">
        <f t="shared" si="4"/>
        <v>6.6893620106742722</v>
      </c>
      <c r="M44" s="6" t="s">
        <v>72</v>
      </c>
      <c r="N44">
        <v>14.13819</v>
      </c>
      <c r="O44">
        <f t="shared" si="5"/>
        <v>345914.04585792101</v>
      </c>
      <c r="V44">
        <f t="shared" si="6"/>
        <v>261600.6</v>
      </c>
      <c r="W44">
        <v>261600.6</v>
      </c>
      <c r="Y44">
        <v>16</v>
      </c>
      <c r="AA44">
        <f t="shared" si="7"/>
        <v>4.7266185619752293E-2</v>
      </c>
      <c r="AB44">
        <v>4.72661856197523E-2</v>
      </c>
    </row>
    <row r="45" spans="3:28" ht="15" customHeight="1" x14ac:dyDescent="0.2">
      <c r="C45">
        <v>36</v>
      </c>
      <c r="D45" t="s">
        <v>51</v>
      </c>
      <c r="E45" t="s">
        <v>52</v>
      </c>
      <c r="F45" t="s">
        <v>53</v>
      </c>
      <c r="G45" s="13" t="s">
        <v>124</v>
      </c>
      <c r="H45" t="s">
        <v>55</v>
      </c>
      <c r="I45" t="s">
        <v>56</v>
      </c>
      <c r="J45" t="s">
        <v>57</v>
      </c>
      <c r="K45">
        <v>24638.222572999999</v>
      </c>
      <c r="L45">
        <f t="shared" si="4"/>
        <v>4.3916093741668512</v>
      </c>
      <c r="M45" s="6" t="s">
        <v>72</v>
      </c>
      <c r="N45">
        <v>7.1226429999999993E-2</v>
      </c>
      <c r="O45">
        <f t="shared" si="5"/>
        <v>345914.04585348448</v>
      </c>
      <c r="V45">
        <f t="shared" si="6"/>
        <v>261600.6</v>
      </c>
      <c r="W45">
        <v>261600.6</v>
      </c>
      <c r="Y45">
        <v>16</v>
      </c>
      <c r="AA45">
        <f t="shared" si="7"/>
        <v>4.7266185620358503E-2</v>
      </c>
      <c r="AB45">
        <v>4.7266185620358503E-2</v>
      </c>
    </row>
    <row r="46" spans="3:28" ht="15" customHeight="1" x14ac:dyDescent="0.2">
      <c r="C46">
        <v>37</v>
      </c>
      <c r="D46" t="s">
        <v>51</v>
      </c>
      <c r="E46" t="s">
        <v>52</v>
      </c>
      <c r="F46" t="s">
        <v>53</v>
      </c>
      <c r="G46" s="13" t="s">
        <v>137</v>
      </c>
      <c r="H46" t="s">
        <v>55</v>
      </c>
      <c r="I46" t="s">
        <v>56</v>
      </c>
      <c r="J46" t="s">
        <v>57</v>
      </c>
      <c r="K46">
        <v>207067.053529</v>
      </c>
      <c r="L46">
        <f t="shared" si="4"/>
        <v>5.3161110037278103</v>
      </c>
      <c r="M46" s="6" t="s">
        <v>72</v>
      </c>
      <c r="N46">
        <v>0.59860840000000004</v>
      </c>
      <c r="O46">
        <f t="shared" si="5"/>
        <v>345914.04585869488</v>
      </c>
      <c r="V46">
        <f t="shared" si="6"/>
        <v>261600.6</v>
      </c>
      <c r="W46">
        <v>261600.6</v>
      </c>
      <c r="Y46">
        <v>16</v>
      </c>
      <c r="AA46">
        <f t="shared" si="7"/>
        <v>4.7266185619646545E-2</v>
      </c>
      <c r="AB46">
        <v>4.7266185619646503E-2</v>
      </c>
    </row>
    <row r="47" spans="3:28" ht="15" customHeight="1" x14ac:dyDescent="0.2">
      <c r="C47">
        <v>38</v>
      </c>
      <c r="D47" t="s">
        <v>51</v>
      </c>
      <c r="E47" t="s">
        <v>52</v>
      </c>
      <c r="F47" t="s">
        <v>53</v>
      </c>
      <c r="G47" s="13" t="s">
        <v>113</v>
      </c>
      <c r="H47" t="s">
        <v>55</v>
      </c>
      <c r="I47" t="s">
        <v>56</v>
      </c>
      <c r="J47" t="s">
        <v>57</v>
      </c>
      <c r="K47">
        <v>333594.074975</v>
      </c>
      <c r="L47">
        <f t="shared" si="4"/>
        <v>5.5232183284509704</v>
      </c>
      <c r="M47" s="6" t="s">
        <v>72</v>
      </c>
      <c r="N47">
        <v>0.96438429999999997</v>
      </c>
      <c r="O47">
        <f t="shared" si="5"/>
        <v>345914.04585806717</v>
      </c>
      <c r="V47">
        <f t="shared" si="6"/>
        <v>261600.6</v>
      </c>
      <c r="W47">
        <v>261600.6</v>
      </c>
      <c r="Y47">
        <v>16</v>
      </c>
      <c r="AA47">
        <f t="shared" si="7"/>
        <v>4.7266185619732316E-2</v>
      </c>
      <c r="AB47">
        <v>4.7266185619732302E-2</v>
      </c>
    </row>
    <row r="48" spans="3:28" ht="15" customHeight="1" x14ac:dyDescent="0.2">
      <c r="C48">
        <v>39</v>
      </c>
      <c r="D48" t="s">
        <v>51</v>
      </c>
      <c r="E48" t="s">
        <v>52</v>
      </c>
      <c r="F48" t="s">
        <v>53</v>
      </c>
      <c r="G48" s="13" t="s">
        <v>75</v>
      </c>
      <c r="H48" t="s">
        <v>55</v>
      </c>
      <c r="I48" t="s">
        <v>56</v>
      </c>
      <c r="J48" t="s">
        <v>57</v>
      </c>
      <c r="K48">
        <v>23527440.684957001</v>
      </c>
      <c r="L48">
        <f t="shared" si="4"/>
        <v>7.3715746871907797</v>
      </c>
      <c r="M48" s="6" t="s">
        <v>72</v>
      </c>
      <c r="N48">
        <v>68.015280000000004</v>
      </c>
      <c r="O48">
        <f t="shared" si="5"/>
        <v>345914.04585788667</v>
      </c>
      <c r="V48">
        <f t="shared" si="6"/>
        <v>261600.6</v>
      </c>
      <c r="W48">
        <v>261600.6</v>
      </c>
      <c r="Y48">
        <v>16</v>
      </c>
      <c r="AA48">
        <f t="shared" si="7"/>
        <v>4.7266185619756984E-2</v>
      </c>
      <c r="AB48">
        <v>4.7266185619756998E-2</v>
      </c>
    </row>
    <row r="49" spans="3:28" ht="15" customHeight="1" x14ac:dyDescent="0.2">
      <c r="C49">
        <v>40</v>
      </c>
      <c r="D49" t="s">
        <v>51</v>
      </c>
      <c r="E49" t="s">
        <v>52</v>
      </c>
      <c r="F49" t="s">
        <v>53</v>
      </c>
      <c r="G49" s="13" t="s">
        <v>88</v>
      </c>
      <c r="H49" t="s">
        <v>55</v>
      </c>
      <c r="I49" t="s">
        <v>56</v>
      </c>
      <c r="J49" t="s">
        <v>57</v>
      </c>
      <c r="K49">
        <v>70863848.753868997</v>
      </c>
      <c r="L49">
        <f t="shared" si="4"/>
        <v>7.8504247360182662</v>
      </c>
      <c r="M49" s="20" t="s">
        <v>136</v>
      </c>
      <c r="N49">
        <v>211.1525</v>
      </c>
      <c r="O49">
        <f t="shared" si="5"/>
        <v>335605.06626191497</v>
      </c>
      <c r="V49">
        <f t="shared" si="6"/>
        <v>126222.39999999999</v>
      </c>
      <c r="W49">
        <v>126222.39999999999</v>
      </c>
      <c r="Y49">
        <v>1</v>
      </c>
      <c r="AA49">
        <f t="shared" si="7"/>
        <v>0.37610397663512246</v>
      </c>
      <c r="AB49">
        <v>0.37610397663512202</v>
      </c>
    </row>
    <row r="50" spans="3:28" ht="15" x14ac:dyDescent="0.25">
      <c r="C50">
        <v>41</v>
      </c>
      <c r="D50" t="s">
        <v>51</v>
      </c>
      <c r="E50" t="s">
        <v>52</v>
      </c>
      <c r="F50" t="s">
        <v>53</v>
      </c>
      <c r="G50" s="13" t="s">
        <v>148</v>
      </c>
      <c r="H50" t="s">
        <v>55</v>
      </c>
      <c r="I50" t="s">
        <v>56</v>
      </c>
      <c r="J50" t="s">
        <v>57</v>
      </c>
      <c r="K50">
        <v>6560423.824364</v>
      </c>
      <c r="L50">
        <f t="shared" si="4"/>
        <v>6.8169318970946957</v>
      </c>
      <c r="M50" s="20" t="s">
        <v>75</v>
      </c>
      <c r="N50">
        <v>224.52940000000001</v>
      </c>
      <c r="O50">
        <f t="shared" si="5"/>
        <v>29218.551442991429</v>
      </c>
      <c r="Q50">
        <v>41</v>
      </c>
      <c r="R50" s="12" t="s">
        <v>134</v>
      </c>
      <c r="S50" s="12">
        <v>2228999.9</v>
      </c>
      <c r="V50" t="e">
        <f t="shared" si="6"/>
        <v>#N/A</v>
      </c>
      <c r="W50">
        <v>30212.799999999999</v>
      </c>
      <c r="Y50">
        <v>1</v>
      </c>
      <c r="AA50">
        <f t="shared" si="7"/>
        <v>1.0340279893391859</v>
      </c>
      <c r="AB50">
        <v>1.0340279893391899</v>
      </c>
    </row>
    <row r="51" spans="3:28" ht="15" customHeight="1" x14ac:dyDescent="0.2">
      <c r="C51">
        <v>42</v>
      </c>
      <c r="D51" t="s">
        <v>51</v>
      </c>
      <c r="E51" t="s">
        <v>52</v>
      </c>
      <c r="F51" t="s">
        <v>53</v>
      </c>
      <c r="G51" s="13" t="s">
        <v>67</v>
      </c>
      <c r="H51" t="s">
        <v>55</v>
      </c>
      <c r="I51" t="s">
        <v>56</v>
      </c>
      <c r="J51" t="s">
        <v>57</v>
      </c>
      <c r="K51">
        <v>535494293.24554002</v>
      </c>
      <c r="L51">
        <f t="shared" si="4"/>
        <v>8.7287548469229108</v>
      </c>
      <c r="M51" s="20" t="s">
        <v>96</v>
      </c>
      <c r="N51">
        <v>743.12350000000004</v>
      </c>
      <c r="O51">
        <f t="shared" si="5"/>
        <v>720599.326014505</v>
      </c>
      <c r="V51" t="e">
        <f t="shared" si="6"/>
        <v>#N/A</v>
      </c>
      <c r="W51">
        <v>18788.599999999999</v>
      </c>
      <c r="Y51">
        <v>1</v>
      </c>
      <c r="AA51">
        <f t="shared" si="7"/>
        <v>2.60735742065096E-2</v>
      </c>
      <c r="AB51">
        <v>2.60735742065096E-2</v>
      </c>
    </row>
    <row r="52" spans="3:28" x14ac:dyDescent="0.2">
      <c r="C52">
        <v>43</v>
      </c>
      <c r="D52" t="s">
        <v>51</v>
      </c>
      <c r="E52" t="s">
        <v>52</v>
      </c>
      <c r="F52" t="s">
        <v>53</v>
      </c>
      <c r="G52" s="13" t="s">
        <v>117</v>
      </c>
      <c r="H52" t="s">
        <v>55</v>
      </c>
      <c r="I52" t="s">
        <v>56</v>
      </c>
      <c r="J52" t="s">
        <v>57</v>
      </c>
      <c r="K52">
        <v>20712613.889311001</v>
      </c>
      <c r="L52">
        <f t="shared" si="4"/>
        <v>7.3162349094232084</v>
      </c>
      <c r="M52" s="6" t="s">
        <v>96</v>
      </c>
      <c r="N52">
        <v>1895.566</v>
      </c>
      <c r="O52">
        <f t="shared" si="5"/>
        <v>10926.875608293776</v>
      </c>
      <c r="V52" t="e">
        <f t="shared" si="6"/>
        <v>#N/A</v>
      </c>
      <c r="W52">
        <v>18788.599999999999</v>
      </c>
      <c r="Y52">
        <v>3</v>
      </c>
      <c r="AA52">
        <f t="shared" si="7"/>
        <v>0.57316170616173123</v>
      </c>
      <c r="AB52">
        <v>0.57316170616173101</v>
      </c>
    </row>
    <row r="53" spans="3:28" ht="12.75" customHeight="1" x14ac:dyDescent="0.2">
      <c r="C53">
        <v>44</v>
      </c>
      <c r="D53" t="s">
        <v>51</v>
      </c>
      <c r="E53" t="s">
        <v>52</v>
      </c>
      <c r="F53" t="s">
        <v>53</v>
      </c>
      <c r="G53" s="13" t="s">
        <v>119</v>
      </c>
      <c r="H53" t="s">
        <v>55</v>
      </c>
      <c r="I53" t="s">
        <v>56</v>
      </c>
      <c r="J53" t="s">
        <v>57</v>
      </c>
      <c r="K53">
        <v>763607.87449700001</v>
      </c>
      <c r="L53">
        <f t="shared" si="4"/>
        <v>5.8828703982875821</v>
      </c>
      <c r="M53" s="6" t="s">
        <v>96</v>
      </c>
      <c r="N53">
        <v>69.883459999999999</v>
      </c>
      <c r="O53">
        <f t="shared" si="5"/>
        <v>10926.87560829129</v>
      </c>
      <c r="V53" t="e">
        <f t="shared" si="6"/>
        <v>#N/A</v>
      </c>
      <c r="W53">
        <v>18788.599999999999</v>
      </c>
      <c r="Y53">
        <v>3</v>
      </c>
      <c r="AA53">
        <f t="shared" si="7"/>
        <v>0.57316170616186168</v>
      </c>
      <c r="AB53">
        <v>0.57316170616186202</v>
      </c>
    </row>
    <row r="54" spans="3:28" ht="12.75" customHeight="1" x14ac:dyDescent="0.2">
      <c r="C54">
        <v>45</v>
      </c>
      <c r="D54" t="s">
        <v>51</v>
      </c>
      <c r="E54" t="s">
        <v>52</v>
      </c>
      <c r="F54" t="s">
        <v>53</v>
      </c>
      <c r="G54" s="13" t="s">
        <v>73</v>
      </c>
      <c r="H54" t="s">
        <v>55</v>
      </c>
      <c r="I54" t="s">
        <v>56</v>
      </c>
      <c r="J54" t="s">
        <v>57</v>
      </c>
      <c r="K54">
        <v>2939227.9186880002</v>
      </c>
      <c r="L54">
        <f t="shared" si="4"/>
        <v>6.4682332641912357</v>
      </c>
      <c r="M54" s="6" t="s">
        <v>96</v>
      </c>
      <c r="N54">
        <v>268.9907</v>
      </c>
      <c r="O54">
        <f t="shared" si="5"/>
        <v>10926.875608294265</v>
      </c>
      <c r="V54" t="e">
        <f t="shared" si="6"/>
        <v>#N/A</v>
      </c>
      <c r="W54">
        <v>18788.599999999999</v>
      </c>
      <c r="Y54">
        <v>3</v>
      </c>
      <c r="AA54">
        <f t="shared" si="7"/>
        <v>0.57316170616170559</v>
      </c>
      <c r="AB54">
        <v>0.57316170616170603</v>
      </c>
    </row>
    <row r="55" spans="3:28" ht="12.75" customHeight="1" x14ac:dyDescent="0.2">
      <c r="C55">
        <v>46</v>
      </c>
      <c r="D55" t="s">
        <v>51</v>
      </c>
      <c r="E55" t="s">
        <v>52</v>
      </c>
      <c r="F55" t="s">
        <v>53</v>
      </c>
      <c r="G55" s="13" t="s">
        <v>84</v>
      </c>
      <c r="H55" t="s">
        <v>55</v>
      </c>
      <c r="I55" t="s">
        <v>56</v>
      </c>
      <c r="J55" t="s">
        <v>57</v>
      </c>
      <c r="K55">
        <v>3824.557624</v>
      </c>
      <c r="L55">
        <f t="shared" si="4"/>
        <v>3.5825812087533286</v>
      </c>
      <c r="M55" s="6" t="s">
        <v>85</v>
      </c>
      <c r="N55">
        <v>1</v>
      </c>
      <c r="O55">
        <f t="shared" si="5"/>
        <v>3824.557624</v>
      </c>
      <c r="V55">
        <f t="shared" si="6"/>
        <v>7183.5</v>
      </c>
      <c r="W55">
        <v>7183.5</v>
      </c>
      <c r="Y55">
        <v>3</v>
      </c>
      <c r="AA55">
        <f t="shared" si="7"/>
        <v>0.62608548109563011</v>
      </c>
      <c r="AB55">
        <v>0.62608548109563</v>
      </c>
    </row>
    <row r="56" spans="3:28" ht="12.75" customHeight="1" x14ac:dyDescent="0.2">
      <c r="C56">
        <v>47</v>
      </c>
      <c r="D56" t="s">
        <v>51</v>
      </c>
      <c r="E56" t="s">
        <v>52</v>
      </c>
      <c r="F56" t="s">
        <v>53</v>
      </c>
      <c r="G56" s="13" t="s">
        <v>167</v>
      </c>
      <c r="H56" t="s">
        <v>55</v>
      </c>
      <c r="I56" t="s">
        <v>56</v>
      </c>
      <c r="J56" t="s">
        <v>57</v>
      </c>
      <c r="K56">
        <v>3824.557624</v>
      </c>
      <c r="L56">
        <f t="shared" si="4"/>
        <v>3.5825812087533286</v>
      </c>
      <c r="M56" s="6" t="s">
        <v>85</v>
      </c>
      <c r="N56">
        <v>1</v>
      </c>
      <c r="O56">
        <f t="shared" si="5"/>
        <v>3824.557624</v>
      </c>
      <c r="V56">
        <f t="shared" si="6"/>
        <v>7183.5</v>
      </c>
      <c r="W56">
        <v>7183.5</v>
      </c>
      <c r="Y56">
        <v>3</v>
      </c>
      <c r="AA56">
        <f t="shared" si="7"/>
        <v>0.62608548109563011</v>
      </c>
      <c r="AB56">
        <v>0.62608548109563</v>
      </c>
    </row>
    <row r="57" spans="3:28" ht="12.75" customHeight="1" x14ac:dyDescent="0.2">
      <c r="C57">
        <v>48</v>
      </c>
      <c r="D57" t="s">
        <v>51</v>
      </c>
      <c r="E57" t="s">
        <v>52</v>
      </c>
      <c r="F57" t="s">
        <v>53</v>
      </c>
      <c r="G57" s="13" t="s">
        <v>104</v>
      </c>
      <c r="H57" t="s">
        <v>55</v>
      </c>
      <c r="I57" t="s">
        <v>56</v>
      </c>
      <c r="J57" t="s">
        <v>57</v>
      </c>
      <c r="K57">
        <v>127196.41080500001</v>
      </c>
      <c r="L57">
        <f t="shared" si="4"/>
        <v>5.1044748566773697</v>
      </c>
      <c r="M57" s="6" t="s">
        <v>85</v>
      </c>
      <c r="N57">
        <v>332.57810000000001</v>
      </c>
      <c r="O57">
        <f t="shared" si="5"/>
        <v>382.45576243595116</v>
      </c>
      <c r="V57">
        <f t="shared" si="6"/>
        <v>7183.5</v>
      </c>
      <c r="W57">
        <v>7183.5</v>
      </c>
      <c r="Y57">
        <v>3</v>
      </c>
      <c r="AA57">
        <f t="shared" si="7"/>
        <v>6.2608548103677757</v>
      </c>
      <c r="AB57">
        <v>6.2608548103677801</v>
      </c>
    </row>
    <row r="58" spans="3:28" ht="12.75" customHeight="1" x14ac:dyDescent="0.2">
      <c r="C58">
        <v>49</v>
      </c>
      <c r="D58" t="s">
        <v>51</v>
      </c>
      <c r="E58" t="s">
        <v>52</v>
      </c>
      <c r="F58" t="s">
        <v>53</v>
      </c>
      <c r="G58" s="13" t="s">
        <v>143</v>
      </c>
      <c r="H58" t="s">
        <v>55</v>
      </c>
      <c r="I58" t="s">
        <v>56</v>
      </c>
      <c r="J58" t="s">
        <v>57</v>
      </c>
      <c r="K58">
        <v>35454058.674932003</v>
      </c>
      <c r="L58">
        <f t="shared" si="4"/>
        <v>7.5496659591024677</v>
      </c>
      <c r="M58" s="6" t="s">
        <v>59</v>
      </c>
      <c r="N58">
        <v>136.21010000000001</v>
      </c>
      <c r="O58">
        <f t="shared" si="5"/>
        <v>260289.49890596952</v>
      </c>
      <c r="V58">
        <f t="shared" si="6"/>
        <v>138910.70000000001</v>
      </c>
      <c r="W58">
        <v>138910.70000000001</v>
      </c>
      <c r="Y58">
        <v>3</v>
      </c>
      <c r="AA58">
        <f t="shared" si="7"/>
        <v>0.17789256524480074</v>
      </c>
      <c r="AB58">
        <v>0.17789256524480099</v>
      </c>
    </row>
    <row r="59" spans="3:28" ht="12.75" customHeight="1" x14ac:dyDescent="0.2">
      <c r="C59">
        <v>50</v>
      </c>
      <c r="D59" t="s">
        <v>51</v>
      </c>
      <c r="E59" t="s">
        <v>52</v>
      </c>
      <c r="F59" t="s">
        <v>53</v>
      </c>
      <c r="G59" s="13" t="s">
        <v>92</v>
      </c>
      <c r="H59" t="s">
        <v>55</v>
      </c>
      <c r="I59" t="s">
        <v>56</v>
      </c>
      <c r="J59" t="s">
        <v>57</v>
      </c>
      <c r="K59">
        <v>46624955.15738</v>
      </c>
      <c r="L59">
        <f t="shared" si="4"/>
        <v>7.6686184271242661</v>
      </c>
      <c r="M59" s="6" t="s">
        <v>59</v>
      </c>
      <c r="N59">
        <v>179.12729999999999</v>
      </c>
      <c r="O59">
        <f t="shared" si="5"/>
        <v>260289.4989059736</v>
      </c>
      <c r="V59">
        <f t="shared" si="6"/>
        <v>138910.70000000001</v>
      </c>
      <c r="W59">
        <v>138910.70000000001</v>
      </c>
      <c r="Y59">
        <v>3</v>
      </c>
      <c r="AA59">
        <f t="shared" si="7"/>
        <v>0.17789256524479796</v>
      </c>
      <c r="AB59">
        <v>0.17789256524479799</v>
      </c>
    </row>
    <row r="60" spans="3:28" ht="12.75" customHeight="1" x14ac:dyDescent="0.2">
      <c r="C60">
        <v>51</v>
      </c>
      <c r="D60" t="s">
        <v>51</v>
      </c>
      <c r="E60" t="s">
        <v>52</v>
      </c>
      <c r="F60" t="s">
        <v>53</v>
      </c>
      <c r="G60" s="13" t="s">
        <v>116</v>
      </c>
      <c r="H60" t="s">
        <v>55</v>
      </c>
      <c r="I60" t="s">
        <v>56</v>
      </c>
      <c r="J60" t="s">
        <v>57</v>
      </c>
      <c r="K60">
        <v>16387233.391062001</v>
      </c>
      <c r="L60">
        <f t="shared" si="4"/>
        <v>7.2145056390851749</v>
      </c>
      <c r="M60" s="6" t="s">
        <v>59</v>
      </c>
      <c r="N60">
        <v>62.957720000000002</v>
      </c>
      <c r="O60">
        <f t="shared" si="5"/>
        <v>260289.4989059642</v>
      </c>
      <c r="V60">
        <f t="shared" si="6"/>
        <v>138910.70000000001</v>
      </c>
      <c r="W60">
        <v>138910.70000000001</v>
      </c>
      <c r="Y60">
        <v>3</v>
      </c>
      <c r="AA60">
        <f t="shared" si="7"/>
        <v>0.17789256524480437</v>
      </c>
      <c r="AB60">
        <v>0.17789256524480401</v>
      </c>
    </row>
    <row r="61" spans="3:28" ht="12.75" customHeight="1" x14ac:dyDescent="0.25">
      <c r="C61">
        <v>52</v>
      </c>
      <c r="D61" t="s">
        <v>51</v>
      </c>
      <c r="E61" t="s">
        <v>52</v>
      </c>
      <c r="F61" t="s">
        <v>53</v>
      </c>
      <c r="G61" s="13" t="s">
        <v>132</v>
      </c>
      <c r="H61" t="s">
        <v>55</v>
      </c>
      <c r="I61" t="s">
        <v>56</v>
      </c>
      <c r="J61" t="s">
        <v>57</v>
      </c>
      <c r="K61">
        <v>92498.351462999999</v>
      </c>
      <c r="L61">
        <f t="shared" si="4"/>
        <v>4.9661339926644139</v>
      </c>
      <c r="M61" s="12" t="s">
        <v>132</v>
      </c>
      <c r="N61">
        <v>1</v>
      </c>
      <c r="O61">
        <f t="shared" si="5"/>
        <v>92498.351462999999</v>
      </c>
      <c r="V61" t="e">
        <f t="shared" si="6"/>
        <v>#N/A</v>
      </c>
      <c r="W61">
        <v>1808.5</v>
      </c>
      <c r="Y61">
        <v>1</v>
      </c>
      <c r="AA61">
        <f t="shared" si="7"/>
        <v>1.9551699802167966E-2</v>
      </c>
      <c r="AB61">
        <v>1.9551699802168001E-2</v>
      </c>
    </row>
    <row r="62" spans="3:28" ht="12.75" customHeight="1" x14ac:dyDescent="0.25">
      <c r="C62">
        <v>53</v>
      </c>
      <c r="D62" t="s">
        <v>51</v>
      </c>
      <c r="E62" t="s">
        <v>52</v>
      </c>
      <c r="F62" t="s">
        <v>53</v>
      </c>
      <c r="G62" s="13" t="s">
        <v>156</v>
      </c>
      <c r="H62" t="s">
        <v>55</v>
      </c>
      <c r="I62" t="s">
        <v>56</v>
      </c>
      <c r="J62" t="s">
        <v>57</v>
      </c>
      <c r="K62">
        <v>33554.258472000001</v>
      </c>
      <c r="L62">
        <f t="shared" si="4"/>
        <v>4.525747645623567</v>
      </c>
      <c r="M62" s="12" t="s">
        <v>156</v>
      </c>
      <c r="N62">
        <v>1</v>
      </c>
      <c r="O62">
        <f t="shared" si="5"/>
        <v>33554.258472000001</v>
      </c>
      <c r="V62">
        <f t="shared" si="6"/>
        <v>7660.8</v>
      </c>
      <c r="W62">
        <v>7660.8</v>
      </c>
      <c r="Y62">
        <v>1</v>
      </c>
      <c r="AA62">
        <f t="shared" si="7"/>
        <v>0.2283108120655595</v>
      </c>
      <c r="AB62">
        <v>0.228310812065559</v>
      </c>
    </row>
    <row r="63" spans="3:28" ht="15" customHeight="1" x14ac:dyDescent="0.25">
      <c r="C63">
        <v>54</v>
      </c>
      <c r="D63" t="s">
        <v>51</v>
      </c>
      <c r="E63" t="s">
        <v>52</v>
      </c>
      <c r="F63" t="s">
        <v>53</v>
      </c>
      <c r="G63" s="13" t="s">
        <v>121</v>
      </c>
      <c r="H63" t="s">
        <v>55</v>
      </c>
      <c r="I63" t="s">
        <v>56</v>
      </c>
      <c r="J63" t="s">
        <v>57</v>
      </c>
      <c r="K63">
        <v>1957313.8214779999</v>
      </c>
      <c r="L63">
        <f t="shared" si="4"/>
        <v>6.2916604628627351</v>
      </c>
      <c r="M63" s="12" t="s">
        <v>121</v>
      </c>
      <c r="N63">
        <v>21411.68</v>
      </c>
      <c r="O63">
        <f t="shared" si="5"/>
        <v>91.413369781259576</v>
      </c>
      <c r="V63">
        <f t="shared" si="6"/>
        <v>803.2</v>
      </c>
      <c r="W63">
        <v>803.2</v>
      </c>
      <c r="Y63">
        <v>1</v>
      </c>
      <c r="AA63">
        <f t="shared" si="7"/>
        <v>8.7864609074356874</v>
      </c>
      <c r="AB63">
        <v>8.7864609074356892</v>
      </c>
    </row>
    <row r="64" spans="3:28" ht="12.75" customHeight="1" x14ac:dyDescent="0.2">
      <c r="C64">
        <v>55</v>
      </c>
      <c r="D64" t="s">
        <v>51</v>
      </c>
      <c r="E64" t="s">
        <v>52</v>
      </c>
      <c r="F64" t="s">
        <v>53</v>
      </c>
      <c r="G64" s="13" t="s">
        <v>171</v>
      </c>
      <c r="H64" t="s">
        <v>55</v>
      </c>
      <c r="I64" t="s">
        <v>56</v>
      </c>
      <c r="J64" t="s">
        <v>57</v>
      </c>
      <c r="K64">
        <v>10307032.658292999</v>
      </c>
      <c r="L64">
        <f t="shared" si="4"/>
        <v>7.0131336521296328</v>
      </c>
      <c r="M64" s="6" t="s">
        <v>99</v>
      </c>
      <c r="N64">
        <v>1</v>
      </c>
      <c r="O64">
        <f t="shared" si="5"/>
        <v>10307032.658292999</v>
      </c>
      <c r="V64">
        <f t="shared" si="6"/>
        <v>90230.7</v>
      </c>
      <c r="W64">
        <v>90230.7</v>
      </c>
      <c r="Y64">
        <v>2</v>
      </c>
      <c r="AA64">
        <f t="shared" si="7"/>
        <v>4.3771424323275389E-3</v>
      </c>
      <c r="AB64">
        <v>4.3771424323275398E-3</v>
      </c>
    </row>
    <row r="65" spans="3:28" ht="12.75" customHeight="1" x14ac:dyDescent="0.2">
      <c r="C65">
        <v>56</v>
      </c>
      <c r="D65" t="s">
        <v>51</v>
      </c>
      <c r="E65" t="s">
        <v>52</v>
      </c>
      <c r="F65" t="s">
        <v>53</v>
      </c>
      <c r="G65" s="13" t="s">
        <v>98</v>
      </c>
      <c r="H65" t="s">
        <v>55</v>
      </c>
      <c r="I65" t="s">
        <v>56</v>
      </c>
      <c r="J65" t="s">
        <v>57</v>
      </c>
      <c r="K65">
        <v>10307032.658292999</v>
      </c>
      <c r="L65">
        <f t="shared" si="4"/>
        <v>7.0131336521296328</v>
      </c>
      <c r="M65" s="6" t="s">
        <v>99</v>
      </c>
      <c r="N65">
        <v>1</v>
      </c>
      <c r="O65">
        <f t="shared" si="5"/>
        <v>10307032.658292999</v>
      </c>
      <c r="V65">
        <f t="shared" si="6"/>
        <v>90230.7</v>
      </c>
      <c r="W65">
        <v>90230.7</v>
      </c>
      <c r="Y65">
        <v>2</v>
      </c>
      <c r="AA65">
        <f t="shared" si="7"/>
        <v>4.3771424323275389E-3</v>
      </c>
      <c r="AB65">
        <v>4.3771424323275398E-3</v>
      </c>
    </row>
    <row r="66" spans="3:28" ht="15" customHeight="1" x14ac:dyDescent="0.25">
      <c r="C66">
        <v>57</v>
      </c>
      <c r="D66" t="s">
        <v>51</v>
      </c>
      <c r="E66" t="s">
        <v>52</v>
      </c>
      <c r="F66" t="s">
        <v>53</v>
      </c>
      <c r="G66" s="13" t="s">
        <v>179</v>
      </c>
      <c r="H66" t="s">
        <v>55</v>
      </c>
      <c r="I66" t="s">
        <v>56</v>
      </c>
      <c r="J66" t="s">
        <v>57</v>
      </c>
      <c r="K66">
        <v>1316900.3380470001</v>
      </c>
      <c r="L66">
        <f t="shared" si="4"/>
        <v>6.1195529091500909</v>
      </c>
      <c r="M66" s="12" t="s">
        <v>175</v>
      </c>
      <c r="N66">
        <v>1</v>
      </c>
      <c r="O66">
        <f t="shared" si="5"/>
        <v>1316900.3380470001</v>
      </c>
      <c r="V66">
        <f t="shared" si="6"/>
        <v>19997.400000000001</v>
      </c>
      <c r="W66">
        <v>19997.400000000001</v>
      </c>
      <c r="Y66">
        <v>1</v>
      </c>
      <c r="AA66">
        <f t="shared" si="7"/>
        <v>1.5185203786686472E-2</v>
      </c>
      <c r="AB66">
        <v>1.51852037866865E-2</v>
      </c>
    </row>
    <row r="67" spans="3:28" ht="15" customHeight="1" x14ac:dyDescent="0.25">
      <c r="C67">
        <v>58</v>
      </c>
      <c r="D67" t="s">
        <v>51</v>
      </c>
      <c r="E67" t="s">
        <v>52</v>
      </c>
      <c r="F67" t="s">
        <v>53</v>
      </c>
      <c r="G67" s="13" t="s">
        <v>180</v>
      </c>
      <c r="H67" t="s">
        <v>55</v>
      </c>
      <c r="I67" t="s">
        <v>56</v>
      </c>
      <c r="J67" t="s">
        <v>57</v>
      </c>
      <c r="K67">
        <v>1316900.3380470001</v>
      </c>
      <c r="L67">
        <f t="shared" si="4"/>
        <v>6.1195529091500909</v>
      </c>
      <c r="M67" s="12" t="s">
        <v>175</v>
      </c>
      <c r="N67">
        <v>1</v>
      </c>
      <c r="O67">
        <f t="shared" si="5"/>
        <v>1316900.3380470001</v>
      </c>
      <c r="V67">
        <f t="shared" si="6"/>
        <v>19997.400000000001</v>
      </c>
      <c r="W67">
        <v>19997.400000000001</v>
      </c>
      <c r="Y67">
        <v>1</v>
      </c>
      <c r="AA67">
        <f t="shared" si="7"/>
        <v>1.5185203786686472E-2</v>
      </c>
      <c r="AB67">
        <v>1.51852037866865E-2</v>
      </c>
    </row>
    <row r="68" spans="3:28" ht="12.75" customHeight="1" x14ac:dyDescent="0.25">
      <c r="C68">
        <v>59</v>
      </c>
      <c r="D68" t="s">
        <v>51</v>
      </c>
      <c r="E68" t="s">
        <v>52</v>
      </c>
      <c r="F68" t="s">
        <v>53</v>
      </c>
      <c r="G68" s="13" t="s">
        <v>142</v>
      </c>
      <c r="H68" t="s">
        <v>55</v>
      </c>
      <c r="I68" t="s">
        <v>56</v>
      </c>
      <c r="J68" t="s">
        <v>57</v>
      </c>
      <c r="K68">
        <v>3459140.4585790001</v>
      </c>
      <c r="L68">
        <f t="shared" si="4"/>
        <v>6.5389681969225188</v>
      </c>
      <c r="M68" s="6" t="s">
        <v>72</v>
      </c>
      <c r="N68">
        <v>1</v>
      </c>
      <c r="O68">
        <f t="shared" si="5"/>
        <v>3459140.4585790001</v>
      </c>
      <c r="Q68">
        <v>37</v>
      </c>
      <c r="R68" s="12" t="s">
        <v>165</v>
      </c>
      <c r="S68" s="12">
        <v>2494086.7999999998</v>
      </c>
      <c r="T68" s="12">
        <v>38</v>
      </c>
      <c r="V68">
        <f t="shared" si="6"/>
        <v>261600.6</v>
      </c>
      <c r="W68">
        <v>261600.6</v>
      </c>
      <c r="Y68">
        <v>16</v>
      </c>
      <c r="AA68">
        <f t="shared" si="7"/>
        <v>4.7266185619755157E-3</v>
      </c>
      <c r="AB68">
        <v>4.7266185619755201E-3</v>
      </c>
    </row>
    <row r="69" spans="3:28" ht="12.75" customHeight="1" x14ac:dyDescent="0.25">
      <c r="C69">
        <v>60</v>
      </c>
      <c r="D69" t="s">
        <v>51</v>
      </c>
      <c r="E69" t="s">
        <v>52</v>
      </c>
      <c r="F69" t="s">
        <v>53</v>
      </c>
      <c r="G69" s="13" t="s">
        <v>150</v>
      </c>
      <c r="H69" t="s">
        <v>55</v>
      </c>
      <c r="I69" t="s">
        <v>56</v>
      </c>
      <c r="J69" t="s">
        <v>57</v>
      </c>
      <c r="K69">
        <v>37182.854138000002</v>
      </c>
      <c r="L69">
        <f t="shared" si="4"/>
        <v>4.570342722950933</v>
      </c>
      <c r="M69" s="6" t="s">
        <v>145</v>
      </c>
      <c r="N69">
        <v>1</v>
      </c>
      <c r="O69">
        <f t="shared" si="5"/>
        <v>37182.854138000002</v>
      </c>
      <c r="Q69">
        <v>9</v>
      </c>
      <c r="R69" s="14" t="s">
        <v>58</v>
      </c>
      <c r="S69" s="12">
        <v>23718.1</v>
      </c>
      <c r="T69" s="12">
        <v>12</v>
      </c>
      <c r="V69">
        <f t="shared" si="6"/>
        <v>74365.7</v>
      </c>
      <c r="W69">
        <v>74365.7</v>
      </c>
      <c r="Y69">
        <v>1</v>
      </c>
      <c r="AA69">
        <f t="shared" si="7"/>
        <v>1.9999997774242941</v>
      </c>
      <c r="AB69">
        <v>1.9999997774242899</v>
      </c>
    </row>
    <row r="70" spans="3:28" ht="12.75" customHeight="1" x14ac:dyDescent="0.25">
      <c r="C70">
        <v>61</v>
      </c>
      <c r="D70" t="s">
        <v>51</v>
      </c>
      <c r="E70" t="s">
        <v>52</v>
      </c>
      <c r="F70" t="s">
        <v>53</v>
      </c>
      <c r="G70" s="13" t="s">
        <v>144</v>
      </c>
      <c r="H70" t="s">
        <v>55</v>
      </c>
      <c r="I70" t="s">
        <v>56</v>
      </c>
      <c r="J70" t="s">
        <v>57</v>
      </c>
      <c r="K70">
        <v>37182.854138000002</v>
      </c>
      <c r="L70">
        <f t="shared" si="4"/>
        <v>4.570342722950933</v>
      </c>
      <c r="M70" s="6" t="s">
        <v>145</v>
      </c>
      <c r="N70">
        <v>1</v>
      </c>
      <c r="O70">
        <f t="shared" si="5"/>
        <v>37182.854138000002</v>
      </c>
      <c r="Q70">
        <v>13</v>
      </c>
      <c r="R70" s="12" t="s">
        <v>127</v>
      </c>
      <c r="S70" s="12">
        <v>36660.800000000003</v>
      </c>
      <c r="T70" s="12">
        <v>13</v>
      </c>
      <c r="V70">
        <f t="shared" si="6"/>
        <v>74365.7</v>
      </c>
      <c r="W70">
        <v>74365.7</v>
      </c>
      <c r="Y70">
        <v>1</v>
      </c>
      <c r="AA70">
        <f t="shared" si="7"/>
        <v>1.9999997774242941</v>
      </c>
      <c r="AB70">
        <v>1.9999997774242899</v>
      </c>
    </row>
    <row r="71" spans="3:28" ht="15" customHeight="1" x14ac:dyDescent="0.25">
      <c r="C71">
        <v>62</v>
      </c>
      <c r="D71" t="s">
        <v>51</v>
      </c>
      <c r="E71" t="s">
        <v>52</v>
      </c>
      <c r="F71" t="s">
        <v>53</v>
      </c>
      <c r="G71" s="13" t="s">
        <v>149</v>
      </c>
      <c r="H71" t="s">
        <v>55</v>
      </c>
      <c r="I71" t="s">
        <v>56</v>
      </c>
      <c r="J71" t="s">
        <v>57</v>
      </c>
      <c r="K71">
        <v>56370.081442000002</v>
      </c>
      <c r="L71">
        <f t="shared" si="4"/>
        <v>4.7510486622778014</v>
      </c>
      <c r="M71" s="12" t="s">
        <v>166</v>
      </c>
      <c r="N71">
        <v>1</v>
      </c>
      <c r="O71">
        <f t="shared" si="5"/>
        <v>56370.081442000002</v>
      </c>
      <c r="Q71">
        <v>12</v>
      </c>
      <c r="R71" s="12" t="s">
        <v>105</v>
      </c>
      <c r="S71" s="12">
        <v>93206</v>
      </c>
      <c r="T71" s="12">
        <v>7</v>
      </c>
      <c r="V71">
        <f t="shared" si="6"/>
        <v>56370</v>
      </c>
      <c r="W71">
        <v>56370</v>
      </c>
      <c r="Y71">
        <v>1</v>
      </c>
      <c r="AA71">
        <f t="shared" si="7"/>
        <v>0.9999985552264975</v>
      </c>
      <c r="AB71">
        <v>0.99999855522649705</v>
      </c>
    </row>
    <row r="72" spans="3:28" ht="12.75" customHeight="1" x14ac:dyDescent="0.25">
      <c r="C72">
        <v>63</v>
      </c>
      <c r="D72" t="s">
        <v>51</v>
      </c>
      <c r="E72" t="s">
        <v>52</v>
      </c>
      <c r="F72" t="s">
        <v>53</v>
      </c>
      <c r="G72" s="13" t="s">
        <v>169</v>
      </c>
      <c r="H72" t="s">
        <v>55</v>
      </c>
      <c r="I72" t="s">
        <v>56</v>
      </c>
      <c r="J72" t="s">
        <v>57</v>
      </c>
      <c r="K72">
        <v>18122.380147</v>
      </c>
      <c r="L72">
        <f t="shared" si="4"/>
        <v>4.2582152362119032</v>
      </c>
      <c r="M72" s="6" t="s">
        <v>68</v>
      </c>
      <c r="N72">
        <v>1</v>
      </c>
      <c r="O72">
        <f t="shared" si="5"/>
        <v>18122.380147</v>
      </c>
      <c r="Q72">
        <v>4</v>
      </c>
      <c r="R72" s="12" t="s">
        <v>181</v>
      </c>
      <c r="S72" s="12">
        <v>32303.9</v>
      </c>
      <c r="T72" s="12">
        <v>4</v>
      </c>
      <c r="V72">
        <f t="shared" si="6"/>
        <v>1812530.5</v>
      </c>
      <c r="W72">
        <v>1812530.5</v>
      </c>
      <c r="Y72">
        <v>3</v>
      </c>
      <c r="AA72">
        <f t="shared" si="7"/>
        <v>33.338713150951612</v>
      </c>
      <c r="AB72">
        <v>33.338713150951598</v>
      </c>
    </row>
    <row r="73" spans="3:28" ht="12.75" customHeight="1" x14ac:dyDescent="0.25">
      <c r="C73">
        <v>64</v>
      </c>
      <c r="D73" t="s">
        <v>51</v>
      </c>
      <c r="E73" t="s">
        <v>52</v>
      </c>
      <c r="F73" t="s">
        <v>53</v>
      </c>
      <c r="G73" s="13" t="s">
        <v>101</v>
      </c>
      <c r="H73" t="s">
        <v>55</v>
      </c>
      <c r="I73" t="s">
        <v>56</v>
      </c>
      <c r="J73" t="s">
        <v>57</v>
      </c>
      <c r="K73">
        <v>18122.380147</v>
      </c>
      <c r="L73">
        <f t="shared" si="4"/>
        <v>4.2582152362119032</v>
      </c>
      <c r="M73" s="6" t="s">
        <v>68</v>
      </c>
      <c r="N73">
        <v>1</v>
      </c>
      <c r="O73">
        <f t="shared" si="5"/>
        <v>18122.380147</v>
      </c>
      <c r="Q73">
        <v>3</v>
      </c>
      <c r="R73" s="12" t="s">
        <v>140</v>
      </c>
      <c r="S73" s="12">
        <v>4886.5</v>
      </c>
      <c r="T73" s="12">
        <v>5</v>
      </c>
      <c r="V73">
        <f t="shared" si="6"/>
        <v>1812530.5</v>
      </c>
      <c r="W73">
        <v>1812530.5</v>
      </c>
      <c r="Y73">
        <v>3</v>
      </c>
      <c r="AA73">
        <f t="shared" si="7"/>
        <v>33.338713150951612</v>
      </c>
      <c r="AB73">
        <v>33.338713150951598</v>
      </c>
    </row>
    <row r="74" spans="3:28" ht="15" x14ac:dyDescent="0.25">
      <c r="C74">
        <v>65</v>
      </c>
      <c r="D74" t="s">
        <v>51</v>
      </c>
      <c r="E74" t="s">
        <v>52</v>
      </c>
      <c r="F74" t="s">
        <v>53</v>
      </c>
      <c r="G74" s="13" t="s">
        <v>68</v>
      </c>
      <c r="H74" t="s">
        <v>55</v>
      </c>
      <c r="I74" t="s">
        <v>56</v>
      </c>
      <c r="J74" t="s">
        <v>57</v>
      </c>
      <c r="K74">
        <v>18028.103525999999</v>
      </c>
      <c r="L74">
        <f t="shared" ref="L74:L105" si="8">LOG10(K74)</f>
        <v>4.2559500433329003</v>
      </c>
      <c r="M74" s="6" t="s">
        <v>68</v>
      </c>
      <c r="N74">
        <v>1</v>
      </c>
      <c r="O74">
        <f t="shared" ref="O74:O105" si="9">K74/N74</f>
        <v>18028.103525999999</v>
      </c>
      <c r="Q74">
        <v>5</v>
      </c>
      <c r="R74" s="12" t="s">
        <v>81</v>
      </c>
      <c r="S74" s="12">
        <v>2697</v>
      </c>
      <c r="T74" s="12">
        <v>6</v>
      </c>
      <c r="V74">
        <f t="shared" ref="V74:V99" si="10">INDEX($S$10:$S$95, MATCH(M74,$R$10:$R$95,0))</f>
        <v>1812530.5</v>
      </c>
      <c r="W74">
        <v>1812530.5</v>
      </c>
      <c r="Y74">
        <v>3</v>
      </c>
      <c r="AA74">
        <f t="shared" ref="AA74:AA99" si="11">(W74/Y74)/O74</f>
        <v>33.513055461546131</v>
      </c>
      <c r="AB74">
        <v>33.513055461546102</v>
      </c>
    </row>
    <row r="75" spans="3:28" ht="12.75" customHeight="1" x14ac:dyDescent="0.25">
      <c r="C75">
        <v>66</v>
      </c>
      <c r="D75" t="s">
        <v>51</v>
      </c>
      <c r="E75" t="s">
        <v>52</v>
      </c>
      <c r="F75" t="s">
        <v>53</v>
      </c>
      <c r="G75" s="13" t="s">
        <v>74</v>
      </c>
      <c r="H75" t="s">
        <v>55</v>
      </c>
      <c r="I75" t="s">
        <v>56</v>
      </c>
      <c r="J75" t="s">
        <v>57</v>
      </c>
      <c r="K75">
        <v>50360.187089999999</v>
      </c>
      <c r="L75">
        <f t="shared" si="8"/>
        <v>4.7020873348592502</v>
      </c>
      <c r="M75" s="12" t="s">
        <v>74</v>
      </c>
      <c r="N75">
        <v>1</v>
      </c>
      <c r="O75">
        <f t="shared" si="9"/>
        <v>50360.187089999999</v>
      </c>
      <c r="Q75">
        <v>38</v>
      </c>
      <c r="R75" s="12" t="s">
        <v>108</v>
      </c>
      <c r="S75" s="12">
        <v>914795.7</v>
      </c>
      <c r="T75" s="12">
        <v>8</v>
      </c>
      <c r="V75">
        <f t="shared" si="10"/>
        <v>5035438.5999999996</v>
      </c>
      <c r="W75">
        <v>5035438.5999999996</v>
      </c>
      <c r="Y75">
        <v>1</v>
      </c>
      <c r="AA75">
        <f t="shared" si="11"/>
        <v>99.98848080133294</v>
      </c>
      <c r="AB75">
        <v>99.988480801332898</v>
      </c>
    </row>
    <row r="76" spans="3:28" ht="12.75" customHeight="1" x14ac:dyDescent="0.2">
      <c r="C76">
        <v>67</v>
      </c>
      <c r="D76" t="s">
        <v>51</v>
      </c>
      <c r="E76" t="s">
        <v>52</v>
      </c>
      <c r="F76" t="s">
        <v>53</v>
      </c>
      <c r="G76" s="13" t="s">
        <v>147</v>
      </c>
      <c r="H76" t="s">
        <v>55</v>
      </c>
      <c r="I76" t="s">
        <v>56</v>
      </c>
      <c r="J76" t="s">
        <v>57</v>
      </c>
      <c r="K76">
        <v>20570.604788000001</v>
      </c>
      <c r="L76">
        <f t="shared" si="8"/>
        <v>4.3132470603981741</v>
      </c>
      <c r="N76">
        <v>1</v>
      </c>
      <c r="O76">
        <f t="shared" si="9"/>
        <v>20570.604788000001</v>
      </c>
      <c r="V76" t="e">
        <f t="shared" si="10"/>
        <v>#N/A</v>
      </c>
      <c r="W76" t="e">
        <f>#N/A</f>
        <v>#N/A</v>
      </c>
      <c r="Y76">
        <v>1</v>
      </c>
      <c r="AA76" t="e">
        <f t="shared" si="11"/>
        <v>#N/A</v>
      </c>
      <c r="AB76" t="e">
        <f>#N/A</f>
        <v>#N/A</v>
      </c>
    </row>
    <row r="77" spans="3:28" ht="15" x14ac:dyDescent="0.25">
      <c r="C77">
        <v>68</v>
      </c>
      <c r="D77" t="s">
        <v>51</v>
      </c>
      <c r="E77" t="s">
        <v>52</v>
      </c>
      <c r="F77" t="s">
        <v>53</v>
      </c>
      <c r="G77" s="13" t="s">
        <v>170</v>
      </c>
      <c r="H77" t="s">
        <v>55</v>
      </c>
      <c r="I77" t="s">
        <v>56</v>
      </c>
      <c r="J77" t="s">
        <v>57</v>
      </c>
      <c r="K77">
        <v>8416.3600850000003</v>
      </c>
      <c r="L77">
        <f t="shared" si="8"/>
        <v>3.9251243080338951</v>
      </c>
      <c r="M77" s="6" t="s">
        <v>87</v>
      </c>
      <c r="N77">
        <v>1</v>
      </c>
      <c r="O77">
        <f t="shared" si="9"/>
        <v>8416.3600850000003</v>
      </c>
      <c r="Q77">
        <v>14</v>
      </c>
      <c r="R77" s="14" t="s">
        <v>72</v>
      </c>
      <c r="S77" s="12">
        <v>261600.6</v>
      </c>
      <c r="T77" s="12">
        <v>9</v>
      </c>
      <c r="V77">
        <f t="shared" si="10"/>
        <v>803480.2</v>
      </c>
      <c r="W77">
        <v>803480.2</v>
      </c>
      <c r="Y77">
        <v>2</v>
      </c>
      <c r="AA77">
        <f t="shared" si="11"/>
        <v>47.733235738808098</v>
      </c>
      <c r="AB77">
        <v>47.733235738808098</v>
      </c>
    </row>
    <row r="78" spans="3:28" ht="12.75" customHeight="1" x14ac:dyDescent="0.25">
      <c r="C78">
        <v>69</v>
      </c>
      <c r="D78" t="s">
        <v>51</v>
      </c>
      <c r="E78" t="s">
        <v>52</v>
      </c>
      <c r="F78" t="s">
        <v>53</v>
      </c>
      <c r="G78" s="13" t="s">
        <v>87</v>
      </c>
      <c r="H78" t="s">
        <v>55</v>
      </c>
      <c r="I78" t="s">
        <v>56</v>
      </c>
      <c r="J78" t="s">
        <v>57</v>
      </c>
      <c r="K78">
        <v>803480.24704499997</v>
      </c>
      <c r="L78">
        <f t="shared" si="8"/>
        <v>5.9049752044287898</v>
      </c>
      <c r="M78" s="6" t="s">
        <v>87</v>
      </c>
      <c r="N78">
        <v>1</v>
      </c>
      <c r="O78">
        <f t="shared" si="9"/>
        <v>803480.24704499997</v>
      </c>
      <c r="Q78">
        <v>10</v>
      </c>
      <c r="R78" s="12" t="s">
        <v>130</v>
      </c>
      <c r="S78" s="12">
        <v>38974.699999999997</v>
      </c>
      <c r="T78" s="12">
        <v>10</v>
      </c>
      <c r="V78">
        <f t="shared" si="10"/>
        <v>803480.2</v>
      </c>
      <c r="W78">
        <v>803480.2</v>
      </c>
      <c r="Y78">
        <v>2</v>
      </c>
      <c r="AA78">
        <f t="shared" si="11"/>
        <v>0.49999997072423363</v>
      </c>
      <c r="AB78">
        <v>0.49999997072423402</v>
      </c>
    </row>
    <row r="79" spans="3:28" ht="12.75" customHeight="1" x14ac:dyDescent="0.2">
      <c r="C79">
        <v>70</v>
      </c>
      <c r="D79" t="s">
        <v>51</v>
      </c>
      <c r="E79" t="s">
        <v>52</v>
      </c>
      <c r="F79" t="s">
        <v>53</v>
      </c>
      <c r="G79" s="13" t="s">
        <v>160</v>
      </c>
      <c r="H79" t="s">
        <v>55</v>
      </c>
      <c r="I79" t="s">
        <v>56</v>
      </c>
      <c r="J79" t="s">
        <v>57</v>
      </c>
      <c r="K79">
        <v>19488.888085999999</v>
      </c>
      <c r="L79">
        <f t="shared" si="8"/>
        <v>4.2897870616989522</v>
      </c>
      <c r="M79" s="6" t="s">
        <v>161</v>
      </c>
      <c r="N79">
        <v>1</v>
      </c>
      <c r="O79">
        <f t="shared" si="9"/>
        <v>19488.888085999999</v>
      </c>
      <c r="V79">
        <f t="shared" si="10"/>
        <v>19488.8</v>
      </c>
      <c r="W79">
        <v>19488.8</v>
      </c>
      <c r="Y79">
        <v>2</v>
      </c>
      <c r="AA79">
        <f t="shared" si="11"/>
        <v>0.49999774009682824</v>
      </c>
      <c r="AB79">
        <v>0.49999774009682801</v>
      </c>
    </row>
    <row r="80" spans="3:28" ht="12.75" customHeight="1" x14ac:dyDescent="0.2">
      <c r="C80">
        <v>71</v>
      </c>
      <c r="D80" t="s">
        <v>51</v>
      </c>
      <c r="E80" t="s">
        <v>52</v>
      </c>
      <c r="F80" t="s">
        <v>53</v>
      </c>
      <c r="G80" s="13" t="s">
        <v>163</v>
      </c>
      <c r="H80" t="s">
        <v>55</v>
      </c>
      <c r="I80" t="s">
        <v>56</v>
      </c>
      <c r="J80" t="s">
        <v>57</v>
      </c>
      <c r="K80">
        <v>19488.888085999999</v>
      </c>
      <c r="L80">
        <f t="shared" si="8"/>
        <v>4.2897870616989522</v>
      </c>
      <c r="M80" s="6" t="s">
        <v>161</v>
      </c>
      <c r="N80">
        <v>1</v>
      </c>
      <c r="O80">
        <f t="shared" si="9"/>
        <v>19488.888085999999</v>
      </c>
      <c r="V80">
        <f t="shared" si="10"/>
        <v>19488.8</v>
      </c>
      <c r="W80">
        <v>19488.8</v>
      </c>
      <c r="Y80">
        <v>2</v>
      </c>
      <c r="AA80">
        <f t="shared" si="11"/>
        <v>0.49999774009682824</v>
      </c>
      <c r="AB80">
        <v>0.49999774009682801</v>
      </c>
    </row>
    <row r="81" spans="3:28" ht="12.75" customHeight="1" x14ac:dyDescent="0.2">
      <c r="C81">
        <v>72</v>
      </c>
      <c r="D81" t="s">
        <v>51</v>
      </c>
      <c r="E81" t="s">
        <v>52</v>
      </c>
      <c r="F81" t="s">
        <v>53</v>
      </c>
      <c r="G81" s="13" t="s">
        <v>162</v>
      </c>
      <c r="H81" t="s">
        <v>55</v>
      </c>
      <c r="I81" t="s">
        <v>56</v>
      </c>
      <c r="J81" t="s">
        <v>57</v>
      </c>
      <c r="K81">
        <v>527309.67943899997</v>
      </c>
      <c r="L81">
        <f t="shared" si="8"/>
        <v>5.7220657434315267</v>
      </c>
      <c r="M81" s="20" t="s">
        <v>162</v>
      </c>
      <c r="N81">
        <v>1</v>
      </c>
      <c r="O81">
        <f t="shared" si="9"/>
        <v>527309.67943899997</v>
      </c>
      <c r="V81">
        <f t="shared" si="10"/>
        <v>527309.6</v>
      </c>
      <c r="W81">
        <v>527309.6</v>
      </c>
      <c r="Y81">
        <v>1</v>
      </c>
      <c r="AA81">
        <f t="shared" si="11"/>
        <v>0.99999984935038533</v>
      </c>
      <c r="AB81">
        <v>0.999999849350385</v>
      </c>
    </row>
    <row r="82" spans="3:28" ht="12.75" customHeight="1" x14ac:dyDescent="0.25">
      <c r="C82">
        <v>73</v>
      </c>
      <c r="D82" t="s">
        <v>51</v>
      </c>
      <c r="E82" t="s">
        <v>52</v>
      </c>
      <c r="F82" t="s">
        <v>53</v>
      </c>
      <c r="G82" s="13" t="s">
        <v>66</v>
      </c>
      <c r="H82" t="s">
        <v>55</v>
      </c>
      <c r="I82" t="s">
        <v>56</v>
      </c>
      <c r="J82" t="s">
        <v>57</v>
      </c>
      <c r="K82">
        <v>37523.013831999997</v>
      </c>
      <c r="L82">
        <f t="shared" si="8"/>
        <v>4.574297713450119</v>
      </c>
      <c r="M82" s="20" t="s">
        <v>66</v>
      </c>
      <c r="N82">
        <v>1</v>
      </c>
      <c r="O82">
        <f t="shared" si="9"/>
        <v>37523.013831999997</v>
      </c>
      <c r="Q82">
        <v>6</v>
      </c>
      <c r="R82" s="14" t="s">
        <v>126</v>
      </c>
      <c r="S82" s="12">
        <v>94801.7</v>
      </c>
      <c r="T82" s="12">
        <v>3</v>
      </c>
      <c r="V82">
        <f t="shared" si="10"/>
        <v>375230138.30000001</v>
      </c>
      <c r="W82">
        <v>375230138.30000001</v>
      </c>
      <c r="Y82">
        <v>1</v>
      </c>
      <c r="AA82">
        <f t="shared" si="11"/>
        <v>9999.9999994669943</v>
      </c>
      <c r="AB82">
        <v>9999.9999994669906</v>
      </c>
    </row>
    <row r="83" spans="3:28" ht="12.75" customHeight="1" x14ac:dyDescent="0.2">
      <c r="C83">
        <v>74</v>
      </c>
      <c r="D83" t="s">
        <v>51</v>
      </c>
      <c r="E83" t="s">
        <v>52</v>
      </c>
      <c r="F83" t="s">
        <v>53</v>
      </c>
      <c r="G83" s="13" t="s">
        <v>151</v>
      </c>
      <c r="H83" t="s">
        <v>55</v>
      </c>
      <c r="I83" t="s">
        <v>56</v>
      </c>
      <c r="J83" t="s">
        <v>57</v>
      </c>
      <c r="K83">
        <v>0</v>
      </c>
      <c r="L83">
        <v>0</v>
      </c>
      <c r="M83" s="20" t="s">
        <v>151</v>
      </c>
      <c r="N83">
        <v>1</v>
      </c>
      <c r="O83">
        <f t="shared" si="9"/>
        <v>0</v>
      </c>
      <c r="V83" t="e">
        <f t="shared" si="10"/>
        <v>#N/A</v>
      </c>
      <c r="W83" t="e">
        <f>#N/A</f>
        <v>#N/A</v>
      </c>
      <c r="Y83">
        <v>1</v>
      </c>
      <c r="AA83" t="e">
        <f t="shared" si="11"/>
        <v>#N/A</v>
      </c>
      <c r="AB83" t="e">
        <f>#N/A</f>
        <v>#N/A</v>
      </c>
    </row>
    <row r="84" spans="3:28" x14ac:dyDescent="0.2">
      <c r="C84">
        <v>75</v>
      </c>
      <c r="D84" t="s">
        <v>51</v>
      </c>
      <c r="E84" t="s">
        <v>52</v>
      </c>
      <c r="F84" t="s">
        <v>53</v>
      </c>
      <c r="G84" s="13" t="s">
        <v>154</v>
      </c>
      <c r="H84" t="s">
        <v>55</v>
      </c>
      <c r="I84" t="s">
        <v>56</v>
      </c>
      <c r="J84" t="s">
        <v>57</v>
      </c>
      <c r="K84">
        <v>0</v>
      </c>
      <c r="L84">
        <v>0</v>
      </c>
      <c r="M84" s="20" t="s">
        <v>154</v>
      </c>
      <c r="N84">
        <v>1</v>
      </c>
      <c r="O84">
        <f t="shared" si="9"/>
        <v>0</v>
      </c>
      <c r="V84" t="e">
        <f t="shared" si="10"/>
        <v>#N/A</v>
      </c>
      <c r="W84" t="e">
        <f>#N/A</f>
        <v>#N/A</v>
      </c>
      <c r="Y84">
        <v>1</v>
      </c>
      <c r="AA84" t="e">
        <f t="shared" si="11"/>
        <v>#N/A</v>
      </c>
      <c r="AB84" t="e">
        <f>#N/A</f>
        <v>#N/A</v>
      </c>
    </row>
    <row r="85" spans="3:28" ht="12.75" customHeight="1" x14ac:dyDescent="0.2">
      <c r="C85">
        <v>76</v>
      </c>
      <c r="D85" t="s">
        <v>51</v>
      </c>
      <c r="E85" t="s">
        <v>52</v>
      </c>
      <c r="F85" t="s">
        <v>53</v>
      </c>
      <c r="G85" s="13" t="s">
        <v>174</v>
      </c>
      <c r="H85" t="s">
        <v>55</v>
      </c>
      <c r="I85" t="s">
        <v>56</v>
      </c>
      <c r="J85" t="s">
        <v>57</v>
      </c>
      <c r="K85">
        <v>0</v>
      </c>
      <c r="L85">
        <v>0</v>
      </c>
      <c r="M85" s="20" t="s">
        <v>174</v>
      </c>
      <c r="N85">
        <v>1</v>
      </c>
      <c r="O85">
        <f t="shared" si="9"/>
        <v>0</v>
      </c>
      <c r="V85" t="e">
        <f t="shared" si="10"/>
        <v>#N/A</v>
      </c>
      <c r="W85" t="e">
        <f>#N/A</f>
        <v>#N/A</v>
      </c>
      <c r="Y85">
        <v>1</v>
      </c>
      <c r="AA85" t="e">
        <f t="shared" si="11"/>
        <v>#N/A</v>
      </c>
      <c r="AB85" t="e">
        <f>#N/A</f>
        <v>#N/A</v>
      </c>
    </row>
    <row r="86" spans="3:28" ht="12.75" customHeight="1" x14ac:dyDescent="0.25">
      <c r="C86">
        <v>77</v>
      </c>
      <c r="D86" t="s">
        <v>51</v>
      </c>
      <c r="E86" t="s">
        <v>52</v>
      </c>
      <c r="F86" t="s">
        <v>53</v>
      </c>
      <c r="G86" s="13" t="s">
        <v>64</v>
      </c>
      <c r="H86" t="s">
        <v>55</v>
      </c>
      <c r="I86" t="s">
        <v>56</v>
      </c>
      <c r="J86" t="s">
        <v>57</v>
      </c>
      <c r="K86">
        <v>602.50373400000001</v>
      </c>
      <c r="L86">
        <f t="shared" ref="L86:L97" si="12">LOG10(K86)</f>
        <v>2.7799597427831224</v>
      </c>
      <c r="M86" s="20" t="s">
        <v>64</v>
      </c>
      <c r="N86">
        <v>1</v>
      </c>
      <c r="O86">
        <f t="shared" si="9"/>
        <v>602.50373400000001</v>
      </c>
      <c r="Q86">
        <v>2</v>
      </c>
      <c r="R86" s="12" t="s">
        <v>153</v>
      </c>
      <c r="S86" s="12">
        <v>6637.5</v>
      </c>
      <c r="T86" s="12">
        <v>2</v>
      </c>
      <c r="V86">
        <f t="shared" si="10"/>
        <v>6025037.2999999998</v>
      </c>
      <c r="W86">
        <v>6025037.2999999998</v>
      </c>
      <c r="Y86">
        <v>1</v>
      </c>
      <c r="AA86">
        <f t="shared" si="11"/>
        <v>9999.9999336103701</v>
      </c>
      <c r="AB86">
        <v>9999.9999336103701</v>
      </c>
    </row>
    <row r="87" spans="3:28" x14ac:dyDescent="0.2">
      <c r="C87">
        <v>78</v>
      </c>
      <c r="D87" t="s">
        <v>51</v>
      </c>
      <c r="E87" t="s">
        <v>52</v>
      </c>
      <c r="F87" t="s">
        <v>53</v>
      </c>
      <c r="G87" s="13" t="s">
        <v>177</v>
      </c>
      <c r="H87" t="s">
        <v>55</v>
      </c>
      <c r="I87" t="s">
        <v>56</v>
      </c>
      <c r="J87" t="s">
        <v>57</v>
      </c>
      <c r="K87">
        <v>903571.98045899998</v>
      </c>
      <c r="L87">
        <f t="shared" si="12"/>
        <v>5.9559627550939265</v>
      </c>
      <c r="M87" s="20" t="s">
        <v>177</v>
      </c>
      <c r="N87">
        <v>1</v>
      </c>
      <c r="O87">
        <f t="shared" si="9"/>
        <v>903571.98045899998</v>
      </c>
      <c r="V87">
        <f t="shared" si="10"/>
        <v>903571.9</v>
      </c>
      <c r="W87">
        <v>903571.9</v>
      </c>
      <c r="Y87">
        <v>1</v>
      </c>
      <c r="AA87">
        <f t="shared" si="11"/>
        <v>0.99999991095452079</v>
      </c>
      <c r="AB87">
        <v>0.99999991095452101</v>
      </c>
    </row>
    <row r="88" spans="3:28" ht="12.75" customHeight="1" x14ac:dyDescent="0.2">
      <c r="C88">
        <v>79</v>
      </c>
      <c r="D88" t="s">
        <v>51</v>
      </c>
      <c r="E88" t="s">
        <v>52</v>
      </c>
      <c r="F88" t="s">
        <v>53</v>
      </c>
      <c r="G88" s="13" t="s">
        <v>165</v>
      </c>
      <c r="H88" t="s">
        <v>55</v>
      </c>
      <c r="I88" t="s">
        <v>56</v>
      </c>
      <c r="J88" t="s">
        <v>57</v>
      </c>
      <c r="K88">
        <v>2494086.8096650001</v>
      </c>
      <c r="L88">
        <f t="shared" si="12"/>
        <v>6.3969115655428306</v>
      </c>
      <c r="M88" s="20" t="s">
        <v>165</v>
      </c>
      <c r="N88">
        <v>30</v>
      </c>
      <c r="O88">
        <f t="shared" si="9"/>
        <v>83136.226988833339</v>
      </c>
      <c r="V88">
        <f t="shared" si="10"/>
        <v>2494086.7999999998</v>
      </c>
      <c r="W88">
        <v>2494086.7999999998</v>
      </c>
      <c r="Y88">
        <v>1</v>
      </c>
      <c r="AA88">
        <f t="shared" si="11"/>
        <v>29.999999883745019</v>
      </c>
      <c r="AB88">
        <v>29.999999883745001</v>
      </c>
    </row>
    <row r="89" spans="3:28" ht="12.75" customHeight="1" x14ac:dyDescent="0.25">
      <c r="C89">
        <v>80</v>
      </c>
      <c r="D89" t="s">
        <v>51</v>
      </c>
      <c r="E89" t="s">
        <v>52</v>
      </c>
      <c r="F89" t="s">
        <v>53</v>
      </c>
      <c r="G89" s="13" t="s">
        <v>108</v>
      </c>
      <c r="H89" t="s">
        <v>55</v>
      </c>
      <c r="I89" t="s">
        <v>56</v>
      </c>
      <c r="J89" t="s">
        <v>57</v>
      </c>
      <c r="K89">
        <v>914946.360139</v>
      </c>
      <c r="L89">
        <f t="shared" si="12"/>
        <v>5.961395633762085</v>
      </c>
      <c r="M89" s="20" t="s">
        <v>108</v>
      </c>
      <c r="N89">
        <v>10</v>
      </c>
      <c r="O89">
        <f t="shared" si="9"/>
        <v>91494.636013900003</v>
      </c>
      <c r="Q89">
        <v>11</v>
      </c>
      <c r="R89" s="14" t="s">
        <v>120</v>
      </c>
      <c r="S89" s="12">
        <v>6329.9</v>
      </c>
      <c r="T89" s="12">
        <v>15</v>
      </c>
      <c r="V89">
        <f t="shared" si="10"/>
        <v>914795.7</v>
      </c>
      <c r="W89">
        <v>914795.7</v>
      </c>
      <c r="Y89">
        <v>1</v>
      </c>
      <c r="AA89">
        <f t="shared" si="11"/>
        <v>9.9983533445722745</v>
      </c>
      <c r="AB89">
        <v>9.9983533445722692</v>
      </c>
    </row>
    <row r="90" spans="3:28" ht="12.75" customHeight="1" x14ac:dyDescent="0.2">
      <c r="C90">
        <v>81</v>
      </c>
      <c r="D90" t="s">
        <v>51</v>
      </c>
      <c r="E90" t="s">
        <v>52</v>
      </c>
      <c r="F90" t="s">
        <v>53</v>
      </c>
      <c r="G90" s="13" t="s">
        <v>168</v>
      </c>
      <c r="H90" t="s">
        <v>55</v>
      </c>
      <c r="I90" t="s">
        <v>56</v>
      </c>
      <c r="J90" t="s">
        <v>57</v>
      </c>
      <c r="K90">
        <v>742789.12392799999</v>
      </c>
      <c r="L90">
        <f t="shared" si="12"/>
        <v>5.8708655360846587</v>
      </c>
      <c r="M90" s="20" t="s">
        <v>168</v>
      </c>
      <c r="N90">
        <v>1</v>
      </c>
      <c r="O90">
        <f t="shared" si="9"/>
        <v>742789.12392799999</v>
      </c>
      <c r="V90">
        <f t="shared" si="10"/>
        <v>742789.1</v>
      </c>
      <c r="W90">
        <v>742789.1</v>
      </c>
      <c r="Y90">
        <v>1</v>
      </c>
      <c r="AA90">
        <f t="shared" si="11"/>
        <v>0.9999999677862812</v>
      </c>
      <c r="AB90">
        <v>0.99999996778628097</v>
      </c>
    </row>
    <row r="91" spans="3:28" ht="12.75" customHeight="1" x14ac:dyDescent="0.2">
      <c r="C91">
        <v>82</v>
      </c>
      <c r="D91" t="s">
        <v>51</v>
      </c>
      <c r="E91" t="s">
        <v>52</v>
      </c>
      <c r="F91" t="s">
        <v>53</v>
      </c>
      <c r="G91" s="13" t="s">
        <v>123</v>
      </c>
      <c r="H91" t="s">
        <v>55</v>
      </c>
      <c r="I91" t="s">
        <v>56</v>
      </c>
      <c r="J91" t="s">
        <v>57</v>
      </c>
      <c r="K91">
        <v>562723.72086400003</v>
      </c>
      <c r="L91">
        <f t="shared" si="12"/>
        <v>5.7502952226414781</v>
      </c>
      <c r="M91" s="20" t="s">
        <v>123</v>
      </c>
      <c r="N91">
        <v>30</v>
      </c>
      <c r="O91">
        <f t="shared" si="9"/>
        <v>18757.457362133333</v>
      </c>
      <c r="V91">
        <f t="shared" si="10"/>
        <v>562723.69999999995</v>
      </c>
      <c r="W91">
        <v>562723.69999999995</v>
      </c>
      <c r="Y91">
        <v>1</v>
      </c>
      <c r="AA91">
        <f t="shared" si="11"/>
        <v>29.999998887695725</v>
      </c>
      <c r="AB91">
        <v>29.9999988876957</v>
      </c>
    </row>
    <row r="92" spans="3:28" ht="12.75" customHeight="1" x14ac:dyDescent="0.2">
      <c r="C92">
        <v>83</v>
      </c>
      <c r="D92" t="s">
        <v>51</v>
      </c>
      <c r="E92" t="s">
        <v>52</v>
      </c>
      <c r="F92" t="s">
        <v>53</v>
      </c>
      <c r="G92" s="13" t="s">
        <v>134</v>
      </c>
      <c r="H92" t="s">
        <v>55</v>
      </c>
      <c r="I92" t="s">
        <v>56</v>
      </c>
      <c r="J92" t="s">
        <v>57</v>
      </c>
      <c r="K92">
        <v>2228999.914508</v>
      </c>
      <c r="L92">
        <f t="shared" si="12"/>
        <v>6.3481100518231246</v>
      </c>
      <c r="M92" s="20" t="s">
        <v>134</v>
      </c>
      <c r="N92">
        <v>30</v>
      </c>
      <c r="O92">
        <f t="shared" si="9"/>
        <v>74299.997150266674</v>
      </c>
      <c r="V92">
        <f t="shared" si="10"/>
        <v>2228999.9</v>
      </c>
      <c r="W92">
        <v>2228999.9</v>
      </c>
      <c r="Y92">
        <v>1</v>
      </c>
      <c r="AA92">
        <f t="shared" si="11"/>
        <v>29.999999804737538</v>
      </c>
      <c r="AB92">
        <v>29.999999804737499</v>
      </c>
    </row>
    <row r="93" spans="3:28" ht="12.75" customHeight="1" x14ac:dyDescent="0.2">
      <c r="C93">
        <v>84</v>
      </c>
      <c r="D93" t="s">
        <v>51</v>
      </c>
      <c r="E93" t="s">
        <v>52</v>
      </c>
      <c r="F93" t="s">
        <v>53</v>
      </c>
      <c r="G93" s="13" t="s">
        <v>164</v>
      </c>
      <c r="H93" t="s">
        <v>55</v>
      </c>
      <c r="I93" t="s">
        <v>56</v>
      </c>
      <c r="J93" t="s">
        <v>57</v>
      </c>
      <c r="K93">
        <v>31842.855921999999</v>
      </c>
      <c r="L93">
        <f t="shared" si="12"/>
        <v>4.5030120118151027</v>
      </c>
      <c r="M93" s="20" t="s">
        <v>164</v>
      </c>
      <c r="N93">
        <v>1</v>
      </c>
      <c r="O93">
        <f t="shared" si="9"/>
        <v>31842.855921999999</v>
      </c>
      <c r="V93">
        <f t="shared" si="10"/>
        <v>31842.799999999999</v>
      </c>
      <c r="W93">
        <v>31842.799999999999</v>
      </c>
      <c r="Y93">
        <v>1</v>
      </c>
      <c r="AA93">
        <f t="shared" si="11"/>
        <v>0.99999824381330193</v>
      </c>
      <c r="AB93">
        <v>0.99999824381330205</v>
      </c>
    </row>
    <row r="94" spans="3:28" ht="12.75" customHeight="1" x14ac:dyDescent="0.25">
      <c r="C94">
        <v>85</v>
      </c>
      <c r="D94" t="s">
        <v>51</v>
      </c>
      <c r="E94" t="s">
        <v>52</v>
      </c>
      <c r="F94" t="s">
        <v>53</v>
      </c>
      <c r="G94" s="13" t="s">
        <v>62</v>
      </c>
      <c r="H94" t="s">
        <v>55</v>
      </c>
      <c r="I94" t="s">
        <v>56</v>
      </c>
      <c r="J94" t="s">
        <v>57</v>
      </c>
      <c r="K94">
        <v>1506.2593340000001</v>
      </c>
      <c r="L94">
        <f t="shared" si="12"/>
        <v>3.1778997511668337</v>
      </c>
      <c r="M94" s="20" t="s">
        <v>62</v>
      </c>
      <c r="N94">
        <v>1</v>
      </c>
      <c r="O94">
        <f t="shared" si="9"/>
        <v>1506.2593340000001</v>
      </c>
      <c r="Q94">
        <v>8</v>
      </c>
      <c r="R94" s="12" t="s">
        <v>159</v>
      </c>
      <c r="S94" s="12">
        <v>20.8</v>
      </c>
      <c r="T94" s="12">
        <v>1</v>
      </c>
      <c r="V94">
        <f t="shared" si="10"/>
        <v>15062593.300000001</v>
      </c>
      <c r="W94">
        <v>15062593.300000001</v>
      </c>
      <c r="Y94">
        <v>1</v>
      </c>
      <c r="AA94">
        <f t="shared" si="11"/>
        <v>9999.9999734441481</v>
      </c>
      <c r="AB94">
        <v>9999.9999734441499</v>
      </c>
    </row>
    <row r="95" spans="3:28" ht="12.75" customHeight="1" x14ac:dyDescent="0.25">
      <c r="C95">
        <v>86</v>
      </c>
      <c r="D95" t="s">
        <v>51</v>
      </c>
      <c r="E95" t="s">
        <v>52</v>
      </c>
      <c r="F95" t="s">
        <v>53</v>
      </c>
      <c r="G95" s="13" t="s">
        <v>90</v>
      </c>
      <c r="H95" t="s">
        <v>55</v>
      </c>
      <c r="I95" t="s">
        <v>56</v>
      </c>
      <c r="J95" t="s">
        <v>57</v>
      </c>
      <c r="K95">
        <v>6025.0373360000003</v>
      </c>
      <c r="L95">
        <f t="shared" si="12"/>
        <v>3.7799597424947957</v>
      </c>
      <c r="M95" s="20" t="s">
        <v>90</v>
      </c>
      <c r="N95">
        <v>1</v>
      </c>
      <c r="O95">
        <f t="shared" si="9"/>
        <v>6025.0373360000003</v>
      </c>
      <c r="Q95">
        <v>15</v>
      </c>
      <c r="R95" s="12" t="s">
        <v>136</v>
      </c>
      <c r="S95" s="12">
        <v>126222.39999999999</v>
      </c>
      <c r="T95" s="12">
        <v>11</v>
      </c>
      <c r="V95">
        <f t="shared" si="10"/>
        <v>60250373.299999997</v>
      </c>
      <c r="W95">
        <v>60250373.299999997</v>
      </c>
      <c r="Y95">
        <v>1</v>
      </c>
      <c r="AA95">
        <f t="shared" si="11"/>
        <v>9999.9999900415551</v>
      </c>
      <c r="AB95">
        <v>9999.9999900415605</v>
      </c>
    </row>
    <row r="96" spans="3:28" ht="15" x14ac:dyDescent="0.25">
      <c r="C96">
        <v>87</v>
      </c>
      <c r="D96" t="s">
        <v>51</v>
      </c>
      <c r="E96" t="s">
        <v>52</v>
      </c>
      <c r="F96" t="s">
        <v>53</v>
      </c>
      <c r="G96" s="13" t="s">
        <v>112</v>
      </c>
      <c r="H96" t="s">
        <v>55</v>
      </c>
      <c r="I96" t="s">
        <v>56</v>
      </c>
      <c r="J96" t="s">
        <v>57</v>
      </c>
      <c r="K96">
        <v>15062593.338816</v>
      </c>
      <c r="L96">
        <f t="shared" si="12"/>
        <v>7.1778997511326956</v>
      </c>
      <c r="M96" s="20" t="s">
        <v>112</v>
      </c>
      <c r="N96">
        <v>1</v>
      </c>
      <c r="O96">
        <f t="shared" si="9"/>
        <v>15062593.338816</v>
      </c>
      <c r="Q96">
        <v>17</v>
      </c>
      <c r="R96" s="12" t="s">
        <v>158</v>
      </c>
      <c r="S96" s="12">
        <v>306781.5</v>
      </c>
      <c r="T96" s="12">
        <v>17</v>
      </c>
      <c r="V96" t="e">
        <f t="shared" si="10"/>
        <v>#N/A</v>
      </c>
      <c r="W96" t="e">
        <f>#N/A</f>
        <v>#N/A</v>
      </c>
      <c r="Y96">
        <v>1</v>
      </c>
      <c r="AA96" t="e">
        <f t="shared" si="11"/>
        <v>#N/A</v>
      </c>
      <c r="AB96" t="e">
        <f>#N/A</f>
        <v>#N/A</v>
      </c>
    </row>
    <row r="97" spans="3:28" ht="15" x14ac:dyDescent="0.25">
      <c r="C97">
        <v>88</v>
      </c>
      <c r="D97" t="s">
        <v>51</v>
      </c>
      <c r="E97" t="s">
        <v>52</v>
      </c>
      <c r="F97" t="s">
        <v>53</v>
      </c>
      <c r="G97" s="13" t="s">
        <v>115</v>
      </c>
      <c r="H97" t="s">
        <v>55</v>
      </c>
      <c r="I97" t="s">
        <v>56</v>
      </c>
      <c r="J97" t="s">
        <v>57</v>
      </c>
      <c r="K97">
        <v>60250.373355000003</v>
      </c>
      <c r="L97">
        <f t="shared" si="12"/>
        <v>4.7799597424587548</v>
      </c>
      <c r="M97" s="20" t="s">
        <v>115</v>
      </c>
      <c r="N97">
        <v>1</v>
      </c>
      <c r="O97">
        <f t="shared" si="9"/>
        <v>60250.373355000003</v>
      </c>
      <c r="Q97">
        <v>18</v>
      </c>
      <c r="R97" s="14" t="s">
        <v>96</v>
      </c>
      <c r="S97" s="12">
        <v>18788.599999999999</v>
      </c>
      <c r="T97" s="12">
        <v>18</v>
      </c>
      <c r="V97" t="e">
        <f t="shared" si="10"/>
        <v>#N/A</v>
      </c>
      <c r="W97" t="e">
        <f>#N/A</f>
        <v>#N/A</v>
      </c>
      <c r="Y97">
        <v>1</v>
      </c>
      <c r="AA97" t="e">
        <f t="shared" si="11"/>
        <v>#N/A</v>
      </c>
      <c r="AB97" t="e">
        <f>#N/A</f>
        <v>#N/A</v>
      </c>
    </row>
    <row r="98" spans="3:28" ht="15" x14ac:dyDescent="0.25">
      <c r="C98">
        <v>89</v>
      </c>
      <c r="D98" t="s">
        <v>51</v>
      </c>
      <c r="E98" t="s">
        <v>52</v>
      </c>
      <c r="F98" t="s">
        <v>53</v>
      </c>
      <c r="G98" s="13" t="s">
        <v>106</v>
      </c>
      <c r="H98" t="s">
        <v>55</v>
      </c>
      <c r="I98" t="s">
        <v>56</v>
      </c>
      <c r="J98" t="s">
        <v>57</v>
      </c>
      <c r="K98">
        <v>0</v>
      </c>
      <c r="L98">
        <v>0</v>
      </c>
      <c r="M98" s="20" t="s">
        <v>106</v>
      </c>
      <c r="N98">
        <v>1</v>
      </c>
      <c r="O98">
        <f t="shared" si="9"/>
        <v>0</v>
      </c>
      <c r="Q98">
        <v>16</v>
      </c>
      <c r="R98" s="12" t="s">
        <v>75</v>
      </c>
      <c r="S98" s="12">
        <v>30212.799999999999</v>
      </c>
      <c r="T98" s="12">
        <v>14</v>
      </c>
      <c r="V98" t="e">
        <f t="shared" si="10"/>
        <v>#N/A</v>
      </c>
      <c r="W98" t="e">
        <f>#N/A</f>
        <v>#N/A</v>
      </c>
      <c r="Y98">
        <v>1</v>
      </c>
      <c r="AA98" t="e">
        <f t="shared" si="11"/>
        <v>#N/A</v>
      </c>
      <c r="AB98" t="e">
        <f>#N/A</f>
        <v>#N/A</v>
      </c>
    </row>
    <row r="99" spans="3:28" ht="15" x14ac:dyDescent="0.25">
      <c r="C99">
        <v>90</v>
      </c>
      <c r="D99" t="s">
        <v>51</v>
      </c>
      <c r="E99" t="s">
        <v>52</v>
      </c>
      <c r="F99" t="s">
        <v>53</v>
      </c>
      <c r="G99" s="13" t="s">
        <v>110</v>
      </c>
      <c r="H99" t="s">
        <v>55</v>
      </c>
      <c r="I99" t="s">
        <v>56</v>
      </c>
      <c r="J99" t="s">
        <v>57</v>
      </c>
      <c r="K99">
        <v>322819471.66819298</v>
      </c>
      <c r="L99">
        <f>LOG10(K99)</f>
        <v>8.5089597224038389</v>
      </c>
      <c r="M99" s="20" t="s">
        <v>110</v>
      </c>
      <c r="Q99">
        <v>21</v>
      </c>
      <c r="R99" s="12" t="s">
        <v>132</v>
      </c>
      <c r="S99" s="12">
        <v>1808.5</v>
      </c>
      <c r="T99" s="12">
        <v>16</v>
      </c>
      <c r="V99" t="e">
        <f t="shared" si="10"/>
        <v>#N/A</v>
      </c>
      <c r="W99" t="e">
        <f>#N/A</f>
        <v>#N/A</v>
      </c>
      <c r="Y99">
        <v>1</v>
      </c>
      <c r="AA99" t="e">
        <f t="shared" si="11"/>
        <v>#N/A</v>
      </c>
      <c r="AB99" t="e">
        <f>#N/A</f>
        <v>#N/A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99"/>
  <sheetViews>
    <sheetView topLeftCell="A34" zoomScaleNormal="100" workbookViewId="0">
      <selection activeCell="V10" sqref="V10"/>
    </sheetView>
  </sheetViews>
  <sheetFormatPr defaultRowHeight="12.75" x14ac:dyDescent="0.2"/>
  <cols>
    <col min="1" max="1025" width="8.28515625"/>
  </cols>
  <sheetData>
    <row r="2" spans="3:28" x14ac:dyDescent="0.2">
      <c r="M2" t="s">
        <v>0</v>
      </c>
      <c r="N2">
        <v>20</v>
      </c>
    </row>
    <row r="3" spans="3:28" x14ac:dyDescent="0.2">
      <c r="M3" t="s">
        <v>2</v>
      </c>
      <c r="N3">
        <v>5.7</v>
      </c>
    </row>
    <row r="4" spans="3:28" x14ac:dyDescent="0.2">
      <c r="M4" t="s">
        <v>5</v>
      </c>
      <c r="N4" s="2">
        <v>1000000000</v>
      </c>
    </row>
    <row r="7" spans="3:28" x14ac:dyDescent="0.2">
      <c r="V7" s="58"/>
      <c r="W7" s="58"/>
      <c r="X7" s="58"/>
      <c r="Y7" s="58"/>
      <c r="Z7" s="58"/>
      <c r="AA7" s="58" t="s">
        <v>253</v>
      </c>
      <c r="AB7" s="58"/>
    </row>
    <row r="8" spans="3:28" x14ac:dyDescent="0.2">
      <c r="N8" t="s">
        <v>22</v>
      </c>
      <c r="V8" s="58" t="s">
        <v>254</v>
      </c>
      <c r="W8" s="58"/>
      <c r="X8" s="58"/>
      <c r="Y8" s="58" t="s">
        <v>255</v>
      </c>
      <c r="Z8" s="58"/>
      <c r="AA8" s="58" t="s">
        <v>256</v>
      </c>
      <c r="AB8" s="58"/>
    </row>
    <row r="9" spans="3:28" x14ac:dyDescent="0.2">
      <c r="C9" t="s">
        <v>36</v>
      </c>
      <c r="K9" t="s">
        <v>37</v>
      </c>
      <c r="L9" t="s">
        <v>38</v>
      </c>
      <c r="M9" t="s">
        <v>28</v>
      </c>
      <c r="N9">
        <v>20170331</v>
      </c>
      <c r="O9" t="s">
        <v>40</v>
      </c>
      <c r="Q9" t="s">
        <v>257</v>
      </c>
      <c r="R9" t="s">
        <v>23</v>
      </c>
      <c r="S9" t="s">
        <v>23</v>
      </c>
      <c r="T9" t="s">
        <v>258</v>
      </c>
    </row>
    <row r="10" spans="3:28" ht="15" customHeight="1" x14ac:dyDescent="0.25">
      <c r="C10">
        <v>1</v>
      </c>
      <c r="D10" t="s">
        <v>51</v>
      </c>
      <c r="E10" t="s">
        <v>52</v>
      </c>
      <c r="F10" t="s">
        <v>53</v>
      </c>
      <c r="G10" s="13" t="s">
        <v>152</v>
      </c>
      <c r="H10" t="s">
        <v>55</v>
      </c>
      <c r="I10" t="s">
        <v>56</v>
      </c>
      <c r="J10" t="s">
        <v>57</v>
      </c>
      <c r="K10">
        <v>19395238.486230999</v>
      </c>
      <c r="L10">
        <f t="shared" ref="L10:L41" si="0">LOG10(K10)</f>
        <v>7.2876951241071168</v>
      </c>
      <c r="M10" s="12" t="s">
        <v>153</v>
      </c>
      <c r="N10">
        <v>3570.7240000000002</v>
      </c>
      <c r="O10">
        <f t="shared" ref="O10:O41" si="1">K10/N10</f>
        <v>5431.7383494862661</v>
      </c>
      <c r="Q10">
        <v>19</v>
      </c>
      <c r="R10" s="14" t="s">
        <v>85</v>
      </c>
      <c r="S10" s="12">
        <v>7183.5</v>
      </c>
      <c r="T10" s="12">
        <v>19</v>
      </c>
      <c r="V10" t="e">
        <f t="shared" ref="V10:V41" si="2">INDEX($S$10:$S$53, MATCH(M10,$R$10:$R$53,0))</f>
        <v>#N/A</v>
      </c>
      <c r="W10">
        <v>6637.5</v>
      </c>
      <c r="Y10">
        <v>1</v>
      </c>
      <c r="AA10">
        <f t="shared" ref="AA10:AA41" si="3">(W10/Y10)/O10</f>
        <v>1.2219844869051497</v>
      </c>
      <c r="AB10">
        <v>1.2219844869051499</v>
      </c>
    </row>
    <row r="11" spans="3:28" ht="15" customHeight="1" x14ac:dyDescent="0.25">
      <c r="C11">
        <v>2</v>
      </c>
      <c r="D11" t="s">
        <v>51</v>
      </c>
      <c r="E11" t="s">
        <v>52</v>
      </c>
      <c r="F11" t="s">
        <v>53</v>
      </c>
      <c r="G11" s="13" t="s">
        <v>139</v>
      </c>
      <c r="H11" t="s">
        <v>55</v>
      </c>
      <c r="I11" t="s">
        <v>56</v>
      </c>
      <c r="J11" t="s">
        <v>57</v>
      </c>
      <c r="K11">
        <v>17583843.800783001</v>
      </c>
      <c r="L11">
        <f t="shared" si="0"/>
        <v>7.2451138172109371</v>
      </c>
      <c r="M11" s="12" t="s">
        <v>140</v>
      </c>
      <c r="N11">
        <v>10665.45</v>
      </c>
      <c r="O11">
        <f t="shared" si="1"/>
        <v>1648.6734081340214</v>
      </c>
      <c r="Q11">
        <v>23</v>
      </c>
      <c r="R11" s="12" t="s">
        <v>121</v>
      </c>
      <c r="S11" s="12">
        <v>803.2</v>
      </c>
      <c r="T11" s="12">
        <v>20</v>
      </c>
      <c r="V11" t="e">
        <f t="shared" si="2"/>
        <v>#N/A</v>
      </c>
      <c r="W11">
        <v>4886.5</v>
      </c>
      <c r="Y11">
        <v>1</v>
      </c>
      <c r="AA11">
        <f t="shared" si="3"/>
        <v>2.9638981109852258</v>
      </c>
      <c r="AB11">
        <v>2.9638981109852298</v>
      </c>
    </row>
    <row r="12" spans="3:28" ht="15" customHeight="1" x14ac:dyDescent="0.25">
      <c r="C12">
        <v>3</v>
      </c>
      <c r="D12" t="s">
        <v>51</v>
      </c>
      <c r="E12" t="s">
        <v>52</v>
      </c>
      <c r="F12" t="s">
        <v>53</v>
      </c>
      <c r="G12" s="13" t="s">
        <v>133</v>
      </c>
      <c r="H12" t="s">
        <v>55</v>
      </c>
      <c r="I12" t="s">
        <v>56</v>
      </c>
      <c r="J12" t="s">
        <v>57</v>
      </c>
      <c r="K12">
        <v>11166037.770857999</v>
      </c>
      <c r="L12">
        <f t="shared" si="0"/>
        <v>7.047899092585471</v>
      </c>
      <c r="M12" s="12" t="s">
        <v>181</v>
      </c>
      <c r="N12">
        <v>360.91180000000003</v>
      </c>
      <c r="O12">
        <f t="shared" si="1"/>
        <v>30938.411464679179</v>
      </c>
      <c r="Q12">
        <v>42</v>
      </c>
      <c r="R12" s="12" t="s">
        <v>164</v>
      </c>
      <c r="S12" s="12">
        <v>31842.799999999999</v>
      </c>
      <c r="T12" s="12">
        <v>21</v>
      </c>
      <c r="V12" t="e">
        <f t="shared" si="2"/>
        <v>#N/A</v>
      </c>
      <c r="W12">
        <v>32303.9</v>
      </c>
      <c r="Y12">
        <v>1</v>
      </c>
      <c r="AA12">
        <f t="shared" si="3"/>
        <v>1.0441357028585561</v>
      </c>
      <c r="AB12">
        <v>1.0441357028585601</v>
      </c>
    </row>
    <row r="13" spans="3:28" ht="15" customHeight="1" x14ac:dyDescent="0.25">
      <c r="C13">
        <v>4</v>
      </c>
      <c r="D13" t="s">
        <v>51</v>
      </c>
      <c r="E13" t="s">
        <v>52</v>
      </c>
      <c r="F13" t="s">
        <v>53</v>
      </c>
      <c r="G13" s="13" t="s">
        <v>80</v>
      </c>
      <c r="H13" t="s">
        <v>55</v>
      </c>
      <c r="I13" t="s">
        <v>56</v>
      </c>
      <c r="J13" t="s">
        <v>57</v>
      </c>
      <c r="K13">
        <v>2732863.4968389999</v>
      </c>
      <c r="L13">
        <f t="shared" si="0"/>
        <v>6.4366179397606791</v>
      </c>
      <c r="M13" s="12" t="s">
        <v>81</v>
      </c>
      <c r="N13">
        <v>325.4248</v>
      </c>
      <c r="O13">
        <f t="shared" si="1"/>
        <v>8397.8341442907858</v>
      </c>
      <c r="Q13">
        <v>32</v>
      </c>
      <c r="R13" s="14" t="s">
        <v>161</v>
      </c>
      <c r="S13" s="12">
        <v>19488.8</v>
      </c>
      <c r="T13" s="12">
        <v>22</v>
      </c>
      <c r="V13" t="e">
        <f t="shared" si="2"/>
        <v>#N/A</v>
      </c>
      <c r="W13">
        <v>2697</v>
      </c>
      <c r="Y13">
        <v>1</v>
      </c>
      <c r="AA13">
        <f t="shared" si="3"/>
        <v>0.32115423496825529</v>
      </c>
      <c r="AB13">
        <v>0.32115423496825501</v>
      </c>
    </row>
    <row r="14" spans="3:28" ht="15" customHeight="1" x14ac:dyDescent="0.25">
      <c r="C14">
        <v>5</v>
      </c>
      <c r="D14" t="s">
        <v>51</v>
      </c>
      <c r="E14" t="s">
        <v>52</v>
      </c>
      <c r="F14" t="s">
        <v>53</v>
      </c>
      <c r="G14" s="13" t="s">
        <v>141</v>
      </c>
      <c r="H14" t="s">
        <v>55</v>
      </c>
      <c r="I14" t="s">
        <v>56</v>
      </c>
      <c r="J14" t="s">
        <v>57</v>
      </c>
      <c r="K14">
        <v>2521223.890631</v>
      </c>
      <c r="L14">
        <f t="shared" si="0"/>
        <v>6.401611413763769</v>
      </c>
      <c r="M14" s="6" t="s">
        <v>126</v>
      </c>
      <c r="N14">
        <v>15.400309999999999</v>
      </c>
      <c r="O14">
        <f t="shared" si="1"/>
        <v>163712.54154176119</v>
      </c>
      <c r="Q14">
        <v>20</v>
      </c>
      <c r="R14" s="14" t="s">
        <v>59</v>
      </c>
      <c r="S14" s="12">
        <v>138910.70000000001</v>
      </c>
      <c r="T14" s="12">
        <v>23</v>
      </c>
      <c r="V14" t="e">
        <f t="shared" si="2"/>
        <v>#N/A</v>
      </c>
      <c r="W14">
        <v>94801.7</v>
      </c>
      <c r="Y14">
        <v>8</v>
      </c>
      <c r="AA14">
        <f t="shared" si="3"/>
        <v>7.2384268110437619E-2</v>
      </c>
      <c r="AB14">
        <v>7.2384268110437605E-2</v>
      </c>
    </row>
    <row r="15" spans="3:28" ht="15" customHeight="1" x14ac:dyDescent="0.25">
      <c r="C15">
        <v>6</v>
      </c>
      <c r="D15" t="s">
        <v>51</v>
      </c>
      <c r="E15" t="s">
        <v>52</v>
      </c>
      <c r="F15" t="s">
        <v>53</v>
      </c>
      <c r="G15" s="13" t="s">
        <v>122</v>
      </c>
      <c r="H15" t="s">
        <v>55</v>
      </c>
      <c r="I15" t="s">
        <v>56</v>
      </c>
      <c r="J15" t="s">
        <v>57</v>
      </c>
      <c r="K15">
        <v>9746221.7907100003</v>
      </c>
      <c r="L15">
        <f t="shared" si="0"/>
        <v>6.988836290216371</v>
      </c>
      <c r="M15" s="6" t="s">
        <v>126</v>
      </c>
      <c r="N15">
        <v>59.532530000000001</v>
      </c>
      <c r="O15">
        <f t="shared" si="1"/>
        <v>163712.54154174196</v>
      </c>
      <c r="Q15">
        <v>24</v>
      </c>
      <c r="R15" s="14" t="s">
        <v>99</v>
      </c>
      <c r="S15" s="12">
        <v>90230.7</v>
      </c>
      <c r="T15" s="12">
        <v>24</v>
      </c>
      <c r="V15" t="e">
        <f t="shared" si="2"/>
        <v>#N/A</v>
      </c>
      <c r="W15">
        <v>94801.7</v>
      </c>
      <c r="Y15">
        <v>8</v>
      </c>
      <c r="AA15">
        <f t="shared" si="3"/>
        <v>7.2384268110446126E-2</v>
      </c>
      <c r="AB15">
        <v>7.2384268110446098E-2</v>
      </c>
    </row>
    <row r="16" spans="3:28" ht="15" customHeight="1" x14ac:dyDescent="0.25">
      <c r="C16">
        <v>7</v>
      </c>
      <c r="D16" t="s">
        <v>51</v>
      </c>
      <c r="E16" t="s">
        <v>52</v>
      </c>
      <c r="F16" t="s">
        <v>53</v>
      </c>
      <c r="G16" s="13" t="s">
        <v>135</v>
      </c>
      <c r="H16" t="s">
        <v>55</v>
      </c>
      <c r="I16" t="s">
        <v>56</v>
      </c>
      <c r="J16" t="s">
        <v>57</v>
      </c>
      <c r="K16">
        <v>6899902.4464619998</v>
      </c>
      <c r="L16">
        <f t="shared" si="0"/>
        <v>6.8388429505542492</v>
      </c>
      <c r="M16" s="6" t="s">
        <v>126</v>
      </c>
      <c r="N16">
        <v>42.146450000000002</v>
      </c>
      <c r="O16">
        <f t="shared" si="1"/>
        <v>163712.54154174312</v>
      </c>
      <c r="Q16">
        <v>26</v>
      </c>
      <c r="R16" s="14" t="s">
        <v>145</v>
      </c>
      <c r="S16" s="12">
        <v>74365.7</v>
      </c>
      <c r="T16" s="12">
        <v>25</v>
      </c>
      <c r="V16" t="e">
        <f t="shared" si="2"/>
        <v>#N/A</v>
      </c>
      <c r="W16">
        <v>94801.7</v>
      </c>
      <c r="Y16">
        <v>8</v>
      </c>
      <c r="AA16">
        <f t="shared" si="3"/>
        <v>7.2384268110445613E-2</v>
      </c>
      <c r="AB16">
        <v>7.2384268110445599E-2</v>
      </c>
    </row>
    <row r="17" spans="3:28" ht="15" x14ac:dyDescent="0.25">
      <c r="C17">
        <v>8</v>
      </c>
      <c r="D17" t="s">
        <v>51</v>
      </c>
      <c r="E17" t="s">
        <v>52</v>
      </c>
      <c r="F17" t="s">
        <v>53</v>
      </c>
      <c r="G17" s="13" t="s">
        <v>146</v>
      </c>
      <c r="H17" t="s">
        <v>55</v>
      </c>
      <c r="I17" t="s">
        <v>56</v>
      </c>
      <c r="J17" t="s">
        <v>57</v>
      </c>
      <c r="K17">
        <v>1724708.3508909999</v>
      </c>
      <c r="L17">
        <f t="shared" si="0"/>
        <v>6.2367156661876351</v>
      </c>
      <c r="M17" s="6" t="s">
        <v>126</v>
      </c>
      <c r="N17">
        <v>10.534979999999999</v>
      </c>
      <c r="O17">
        <f t="shared" si="1"/>
        <v>163712.54154170203</v>
      </c>
      <c r="Q17">
        <v>27</v>
      </c>
      <c r="R17" s="12" t="s">
        <v>166</v>
      </c>
      <c r="S17" s="12">
        <v>56370</v>
      </c>
      <c r="T17" s="12">
        <v>26</v>
      </c>
      <c r="V17" t="e">
        <f t="shared" si="2"/>
        <v>#N/A</v>
      </c>
      <c r="W17">
        <v>94801.7</v>
      </c>
      <c r="Y17">
        <v>8</v>
      </c>
      <c r="AA17">
        <f t="shared" si="3"/>
        <v>7.2384268110463779E-2</v>
      </c>
      <c r="AB17">
        <v>7.2384268110463806E-2</v>
      </c>
    </row>
    <row r="18" spans="3:28" ht="15" customHeight="1" x14ac:dyDescent="0.25">
      <c r="C18">
        <v>9</v>
      </c>
      <c r="D18" t="s">
        <v>51</v>
      </c>
      <c r="E18" t="s">
        <v>52</v>
      </c>
      <c r="F18" t="s">
        <v>53</v>
      </c>
      <c r="G18" s="13" t="s">
        <v>82</v>
      </c>
      <c r="H18" t="s">
        <v>55</v>
      </c>
      <c r="I18" t="s">
        <v>56</v>
      </c>
      <c r="J18" t="s">
        <v>57</v>
      </c>
      <c r="K18">
        <v>6375701.4369470002</v>
      </c>
      <c r="L18">
        <f t="shared" si="0"/>
        <v>6.8045279716060065</v>
      </c>
      <c r="M18" s="6" t="s">
        <v>126</v>
      </c>
      <c r="N18">
        <v>38.944490000000002</v>
      </c>
      <c r="O18">
        <f t="shared" si="1"/>
        <v>163712.54154174312</v>
      </c>
      <c r="Q18">
        <v>28</v>
      </c>
      <c r="R18" s="14" t="s">
        <v>68</v>
      </c>
      <c r="S18" s="12">
        <v>1812530.5</v>
      </c>
      <c r="T18" s="12">
        <v>27</v>
      </c>
      <c r="V18" t="e">
        <f t="shared" si="2"/>
        <v>#N/A</v>
      </c>
      <c r="W18">
        <v>94801.7</v>
      </c>
      <c r="Y18">
        <v>8</v>
      </c>
      <c r="AA18">
        <f t="shared" si="3"/>
        <v>7.2384268110445613E-2</v>
      </c>
      <c r="AB18">
        <v>7.2384268110445599E-2</v>
      </c>
    </row>
    <row r="19" spans="3:28" ht="15" customHeight="1" x14ac:dyDescent="0.25">
      <c r="C19">
        <v>10</v>
      </c>
      <c r="D19" t="s">
        <v>51</v>
      </c>
      <c r="E19" t="s">
        <v>52</v>
      </c>
      <c r="F19" t="s">
        <v>53</v>
      </c>
      <c r="G19" s="13" t="s">
        <v>91</v>
      </c>
      <c r="H19" t="s">
        <v>55</v>
      </c>
      <c r="I19" t="s">
        <v>56</v>
      </c>
      <c r="J19" t="s">
        <v>57</v>
      </c>
      <c r="K19">
        <v>1080329.0751690001</v>
      </c>
      <c r="L19">
        <f t="shared" si="0"/>
        <v>6.0335560645252126</v>
      </c>
      <c r="M19" s="6" t="s">
        <v>126</v>
      </c>
      <c r="N19">
        <v>6.5989389999999997</v>
      </c>
      <c r="O19">
        <f t="shared" si="1"/>
        <v>163712.54154175392</v>
      </c>
      <c r="Q19">
        <v>29</v>
      </c>
      <c r="R19" s="12" t="s">
        <v>74</v>
      </c>
      <c r="S19" s="12">
        <v>5035438.5999999996</v>
      </c>
      <c r="T19" s="12">
        <v>28</v>
      </c>
      <c r="V19" t="e">
        <f t="shared" si="2"/>
        <v>#N/A</v>
      </c>
      <c r="W19">
        <v>94801.7</v>
      </c>
      <c r="Y19">
        <v>8</v>
      </c>
      <c r="AA19">
        <f t="shared" si="3"/>
        <v>7.2384268110440839E-2</v>
      </c>
      <c r="AB19">
        <v>7.2384268110440797E-2</v>
      </c>
    </row>
    <row r="20" spans="3:28" ht="15" customHeight="1" x14ac:dyDescent="0.25">
      <c r="C20">
        <v>11</v>
      </c>
      <c r="D20" t="s">
        <v>51</v>
      </c>
      <c r="E20" t="s">
        <v>52</v>
      </c>
      <c r="F20" t="s">
        <v>53</v>
      </c>
      <c r="G20" s="13" t="s">
        <v>100</v>
      </c>
      <c r="H20" t="s">
        <v>55</v>
      </c>
      <c r="I20" t="s">
        <v>56</v>
      </c>
      <c r="J20" t="s">
        <v>57</v>
      </c>
      <c r="K20">
        <v>4308287.0743450001</v>
      </c>
      <c r="L20">
        <f t="shared" si="0"/>
        <v>6.6343046339597658</v>
      </c>
      <c r="M20" s="6" t="s">
        <v>126</v>
      </c>
      <c r="N20">
        <v>26.31617</v>
      </c>
      <c r="O20">
        <f t="shared" si="1"/>
        <v>163712.5415417593</v>
      </c>
      <c r="Q20">
        <v>30</v>
      </c>
      <c r="R20" s="12" t="s">
        <v>173</v>
      </c>
      <c r="S20" s="12">
        <v>20570.599999999999</v>
      </c>
      <c r="T20" s="12">
        <v>29</v>
      </c>
      <c r="V20" t="e">
        <f t="shared" si="2"/>
        <v>#N/A</v>
      </c>
      <c r="W20">
        <v>94801.7</v>
      </c>
      <c r="Y20">
        <v>8</v>
      </c>
      <c r="AA20">
        <f t="shared" si="3"/>
        <v>7.2384268110438466E-2</v>
      </c>
      <c r="AB20">
        <v>7.2384268110438493E-2</v>
      </c>
    </row>
    <row r="21" spans="3:28" ht="15" customHeight="1" x14ac:dyDescent="0.25">
      <c r="C21">
        <v>12</v>
      </c>
      <c r="D21" t="s">
        <v>51</v>
      </c>
      <c r="E21" t="s">
        <v>52</v>
      </c>
      <c r="F21" t="s">
        <v>53</v>
      </c>
      <c r="G21" s="13" t="s">
        <v>77</v>
      </c>
      <c r="H21" t="s">
        <v>55</v>
      </c>
      <c r="I21" t="s">
        <v>56</v>
      </c>
      <c r="J21" t="s">
        <v>57</v>
      </c>
      <c r="K21">
        <v>1679296.6201309999</v>
      </c>
      <c r="L21">
        <f t="shared" si="0"/>
        <v>6.2251274138917321</v>
      </c>
      <c r="M21" s="6" t="s">
        <v>126</v>
      </c>
      <c r="N21">
        <v>10.257593</v>
      </c>
      <c r="O21">
        <f t="shared" si="1"/>
        <v>163712.54154176326</v>
      </c>
      <c r="Q21">
        <v>31</v>
      </c>
      <c r="R21" s="14" t="s">
        <v>87</v>
      </c>
      <c r="S21" s="12">
        <v>803480.2</v>
      </c>
      <c r="T21" s="12">
        <v>30</v>
      </c>
      <c r="V21" t="e">
        <f t="shared" si="2"/>
        <v>#N/A</v>
      </c>
      <c r="W21">
        <v>94801.7</v>
      </c>
      <c r="Y21">
        <v>8</v>
      </c>
      <c r="AA21">
        <f t="shared" si="3"/>
        <v>7.2384268110436717E-2</v>
      </c>
      <c r="AB21">
        <v>8.8743966431314297E-3</v>
      </c>
    </row>
    <row r="22" spans="3:28" ht="15" customHeight="1" x14ac:dyDescent="0.25">
      <c r="C22">
        <v>13</v>
      </c>
      <c r="D22" t="s">
        <v>51</v>
      </c>
      <c r="E22" t="s">
        <v>52</v>
      </c>
      <c r="F22" t="s">
        <v>53</v>
      </c>
      <c r="G22" s="13" t="s">
        <v>70</v>
      </c>
      <c r="H22" t="s">
        <v>55</v>
      </c>
      <c r="I22" t="s">
        <v>56</v>
      </c>
      <c r="J22" t="s">
        <v>57</v>
      </c>
      <c r="K22">
        <v>15477.301675999999</v>
      </c>
      <c r="L22">
        <f t="shared" si="0"/>
        <v>4.1896952477312572</v>
      </c>
      <c r="M22" s="6" t="s">
        <v>71</v>
      </c>
      <c r="N22">
        <v>10</v>
      </c>
      <c r="O22">
        <f t="shared" si="1"/>
        <v>1547.7301676</v>
      </c>
      <c r="Q22">
        <v>39</v>
      </c>
      <c r="R22" s="12" t="s">
        <v>168</v>
      </c>
      <c r="S22" s="12">
        <v>742789.1</v>
      </c>
      <c r="T22" s="12">
        <v>31</v>
      </c>
      <c r="V22">
        <f t="shared" si="2"/>
        <v>4837.6000000000004</v>
      </c>
      <c r="W22">
        <v>4837.6000000000004</v>
      </c>
      <c r="Y22">
        <v>3</v>
      </c>
      <c r="AA22">
        <f t="shared" si="3"/>
        <v>1.0418698085040372</v>
      </c>
      <c r="AB22">
        <v>0.104186980850404</v>
      </c>
    </row>
    <row r="23" spans="3:28" ht="15" customHeight="1" x14ac:dyDescent="0.25">
      <c r="C23">
        <v>14</v>
      </c>
      <c r="D23" t="s">
        <v>51</v>
      </c>
      <c r="E23" t="s">
        <v>52</v>
      </c>
      <c r="F23" t="s">
        <v>53</v>
      </c>
      <c r="G23" s="13" t="s">
        <v>128</v>
      </c>
      <c r="H23" t="s">
        <v>55</v>
      </c>
      <c r="I23" t="s">
        <v>56</v>
      </c>
      <c r="J23" t="s">
        <v>57</v>
      </c>
      <c r="K23">
        <v>5003.225042</v>
      </c>
      <c r="L23">
        <f t="shared" si="0"/>
        <v>3.6992500376227144</v>
      </c>
      <c r="M23" s="6" t="s">
        <v>71</v>
      </c>
      <c r="N23">
        <v>3.232621</v>
      </c>
      <c r="O23">
        <f t="shared" si="1"/>
        <v>1547.73016756372</v>
      </c>
      <c r="Q23">
        <v>36</v>
      </c>
      <c r="R23" s="12" t="s">
        <v>177</v>
      </c>
      <c r="S23" s="12">
        <v>903571.9</v>
      </c>
      <c r="T23" s="12">
        <v>32</v>
      </c>
      <c r="V23">
        <f t="shared" si="2"/>
        <v>4837.6000000000004</v>
      </c>
      <c r="W23">
        <v>4837.6000000000004</v>
      </c>
      <c r="Y23">
        <v>3</v>
      </c>
      <c r="AA23">
        <f t="shared" si="3"/>
        <v>1.0418698085284595</v>
      </c>
      <c r="AB23">
        <v>1.0418698085284599</v>
      </c>
    </row>
    <row r="24" spans="3:28" ht="15" customHeight="1" x14ac:dyDescent="0.25">
      <c r="C24">
        <v>15</v>
      </c>
      <c r="D24" t="s">
        <v>51</v>
      </c>
      <c r="E24" t="s">
        <v>52</v>
      </c>
      <c r="F24" t="s">
        <v>53</v>
      </c>
      <c r="G24" s="13" t="s">
        <v>76</v>
      </c>
      <c r="H24" t="s">
        <v>55</v>
      </c>
      <c r="I24" t="s">
        <v>56</v>
      </c>
      <c r="J24" t="s">
        <v>57</v>
      </c>
      <c r="K24">
        <v>24603.60095</v>
      </c>
      <c r="L24">
        <f t="shared" si="0"/>
        <v>4.3909986745125611</v>
      </c>
      <c r="M24" s="6" t="s">
        <v>71</v>
      </c>
      <c r="N24">
        <v>15.896570000000001</v>
      </c>
      <c r="O24">
        <f t="shared" si="1"/>
        <v>1547.7301675770307</v>
      </c>
      <c r="Q24">
        <v>34</v>
      </c>
      <c r="R24" s="12" t="s">
        <v>66</v>
      </c>
      <c r="S24" s="12">
        <v>375230138.30000001</v>
      </c>
      <c r="T24" s="12">
        <v>33</v>
      </c>
      <c r="V24">
        <f t="shared" si="2"/>
        <v>4837.6000000000004</v>
      </c>
      <c r="W24">
        <v>4837.6000000000004</v>
      </c>
      <c r="Y24">
        <v>3</v>
      </c>
      <c r="AA24">
        <f t="shared" si="3"/>
        <v>1.0418698085194993</v>
      </c>
      <c r="AB24">
        <v>1.0418698085195</v>
      </c>
    </row>
    <row r="25" spans="3:28" ht="15" customHeight="1" x14ac:dyDescent="0.25">
      <c r="C25">
        <v>16</v>
      </c>
      <c r="D25" t="s">
        <v>51</v>
      </c>
      <c r="E25" t="s">
        <v>52</v>
      </c>
      <c r="F25" t="s">
        <v>53</v>
      </c>
      <c r="G25" s="13" t="s">
        <v>157</v>
      </c>
      <c r="H25" t="s">
        <v>55</v>
      </c>
      <c r="I25" t="s">
        <v>56</v>
      </c>
      <c r="J25" t="s">
        <v>57</v>
      </c>
      <c r="K25">
        <v>14537.269765999999</v>
      </c>
      <c r="L25">
        <f t="shared" si="0"/>
        <v>4.1624828496524096</v>
      </c>
      <c r="M25" s="6" t="s">
        <v>159</v>
      </c>
      <c r="N25">
        <v>440.45350000000002</v>
      </c>
      <c r="O25">
        <f t="shared" si="1"/>
        <v>33.005231576091461</v>
      </c>
      <c r="Q25">
        <v>35</v>
      </c>
      <c r="R25" s="12" t="s">
        <v>64</v>
      </c>
      <c r="S25" s="12">
        <v>6025037.2999999998</v>
      </c>
      <c r="T25" s="12">
        <v>34</v>
      </c>
      <c r="V25" t="e">
        <f t="shared" si="2"/>
        <v>#N/A</v>
      </c>
      <c r="W25">
        <v>20.8</v>
      </c>
      <c r="Y25">
        <v>2</v>
      </c>
      <c r="AA25">
        <f t="shared" si="3"/>
        <v>0.31510156127895855</v>
      </c>
      <c r="AB25">
        <v>0.315101561278959</v>
      </c>
    </row>
    <row r="26" spans="3:28" ht="15" customHeight="1" x14ac:dyDescent="0.25">
      <c r="C26">
        <v>17</v>
      </c>
      <c r="D26" t="s">
        <v>51</v>
      </c>
      <c r="E26" t="s">
        <v>52</v>
      </c>
      <c r="F26" t="s">
        <v>53</v>
      </c>
      <c r="G26" s="13" t="s">
        <v>95</v>
      </c>
      <c r="H26" t="s">
        <v>55</v>
      </c>
      <c r="I26" t="s">
        <v>56</v>
      </c>
      <c r="J26" t="s">
        <v>57</v>
      </c>
      <c r="K26">
        <v>12084287.822197</v>
      </c>
      <c r="L26">
        <f t="shared" si="0"/>
        <v>7.0822210607011522</v>
      </c>
      <c r="M26" s="6" t="s">
        <v>58</v>
      </c>
      <c r="N26">
        <v>196.43219999999999</v>
      </c>
      <c r="O26">
        <f t="shared" si="1"/>
        <v>61518.87430979748</v>
      </c>
      <c r="Q26">
        <v>25</v>
      </c>
      <c r="R26" s="12" t="s">
        <v>175</v>
      </c>
      <c r="S26" s="12">
        <v>19997.400000000001</v>
      </c>
      <c r="T26" s="12">
        <v>35</v>
      </c>
      <c r="V26" t="e">
        <f t="shared" si="2"/>
        <v>#N/A</v>
      </c>
      <c r="W26">
        <v>23718.1</v>
      </c>
      <c r="Y26">
        <v>16</v>
      </c>
      <c r="AA26">
        <f t="shared" si="3"/>
        <v>2.4096365003933699E-2</v>
      </c>
      <c r="AB26">
        <v>2.4096365003933699E-2</v>
      </c>
    </row>
    <row r="27" spans="3:28" ht="15" customHeight="1" x14ac:dyDescent="0.25">
      <c r="C27">
        <v>18</v>
      </c>
      <c r="D27" t="s">
        <v>51</v>
      </c>
      <c r="E27" t="s">
        <v>52</v>
      </c>
      <c r="F27" t="s">
        <v>53</v>
      </c>
      <c r="G27" s="13" t="s">
        <v>60</v>
      </c>
      <c r="H27" t="s">
        <v>55</v>
      </c>
      <c r="I27" t="s">
        <v>56</v>
      </c>
      <c r="J27" t="s">
        <v>57</v>
      </c>
      <c r="K27">
        <v>1265624.110043</v>
      </c>
      <c r="L27">
        <f t="shared" si="0"/>
        <v>6.1023047395092416</v>
      </c>
      <c r="M27" s="6" t="s">
        <v>58</v>
      </c>
      <c r="N27">
        <v>20.572939999999999</v>
      </c>
      <c r="O27">
        <f t="shared" si="1"/>
        <v>61518.87430979724</v>
      </c>
      <c r="Q27">
        <v>22</v>
      </c>
      <c r="R27" s="12" t="s">
        <v>156</v>
      </c>
      <c r="S27" s="12">
        <v>7660.8</v>
      </c>
      <c r="T27" s="12">
        <v>36</v>
      </c>
      <c r="V27" t="e">
        <f t="shared" si="2"/>
        <v>#N/A</v>
      </c>
      <c r="W27">
        <v>23718.1</v>
      </c>
      <c r="Y27">
        <v>16</v>
      </c>
      <c r="AA27">
        <f t="shared" si="3"/>
        <v>2.4096365003933792E-2</v>
      </c>
      <c r="AB27">
        <v>2.4096365003933799E-2</v>
      </c>
    </row>
    <row r="28" spans="3:28" ht="15" customHeight="1" x14ac:dyDescent="0.25">
      <c r="C28">
        <v>19</v>
      </c>
      <c r="D28" t="s">
        <v>51</v>
      </c>
      <c r="E28" t="s">
        <v>52</v>
      </c>
      <c r="F28" t="s">
        <v>53</v>
      </c>
      <c r="G28" s="13" t="s">
        <v>54</v>
      </c>
      <c r="H28" t="s">
        <v>55</v>
      </c>
      <c r="I28" t="s">
        <v>56</v>
      </c>
      <c r="J28" t="s">
        <v>57</v>
      </c>
      <c r="K28">
        <v>1631411.6455570001</v>
      </c>
      <c r="L28">
        <f t="shared" si="0"/>
        <v>6.2125635581201522</v>
      </c>
      <c r="M28" s="6" t="s">
        <v>58</v>
      </c>
      <c r="N28">
        <v>26.518879999999999</v>
      </c>
      <c r="O28">
        <f t="shared" si="1"/>
        <v>61518.874309812483</v>
      </c>
      <c r="Q28">
        <v>1</v>
      </c>
      <c r="R28" s="12" t="s">
        <v>41</v>
      </c>
      <c r="S28" s="12" t="s">
        <v>42</v>
      </c>
      <c r="T28" s="12">
        <v>37</v>
      </c>
      <c r="V28" t="e">
        <f t="shared" si="2"/>
        <v>#N/A</v>
      </c>
      <c r="W28">
        <v>23718.1</v>
      </c>
      <c r="Y28">
        <v>16</v>
      </c>
      <c r="AA28">
        <f t="shared" si="3"/>
        <v>2.4096365003927821E-2</v>
      </c>
      <c r="AB28">
        <v>2.4096365003927801E-2</v>
      </c>
    </row>
    <row r="29" spans="3:28" ht="15" customHeight="1" x14ac:dyDescent="0.25">
      <c r="C29">
        <v>20</v>
      </c>
      <c r="D29" t="s">
        <v>51</v>
      </c>
      <c r="E29" t="s">
        <v>52</v>
      </c>
      <c r="F29" t="s">
        <v>53</v>
      </c>
      <c r="G29" s="13" t="s">
        <v>86</v>
      </c>
      <c r="H29" t="s">
        <v>55</v>
      </c>
      <c r="I29" t="s">
        <v>56</v>
      </c>
      <c r="J29" t="s">
        <v>57</v>
      </c>
      <c r="K29">
        <v>6050031.4704949996</v>
      </c>
      <c r="L29">
        <f t="shared" si="0"/>
        <v>6.7817576337312744</v>
      </c>
      <c r="M29" s="12" t="s">
        <v>130</v>
      </c>
      <c r="N29">
        <v>1147.759</v>
      </c>
      <c r="O29">
        <f t="shared" si="1"/>
        <v>5271.1688346551837</v>
      </c>
      <c r="Q29">
        <v>33</v>
      </c>
      <c r="R29" s="12" t="s">
        <v>162</v>
      </c>
      <c r="S29" s="12">
        <v>527309.6</v>
      </c>
      <c r="T29" s="12">
        <v>39</v>
      </c>
      <c r="V29" t="e">
        <f t="shared" si="2"/>
        <v>#N/A</v>
      </c>
      <c r="W29">
        <v>38974.699999999997</v>
      </c>
      <c r="Y29">
        <v>1</v>
      </c>
      <c r="AA29">
        <f t="shared" si="3"/>
        <v>7.3939388440305098</v>
      </c>
      <c r="AB29">
        <v>7.3939388440305098</v>
      </c>
    </row>
    <row r="30" spans="3:28" ht="15" customHeight="1" x14ac:dyDescent="0.25">
      <c r="C30">
        <v>21</v>
      </c>
      <c r="D30" t="s">
        <v>51</v>
      </c>
      <c r="E30" t="s">
        <v>52</v>
      </c>
      <c r="F30" t="s">
        <v>53</v>
      </c>
      <c r="G30" s="13" t="s">
        <v>155</v>
      </c>
      <c r="H30" t="s">
        <v>55</v>
      </c>
      <c r="I30" t="s">
        <v>56</v>
      </c>
      <c r="J30" t="s">
        <v>57</v>
      </c>
      <c r="K30">
        <v>266848.10331699997</v>
      </c>
      <c r="L30">
        <f t="shared" si="0"/>
        <v>5.4262641203047242</v>
      </c>
      <c r="M30" s="6" t="s">
        <v>120</v>
      </c>
      <c r="N30">
        <v>86.397630000000007</v>
      </c>
      <c r="O30">
        <f t="shared" si="1"/>
        <v>3088.6044364527124</v>
      </c>
      <c r="Q30">
        <v>40</v>
      </c>
      <c r="R30" s="12" t="s">
        <v>123</v>
      </c>
      <c r="S30" s="12">
        <v>562723.69999999995</v>
      </c>
      <c r="T30" s="12">
        <v>40</v>
      </c>
      <c r="V30" t="e">
        <f t="shared" si="2"/>
        <v>#N/A</v>
      </c>
      <c r="W30">
        <v>6329.9</v>
      </c>
      <c r="Y30">
        <v>2</v>
      </c>
      <c r="AA30">
        <f t="shared" si="3"/>
        <v>1.0247184659343982</v>
      </c>
      <c r="AB30">
        <v>1.0247184659344</v>
      </c>
    </row>
    <row r="31" spans="3:28" ht="15" customHeight="1" x14ac:dyDescent="0.25">
      <c r="C31">
        <v>22</v>
      </c>
      <c r="D31" t="s">
        <v>51</v>
      </c>
      <c r="E31" t="s">
        <v>52</v>
      </c>
      <c r="F31" t="s">
        <v>53</v>
      </c>
      <c r="G31" s="13" t="s">
        <v>120</v>
      </c>
      <c r="H31" t="s">
        <v>55</v>
      </c>
      <c r="I31" t="s">
        <v>56</v>
      </c>
      <c r="J31" t="s">
        <v>57</v>
      </c>
      <c r="K31">
        <v>10797838.324952001</v>
      </c>
      <c r="L31">
        <f t="shared" si="0"/>
        <v>7.033336820532254</v>
      </c>
      <c r="M31" s="6" t="s">
        <v>120</v>
      </c>
      <c r="N31">
        <v>3496.0250000000001</v>
      </c>
      <c r="O31">
        <f t="shared" si="1"/>
        <v>3088.6044364534009</v>
      </c>
      <c r="Q31">
        <v>7</v>
      </c>
      <c r="R31" s="14" t="s">
        <v>71</v>
      </c>
      <c r="S31" s="12">
        <v>4837.6000000000004</v>
      </c>
      <c r="T31" s="12">
        <v>41</v>
      </c>
      <c r="V31" t="e">
        <f t="shared" si="2"/>
        <v>#N/A</v>
      </c>
      <c r="W31">
        <v>6329.9</v>
      </c>
      <c r="Y31">
        <v>2</v>
      </c>
      <c r="AA31">
        <f t="shared" si="3"/>
        <v>1.0247184659341697</v>
      </c>
      <c r="AB31">
        <v>1.0247184659341699</v>
      </c>
    </row>
    <row r="32" spans="3:28" ht="15" x14ac:dyDescent="0.25">
      <c r="C32">
        <v>23</v>
      </c>
      <c r="D32" t="s">
        <v>51</v>
      </c>
      <c r="E32" t="s">
        <v>52</v>
      </c>
      <c r="F32" t="s">
        <v>53</v>
      </c>
      <c r="G32" s="13" t="s">
        <v>65</v>
      </c>
      <c r="H32" t="s">
        <v>55</v>
      </c>
      <c r="I32" t="s">
        <v>56</v>
      </c>
      <c r="J32" t="s">
        <v>57</v>
      </c>
      <c r="K32">
        <v>13926521.903409</v>
      </c>
      <c r="L32">
        <f t="shared" si="0"/>
        <v>7.1438426665485562</v>
      </c>
      <c r="M32" s="6" t="s">
        <v>105</v>
      </c>
      <c r="N32">
        <v>74.743269999999995</v>
      </c>
      <c r="O32">
        <f t="shared" si="1"/>
        <v>186324.76078995474</v>
      </c>
      <c r="Q32">
        <v>43</v>
      </c>
      <c r="R32" s="12" t="s">
        <v>62</v>
      </c>
      <c r="S32" s="12">
        <v>15062593.300000001</v>
      </c>
      <c r="T32" s="12">
        <v>42</v>
      </c>
      <c r="V32" t="e">
        <f t="shared" si="2"/>
        <v>#N/A</v>
      </c>
      <c r="W32">
        <v>93206</v>
      </c>
      <c r="Y32">
        <v>2</v>
      </c>
      <c r="AA32">
        <f t="shared" si="3"/>
        <v>0.25011705262584988</v>
      </c>
      <c r="AB32">
        <v>0.25011705262584999</v>
      </c>
    </row>
    <row r="33" spans="3:28" ht="15" customHeight="1" x14ac:dyDescent="0.25">
      <c r="C33">
        <v>24</v>
      </c>
      <c r="D33" t="s">
        <v>51</v>
      </c>
      <c r="E33" t="s">
        <v>52</v>
      </c>
      <c r="F33" t="s">
        <v>53</v>
      </c>
      <c r="G33" s="13" t="s">
        <v>114</v>
      </c>
      <c r="H33" t="s">
        <v>55</v>
      </c>
      <c r="I33" t="s">
        <v>56</v>
      </c>
      <c r="J33" t="s">
        <v>57</v>
      </c>
      <c r="K33">
        <v>21606304.946125001</v>
      </c>
      <c r="L33">
        <f t="shared" si="0"/>
        <v>7.3345805013247141</v>
      </c>
      <c r="M33" s="6" t="s">
        <v>58</v>
      </c>
      <c r="N33">
        <v>188.62219999999999</v>
      </c>
      <c r="O33">
        <f t="shared" si="1"/>
        <v>114548.04867149785</v>
      </c>
      <c r="Q33">
        <v>44</v>
      </c>
      <c r="R33" s="12" t="s">
        <v>90</v>
      </c>
      <c r="S33" s="12">
        <v>60250373.299999997</v>
      </c>
      <c r="T33" s="12">
        <v>43</v>
      </c>
      <c r="V33" t="e">
        <f t="shared" si="2"/>
        <v>#N/A</v>
      </c>
      <c r="W33">
        <v>23718.1</v>
      </c>
      <c r="Y33">
        <v>16</v>
      </c>
      <c r="AA33">
        <f t="shared" si="3"/>
        <v>1.2941130531618127E-2</v>
      </c>
      <c r="AB33">
        <v>1.2941130531618101E-2</v>
      </c>
    </row>
    <row r="34" spans="3:28" ht="15" x14ac:dyDescent="0.25">
      <c r="C34">
        <v>25</v>
      </c>
      <c r="D34" t="s">
        <v>51</v>
      </c>
      <c r="E34" t="s">
        <v>52</v>
      </c>
      <c r="F34" t="s">
        <v>53</v>
      </c>
      <c r="G34" s="13" t="s">
        <v>94</v>
      </c>
      <c r="H34" t="s">
        <v>55</v>
      </c>
      <c r="I34" t="s">
        <v>56</v>
      </c>
      <c r="J34" t="s">
        <v>57</v>
      </c>
      <c r="K34">
        <v>198372.43480300001</v>
      </c>
      <c r="L34">
        <f t="shared" si="0"/>
        <v>5.2974813238430301</v>
      </c>
      <c r="M34" s="6" t="s">
        <v>72</v>
      </c>
      <c r="N34">
        <v>0.57347320000000002</v>
      </c>
      <c r="O34">
        <f t="shared" si="1"/>
        <v>345914.04585776635</v>
      </c>
      <c r="Q34">
        <v>41</v>
      </c>
      <c r="R34" s="12" t="s">
        <v>134</v>
      </c>
      <c r="S34" s="12">
        <v>2228999.9</v>
      </c>
      <c r="T34">
        <v>44</v>
      </c>
      <c r="V34" t="e">
        <f t="shared" si="2"/>
        <v>#N/A</v>
      </c>
      <c r="W34">
        <v>261600.6</v>
      </c>
      <c r="Y34">
        <v>16</v>
      </c>
      <c r="AA34">
        <f t="shared" si="3"/>
        <v>4.7266185619773422E-2</v>
      </c>
      <c r="AB34">
        <v>4.7266185619773401E-2</v>
      </c>
    </row>
    <row r="35" spans="3:28" ht="15" customHeight="1" x14ac:dyDescent="0.2">
      <c r="C35">
        <v>26</v>
      </c>
      <c r="D35" t="s">
        <v>51</v>
      </c>
      <c r="E35" t="s">
        <v>52</v>
      </c>
      <c r="F35" t="s">
        <v>53</v>
      </c>
      <c r="G35" s="13" t="s">
        <v>102</v>
      </c>
      <c r="H35" t="s">
        <v>55</v>
      </c>
      <c r="I35" t="s">
        <v>56</v>
      </c>
      <c r="J35" t="s">
        <v>57</v>
      </c>
      <c r="K35">
        <v>8881668.2866040003</v>
      </c>
      <c r="L35">
        <f t="shared" si="0"/>
        <v>6.9484945490687275</v>
      </c>
      <c r="M35" s="6" t="s">
        <v>72</v>
      </c>
      <c r="N35">
        <v>25.675940000000001</v>
      </c>
      <c r="O35">
        <f t="shared" si="1"/>
        <v>345914.04585787316</v>
      </c>
      <c r="V35" t="e">
        <f t="shared" si="2"/>
        <v>#N/A</v>
      </c>
      <c r="W35">
        <v>261600.6</v>
      </c>
      <c r="Y35">
        <v>16</v>
      </c>
      <c r="AA35">
        <f t="shared" si="3"/>
        <v>4.726618561975883E-2</v>
      </c>
      <c r="AB35">
        <v>4.7266185619758802E-2</v>
      </c>
    </row>
    <row r="36" spans="3:28" x14ac:dyDescent="0.2">
      <c r="C36">
        <v>27</v>
      </c>
      <c r="D36" t="s">
        <v>51</v>
      </c>
      <c r="E36" t="s">
        <v>52</v>
      </c>
      <c r="F36" t="s">
        <v>53</v>
      </c>
      <c r="G36" s="13" t="s">
        <v>109</v>
      </c>
      <c r="H36" t="s">
        <v>55</v>
      </c>
      <c r="I36" t="s">
        <v>56</v>
      </c>
      <c r="J36" t="s">
        <v>57</v>
      </c>
      <c r="K36">
        <v>7295856.475633</v>
      </c>
      <c r="L36">
        <f t="shared" si="0"/>
        <v>6.8630762819467712</v>
      </c>
      <c r="M36" s="6" t="s">
        <v>72</v>
      </c>
      <c r="N36">
        <v>21.091529999999999</v>
      </c>
      <c r="O36">
        <f t="shared" si="1"/>
        <v>345914.04585788707</v>
      </c>
      <c r="V36" t="e">
        <f t="shared" si="2"/>
        <v>#N/A</v>
      </c>
      <c r="W36">
        <v>261600.6</v>
      </c>
      <c r="Y36">
        <v>16</v>
      </c>
      <c r="AA36">
        <f t="shared" si="3"/>
        <v>4.7266185619756929E-2</v>
      </c>
      <c r="AB36">
        <v>4.7266185619756901E-2</v>
      </c>
    </row>
    <row r="37" spans="3:28" x14ac:dyDescent="0.2">
      <c r="C37">
        <v>28</v>
      </c>
      <c r="D37" t="s">
        <v>51</v>
      </c>
      <c r="E37" t="s">
        <v>52</v>
      </c>
      <c r="F37" t="s">
        <v>53</v>
      </c>
      <c r="G37" s="13" t="s">
        <v>63</v>
      </c>
      <c r="H37" t="s">
        <v>55</v>
      </c>
      <c r="I37" t="s">
        <v>56</v>
      </c>
      <c r="J37" t="s">
        <v>57</v>
      </c>
      <c r="K37">
        <v>1026415.1821419999</v>
      </c>
      <c r="L37">
        <f t="shared" si="0"/>
        <v>6.0113230672481368</v>
      </c>
      <c r="M37" s="6" t="s">
        <v>72</v>
      </c>
      <c r="N37">
        <v>2.9672550000000002</v>
      </c>
      <c r="O37">
        <f t="shared" si="1"/>
        <v>345914.04585787194</v>
      </c>
      <c r="V37" t="e">
        <f t="shared" si="2"/>
        <v>#N/A</v>
      </c>
      <c r="W37">
        <v>261600.6</v>
      </c>
      <c r="Y37">
        <v>16</v>
      </c>
      <c r="AA37">
        <f t="shared" si="3"/>
        <v>4.7266185619758996E-2</v>
      </c>
      <c r="AB37">
        <v>4.7266185619759003E-2</v>
      </c>
    </row>
    <row r="38" spans="3:28" x14ac:dyDescent="0.2">
      <c r="C38">
        <v>29</v>
      </c>
      <c r="D38" t="s">
        <v>51</v>
      </c>
      <c r="E38" t="s">
        <v>52</v>
      </c>
      <c r="F38" t="s">
        <v>53</v>
      </c>
      <c r="G38" s="13" t="s">
        <v>111</v>
      </c>
      <c r="H38" t="s">
        <v>55</v>
      </c>
      <c r="I38" t="s">
        <v>56</v>
      </c>
      <c r="J38" t="s">
        <v>57</v>
      </c>
      <c r="K38">
        <v>9000157.6838729996</v>
      </c>
      <c r="L38">
        <f t="shared" si="0"/>
        <v>6.9542501183988836</v>
      </c>
      <c r="M38" s="6" t="s">
        <v>72</v>
      </c>
      <c r="N38">
        <v>26.01848</v>
      </c>
      <c r="O38">
        <f t="shared" si="1"/>
        <v>345914.04585790558</v>
      </c>
      <c r="V38" t="e">
        <f t="shared" si="2"/>
        <v>#N/A</v>
      </c>
      <c r="W38">
        <v>261600.6</v>
      </c>
      <c r="Y38">
        <v>16</v>
      </c>
      <c r="AA38">
        <f t="shared" si="3"/>
        <v>4.7266185619754396E-2</v>
      </c>
      <c r="AB38">
        <v>4.7266185619754403E-2</v>
      </c>
    </row>
    <row r="39" spans="3:28" x14ac:dyDescent="0.2">
      <c r="C39">
        <v>30</v>
      </c>
      <c r="D39" t="s">
        <v>51</v>
      </c>
      <c r="E39" t="s">
        <v>52</v>
      </c>
      <c r="F39" t="s">
        <v>53</v>
      </c>
      <c r="G39" s="13" t="s">
        <v>131</v>
      </c>
      <c r="H39" t="s">
        <v>55</v>
      </c>
      <c r="I39" t="s">
        <v>56</v>
      </c>
      <c r="J39" t="s">
        <v>57</v>
      </c>
      <c r="K39">
        <v>101577.486609</v>
      </c>
      <c r="L39">
        <f t="shared" si="0"/>
        <v>5.0067974626238403</v>
      </c>
      <c r="M39" s="6" t="s">
        <v>72</v>
      </c>
      <c r="N39">
        <v>0.29364950000000001</v>
      </c>
      <c r="O39">
        <f t="shared" si="1"/>
        <v>345914.0458573912</v>
      </c>
      <c r="V39" t="e">
        <f t="shared" si="2"/>
        <v>#N/A</v>
      </c>
      <c r="W39">
        <v>261600.6</v>
      </c>
      <c r="Y39">
        <v>16</v>
      </c>
      <c r="AA39">
        <f t="shared" si="3"/>
        <v>4.7266185619824687E-2</v>
      </c>
      <c r="AB39">
        <v>4.7266185619824701E-2</v>
      </c>
    </row>
    <row r="40" spans="3:28" x14ac:dyDescent="0.2">
      <c r="C40">
        <v>31</v>
      </c>
      <c r="D40" t="s">
        <v>51</v>
      </c>
      <c r="E40" t="s">
        <v>52</v>
      </c>
      <c r="F40" t="s">
        <v>53</v>
      </c>
      <c r="G40" s="13" t="s">
        <v>107</v>
      </c>
      <c r="H40" t="s">
        <v>55</v>
      </c>
      <c r="I40" t="s">
        <v>56</v>
      </c>
      <c r="J40" t="s">
        <v>57</v>
      </c>
      <c r="K40">
        <v>91189065.166751996</v>
      </c>
      <c r="L40">
        <f t="shared" si="0"/>
        <v>7.9599427635207354</v>
      </c>
      <c r="M40" s="6" t="s">
        <v>72</v>
      </c>
      <c r="N40">
        <v>263.61770000000001</v>
      </c>
      <c r="O40">
        <f t="shared" si="1"/>
        <v>345914.04585789191</v>
      </c>
      <c r="V40" t="e">
        <f t="shared" si="2"/>
        <v>#N/A</v>
      </c>
      <c r="W40">
        <v>261600.6</v>
      </c>
      <c r="Y40">
        <v>16</v>
      </c>
      <c r="AA40">
        <f t="shared" si="3"/>
        <v>4.7266185619756269E-2</v>
      </c>
      <c r="AB40">
        <v>4.7266185619756297E-2</v>
      </c>
    </row>
    <row r="41" spans="3:28" x14ac:dyDescent="0.2">
      <c r="C41">
        <v>32</v>
      </c>
      <c r="D41" t="s">
        <v>51</v>
      </c>
      <c r="E41" t="s">
        <v>52</v>
      </c>
      <c r="F41" t="s">
        <v>53</v>
      </c>
      <c r="G41" s="13" t="s">
        <v>97</v>
      </c>
      <c r="H41" t="s">
        <v>55</v>
      </c>
      <c r="I41" t="s">
        <v>56</v>
      </c>
      <c r="J41" t="s">
        <v>57</v>
      </c>
      <c r="K41">
        <v>2054280.7818779999</v>
      </c>
      <c r="L41">
        <f t="shared" si="0"/>
        <v>6.3126598032759889</v>
      </c>
      <c r="M41" s="6" t="s">
        <v>72</v>
      </c>
      <c r="N41">
        <v>5.9387030000000003</v>
      </c>
      <c r="O41">
        <f t="shared" si="1"/>
        <v>345914.0458578245</v>
      </c>
      <c r="V41" t="e">
        <f t="shared" si="2"/>
        <v>#N/A</v>
      </c>
      <c r="W41">
        <v>261600.6</v>
      </c>
      <c r="Y41">
        <v>16</v>
      </c>
      <c r="AA41">
        <f t="shared" si="3"/>
        <v>4.7266185619765477E-2</v>
      </c>
      <c r="AB41">
        <v>4.7266185619765498E-2</v>
      </c>
    </row>
    <row r="42" spans="3:28" x14ac:dyDescent="0.2">
      <c r="C42">
        <v>33</v>
      </c>
      <c r="D42" t="s">
        <v>51</v>
      </c>
      <c r="E42" t="s">
        <v>52</v>
      </c>
      <c r="F42" t="s">
        <v>53</v>
      </c>
      <c r="G42" s="13" t="s">
        <v>172</v>
      </c>
      <c r="H42" t="s">
        <v>55</v>
      </c>
      <c r="I42" t="s">
        <v>56</v>
      </c>
      <c r="J42" t="s">
        <v>57</v>
      </c>
      <c r="K42">
        <v>3459140.4585790001</v>
      </c>
      <c r="L42">
        <f t="shared" ref="L42:L73" si="4">LOG10(K42)</f>
        <v>6.5389681969225188</v>
      </c>
      <c r="M42" s="6" t="s">
        <v>72</v>
      </c>
      <c r="N42">
        <v>10</v>
      </c>
      <c r="O42">
        <f t="shared" ref="O42:O73" si="5">K42/N42</f>
        <v>345914.0458579</v>
      </c>
      <c r="V42" t="e">
        <f t="shared" ref="V42:V73" si="6">INDEX($S$10:$S$53, MATCH(M42,$R$10:$R$53,0))</f>
        <v>#N/A</v>
      </c>
      <c r="W42">
        <v>261600.6</v>
      </c>
      <c r="Y42">
        <v>16</v>
      </c>
      <c r="AA42">
        <f t="shared" ref="AA42:AA73" si="7">(W42/Y42)/O42</f>
        <v>4.7266185619755159E-2</v>
      </c>
      <c r="AB42">
        <v>4.7266185619755201E-3</v>
      </c>
    </row>
    <row r="43" spans="3:28" x14ac:dyDescent="0.2">
      <c r="C43">
        <v>34</v>
      </c>
      <c r="D43" t="s">
        <v>51</v>
      </c>
      <c r="E43" t="s">
        <v>52</v>
      </c>
      <c r="F43" t="s">
        <v>53</v>
      </c>
      <c r="G43" s="13" t="s">
        <v>69</v>
      </c>
      <c r="H43" t="s">
        <v>55</v>
      </c>
      <c r="I43" t="s">
        <v>56</v>
      </c>
      <c r="J43" t="s">
        <v>57</v>
      </c>
      <c r="K43">
        <v>26747945.42072</v>
      </c>
      <c r="L43">
        <f t="shared" si="4"/>
        <v>7.4272904283492958</v>
      </c>
      <c r="M43" s="6" t="s">
        <v>72</v>
      </c>
      <c r="N43">
        <v>77.325410000000005</v>
      </c>
      <c r="O43">
        <f t="shared" si="5"/>
        <v>345914.04585788806</v>
      </c>
      <c r="V43" t="e">
        <f t="shared" si="6"/>
        <v>#N/A</v>
      </c>
      <c r="W43">
        <v>261600.6</v>
      </c>
      <c r="Y43">
        <v>16</v>
      </c>
      <c r="AA43">
        <f t="shared" si="7"/>
        <v>4.726618561975679E-2</v>
      </c>
      <c r="AB43">
        <v>4.7266185619756797E-2</v>
      </c>
    </row>
    <row r="44" spans="3:28" ht="15" customHeight="1" x14ac:dyDescent="0.2">
      <c r="C44">
        <v>35</v>
      </c>
      <c r="D44" t="s">
        <v>51</v>
      </c>
      <c r="E44" t="s">
        <v>52</v>
      </c>
      <c r="F44" t="s">
        <v>53</v>
      </c>
      <c r="G44" s="13" t="s">
        <v>176</v>
      </c>
      <c r="H44" t="s">
        <v>55</v>
      </c>
      <c r="I44" t="s">
        <v>56</v>
      </c>
      <c r="J44" t="s">
        <v>57</v>
      </c>
      <c r="K44">
        <v>4890598.5040079998</v>
      </c>
      <c r="L44">
        <f t="shared" si="4"/>
        <v>6.6893620106742722</v>
      </c>
      <c r="M44" s="6" t="s">
        <v>72</v>
      </c>
      <c r="N44">
        <v>14.13819</v>
      </c>
      <c r="O44">
        <f t="shared" si="5"/>
        <v>345914.04585792101</v>
      </c>
      <c r="V44" t="e">
        <f t="shared" si="6"/>
        <v>#N/A</v>
      </c>
      <c r="W44">
        <v>261600.6</v>
      </c>
      <c r="Y44">
        <v>16</v>
      </c>
      <c r="AA44">
        <f t="shared" si="7"/>
        <v>4.7266185619752293E-2</v>
      </c>
      <c r="AB44">
        <v>4.72661856197523E-2</v>
      </c>
    </row>
    <row r="45" spans="3:28" ht="15" customHeight="1" x14ac:dyDescent="0.2">
      <c r="C45">
        <v>36</v>
      </c>
      <c r="D45" t="s">
        <v>51</v>
      </c>
      <c r="E45" t="s">
        <v>52</v>
      </c>
      <c r="F45" t="s">
        <v>53</v>
      </c>
      <c r="G45" s="13" t="s">
        <v>124</v>
      </c>
      <c r="H45" t="s">
        <v>55</v>
      </c>
      <c r="I45" t="s">
        <v>56</v>
      </c>
      <c r="J45" t="s">
        <v>57</v>
      </c>
      <c r="K45">
        <v>24638.222572999999</v>
      </c>
      <c r="L45">
        <f t="shared" si="4"/>
        <v>4.3916093741668512</v>
      </c>
      <c r="M45" s="6" t="s">
        <v>72</v>
      </c>
      <c r="N45">
        <v>7.1226429999999993E-2</v>
      </c>
      <c r="O45">
        <f t="shared" si="5"/>
        <v>345914.04585348448</v>
      </c>
      <c r="V45" t="e">
        <f t="shared" si="6"/>
        <v>#N/A</v>
      </c>
      <c r="W45">
        <v>261600.6</v>
      </c>
      <c r="Y45">
        <v>16</v>
      </c>
      <c r="AA45">
        <f t="shared" si="7"/>
        <v>4.7266185620358503E-2</v>
      </c>
      <c r="AB45">
        <v>4.7266185620358503E-2</v>
      </c>
    </row>
    <row r="46" spans="3:28" ht="15" customHeight="1" x14ac:dyDescent="0.2">
      <c r="C46">
        <v>37</v>
      </c>
      <c r="D46" t="s">
        <v>51</v>
      </c>
      <c r="E46" t="s">
        <v>52</v>
      </c>
      <c r="F46" t="s">
        <v>53</v>
      </c>
      <c r="G46" s="13" t="s">
        <v>137</v>
      </c>
      <c r="H46" t="s">
        <v>55</v>
      </c>
      <c r="I46" t="s">
        <v>56</v>
      </c>
      <c r="J46" t="s">
        <v>57</v>
      </c>
      <c r="K46">
        <v>207067.053529</v>
      </c>
      <c r="L46">
        <f t="shared" si="4"/>
        <v>5.3161110037278103</v>
      </c>
      <c r="M46" s="6" t="s">
        <v>72</v>
      </c>
      <c r="N46">
        <v>0.59860840000000004</v>
      </c>
      <c r="O46">
        <f t="shared" si="5"/>
        <v>345914.04585869488</v>
      </c>
      <c r="V46" t="e">
        <f t="shared" si="6"/>
        <v>#N/A</v>
      </c>
      <c r="W46">
        <v>261600.6</v>
      </c>
      <c r="Y46">
        <v>16</v>
      </c>
      <c r="AA46">
        <f t="shared" si="7"/>
        <v>4.7266185619646545E-2</v>
      </c>
      <c r="AB46">
        <v>4.7266185619646503E-2</v>
      </c>
    </row>
    <row r="47" spans="3:28" ht="15" customHeight="1" x14ac:dyDescent="0.2">
      <c r="C47">
        <v>38</v>
      </c>
      <c r="D47" t="s">
        <v>51</v>
      </c>
      <c r="E47" t="s">
        <v>52</v>
      </c>
      <c r="F47" t="s">
        <v>53</v>
      </c>
      <c r="G47" s="13" t="s">
        <v>113</v>
      </c>
      <c r="H47" t="s">
        <v>55</v>
      </c>
      <c r="I47" t="s">
        <v>56</v>
      </c>
      <c r="J47" t="s">
        <v>57</v>
      </c>
      <c r="K47">
        <v>333594.074975</v>
      </c>
      <c r="L47">
        <f t="shared" si="4"/>
        <v>5.5232183284509704</v>
      </c>
      <c r="M47" s="6" t="s">
        <v>72</v>
      </c>
      <c r="N47">
        <v>0.96438429999999997</v>
      </c>
      <c r="O47">
        <f t="shared" si="5"/>
        <v>345914.04585806717</v>
      </c>
      <c r="V47" t="e">
        <f t="shared" si="6"/>
        <v>#N/A</v>
      </c>
      <c r="W47">
        <v>261600.6</v>
      </c>
      <c r="Y47">
        <v>16</v>
      </c>
      <c r="AA47">
        <f t="shared" si="7"/>
        <v>4.7266185619732316E-2</v>
      </c>
      <c r="AB47">
        <v>4.7266185619732302E-2</v>
      </c>
    </row>
    <row r="48" spans="3:28" ht="15" customHeight="1" x14ac:dyDescent="0.2">
      <c r="C48">
        <v>39</v>
      </c>
      <c r="D48" t="s">
        <v>51</v>
      </c>
      <c r="E48" t="s">
        <v>52</v>
      </c>
      <c r="F48" t="s">
        <v>53</v>
      </c>
      <c r="G48" s="13" t="s">
        <v>75</v>
      </c>
      <c r="H48" t="s">
        <v>55</v>
      </c>
      <c r="I48" t="s">
        <v>56</v>
      </c>
      <c r="J48" t="s">
        <v>57</v>
      </c>
      <c r="K48">
        <v>23527440.684957001</v>
      </c>
      <c r="L48">
        <f t="shared" si="4"/>
        <v>7.3715746871907797</v>
      </c>
      <c r="M48" s="6" t="s">
        <v>72</v>
      </c>
      <c r="N48">
        <v>68.015280000000004</v>
      </c>
      <c r="O48">
        <f t="shared" si="5"/>
        <v>345914.04585788667</v>
      </c>
      <c r="V48" t="e">
        <f t="shared" si="6"/>
        <v>#N/A</v>
      </c>
      <c r="W48">
        <v>261600.6</v>
      </c>
      <c r="Y48">
        <v>16</v>
      </c>
      <c r="AA48">
        <f t="shared" si="7"/>
        <v>4.7266185619756984E-2</v>
      </c>
      <c r="AB48">
        <v>4.7266185619756998E-2</v>
      </c>
    </row>
    <row r="49" spans="3:28" ht="15" customHeight="1" x14ac:dyDescent="0.2">
      <c r="C49">
        <v>40</v>
      </c>
      <c r="D49" t="s">
        <v>51</v>
      </c>
      <c r="E49" t="s">
        <v>52</v>
      </c>
      <c r="F49" t="s">
        <v>53</v>
      </c>
      <c r="G49" s="13" t="s">
        <v>88</v>
      </c>
      <c r="H49" t="s">
        <v>55</v>
      </c>
      <c r="I49" t="s">
        <v>56</v>
      </c>
      <c r="J49" t="s">
        <v>57</v>
      </c>
      <c r="K49">
        <v>70863848.753868997</v>
      </c>
      <c r="L49">
        <f t="shared" si="4"/>
        <v>7.8504247360182662</v>
      </c>
      <c r="M49" s="20" t="s">
        <v>136</v>
      </c>
      <c r="N49">
        <v>211.1525</v>
      </c>
      <c r="O49">
        <f t="shared" si="5"/>
        <v>335605.06626191497</v>
      </c>
      <c r="V49" t="e">
        <f t="shared" si="6"/>
        <v>#N/A</v>
      </c>
      <c r="W49">
        <v>126222.39999999999</v>
      </c>
      <c r="Y49">
        <v>1</v>
      </c>
      <c r="AA49">
        <f t="shared" si="7"/>
        <v>0.37610397663512246</v>
      </c>
      <c r="AB49">
        <v>0.37610397663512202</v>
      </c>
    </row>
    <row r="50" spans="3:28" ht="15" x14ac:dyDescent="0.25">
      <c r="C50">
        <v>41</v>
      </c>
      <c r="D50" t="s">
        <v>51</v>
      </c>
      <c r="E50" t="s">
        <v>52</v>
      </c>
      <c r="F50" t="s">
        <v>53</v>
      </c>
      <c r="G50" s="13" t="s">
        <v>148</v>
      </c>
      <c r="H50" t="s">
        <v>55</v>
      </c>
      <c r="I50" t="s">
        <v>56</v>
      </c>
      <c r="J50" t="s">
        <v>57</v>
      </c>
      <c r="K50">
        <v>6560423.824364</v>
      </c>
      <c r="L50">
        <f t="shared" si="4"/>
        <v>6.8169318970946957</v>
      </c>
      <c r="M50" s="20" t="s">
        <v>75</v>
      </c>
      <c r="N50">
        <v>224.52940000000001</v>
      </c>
      <c r="O50">
        <f t="shared" si="5"/>
        <v>29218.551442991429</v>
      </c>
      <c r="Q50">
        <v>41</v>
      </c>
      <c r="R50" s="12" t="s">
        <v>134</v>
      </c>
      <c r="S50" s="12">
        <v>2228999.9</v>
      </c>
      <c r="V50" t="e">
        <f t="shared" si="6"/>
        <v>#N/A</v>
      </c>
      <c r="W50">
        <v>30212.799999999999</v>
      </c>
      <c r="Y50">
        <v>1</v>
      </c>
      <c r="AA50">
        <f t="shared" si="7"/>
        <v>1.0340279893391859</v>
      </c>
      <c r="AB50">
        <v>1.0340279893391899</v>
      </c>
    </row>
    <row r="51" spans="3:28" ht="15" customHeight="1" x14ac:dyDescent="0.2">
      <c r="C51">
        <v>42</v>
      </c>
      <c r="D51" t="s">
        <v>51</v>
      </c>
      <c r="E51" t="s">
        <v>52</v>
      </c>
      <c r="F51" t="s">
        <v>53</v>
      </c>
      <c r="G51" s="13" t="s">
        <v>67</v>
      </c>
      <c r="H51" t="s">
        <v>55</v>
      </c>
      <c r="I51" t="s">
        <v>56</v>
      </c>
      <c r="J51" t="s">
        <v>57</v>
      </c>
      <c r="K51">
        <v>535494293.24554002</v>
      </c>
      <c r="L51">
        <f t="shared" si="4"/>
        <v>8.7287548469229108</v>
      </c>
      <c r="M51" s="20" t="s">
        <v>96</v>
      </c>
      <c r="N51">
        <v>743.12350000000004</v>
      </c>
      <c r="O51">
        <f t="shared" si="5"/>
        <v>720599.326014505</v>
      </c>
      <c r="V51" t="e">
        <f t="shared" si="6"/>
        <v>#N/A</v>
      </c>
      <c r="W51">
        <v>18788.599999999999</v>
      </c>
      <c r="Y51">
        <v>1</v>
      </c>
      <c r="AA51">
        <f t="shared" si="7"/>
        <v>2.60735742065096E-2</v>
      </c>
      <c r="AB51">
        <v>2.60735742065096E-2</v>
      </c>
    </row>
    <row r="52" spans="3:28" x14ac:dyDescent="0.2">
      <c r="C52">
        <v>43</v>
      </c>
      <c r="D52" t="s">
        <v>51</v>
      </c>
      <c r="E52" t="s">
        <v>52</v>
      </c>
      <c r="F52" t="s">
        <v>53</v>
      </c>
      <c r="G52" s="13" t="s">
        <v>117</v>
      </c>
      <c r="H52" t="s">
        <v>55</v>
      </c>
      <c r="I52" t="s">
        <v>56</v>
      </c>
      <c r="J52" t="s">
        <v>57</v>
      </c>
      <c r="K52">
        <v>20712613.889311001</v>
      </c>
      <c r="L52">
        <f t="shared" si="4"/>
        <v>7.3162349094232084</v>
      </c>
      <c r="M52" s="6" t="s">
        <v>96</v>
      </c>
      <c r="N52">
        <v>1895.566</v>
      </c>
      <c r="O52">
        <f t="shared" si="5"/>
        <v>10926.875608293776</v>
      </c>
      <c r="V52" t="e">
        <f t="shared" si="6"/>
        <v>#N/A</v>
      </c>
      <c r="W52">
        <v>18788.599999999999</v>
      </c>
      <c r="Y52">
        <v>3</v>
      </c>
      <c r="AA52">
        <f t="shared" si="7"/>
        <v>0.57316170616173123</v>
      </c>
      <c r="AB52">
        <v>0.57316170616173101</v>
      </c>
    </row>
    <row r="53" spans="3:28" ht="12.75" customHeight="1" x14ac:dyDescent="0.2">
      <c r="C53">
        <v>44</v>
      </c>
      <c r="D53" t="s">
        <v>51</v>
      </c>
      <c r="E53" t="s">
        <v>52</v>
      </c>
      <c r="F53" t="s">
        <v>53</v>
      </c>
      <c r="G53" s="13" t="s">
        <v>119</v>
      </c>
      <c r="H53" t="s">
        <v>55</v>
      </c>
      <c r="I53" t="s">
        <v>56</v>
      </c>
      <c r="J53" t="s">
        <v>57</v>
      </c>
      <c r="K53">
        <v>763607.87449700001</v>
      </c>
      <c r="L53">
        <f t="shared" si="4"/>
        <v>5.8828703982875821</v>
      </c>
      <c r="M53" s="6" t="s">
        <v>96</v>
      </c>
      <c r="N53">
        <v>69.883459999999999</v>
      </c>
      <c r="O53">
        <f t="shared" si="5"/>
        <v>10926.87560829129</v>
      </c>
      <c r="V53" t="e">
        <f t="shared" si="6"/>
        <v>#N/A</v>
      </c>
      <c r="W53">
        <v>18788.599999999999</v>
      </c>
      <c r="Y53">
        <v>3</v>
      </c>
      <c r="AA53">
        <f t="shared" si="7"/>
        <v>0.57316170616186168</v>
      </c>
      <c r="AB53">
        <v>0.57316170616186202</v>
      </c>
    </row>
    <row r="54" spans="3:28" ht="12.75" customHeight="1" x14ac:dyDescent="0.2">
      <c r="C54">
        <v>45</v>
      </c>
      <c r="D54" t="s">
        <v>51</v>
      </c>
      <c r="E54" t="s">
        <v>52</v>
      </c>
      <c r="F54" t="s">
        <v>53</v>
      </c>
      <c r="G54" s="13" t="s">
        <v>73</v>
      </c>
      <c r="H54" t="s">
        <v>55</v>
      </c>
      <c r="I54" t="s">
        <v>56</v>
      </c>
      <c r="J54" t="s">
        <v>57</v>
      </c>
      <c r="K54">
        <v>2939227.9186880002</v>
      </c>
      <c r="L54">
        <f t="shared" si="4"/>
        <v>6.4682332641912357</v>
      </c>
      <c r="M54" s="6" t="s">
        <v>96</v>
      </c>
      <c r="N54">
        <v>268.9907</v>
      </c>
      <c r="O54">
        <f t="shared" si="5"/>
        <v>10926.875608294265</v>
      </c>
      <c r="V54" t="e">
        <f t="shared" si="6"/>
        <v>#N/A</v>
      </c>
      <c r="W54">
        <v>18788.599999999999</v>
      </c>
      <c r="Y54">
        <v>3</v>
      </c>
      <c r="AA54">
        <f t="shared" si="7"/>
        <v>0.57316170616170559</v>
      </c>
      <c r="AB54">
        <v>0.57316170616170603</v>
      </c>
    </row>
    <row r="55" spans="3:28" ht="12.75" customHeight="1" x14ac:dyDescent="0.2">
      <c r="C55">
        <v>46</v>
      </c>
      <c r="D55" t="s">
        <v>51</v>
      </c>
      <c r="E55" t="s">
        <v>52</v>
      </c>
      <c r="F55" t="s">
        <v>53</v>
      </c>
      <c r="G55" s="13" t="s">
        <v>84</v>
      </c>
      <c r="H55" t="s">
        <v>55</v>
      </c>
      <c r="I55" t="s">
        <v>56</v>
      </c>
      <c r="J55" t="s">
        <v>57</v>
      </c>
      <c r="K55">
        <v>3824.557624</v>
      </c>
      <c r="L55">
        <f t="shared" si="4"/>
        <v>3.5825812087533286</v>
      </c>
      <c r="M55" s="6" t="s">
        <v>85</v>
      </c>
      <c r="N55">
        <v>10</v>
      </c>
      <c r="O55">
        <f t="shared" si="5"/>
        <v>382.45576240000003</v>
      </c>
      <c r="V55">
        <f t="shared" si="6"/>
        <v>7183.5</v>
      </c>
      <c r="W55">
        <v>7183.5</v>
      </c>
      <c r="Y55">
        <v>3</v>
      </c>
      <c r="AA55">
        <f t="shared" si="7"/>
        <v>6.2608548109563005</v>
      </c>
      <c r="AB55">
        <v>0.62608548109563</v>
      </c>
    </row>
    <row r="56" spans="3:28" ht="12.75" customHeight="1" x14ac:dyDescent="0.2">
      <c r="C56">
        <v>47</v>
      </c>
      <c r="D56" t="s">
        <v>51</v>
      </c>
      <c r="E56" t="s">
        <v>52</v>
      </c>
      <c r="F56" t="s">
        <v>53</v>
      </c>
      <c r="G56" s="13" t="s">
        <v>167</v>
      </c>
      <c r="H56" t="s">
        <v>55</v>
      </c>
      <c r="I56" t="s">
        <v>56</v>
      </c>
      <c r="J56" t="s">
        <v>57</v>
      </c>
      <c r="K56">
        <v>3824.557624</v>
      </c>
      <c r="L56">
        <f t="shared" si="4"/>
        <v>3.5825812087533286</v>
      </c>
      <c r="M56" s="6" t="s">
        <v>85</v>
      </c>
      <c r="N56">
        <v>10</v>
      </c>
      <c r="O56">
        <f t="shared" si="5"/>
        <v>382.45576240000003</v>
      </c>
      <c r="V56">
        <f t="shared" si="6"/>
        <v>7183.5</v>
      </c>
      <c r="W56">
        <v>7183.5</v>
      </c>
      <c r="Y56">
        <v>3</v>
      </c>
      <c r="AA56">
        <f t="shared" si="7"/>
        <v>6.2608548109563005</v>
      </c>
      <c r="AB56">
        <v>0.62608548109563</v>
      </c>
    </row>
    <row r="57" spans="3:28" ht="12.75" customHeight="1" x14ac:dyDescent="0.2">
      <c r="C57">
        <v>48</v>
      </c>
      <c r="D57" t="s">
        <v>51</v>
      </c>
      <c r="E57" t="s">
        <v>52</v>
      </c>
      <c r="F57" t="s">
        <v>53</v>
      </c>
      <c r="G57" s="13" t="s">
        <v>104</v>
      </c>
      <c r="H57" t="s">
        <v>55</v>
      </c>
      <c r="I57" t="s">
        <v>56</v>
      </c>
      <c r="J57" t="s">
        <v>57</v>
      </c>
      <c r="K57">
        <v>127196.41080500001</v>
      </c>
      <c r="L57">
        <f t="shared" si="4"/>
        <v>5.1044748566773697</v>
      </c>
      <c r="M57" s="6" t="s">
        <v>85</v>
      </c>
      <c r="N57">
        <v>332.57810000000001</v>
      </c>
      <c r="O57">
        <f t="shared" si="5"/>
        <v>382.45576243595116</v>
      </c>
      <c r="V57">
        <f t="shared" si="6"/>
        <v>7183.5</v>
      </c>
      <c r="W57">
        <v>7183.5</v>
      </c>
      <c r="Y57">
        <v>3</v>
      </c>
      <c r="AA57">
        <f t="shared" si="7"/>
        <v>6.2608548103677757</v>
      </c>
      <c r="AB57">
        <v>6.2608548103677801</v>
      </c>
    </row>
    <row r="58" spans="3:28" ht="12.75" customHeight="1" x14ac:dyDescent="0.2">
      <c r="C58">
        <v>49</v>
      </c>
      <c r="D58" t="s">
        <v>51</v>
      </c>
      <c r="E58" t="s">
        <v>52</v>
      </c>
      <c r="F58" t="s">
        <v>53</v>
      </c>
      <c r="G58" s="13" t="s">
        <v>143</v>
      </c>
      <c r="H58" t="s">
        <v>55</v>
      </c>
      <c r="I58" t="s">
        <v>56</v>
      </c>
      <c r="J58" t="s">
        <v>57</v>
      </c>
      <c r="K58">
        <v>35454058.674932003</v>
      </c>
      <c r="L58">
        <f t="shared" si="4"/>
        <v>7.5496659591024677</v>
      </c>
      <c r="M58" s="6" t="s">
        <v>59</v>
      </c>
      <c r="N58">
        <v>136.21010000000001</v>
      </c>
      <c r="O58">
        <f t="shared" si="5"/>
        <v>260289.49890596952</v>
      </c>
      <c r="V58">
        <f t="shared" si="6"/>
        <v>138910.70000000001</v>
      </c>
      <c r="W58">
        <v>138910.70000000001</v>
      </c>
      <c r="Y58">
        <v>3</v>
      </c>
      <c r="AA58">
        <f t="shared" si="7"/>
        <v>0.17789256524480074</v>
      </c>
      <c r="AB58">
        <v>0.17789256524480099</v>
      </c>
    </row>
    <row r="59" spans="3:28" ht="12.75" customHeight="1" x14ac:dyDescent="0.2">
      <c r="C59">
        <v>50</v>
      </c>
      <c r="D59" t="s">
        <v>51</v>
      </c>
      <c r="E59" t="s">
        <v>52</v>
      </c>
      <c r="F59" t="s">
        <v>53</v>
      </c>
      <c r="G59" s="13" t="s">
        <v>92</v>
      </c>
      <c r="H59" t="s">
        <v>55</v>
      </c>
      <c r="I59" t="s">
        <v>56</v>
      </c>
      <c r="J59" t="s">
        <v>57</v>
      </c>
      <c r="K59">
        <v>46624955.15738</v>
      </c>
      <c r="L59">
        <f t="shared" si="4"/>
        <v>7.6686184271242661</v>
      </c>
      <c r="M59" s="6" t="s">
        <v>59</v>
      </c>
      <c r="N59">
        <v>179.12729999999999</v>
      </c>
      <c r="O59">
        <f t="shared" si="5"/>
        <v>260289.4989059736</v>
      </c>
      <c r="V59">
        <f t="shared" si="6"/>
        <v>138910.70000000001</v>
      </c>
      <c r="W59">
        <v>138910.70000000001</v>
      </c>
      <c r="Y59">
        <v>3</v>
      </c>
      <c r="AA59">
        <f t="shared" si="7"/>
        <v>0.17789256524479796</v>
      </c>
      <c r="AB59">
        <v>0.17789256524479799</v>
      </c>
    </row>
    <row r="60" spans="3:28" ht="12.75" customHeight="1" x14ac:dyDescent="0.2">
      <c r="C60">
        <v>51</v>
      </c>
      <c r="D60" t="s">
        <v>51</v>
      </c>
      <c r="E60" t="s">
        <v>52</v>
      </c>
      <c r="F60" t="s">
        <v>53</v>
      </c>
      <c r="G60" s="13" t="s">
        <v>116</v>
      </c>
      <c r="H60" t="s">
        <v>55</v>
      </c>
      <c r="I60" t="s">
        <v>56</v>
      </c>
      <c r="J60" t="s">
        <v>57</v>
      </c>
      <c r="K60">
        <v>16387233.391062001</v>
      </c>
      <c r="L60">
        <f t="shared" si="4"/>
        <v>7.2145056390851749</v>
      </c>
      <c r="M60" s="6" t="s">
        <v>59</v>
      </c>
      <c r="N60">
        <v>62.957720000000002</v>
      </c>
      <c r="O60">
        <f t="shared" si="5"/>
        <v>260289.4989059642</v>
      </c>
      <c r="V60">
        <f t="shared" si="6"/>
        <v>138910.70000000001</v>
      </c>
      <c r="W60">
        <v>138910.70000000001</v>
      </c>
      <c r="Y60">
        <v>3</v>
      </c>
      <c r="AA60">
        <f t="shared" si="7"/>
        <v>0.17789256524480437</v>
      </c>
      <c r="AB60">
        <v>0.17789256524480401</v>
      </c>
    </row>
    <row r="61" spans="3:28" ht="12.75" customHeight="1" x14ac:dyDescent="0.25">
      <c r="C61">
        <v>52</v>
      </c>
      <c r="D61" t="s">
        <v>51</v>
      </c>
      <c r="E61" t="s">
        <v>52</v>
      </c>
      <c r="F61" t="s">
        <v>53</v>
      </c>
      <c r="G61" s="13" t="s">
        <v>132</v>
      </c>
      <c r="H61" t="s">
        <v>55</v>
      </c>
      <c r="I61" t="s">
        <v>56</v>
      </c>
      <c r="J61" t="s">
        <v>57</v>
      </c>
      <c r="K61">
        <v>92498.351462999999</v>
      </c>
      <c r="L61">
        <f t="shared" si="4"/>
        <v>4.9661339926644139</v>
      </c>
      <c r="M61" s="12" t="s">
        <v>132</v>
      </c>
      <c r="N61">
        <v>10</v>
      </c>
      <c r="O61">
        <f t="shared" si="5"/>
        <v>9249.8351462999999</v>
      </c>
      <c r="V61" t="e">
        <f t="shared" si="6"/>
        <v>#N/A</v>
      </c>
      <c r="W61">
        <v>1808.5</v>
      </c>
      <c r="Y61">
        <v>1</v>
      </c>
      <c r="AA61">
        <f t="shared" si="7"/>
        <v>0.19551699802167966</v>
      </c>
      <c r="AB61">
        <v>1.9551699802168001E-2</v>
      </c>
    </row>
    <row r="62" spans="3:28" ht="12.75" customHeight="1" x14ac:dyDescent="0.25">
      <c r="C62">
        <v>53</v>
      </c>
      <c r="D62" t="s">
        <v>51</v>
      </c>
      <c r="E62" t="s">
        <v>52</v>
      </c>
      <c r="F62" t="s">
        <v>53</v>
      </c>
      <c r="G62" s="13" t="s">
        <v>156</v>
      </c>
      <c r="H62" t="s">
        <v>55</v>
      </c>
      <c r="I62" t="s">
        <v>56</v>
      </c>
      <c r="J62" t="s">
        <v>57</v>
      </c>
      <c r="K62">
        <v>33554.258472000001</v>
      </c>
      <c r="L62">
        <f t="shared" si="4"/>
        <v>4.525747645623567</v>
      </c>
      <c r="M62" s="12" t="s">
        <v>156</v>
      </c>
      <c r="N62">
        <v>10</v>
      </c>
      <c r="O62">
        <f t="shared" si="5"/>
        <v>3355.4258472000001</v>
      </c>
      <c r="V62">
        <f t="shared" si="6"/>
        <v>7660.8</v>
      </c>
      <c r="W62">
        <v>7660.8</v>
      </c>
      <c r="Y62">
        <v>1</v>
      </c>
      <c r="AA62">
        <f t="shared" si="7"/>
        <v>2.2831081206555952</v>
      </c>
      <c r="AB62">
        <v>0.228310812065559</v>
      </c>
    </row>
    <row r="63" spans="3:28" ht="15" customHeight="1" x14ac:dyDescent="0.25">
      <c r="C63">
        <v>54</v>
      </c>
      <c r="D63" t="s">
        <v>51</v>
      </c>
      <c r="E63" t="s">
        <v>52</v>
      </c>
      <c r="F63" t="s">
        <v>53</v>
      </c>
      <c r="G63" s="13" t="s">
        <v>121</v>
      </c>
      <c r="H63" t="s">
        <v>55</v>
      </c>
      <c r="I63" t="s">
        <v>56</v>
      </c>
      <c r="J63" t="s">
        <v>57</v>
      </c>
      <c r="K63">
        <v>1957313.8214779999</v>
      </c>
      <c r="L63">
        <f t="shared" si="4"/>
        <v>6.2916604628627351</v>
      </c>
      <c r="M63" s="12" t="s">
        <v>121</v>
      </c>
      <c r="N63">
        <v>21411.68</v>
      </c>
      <c r="O63">
        <f t="shared" si="5"/>
        <v>91.413369781259576</v>
      </c>
      <c r="V63">
        <f t="shared" si="6"/>
        <v>803.2</v>
      </c>
      <c r="W63">
        <v>803.2</v>
      </c>
      <c r="Y63">
        <v>1</v>
      </c>
      <c r="AA63">
        <f t="shared" si="7"/>
        <v>8.7864609074356874</v>
      </c>
      <c r="AB63">
        <v>8.7864609074356892</v>
      </c>
    </row>
    <row r="64" spans="3:28" ht="12.75" customHeight="1" x14ac:dyDescent="0.2">
      <c r="C64">
        <v>55</v>
      </c>
      <c r="D64" t="s">
        <v>51</v>
      </c>
      <c r="E64" t="s">
        <v>52</v>
      </c>
      <c r="F64" t="s">
        <v>53</v>
      </c>
      <c r="G64" s="13" t="s">
        <v>171</v>
      </c>
      <c r="H64" t="s">
        <v>55</v>
      </c>
      <c r="I64" t="s">
        <v>56</v>
      </c>
      <c r="J64" t="s">
        <v>57</v>
      </c>
      <c r="K64">
        <v>10307032.658292999</v>
      </c>
      <c r="L64">
        <f t="shared" si="4"/>
        <v>7.0131336521296328</v>
      </c>
      <c r="M64" s="6" t="s">
        <v>99</v>
      </c>
      <c r="N64">
        <v>10</v>
      </c>
      <c r="O64">
        <f t="shared" si="5"/>
        <v>1030703.2658292999</v>
      </c>
      <c r="V64">
        <f t="shared" si="6"/>
        <v>90230.7</v>
      </c>
      <c r="W64">
        <v>90230.7</v>
      </c>
      <c r="Y64">
        <v>2</v>
      </c>
      <c r="AA64">
        <f t="shared" si="7"/>
        <v>4.3771424323275389E-2</v>
      </c>
      <c r="AB64">
        <v>4.3771424323275398E-3</v>
      </c>
    </row>
    <row r="65" spans="3:28" ht="12.75" customHeight="1" x14ac:dyDescent="0.2">
      <c r="C65">
        <v>56</v>
      </c>
      <c r="D65" t="s">
        <v>51</v>
      </c>
      <c r="E65" t="s">
        <v>52</v>
      </c>
      <c r="F65" t="s">
        <v>53</v>
      </c>
      <c r="G65" s="13" t="s">
        <v>98</v>
      </c>
      <c r="H65" t="s">
        <v>55</v>
      </c>
      <c r="I65" t="s">
        <v>56</v>
      </c>
      <c r="J65" t="s">
        <v>57</v>
      </c>
      <c r="K65">
        <v>10307032.658292999</v>
      </c>
      <c r="L65">
        <f t="shared" si="4"/>
        <v>7.0131336521296328</v>
      </c>
      <c r="M65" s="6" t="s">
        <v>99</v>
      </c>
      <c r="N65">
        <v>10</v>
      </c>
      <c r="O65">
        <f t="shared" si="5"/>
        <v>1030703.2658292999</v>
      </c>
      <c r="V65">
        <f t="shared" si="6"/>
        <v>90230.7</v>
      </c>
      <c r="W65">
        <v>90230.7</v>
      </c>
      <c r="Y65">
        <v>2</v>
      </c>
      <c r="AA65">
        <f t="shared" si="7"/>
        <v>4.3771424323275389E-2</v>
      </c>
      <c r="AB65">
        <v>4.3771424323275398E-3</v>
      </c>
    </row>
    <row r="66" spans="3:28" ht="15" customHeight="1" x14ac:dyDescent="0.25">
      <c r="C66">
        <v>57</v>
      </c>
      <c r="D66" t="s">
        <v>51</v>
      </c>
      <c r="E66" t="s">
        <v>52</v>
      </c>
      <c r="F66" t="s">
        <v>53</v>
      </c>
      <c r="G66" s="13" t="s">
        <v>179</v>
      </c>
      <c r="H66" t="s">
        <v>55</v>
      </c>
      <c r="I66" t="s">
        <v>56</v>
      </c>
      <c r="J66" t="s">
        <v>57</v>
      </c>
      <c r="K66">
        <v>1316900.3380470001</v>
      </c>
      <c r="L66">
        <f t="shared" si="4"/>
        <v>6.1195529091500909</v>
      </c>
      <c r="M66" s="12" t="s">
        <v>175</v>
      </c>
      <c r="N66">
        <v>10</v>
      </c>
      <c r="O66">
        <f t="shared" si="5"/>
        <v>131690.03380470001</v>
      </c>
      <c r="V66">
        <f t="shared" si="6"/>
        <v>19997.400000000001</v>
      </c>
      <c r="W66">
        <v>19997.400000000001</v>
      </c>
      <c r="Y66">
        <v>1</v>
      </c>
      <c r="AA66">
        <f t="shared" si="7"/>
        <v>0.15185203786686471</v>
      </c>
      <c r="AB66">
        <v>1.51852037866865E-2</v>
      </c>
    </row>
    <row r="67" spans="3:28" ht="15" customHeight="1" x14ac:dyDescent="0.25">
      <c r="C67">
        <v>58</v>
      </c>
      <c r="D67" t="s">
        <v>51</v>
      </c>
      <c r="E67" t="s">
        <v>52</v>
      </c>
      <c r="F67" t="s">
        <v>53</v>
      </c>
      <c r="G67" s="13" t="s">
        <v>180</v>
      </c>
      <c r="H67" t="s">
        <v>55</v>
      </c>
      <c r="I67" t="s">
        <v>56</v>
      </c>
      <c r="J67" t="s">
        <v>57</v>
      </c>
      <c r="K67">
        <v>1316900.3380470001</v>
      </c>
      <c r="L67">
        <f t="shared" si="4"/>
        <v>6.1195529091500909</v>
      </c>
      <c r="M67" s="12" t="s">
        <v>175</v>
      </c>
      <c r="N67">
        <v>10</v>
      </c>
      <c r="O67">
        <f t="shared" si="5"/>
        <v>131690.03380470001</v>
      </c>
      <c r="V67">
        <f t="shared" si="6"/>
        <v>19997.400000000001</v>
      </c>
      <c r="W67">
        <v>19997.400000000001</v>
      </c>
      <c r="Y67">
        <v>1</v>
      </c>
      <c r="AA67">
        <f t="shared" si="7"/>
        <v>0.15185203786686471</v>
      </c>
      <c r="AB67">
        <v>1.51852037866865E-2</v>
      </c>
    </row>
    <row r="68" spans="3:28" ht="12.75" customHeight="1" x14ac:dyDescent="0.25">
      <c r="C68">
        <v>59</v>
      </c>
      <c r="D68" t="s">
        <v>51</v>
      </c>
      <c r="E68" t="s">
        <v>52</v>
      </c>
      <c r="F68" t="s">
        <v>53</v>
      </c>
      <c r="G68" s="13" t="s">
        <v>142</v>
      </c>
      <c r="H68" t="s">
        <v>55</v>
      </c>
      <c r="I68" t="s">
        <v>56</v>
      </c>
      <c r="J68" t="s">
        <v>57</v>
      </c>
      <c r="K68">
        <v>3459140.4585790001</v>
      </c>
      <c r="L68">
        <f t="shared" si="4"/>
        <v>6.5389681969225188</v>
      </c>
      <c r="M68" s="6" t="s">
        <v>72</v>
      </c>
      <c r="N68">
        <v>10</v>
      </c>
      <c r="O68">
        <f t="shared" si="5"/>
        <v>345914.0458579</v>
      </c>
      <c r="Q68">
        <v>37</v>
      </c>
      <c r="R68" s="12" t="s">
        <v>165</v>
      </c>
      <c r="S68" s="12">
        <v>2494086.7999999998</v>
      </c>
      <c r="T68" s="12">
        <v>38</v>
      </c>
      <c r="V68" t="e">
        <f t="shared" si="6"/>
        <v>#N/A</v>
      </c>
      <c r="W68">
        <v>261600.6</v>
      </c>
      <c r="Y68">
        <v>16</v>
      </c>
      <c r="AA68">
        <f t="shared" si="7"/>
        <v>4.7266185619755159E-2</v>
      </c>
      <c r="AB68">
        <v>4.7266185619755201E-3</v>
      </c>
    </row>
    <row r="69" spans="3:28" ht="12.75" customHeight="1" x14ac:dyDescent="0.25">
      <c r="C69">
        <v>60</v>
      </c>
      <c r="D69" t="s">
        <v>51</v>
      </c>
      <c r="E69" t="s">
        <v>52</v>
      </c>
      <c r="F69" t="s">
        <v>53</v>
      </c>
      <c r="G69" s="13" t="s">
        <v>150</v>
      </c>
      <c r="H69" t="s">
        <v>55</v>
      </c>
      <c r="I69" t="s">
        <v>56</v>
      </c>
      <c r="J69" t="s">
        <v>57</v>
      </c>
      <c r="K69">
        <v>37182.854138000002</v>
      </c>
      <c r="L69">
        <f t="shared" si="4"/>
        <v>4.570342722950933</v>
      </c>
      <c r="M69" s="6" t="s">
        <v>145</v>
      </c>
      <c r="N69">
        <v>10</v>
      </c>
      <c r="O69">
        <f t="shared" si="5"/>
        <v>3718.2854138000002</v>
      </c>
      <c r="Q69">
        <v>9</v>
      </c>
      <c r="R69" s="14" t="s">
        <v>58</v>
      </c>
      <c r="S69" s="12">
        <v>23718.1</v>
      </c>
      <c r="T69" s="12">
        <v>12</v>
      </c>
      <c r="V69">
        <f t="shared" si="6"/>
        <v>74365.7</v>
      </c>
      <c r="W69">
        <v>74365.7</v>
      </c>
      <c r="Y69">
        <v>1</v>
      </c>
      <c r="AA69">
        <f t="shared" si="7"/>
        <v>19.999997774242942</v>
      </c>
      <c r="AB69">
        <v>1.9999997774242899</v>
      </c>
    </row>
    <row r="70" spans="3:28" ht="12.75" customHeight="1" x14ac:dyDescent="0.25">
      <c r="C70">
        <v>61</v>
      </c>
      <c r="D70" t="s">
        <v>51</v>
      </c>
      <c r="E70" t="s">
        <v>52</v>
      </c>
      <c r="F70" t="s">
        <v>53</v>
      </c>
      <c r="G70" s="13" t="s">
        <v>144</v>
      </c>
      <c r="H70" t="s">
        <v>55</v>
      </c>
      <c r="I70" t="s">
        <v>56</v>
      </c>
      <c r="J70" t="s">
        <v>57</v>
      </c>
      <c r="K70">
        <v>37182.854138000002</v>
      </c>
      <c r="L70">
        <f t="shared" si="4"/>
        <v>4.570342722950933</v>
      </c>
      <c r="M70" s="6" t="s">
        <v>145</v>
      </c>
      <c r="N70">
        <v>10</v>
      </c>
      <c r="O70">
        <f t="shared" si="5"/>
        <v>3718.2854138000002</v>
      </c>
      <c r="Q70">
        <v>13</v>
      </c>
      <c r="R70" s="12" t="s">
        <v>127</v>
      </c>
      <c r="S70" s="12">
        <v>36660.800000000003</v>
      </c>
      <c r="T70" s="12">
        <v>13</v>
      </c>
      <c r="V70">
        <f t="shared" si="6"/>
        <v>74365.7</v>
      </c>
      <c r="W70">
        <v>74365.7</v>
      </c>
      <c r="Y70">
        <v>1</v>
      </c>
      <c r="AA70">
        <f t="shared" si="7"/>
        <v>19.999997774242942</v>
      </c>
      <c r="AB70">
        <v>1.9999997774242899</v>
      </c>
    </row>
    <row r="71" spans="3:28" ht="15" customHeight="1" x14ac:dyDescent="0.25">
      <c r="C71">
        <v>62</v>
      </c>
      <c r="D71" t="s">
        <v>51</v>
      </c>
      <c r="E71" t="s">
        <v>52</v>
      </c>
      <c r="F71" t="s">
        <v>53</v>
      </c>
      <c r="G71" s="13" t="s">
        <v>149</v>
      </c>
      <c r="H71" t="s">
        <v>55</v>
      </c>
      <c r="I71" t="s">
        <v>56</v>
      </c>
      <c r="J71" t="s">
        <v>57</v>
      </c>
      <c r="K71">
        <v>56370.081442000002</v>
      </c>
      <c r="L71">
        <f t="shared" si="4"/>
        <v>4.7510486622778014</v>
      </c>
      <c r="M71" s="12" t="s">
        <v>166</v>
      </c>
      <c r="N71">
        <v>10</v>
      </c>
      <c r="O71">
        <f t="shared" si="5"/>
        <v>5637.0081442000001</v>
      </c>
      <c r="Q71">
        <v>12</v>
      </c>
      <c r="R71" s="12" t="s">
        <v>105</v>
      </c>
      <c r="S71" s="12">
        <v>93206</v>
      </c>
      <c r="T71" s="12">
        <v>7</v>
      </c>
      <c r="V71">
        <f t="shared" si="6"/>
        <v>56370</v>
      </c>
      <c r="W71">
        <v>56370</v>
      </c>
      <c r="Y71">
        <v>1</v>
      </c>
      <c r="AA71">
        <f t="shared" si="7"/>
        <v>9.9999855522649757</v>
      </c>
      <c r="AB71">
        <v>0.99999855522649705</v>
      </c>
    </row>
    <row r="72" spans="3:28" ht="12.75" customHeight="1" x14ac:dyDescent="0.25">
      <c r="C72">
        <v>63</v>
      </c>
      <c r="D72" t="s">
        <v>51</v>
      </c>
      <c r="E72" t="s">
        <v>52</v>
      </c>
      <c r="F72" t="s">
        <v>53</v>
      </c>
      <c r="G72" s="13" t="s">
        <v>169</v>
      </c>
      <c r="H72" t="s">
        <v>55</v>
      </c>
      <c r="I72" t="s">
        <v>56</v>
      </c>
      <c r="J72" t="s">
        <v>57</v>
      </c>
      <c r="K72">
        <v>18122.380147</v>
      </c>
      <c r="L72">
        <f t="shared" si="4"/>
        <v>4.2582152362119032</v>
      </c>
      <c r="M72" s="6" t="s">
        <v>68</v>
      </c>
      <c r="N72">
        <v>10</v>
      </c>
      <c r="O72">
        <f t="shared" si="5"/>
        <v>1812.2380146999999</v>
      </c>
      <c r="Q72">
        <v>4</v>
      </c>
      <c r="R72" s="12" t="s">
        <v>181</v>
      </c>
      <c r="S72" s="12">
        <v>32303.9</v>
      </c>
      <c r="T72" s="12">
        <v>4</v>
      </c>
      <c r="V72">
        <f t="shared" si="6"/>
        <v>1812530.5</v>
      </c>
      <c r="W72">
        <v>1812530.5</v>
      </c>
      <c r="Y72">
        <v>3</v>
      </c>
      <c r="AA72">
        <f t="shared" si="7"/>
        <v>333.38713150951617</v>
      </c>
      <c r="AB72">
        <v>33.338713150951598</v>
      </c>
    </row>
    <row r="73" spans="3:28" ht="12.75" customHeight="1" x14ac:dyDescent="0.25">
      <c r="C73">
        <v>64</v>
      </c>
      <c r="D73" t="s">
        <v>51</v>
      </c>
      <c r="E73" t="s">
        <v>52</v>
      </c>
      <c r="F73" t="s">
        <v>53</v>
      </c>
      <c r="G73" s="13" t="s">
        <v>101</v>
      </c>
      <c r="H73" t="s">
        <v>55</v>
      </c>
      <c r="I73" t="s">
        <v>56</v>
      </c>
      <c r="J73" t="s">
        <v>57</v>
      </c>
      <c r="K73">
        <v>18122.380147</v>
      </c>
      <c r="L73">
        <f t="shared" si="4"/>
        <v>4.2582152362119032</v>
      </c>
      <c r="M73" s="6" t="s">
        <v>68</v>
      </c>
      <c r="N73">
        <v>10</v>
      </c>
      <c r="O73">
        <f t="shared" si="5"/>
        <v>1812.2380146999999</v>
      </c>
      <c r="Q73">
        <v>3</v>
      </c>
      <c r="R73" s="12" t="s">
        <v>140</v>
      </c>
      <c r="S73" s="12">
        <v>4886.5</v>
      </c>
      <c r="T73" s="12">
        <v>5</v>
      </c>
      <c r="V73">
        <f t="shared" si="6"/>
        <v>1812530.5</v>
      </c>
      <c r="W73">
        <v>1812530.5</v>
      </c>
      <c r="Y73">
        <v>3</v>
      </c>
      <c r="AA73">
        <f t="shared" si="7"/>
        <v>333.38713150951617</v>
      </c>
      <c r="AB73">
        <v>33.338713150951598</v>
      </c>
    </row>
    <row r="74" spans="3:28" ht="15" x14ac:dyDescent="0.25">
      <c r="C74">
        <v>65</v>
      </c>
      <c r="D74" t="s">
        <v>51</v>
      </c>
      <c r="E74" t="s">
        <v>52</v>
      </c>
      <c r="F74" t="s">
        <v>53</v>
      </c>
      <c r="G74" s="13" t="s">
        <v>68</v>
      </c>
      <c r="H74" t="s">
        <v>55</v>
      </c>
      <c r="I74" t="s">
        <v>56</v>
      </c>
      <c r="J74" t="s">
        <v>57</v>
      </c>
      <c r="K74">
        <v>18028.103525999999</v>
      </c>
      <c r="L74">
        <f t="shared" ref="L74:L105" si="8">LOG10(K74)</f>
        <v>4.2559500433329003</v>
      </c>
      <c r="M74" s="6" t="s">
        <v>68</v>
      </c>
      <c r="N74">
        <v>10</v>
      </c>
      <c r="O74">
        <f t="shared" ref="O74:O105" si="9">K74/N74</f>
        <v>1802.8103526</v>
      </c>
      <c r="Q74">
        <v>5</v>
      </c>
      <c r="R74" s="12" t="s">
        <v>81</v>
      </c>
      <c r="S74" s="12">
        <v>2697</v>
      </c>
      <c r="T74" s="12">
        <v>6</v>
      </c>
      <c r="V74">
        <f t="shared" ref="V74:V99" si="10">INDEX($S$10:$S$53, MATCH(M74,$R$10:$R$53,0))</f>
        <v>1812530.5</v>
      </c>
      <c r="W74">
        <v>1812530.5</v>
      </c>
      <c r="Y74">
        <v>3</v>
      </c>
      <c r="AA74">
        <f t="shared" ref="AA74:AA99" si="11">(W74/Y74)/O74</f>
        <v>335.13055461546134</v>
      </c>
      <c r="AB74">
        <v>33.513055461546102</v>
      </c>
    </row>
    <row r="75" spans="3:28" ht="12.75" customHeight="1" x14ac:dyDescent="0.25">
      <c r="C75">
        <v>66</v>
      </c>
      <c r="D75" t="s">
        <v>51</v>
      </c>
      <c r="E75" t="s">
        <v>52</v>
      </c>
      <c r="F75" t="s">
        <v>53</v>
      </c>
      <c r="G75" s="13" t="s">
        <v>74</v>
      </c>
      <c r="H75" t="s">
        <v>55</v>
      </c>
      <c r="I75" t="s">
        <v>56</v>
      </c>
      <c r="J75" t="s">
        <v>57</v>
      </c>
      <c r="K75">
        <v>50360.187089999999</v>
      </c>
      <c r="L75">
        <f t="shared" si="8"/>
        <v>4.7020873348592502</v>
      </c>
      <c r="M75" s="12" t="s">
        <v>74</v>
      </c>
      <c r="N75">
        <v>10</v>
      </c>
      <c r="O75">
        <f t="shared" si="9"/>
        <v>5036.0187089999999</v>
      </c>
      <c r="Q75">
        <v>38</v>
      </c>
      <c r="R75" s="12" t="s">
        <v>108</v>
      </c>
      <c r="S75" s="12">
        <v>914795.7</v>
      </c>
      <c r="T75" s="12">
        <v>8</v>
      </c>
      <c r="V75">
        <f t="shared" si="10"/>
        <v>5035438.5999999996</v>
      </c>
      <c r="W75">
        <v>5035438.5999999996</v>
      </c>
      <c r="Y75">
        <v>1</v>
      </c>
      <c r="AA75">
        <f t="shared" si="11"/>
        <v>999.88480801332935</v>
      </c>
      <c r="AB75">
        <v>99.988480801332898</v>
      </c>
    </row>
    <row r="76" spans="3:28" ht="12.75" customHeight="1" x14ac:dyDescent="0.2">
      <c r="C76">
        <v>67</v>
      </c>
      <c r="D76" t="s">
        <v>51</v>
      </c>
      <c r="E76" t="s">
        <v>52</v>
      </c>
      <c r="F76" t="s">
        <v>53</v>
      </c>
      <c r="G76" s="13" t="s">
        <v>147</v>
      </c>
      <c r="H76" t="s">
        <v>55</v>
      </c>
      <c r="I76" t="s">
        <v>56</v>
      </c>
      <c r="J76" t="s">
        <v>57</v>
      </c>
      <c r="K76">
        <v>20570.604788000001</v>
      </c>
      <c r="L76">
        <f t="shared" si="8"/>
        <v>4.3132470603981741</v>
      </c>
      <c r="N76">
        <v>10</v>
      </c>
      <c r="O76">
        <f t="shared" si="9"/>
        <v>2057.0604788000001</v>
      </c>
      <c r="V76" t="e">
        <f t="shared" si="10"/>
        <v>#N/A</v>
      </c>
      <c r="W76" t="e">
        <f>#N/A</f>
        <v>#N/A</v>
      </c>
      <c r="Y76">
        <v>1</v>
      </c>
      <c r="AA76" t="e">
        <f t="shared" si="11"/>
        <v>#N/A</v>
      </c>
      <c r="AB76">
        <v>1</v>
      </c>
    </row>
    <row r="77" spans="3:28" ht="15" x14ac:dyDescent="0.25">
      <c r="C77">
        <v>68</v>
      </c>
      <c r="D77" t="s">
        <v>51</v>
      </c>
      <c r="E77" t="s">
        <v>52</v>
      </c>
      <c r="F77" t="s">
        <v>53</v>
      </c>
      <c r="G77" s="13" t="s">
        <v>170</v>
      </c>
      <c r="H77" t="s">
        <v>55</v>
      </c>
      <c r="I77" t="s">
        <v>56</v>
      </c>
      <c r="J77" t="s">
        <v>57</v>
      </c>
      <c r="K77">
        <v>8416.3600850000003</v>
      </c>
      <c r="L77">
        <f t="shared" si="8"/>
        <v>3.9251243080338951</v>
      </c>
      <c r="M77" s="6" t="s">
        <v>87</v>
      </c>
      <c r="N77">
        <v>10</v>
      </c>
      <c r="O77">
        <f t="shared" si="9"/>
        <v>841.6360085</v>
      </c>
      <c r="Q77">
        <v>14</v>
      </c>
      <c r="R77" s="14" t="s">
        <v>72</v>
      </c>
      <c r="S77" s="12">
        <v>261600.6</v>
      </c>
      <c r="T77" s="12">
        <v>9</v>
      </c>
      <c r="V77">
        <f t="shared" si="10"/>
        <v>803480.2</v>
      </c>
      <c r="W77">
        <v>803480.2</v>
      </c>
      <c r="Y77">
        <v>2</v>
      </c>
      <c r="AA77">
        <f t="shared" si="11"/>
        <v>477.33235738808099</v>
      </c>
      <c r="AB77">
        <v>47.733235738808098</v>
      </c>
    </row>
    <row r="78" spans="3:28" ht="12.75" customHeight="1" x14ac:dyDescent="0.25">
      <c r="C78">
        <v>69</v>
      </c>
      <c r="D78" t="s">
        <v>51</v>
      </c>
      <c r="E78" t="s">
        <v>52</v>
      </c>
      <c r="F78" t="s">
        <v>53</v>
      </c>
      <c r="G78" s="13" t="s">
        <v>87</v>
      </c>
      <c r="H78" t="s">
        <v>55</v>
      </c>
      <c r="I78" t="s">
        <v>56</v>
      </c>
      <c r="J78" t="s">
        <v>57</v>
      </c>
      <c r="K78">
        <v>803480.24704499997</v>
      </c>
      <c r="L78">
        <f t="shared" si="8"/>
        <v>5.9049752044287898</v>
      </c>
      <c r="M78" s="6" t="s">
        <v>87</v>
      </c>
      <c r="N78">
        <v>10</v>
      </c>
      <c r="O78">
        <f t="shared" si="9"/>
        <v>80348.0247045</v>
      </c>
      <c r="Q78">
        <v>10</v>
      </c>
      <c r="R78" s="12" t="s">
        <v>130</v>
      </c>
      <c r="S78" s="12">
        <v>38974.699999999997</v>
      </c>
      <c r="T78" s="12">
        <v>10</v>
      </c>
      <c r="V78">
        <f t="shared" si="10"/>
        <v>803480.2</v>
      </c>
      <c r="W78">
        <v>803480.2</v>
      </c>
      <c r="Y78">
        <v>2</v>
      </c>
      <c r="AA78">
        <f t="shared" si="11"/>
        <v>4.9999997072423357</v>
      </c>
      <c r="AB78">
        <v>0.49999997072423402</v>
      </c>
    </row>
    <row r="79" spans="3:28" ht="12.75" customHeight="1" x14ac:dyDescent="0.2">
      <c r="C79">
        <v>70</v>
      </c>
      <c r="D79" t="s">
        <v>51</v>
      </c>
      <c r="E79" t="s">
        <v>52</v>
      </c>
      <c r="F79" t="s">
        <v>53</v>
      </c>
      <c r="G79" s="13" t="s">
        <v>160</v>
      </c>
      <c r="H79" t="s">
        <v>55</v>
      </c>
      <c r="I79" t="s">
        <v>56</v>
      </c>
      <c r="J79" t="s">
        <v>57</v>
      </c>
      <c r="K79">
        <v>19488.888085999999</v>
      </c>
      <c r="L79">
        <f t="shared" si="8"/>
        <v>4.2897870616989522</v>
      </c>
      <c r="M79" s="6" t="s">
        <v>161</v>
      </c>
      <c r="N79">
        <v>10</v>
      </c>
      <c r="O79">
        <f t="shared" si="9"/>
        <v>1948.8888085999999</v>
      </c>
      <c r="V79">
        <f t="shared" si="10"/>
        <v>19488.8</v>
      </c>
      <c r="W79">
        <v>19488.8</v>
      </c>
      <c r="Y79">
        <v>2</v>
      </c>
      <c r="AA79">
        <f t="shared" si="11"/>
        <v>4.999977400968282</v>
      </c>
      <c r="AB79">
        <v>0.49999774009682801</v>
      </c>
    </row>
    <row r="80" spans="3:28" ht="12.75" customHeight="1" x14ac:dyDescent="0.2">
      <c r="C80">
        <v>71</v>
      </c>
      <c r="D80" t="s">
        <v>51</v>
      </c>
      <c r="E80" t="s">
        <v>52</v>
      </c>
      <c r="F80" t="s">
        <v>53</v>
      </c>
      <c r="G80" s="13" t="s">
        <v>163</v>
      </c>
      <c r="H80" t="s">
        <v>55</v>
      </c>
      <c r="I80" t="s">
        <v>56</v>
      </c>
      <c r="J80" t="s">
        <v>57</v>
      </c>
      <c r="K80">
        <v>19488.888085999999</v>
      </c>
      <c r="L80">
        <f t="shared" si="8"/>
        <v>4.2897870616989522</v>
      </c>
      <c r="M80" s="6" t="s">
        <v>161</v>
      </c>
      <c r="N80">
        <v>10</v>
      </c>
      <c r="O80">
        <f t="shared" si="9"/>
        <v>1948.8888085999999</v>
      </c>
      <c r="V80">
        <f t="shared" si="10"/>
        <v>19488.8</v>
      </c>
      <c r="W80">
        <v>19488.8</v>
      </c>
      <c r="Y80">
        <v>2</v>
      </c>
      <c r="AA80">
        <f t="shared" si="11"/>
        <v>4.999977400968282</v>
      </c>
      <c r="AB80">
        <v>0.49999774009682801</v>
      </c>
    </row>
    <row r="81" spans="3:28" ht="12.75" customHeight="1" x14ac:dyDescent="0.2">
      <c r="C81">
        <v>72</v>
      </c>
      <c r="D81" t="s">
        <v>51</v>
      </c>
      <c r="E81" t="s">
        <v>52</v>
      </c>
      <c r="F81" t="s">
        <v>53</v>
      </c>
      <c r="G81" s="13" t="s">
        <v>162</v>
      </c>
      <c r="H81" t="s">
        <v>55</v>
      </c>
      <c r="I81" t="s">
        <v>56</v>
      </c>
      <c r="J81" t="s">
        <v>57</v>
      </c>
      <c r="K81">
        <v>527309.67943899997</v>
      </c>
      <c r="L81">
        <f t="shared" si="8"/>
        <v>5.7220657434315267</v>
      </c>
      <c r="M81" s="20" t="s">
        <v>162</v>
      </c>
      <c r="N81">
        <v>10</v>
      </c>
      <c r="O81">
        <f t="shared" si="9"/>
        <v>52730.967943899996</v>
      </c>
      <c r="V81">
        <f t="shared" si="10"/>
        <v>527309.6</v>
      </c>
      <c r="W81">
        <v>527309.6</v>
      </c>
      <c r="Y81">
        <v>1</v>
      </c>
      <c r="AA81">
        <f t="shared" si="11"/>
        <v>9.9999984935038544</v>
      </c>
      <c r="AB81">
        <v>0.999999849350385</v>
      </c>
    </row>
    <row r="82" spans="3:28" ht="12.75" customHeight="1" x14ac:dyDescent="0.25">
      <c r="C82">
        <v>73</v>
      </c>
      <c r="D82" t="s">
        <v>51</v>
      </c>
      <c r="E82" t="s">
        <v>52</v>
      </c>
      <c r="F82" t="s">
        <v>53</v>
      </c>
      <c r="G82" s="13" t="s">
        <v>66</v>
      </c>
      <c r="H82" t="s">
        <v>55</v>
      </c>
      <c r="I82" t="s">
        <v>56</v>
      </c>
      <c r="J82" t="s">
        <v>57</v>
      </c>
      <c r="K82">
        <v>37523.013831999997</v>
      </c>
      <c r="L82">
        <f t="shared" si="8"/>
        <v>4.574297713450119</v>
      </c>
      <c r="M82" s="20" t="s">
        <v>66</v>
      </c>
      <c r="N82">
        <v>10</v>
      </c>
      <c r="O82">
        <f t="shared" si="9"/>
        <v>3752.3013831999997</v>
      </c>
      <c r="Q82">
        <v>6</v>
      </c>
      <c r="R82" s="14" t="s">
        <v>126</v>
      </c>
      <c r="S82" s="12">
        <v>94801.7</v>
      </c>
      <c r="T82" s="12">
        <v>3</v>
      </c>
      <c r="V82">
        <f t="shared" si="10"/>
        <v>375230138.30000001</v>
      </c>
      <c r="W82">
        <v>375230138.30000001</v>
      </c>
      <c r="Y82">
        <v>1</v>
      </c>
      <c r="AA82">
        <f t="shared" si="11"/>
        <v>99999.999994669954</v>
      </c>
      <c r="AB82">
        <v>9999.9999994669906</v>
      </c>
    </row>
    <row r="83" spans="3:28" ht="12.75" customHeight="1" x14ac:dyDescent="0.2">
      <c r="C83">
        <v>74</v>
      </c>
      <c r="D83" t="s">
        <v>51</v>
      </c>
      <c r="E83" t="s">
        <v>52</v>
      </c>
      <c r="F83" t="s">
        <v>53</v>
      </c>
      <c r="G83" s="13" t="s">
        <v>151</v>
      </c>
      <c r="H83" t="s">
        <v>55</v>
      </c>
      <c r="I83" t="s">
        <v>56</v>
      </c>
      <c r="J83" t="s">
        <v>57</v>
      </c>
      <c r="K83">
        <v>0</v>
      </c>
      <c r="L83">
        <v>0</v>
      </c>
      <c r="M83" s="20" t="s">
        <v>151</v>
      </c>
      <c r="N83">
        <v>10</v>
      </c>
      <c r="O83">
        <f t="shared" si="9"/>
        <v>0</v>
      </c>
      <c r="V83" t="e">
        <f t="shared" si="10"/>
        <v>#N/A</v>
      </c>
      <c r="W83" t="e">
        <f>#N/A</f>
        <v>#N/A</v>
      </c>
      <c r="Y83">
        <v>1</v>
      </c>
      <c r="AA83" t="e">
        <f t="shared" si="11"/>
        <v>#N/A</v>
      </c>
      <c r="AB83">
        <v>1</v>
      </c>
    </row>
    <row r="84" spans="3:28" x14ac:dyDescent="0.2">
      <c r="C84">
        <v>75</v>
      </c>
      <c r="D84" t="s">
        <v>51</v>
      </c>
      <c r="E84" t="s">
        <v>52</v>
      </c>
      <c r="F84" t="s">
        <v>53</v>
      </c>
      <c r="G84" s="13" t="s">
        <v>154</v>
      </c>
      <c r="H84" t="s">
        <v>55</v>
      </c>
      <c r="I84" t="s">
        <v>56</v>
      </c>
      <c r="J84" t="s">
        <v>57</v>
      </c>
      <c r="K84">
        <v>0</v>
      </c>
      <c r="L84">
        <v>0</v>
      </c>
      <c r="M84" s="20" t="s">
        <v>154</v>
      </c>
      <c r="N84">
        <v>10</v>
      </c>
      <c r="O84">
        <f t="shared" si="9"/>
        <v>0</v>
      </c>
      <c r="V84" t="e">
        <f t="shared" si="10"/>
        <v>#N/A</v>
      </c>
      <c r="W84" t="e">
        <f>#N/A</f>
        <v>#N/A</v>
      </c>
      <c r="Y84">
        <v>1</v>
      </c>
      <c r="AA84" t="e">
        <f t="shared" si="11"/>
        <v>#N/A</v>
      </c>
      <c r="AB84">
        <v>1</v>
      </c>
    </row>
    <row r="85" spans="3:28" ht="12.75" customHeight="1" x14ac:dyDescent="0.2">
      <c r="C85">
        <v>76</v>
      </c>
      <c r="D85" t="s">
        <v>51</v>
      </c>
      <c r="E85" t="s">
        <v>52</v>
      </c>
      <c r="F85" t="s">
        <v>53</v>
      </c>
      <c r="G85" s="13" t="s">
        <v>174</v>
      </c>
      <c r="H85" t="s">
        <v>55</v>
      </c>
      <c r="I85" t="s">
        <v>56</v>
      </c>
      <c r="J85" t="s">
        <v>57</v>
      </c>
      <c r="K85">
        <v>0</v>
      </c>
      <c r="L85">
        <v>0</v>
      </c>
      <c r="M85" s="20" t="s">
        <v>174</v>
      </c>
      <c r="N85">
        <v>10</v>
      </c>
      <c r="O85">
        <f t="shared" si="9"/>
        <v>0</v>
      </c>
      <c r="V85" t="e">
        <f t="shared" si="10"/>
        <v>#N/A</v>
      </c>
      <c r="W85" t="e">
        <f>#N/A</f>
        <v>#N/A</v>
      </c>
      <c r="Y85">
        <v>1</v>
      </c>
      <c r="AA85" t="e">
        <f t="shared" si="11"/>
        <v>#N/A</v>
      </c>
      <c r="AB85">
        <v>1</v>
      </c>
    </row>
    <row r="86" spans="3:28" ht="12.75" customHeight="1" x14ac:dyDescent="0.25">
      <c r="C86">
        <v>77</v>
      </c>
      <c r="D86" t="s">
        <v>51</v>
      </c>
      <c r="E86" t="s">
        <v>52</v>
      </c>
      <c r="F86" t="s">
        <v>53</v>
      </c>
      <c r="G86" s="13" t="s">
        <v>64</v>
      </c>
      <c r="H86" t="s">
        <v>55</v>
      </c>
      <c r="I86" t="s">
        <v>56</v>
      </c>
      <c r="J86" t="s">
        <v>57</v>
      </c>
      <c r="K86">
        <v>602.50373400000001</v>
      </c>
      <c r="L86">
        <f t="shared" ref="L86:L97" si="12">LOG10(K86)</f>
        <v>2.7799597427831224</v>
      </c>
      <c r="M86" s="20" t="s">
        <v>64</v>
      </c>
      <c r="N86">
        <v>10</v>
      </c>
      <c r="O86">
        <f t="shared" si="9"/>
        <v>60.250373400000001</v>
      </c>
      <c r="Q86">
        <v>2</v>
      </c>
      <c r="R86" s="12" t="s">
        <v>153</v>
      </c>
      <c r="S86" s="12">
        <v>6637.5</v>
      </c>
      <c r="T86" s="12">
        <v>2</v>
      </c>
      <c r="V86">
        <f t="shared" si="10"/>
        <v>6025037.2999999998</v>
      </c>
      <c r="W86">
        <v>6025037.2999999998</v>
      </c>
      <c r="Y86">
        <v>1</v>
      </c>
      <c r="AA86">
        <f t="shared" si="11"/>
        <v>99999.99933610369</v>
      </c>
      <c r="AB86">
        <v>9999.9999336103701</v>
      </c>
    </row>
    <row r="87" spans="3:28" x14ac:dyDescent="0.2">
      <c r="C87">
        <v>78</v>
      </c>
      <c r="D87" t="s">
        <v>51</v>
      </c>
      <c r="E87" t="s">
        <v>52</v>
      </c>
      <c r="F87" t="s">
        <v>53</v>
      </c>
      <c r="G87" s="13" t="s">
        <v>177</v>
      </c>
      <c r="H87" t="s">
        <v>55</v>
      </c>
      <c r="I87" t="s">
        <v>56</v>
      </c>
      <c r="J87" t="s">
        <v>57</v>
      </c>
      <c r="K87">
        <v>903571.98045899998</v>
      </c>
      <c r="L87">
        <f t="shared" si="12"/>
        <v>5.9559627550939265</v>
      </c>
      <c r="M87" s="20" t="s">
        <v>177</v>
      </c>
      <c r="N87">
        <v>10</v>
      </c>
      <c r="O87">
        <f t="shared" si="9"/>
        <v>90357.198045900004</v>
      </c>
      <c r="V87">
        <f t="shared" si="10"/>
        <v>903571.9</v>
      </c>
      <c r="W87">
        <v>903571.9</v>
      </c>
      <c r="Y87">
        <v>1</v>
      </c>
      <c r="AA87">
        <f t="shared" si="11"/>
        <v>9.9999991095452074</v>
      </c>
      <c r="AB87">
        <v>0.99999991095452101</v>
      </c>
    </row>
    <row r="88" spans="3:28" ht="12.75" customHeight="1" x14ac:dyDescent="0.2">
      <c r="C88">
        <v>79</v>
      </c>
      <c r="D88" t="s">
        <v>51</v>
      </c>
      <c r="E88" t="s">
        <v>52</v>
      </c>
      <c r="F88" t="s">
        <v>53</v>
      </c>
      <c r="G88" s="13" t="s">
        <v>165</v>
      </c>
      <c r="H88" t="s">
        <v>55</v>
      </c>
      <c r="I88" t="s">
        <v>56</v>
      </c>
      <c r="J88" t="s">
        <v>57</v>
      </c>
      <c r="K88">
        <v>2494086.8096650001</v>
      </c>
      <c r="L88">
        <f t="shared" si="12"/>
        <v>6.3969115655428306</v>
      </c>
      <c r="M88" s="20" t="s">
        <v>165</v>
      </c>
      <c r="N88">
        <v>10</v>
      </c>
      <c r="O88">
        <f t="shared" si="9"/>
        <v>249408.68096650002</v>
      </c>
      <c r="V88" t="e">
        <f t="shared" si="10"/>
        <v>#N/A</v>
      </c>
      <c r="W88">
        <v>2494086.7999999998</v>
      </c>
      <c r="Y88">
        <v>1</v>
      </c>
      <c r="AA88">
        <f t="shared" si="11"/>
        <v>9.9999999612483403</v>
      </c>
      <c r="AB88">
        <v>29.999999883745001</v>
      </c>
    </row>
    <row r="89" spans="3:28" ht="12.75" customHeight="1" x14ac:dyDescent="0.25">
      <c r="C89">
        <v>80</v>
      </c>
      <c r="D89" t="s">
        <v>51</v>
      </c>
      <c r="E89" t="s">
        <v>52</v>
      </c>
      <c r="F89" t="s">
        <v>53</v>
      </c>
      <c r="G89" s="13" t="s">
        <v>108</v>
      </c>
      <c r="H89" t="s">
        <v>55</v>
      </c>
      <c r="I89" t="s">
        <v>56</v>
      </c>
      <c r="J89" t="s">
        <v>57</v>
      </c>
      <c r="K89">
        <v>914946.360139</v>
      </c>
      <c r="L89">
        <f t="shared" si="12"/>
        <v>5.961395633762085</v>
      </c>
      <c r="M89" s="20" t="s">
        <v>108</v>
      </c>
      <c r="N89">
        <v>10</v>
      </c>
      <c r="O89">
        <f t="shared" si="9"/>
        <v>91494.636013900003</v>
      </c>
      <c r="Q89">
        <v>11</v>
      </c>
      <c r="R89" s="14" t="s">
        <v>120</v>
      </c>
      <c r="S89" s="12">
        <v>6329.9</v>
      </c>
      <c r="T89" s="12">
        <v>15</v>
      </c>
      <c r="V89" t="e">
        <f t="shared" si="10"/>
        <v>#N/A</v>
      </c>
      <c r="W89">
        <v>914795.7</v>
      </c>
      <c r="Y89">
        <v>1</v>
      </c>
      <c r="AA89">
        <f t="shared" si="11"/>
        <v>9.9983533445722745</v>
      </c>
      <c r="AB89">
        <v>9.9983533445722692</v>
      </c>
    </row>
    <row r="90" spans="3:28" ht="12.75" customHeight="1" x14ac:dyDescent="0.2">
      <c r="C90">
        <v>81</v>
      </c>
      <c r="D90" t="s">
        <v>51</v>
      </c>
      <c r="E90" t="s">
        <v>52</v>
      </c>
      <c r="F90" t="s">
        <v>53</v>
      </c>
      <c r="G90" s="13" t="s">
        <v>168</v>
      </c>
      <c r="H90" t="s">
        <v>55</v>
      </c>
      <c r="I90" t="s">
        <v>56</v>
      </c>
      <c r="J90" t="s">
        <v>57</v>
      </c>
      <c r="K90">
        <v>742789.12392799999</v>
      </c>
      <c r="L90">
        <f t="shared" si="12"/>
        <v>5.8708655360846587</v>
      </c>
      <c r="M90" s="20" t="s">
        <v>168</v>
      </c>
      <c r="N90">
        <v>10</v>
      </c>
      <c r="O90">
        <f t="shared" si="9"/>
        <v>74278.912392800004</v>
      </c>
      <c r="V90">
        <f t="shared" si="10"/>
        <v>742789.1</v>
      </c>
      <c r="W90">
        <v>742789.1</v>
      </c>
      <c r="Y90">
        <v>1</v>
      </c>
      <c r="AA90">
        <f t="shared" si="11"/>
        <v>9.9999996778628102</v>
      </c>
      <c r="AB90">
        <v>0.99999996778628097</v>
      </c>
    </row>
    <row r="91" spans="3:28" ht="12.75" customHeight="1" x14ac:dyDescent="0.2">
      <c r="C91">
        <v>82</v>
      </c>
      <c r="D91" t="s">
        <v>51</v>
      </c>
      <c r="E91" t="s">
        <v>52</v>
      </c>
      <c r="F91" t="s">
        <v>53</v>
      </c>
      <c r="G91" s="13" t="s">
        <v>123</v>
      </c>
      <c r="H91" t="s">
        <v>55</v>
      </c>
      <c r="I91" t="s">
        <v>56</v>
      </c>
      <c r="J91" t="s">
        <v>57</v>
      </c>
      <c r="K91">
        <v>562723.72086400003</v>
      </c>
      <c r="L91">
        <f t="shared" si="12"/>
        <v>5.7502952226414781</v>
      </c>
      <c r="M91" s="20" t="s">
        <v>123</v>
      </c>
      <c r="N91">
        <v>10</v>
      </c>
      <c r="O91">
        <f t="shared" si="9"/>
        <v>56272.372086400006</v>
      </c>
      <c r="V91">
        <f t="shared" si="10"/>
        <v>562723.69999999995</v>
      </c>
      <c r="W91">
        <v>562723.69999999995</v>
      </c>
      <c r="Y91">
        <v>1</v>
      </c>
      <c r="AA91">
        <f t="shared" si="11"/>
        <v>9.9999996292319064</v>
      </c>
      <c r="AB91">
        <v>29.9999988876957</v>
      </c>
    </row>
    <row r="92" spans="3:28" ht="12.75" customHeight="1" x14ac:dyDescent="0.2">
      <c r="C92">
        <v>83</v>
      </c>
      <c r="D92" t="s">
        <v>51</v>
      </c>
      <c r="E92" t="s">
        <v>52</v>
      </c>
      <c r="F92" t="s">
        <v>53</v>
      </c>
      <c r="G92" s="13" t="s">
        <v>134</v>
      </c>
      <c r="H92" t="s">
        <v>55</v>
      </c>
      <c r="I92" t="s">
        <v>56</v>
      </c>
      <c r="J92" t="s">
        <v>57</v>
      </c>
      <c r="K92">
        <v>2228999.914508</v>
      </c>
      <c r="L92">
        <f t="shared" si="12"/>
        <v>6.3481100518231246</v>
      </c>
      <c r="M92" s="20" t="s">
        <v>134</v>
      </c>
      <c r="N92">
        <v>10</v>
      </c>
      <c r="O92">
        <f t="shared" si="9"/>
        <v>222899.99145080001</v>
      </c>
      <c r="V92">
        <f t="shared" si="10"/>
        <v>2228999.9</v>
      </c>
      <c r="W92">
        <v>2228999.9</v>
      </c>
      <c r="Y92">
        <v>1</v>
      </c>
      <c r="AA92">
        <f t="shared" si="11"/>
        <v>9.9999999349125144</v>
      </c>
      <c r="AB92">
        <v>29.999999804737499</v>
      </c>
    </row>
    <row r="93" spans="3:28" ht="12.75" customHeight="1" x14ac:dyDescent="0.2">
      <c r="C93">
        <v>84</v>
      </c>
      <c r="D93" t="s">
        <v>51</v>
      </c>
      <c r="E93" t="s">
        <v>52</v>
      </c>
      <c r="F93" t="s">
        <v>53</v>
      </c>
      <c r="G93" s="13" t="s">
        <v>164</v>
      </c>
      <c r="H93" t="s">
        <v>55</v>
      </c>
      <c r="I93" t="s">
        <v>56</v>
      </c>
      <c r="J93" t="s">
        <v>57</v>
      </c>
      <c r="K93">
        <v>31842.855921999999</v>
      </c>
      <c r="L93">
        <f t="shared" si="12"/>
        <v>4.5030120118151027</v>
      </c>
      <c r="M93" s="20" t="s">
        <v>164</v>
      </c>
      <c r="N93">
        <v>10</v>
      </c>
      <c r="O93">
        <f t="shared" si="9"/>
        <v>3184.2855921999999</v>
      </c>
      <c r="V93">
        <f t="shared" si="10"/>
        <v>31842.799999999999</v>
      </c>
      <c r="W93">
        <v>31842.799999999999</v>
      </c>
      <c r="Y93">
        <v>1</v>
      </c>
      <c r="AA93">
        <f t="shared" si="11"/>
        <v>9.9999824381330189</v>
      </c>
      <c r="AB93">
        <v>0.99999824381330205</v>
      </c>
    </row>
    <row r="94" spans="3:28" ht="12.75" customHeight="1" x14ac:dyDescent="0.25">
      <c r="C94">
        <v>85</v>
      </c>
      <c r="D94" t="s">
        <v>51</v>
      </c>
      <c r="E94" t="s">
        <v>52</v>
      </c>
      <c r="F94" t="s">
        <v>53</v>
      </c>
      <c r="G94" s="13" t="s">
        <v>62</v>
      </c>
      <c r="H94" t="s">
        <v>55</v>
      </c>
      <c r="I94" t="s">
        <v>56</v>
      </c>
      <c r="J94" t="s">
        <v>57</v>
      </c>
      <c r="K94">
        <v>1506.2593340000001</v>
      </c>
      <c r="L94">
        <f t="shared" si="12"/>
        <v>3.1778997511668337</v>
      </c>
      <c r="M94" s="20" t="s">
        <v>62</v>
      </c>
      <c r="N94">
        <v>10</v>
      </c>
      <c r="O94">
        <f t="shared" si="9"/>
        <v>150.62593340000001</v>
      </c>
      <c r="Q94">
        <v>8</v>
      </c>
      <c r="R94" s="12" t="s">
        <v>159</v>
      </c>
      <c r="S94" s="12">
        <v>20.8</v>
      </c>
      <c r="T94" s="12">
        <v>1</v>
      </c>
      <c r="V94">
        <f t="shared" si="10"/>
        <v>15062593.300000001</v>
      </c>
      <c r="W94">
        <v>15062593.300000001</v>
      </c>
      <c r="Y94">
        <v>1</v>
      </c>
      <c r="AA94">
        <f t="shared" si="11"/>
        <v>99999.999734441473</v>
      </c>
      <c r="AB94">
        <v>9999.9999734441499</v>
      </c>
    </row>
    <row r="95" spans="3:28" ht="12.75" customHeight="1" x14ac:dyDescent="0.25">
      <c r="C95">
        <v>86</v>
      </c>
      <c r="D95" t="s">
        <v>51</v>
      </c>
      <c r="E95" t="s">
        <v>52</v>
      </c>
      <c r="F95" t="s">
        <v>53</v>
      </c>
      <c r="G95" s="13" t="s">
        <v>90</v>
      </c>
      <c r="H95" t="s">
        <v>55</v>
      </c>
      <c r="I95" t="s">
        <v>56</v>
      </c>
      <c r="J95" t="s">
        <v>57</v>
      </c>
      <c r="K95">
        <v>6025.0373360000003</v>
      </c>
      <c r="L95">
        <f t="shared" si="12"/>
        <v>3.7799597424947957</v>
      </c>
      <c r="M95" s="20" t="s">
        <v>90</v>
      </c>
      <c r="N95">
        <v>10</v>
      </c>
      <c r="O95">
        <f t="shared" si="9"/>
        <v>602.50373360000003</v>
      </c>
      <c r="Q95">
        <v>15</v>
      </c>
      <c r="R95" s="12" t="s">
        <v>136</v>
      </c>
      <c r="S95" s="12">
        <v>126222.39999999999</v>
      </c>
      <c r="T95" s="12">
        <v>11</v>
      </c>
      <c r="V95">
        <f t="shared" si="10"/>
        <v>60250373.299999997</v>
      </c>
      <c r="W95">
        <v>60250373.299999997</v>
      </c>
      <c r="Y95">
        <v>1</v>
      </c>
      <c r="AA95">
        <f t="shared" si="11"/>
        <v>99999.99990041554</v>
      </c>
      <c r="AB95">
        <v>9999.9999900415605</v>
      </c>
    </row>
    <row r="96" spans="3:28" ht="15" x14ac:dyDescent="0.25">
      <c r="C96">
        <v>87</v>
      </c>
      <c r="D96" t="s">
        <v>51</v>
      </c>
      <c r="E96" t="s">
        <v>52</v>
      </c>
      <c r="F96" t="s">
        <v>53</v>
      </c>
      <c r="G96" s="13" t="s">
        <v>112</v>
      </c>
      <c r="H96" t="s">
        <v>55</v>
      </c>
      <c r="I96" t="s">
        <v>56</v>
      </c>
      <c r="J96" t="s">
        <v>57</v>
      </c>
      <c r="K96">
        <v>15062593.338816</v>
      </c>
      <c r="L96">
        <f t="shared" si="12"/>
        <v>7.1778997511326956</v>
      </c>
      <c r="M96" s="20" t="s">
        <v>112</v>
      </c>
      <c r="N96">
        <v>10</v>
      </c>
      <c r="O96">
        <f t="shared" si="9"/>
        <v>1506259.3338816001</v>
      </c>
      <c r="Q96">
        <v>17</v>
      </c>
      <c r="R96" s="12" t="s">
        <v>158</v>
      </c>
      <c r="S96" s="12">
        <v>306781.5</v>
      </c>
      <c r="T96" s="12">
        <v>17</v>
      </c>
      <c r="V96" t="e">
        <f t="shared" si="10"/>
        <v>#N/A</v>
      </c>
      <c r="W96" t="e">
        <f>#N/A</f>
        <v>#N/A</v>
      </c>
      <c r="Y96">
        <v>1</v>
      </c>
      <c r="AA96" t="e">
        <f t="shared" si="11"/>
        <v>#N/A</v>
      </c>
      <c r="AB96">
        <v>1</v>
      </c>
    </row>
    <row r="97" spans="3:28" ht="15" x14ac:dyDescent="0.25">
      <c r="C97">
        <v>88</v>
      </c>
      <c r="D97" t="s">
        <v>51</v>
      </c>
      <c r="E97" t="s">
        <v>52</v>
      </c>
      <c r="F97" t="s">
        <v>53</v>
      </c>
      <c r="G97" s="13" t="s">
        <v>115</v>
      </c>
      <c r="H97" t="s">
        <v>55</v>
      </c>
      <c r="I97" t="s">
        <v>56</v>
      </c>
      <c r="J97" t="s">
        <v>57</v>
      </c>
      <c r="K97">
        <v>60250.373355000003</v>
      </c>
      <c r="L97">
        <f t="shared" si="12"/>
        <v>4.7799597424587548</v>
      </c>
      <c r="M97" s="20" t="s">
        <v>115</v>
      </c>
      <c r="N97">
        <v>10</v>
      </c>
      <c r="O97">
        <f t="shared" si="9"/>
        <v>6025.0373355000002</v>
      </c>
      <c r="Q97">
        <v>18</v>
      </c>
      <c r="R97" s="14" t="s">
        <v>96</v>
      </c>
      <c r="S97" s="12">
        <v>18788.599999999999</v>
      </c>
      <c r="T97" s="12">
        <v>18</v>
      </c>
      <c r="V97" t="e">
        <f t="shared" si="10"/>
        <v>#N/A</v>
      </c>
      <c r="W97" t="e">
        <f>#N/A</f>
        <v>#N/A</v>
      </c>
      <c r="Y97">
        <v>1</v>
      </c>
      <c r="AA97" t="e">
        <f t="shared" si="11"/>
        <v>#N/A</v>
      </c>
      <c r="AB97">
        <v>1</v>
      </c>
    </row>
    <row r="98" spans="3:28" ht="15" x14ac:dyDescent="0.25">
      <c r="C98">
        <v>89</v>
      </c>
      <c r="D98" t="s">
        <v>51</v>
      </c>
      <c r="E98" t="s">
        <v>52</v>
      </c>
      <c r="F98" t="s">
        <v>53</v>
      </c>
      <c r="G98" s="13" t="s">
        <v>106</v>
      </c>
      <c r="H98" t="s">
        <v>55</v>
      </c>
      <c r="I98" t="s">
        <v>56</v>
      </c>
      <c r="J98" t="s">
        <v>57</v>
      </c>
      <c r="K98">
        <v>0</v>
      </c>
      <c r="L98">
        <v>0</v>
      </c>
      <c r="M98" s="20" t="s">
        <v>106</v>
      </c>
      <c r="N98">
        <v>10</v>
      </c>
      <c r="O98">
        <f t="shared" si="9"/>
        <v>0</v>
      </c>
      <c r="Q98">
        <v>16</v>
      </c>
      <c r="R98" s="12" t="s">
        <v>75</v>
      </c>
      <c r="S98" s="12">
        <v>30212.799999999999</v>
      </c>
      <c r="T98" s="12">
        <v>14</v>
      </c>
      <c r="V98" t="e">
        <f t="shared" si="10"/>
        <v>#N/A</v>
      </c>
      <c r="W98" t="e">
        <f>#N/A</f>
        <v>#N/A</v>
      </c>
      <c r="Y98">
        <v>1</v>
      </c>
      <c r="AA98" t="e">
        <f t="shared" si="11"/>
        <v>#N/A</v>
      </c>
      <c r="AB98">
        <v>1</v>
      </c>
    </row>
    <row r="99" spans="3:28" ht="15" x14ac:dyDescent="0.25">
      <c r="C99">
        <v>90</v>
      </c>
      <c r="D99" t="s">
        <v>51</v>
      </c>
      <c r="E99" t="s">
        <v>52</v>
      </c>
      <c r="F99" t="s">
        <v>53</v>
      </c>
      <c r="G99" s="13" t="s">
        <v>110</v>
      </c>
      <c r="H99" t="s">
        <v>55</v>
      </c>
      <c r="I99" t="s">
        <v>56</v>
      </c>
      <c r="J99" t="s">
        <v>57</v>
      </c>
      <c r="K99">
        <v>322819471.66819298</v>
      </c>
      <c r="L99">
        <f>LOG10(K99)</f>
        <v>8.5089597224038389</v>
      </c>
      <c r="M99" s="20" t="s">
        <v>110</v>
      </c>
      <c r="Q99">
        <v>21</v>
      </c>
      <c r="R99" s="12" t="s">
        <v>132</v>
      </c>
      <c r="S99" s="12">
        <v>1808.5</v>
      </c>
      <c r="T99" s="12">
        <v>16</v>
      </c>
      <c r="V99" t="e">
        <f t="shared" si="10"/>
        <v>#N/A</v>
      </c>
      <c r="W99" t="e">
        <f>#N/A</f>
        <v>#N/A</v>
      </c>
      <c r="Y99">
        <v>1</v>
      </c>
      <c r="AA99" t="e">
        <f t="shared" si="11"/>
        <v>#N/A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99"/>
  <sheetViews>
    <sheetView topLeftCell="A13" zoomScaleNormal="100" workbookViewId="0">
      <selection activeCell="A53" sqref="A53"/>
    </sheetView>
  </sheetViews>
  <sheetFormatPr defaultRowHeight="12.75" x14ac:dyDescent="0.2"/>
  <cols>
    <col min="1" max="1025" width="8.28515625"/>
  </cols>
  <sheetData>
    <row r="2" spans="3:28" x14ac:dyDescent="0.2">
      <c r="M2" t="s">
        <v>0</v>
      </c>
      <c r="N2">
        <v>20</v>
      </c>
    </row>
    <row r="3" spans="3:28" x14ac:dyDescent="0.2">
      <c r="M3" t="s">
        <v>2</v>
      </c>
      <c r="N3">
        <v>5.7</v>
      </c>
    </row>
    <row r="4" spans="3:28" x14ac:dyDescent="0.2">
      <c r="M4" t="s">
        <v>5</v>
      </c>
      <c r="N4" s="2">
        <v>1000000000</v>
      </c>
    </row>
    <row r="7" spans="3:28" x14ac:dyDescent="0.2">
      <c r="V7" s="58"/>
      <c r="W7" s="58"/>
      <c r="X7" s="58"/>
      <c r="Y7" s="58"/>
      <c r="Z7" s="58"/>
      <c r="AA7" s="58" t="s">
        <v>253</v>
      </c>
      <c r="AB7" s="58"/>
    </row>
    <row r="8" spans="3:28" x14ac:dyDescent="0.2">
      <c r="N8" t="s">
        <v>22</v>
      </c>
      <c r="V8" s="58" t="s">
        <v>254</v>
      </c>
      <c r="W8" s="58"/>
      <c r="X8" s="58"/>
      <c r="Y8" s="58" t="s">
        <v>255</v>
      </c>
      <c r="Z8" s="58"/>
      <c r="AA8" s="58" t="s">
        <v>256</v>
      </c>
      <c r="AB8" s="58"/>
    </row>
    <row r="9" spans="3:28" x14ac:dyDescent="0.2">
      <c r="C9" t="s">
        <v>36</v>
      </c>
      <c r="K9" t="s">
        <v>37</v>
      </c>
      <c r="L9" t="s">
        <v>38</v>
      </c>
      <c r="M9" t="s">
        <v>28</v>
      </c>
      <c r="N9" t="s">
        <v>39</v>
      </c>
      <c r="O9" t="s">
        <v>40</v>
      </c>
      <c r="Q9" t="s">
        <v>257</v>
      </c>
      <c r="R9" t="s">
        <v>23</v>
      </c>
      <c r="S9" t="s">
        <v>23</v>
      </c>
      <c r="T9" t="s">
        <v>258</v>
      </c>
    </row>
    <row r="10" spans="3:28" ht="15" customHeight="1" x14ac:dyDescent="0.25">
      <c r="C10">
        <v>1</v>
      </c>
      <c r="D10" t="s">
        <v>51</v>
      </c>
      <c r="E10" t="s">
        <v>52</v>
      </c>
      <c r="F10" t="s">
        <v>53</v>
      </c>
      <c r="G10" s="13" t="s">
        <v>152</v>
      </c>
      <c r="H10" t="s">
        <v>55</v>
      </c>
      <c r="I10" t="s">
        <v>56</v>
      </c>
      <c r="J10" t="s">
        <v>57</v>
      </c>
      <c r="K10">
        <v>19395238.486230999</v>
      </c>
      <c r="L10">
        <f t="shared" ref="L10:L41" si="0">LOG10(K10)</f>
        <v>7.2876951241071168</v>
      </c>
      <c r="M10" s="12" t="s">
        <v>153</v>
      </c>
      <c r="N10">
        <v>3570.7240000000002</v>
      </c>
      <c r="O10">
        <f t="shared" ref="O10:O41" si="1">K10/N10</f>
        <v>5431.7383494862661</v>
      </c>
      <c r="Q10">
        <v>19</v>
      </c>
      <c r="R10" s="14" t="s">
        <v>85</v>
      </c>
      <c r="S10" s="12">
        <v>7183.5</v>
      </c>
      <c r="T10" s="12">
        <v>19</v>
      </c>
      <c r="V10" t="e">
        <f t="shared" ref="V10:V41" si="2">INDEX($S$10:$S$53, MATCH(M10,$R$10:$R$53,0))</f>
        <v>#N/A</v>
      </c>
      <c r="W10">
        <v>6637.5</v>
      </c>
      <c r="Y10">
        <v>1</v>
      </c>
      <c r="AA10">
        <f t="shared" ref="AA10:AA41" si="3">(W10/Y10)/O10</f>
        <v>1.2219844869051497</v>
      </c>
      <c r="AB10">
        <v>1.2219844869051499</v>
      </c>
    </row>
    <row r="11" spans="3:28" ht="15" customHeight="1" x14ac:dyDescent="0.25">
      <c r="C11">
        <v>2</v>
      </c>
      <c r="D11" t="s">
        <v>51</v>
      </c>
      <c r="E11" t="s">
        <v>52</v>
      </c>
      <c r="F11" t="s">
        <v>53</v>
      </c>
      <c r="G11" s="13" t="s">
        <v>139</v>
      </c>
      <c r="H11" t="s">
        <v>55</v>
      </c>
      <c r="I11" t="s">
        <v>56</v>
      </c>
      <c r="J11" t="s">
        <v>57</v>
      </c>
      <c r="K11">
        <v>17583843.800783001</v>
      </c>
      <c r="L11">
        <f t="shared" si="0"/>
        <v>7.2451138172109371</v>
      </c>
      <c r="M11" s="12" t="s">
        <v>140</v>
      </c>
      <c r="N11">
        <v>10665.45</v>
      </c>
      <c r="O11">
        <f t="shared" si="1"/>
        <v>1648.6734081340214</v>
      </c>
      <c r="Q11">
        <v>23</v>
      </c>
      <c r="R11" s="12" t="s">
        <v>121</v>
      </c>
      <c r="S11" s="12">
        <v>803.2</v>
      </c>
      <c r="T11" s="12">
        <v>20</v>
      </c>
      <c r="V11" t="e">
        <f t="shared" si="2"/>
        <v>#N/A</v>
      </c>
      <c r="W11">
        <v>4886.5</v>
      </c>
      <c r="Y11">
        <v>1</v>
      </c>
      <c r="AA11">
        <f t="shared" si="3"/>
        <v>2.9638981109852258</v>
      </c>
      <c r="AB11">
        <v>2.9638981109852298</v>
      </c>
    </row>
    <row r="12" spans="3:28" ht="15" customHeight="1" x14ac:dyDescent="0.25">
      <c r="C12">
        <v>3</v>
      </c>
      <c r="D12" t="s">
        <v>51</v>
      </c>
      <c r="E12" t="s">
        <v>52</v>
      </c>
      <c r="F12" t="s">
        <v>53</v>
      </c>
      <c r="G12" s="13" t="s">
        <v>133</v>
      </c>
      <c r="H12" t="s">
        <v>55</v>
      </c>
      <c r="I12" t="s">
        <v>56</v>
      </c>
      <c r="J12" t="s">
        <v>57</v>
      </c>
      <c r="K12">
        <v>11166037.770857999</v>
      </c>
      <c r="L12">
        <f t="shared" si="0"/>
        <v>7.047899092585471</v>
      </c>
      <c r="M12" s="12" t="s">
        <v>181</v>
      </c>
      <c r="N12">
        <v>360.91180000000003</v>
      </c>
      <c r="O12">
        <f t="shared" si="1"/>
        <v>30938.411464679179</v>
      </c>
      <c r="Q12">
        <v>42</v>
      </c>
      <c r="R12" s="12" t="s">
        <v>164</v>
      </c>
      <c r="S12" s="12">
        <v>31842.799999999999</v>
      </c>
      <c r="T12" s="12">
        <v>21</v>
      </c>
      <c r="V12" t="e">
        <f t="shared" si="2"/>
        <v>#N/A</v>
      </c>
      <c r="W12">
        <v>32303.9</v>
      </c>
      <c r="Y12">
        <v>1</v>
      </c>
      <c r="AA12">
        <f t="shared" si="3"/>
        <v>1.0441357028585561</v>
      </c>
      <c r="AB12">
        <v>1.0441357028585601</v>
      </c>
    </row>
    <row r="13" spans="3:28" ht="15" customHeight="1" x14ac:dyDescent="0.25">
      <c r="C13">
        <v>4</v>
      </c>
      <c r="D13" t="s">
        <v>51</v>
      </c>
      <c r="E13" t="s">
        <v>52</v>
      </c>
      <c r="F13" t="s">
        <v>53</v>
      </c>
      <c r="G13" s="13" t="s">
        <v>80</v>
      </c>
      <c r="H13" t="s">
        <v>55</v>
      </c>
      <c r="I13" t="s">
        <v>56</v>
      </c>
      <c r="J13" t="s">
        <v>57</v>
      </c>
      <c r="K13">
        <v>2732863.4968389999</v>
      </c>
      <c r="L13">
        <f t="shared" si="0"/>
        <v>6.4366179397606791</v>
      </c>
      <c r="M13" s="12" t="s">
        <v>81</v>
      </c>
      <c r="N13">
        <v>325.4248</v>
      </c>
      <c r="O13">
        <f t="shared" si="1"/>
        <v>8397.8341442907858</v>
      </c>
      <c r="Q13">
        <v>32</v>
      </c>
      <c r="R13" s="14" t="s">
        <v>161</v>
      </c>
      <c r="S13" s="12">
        <v>19488.8</v>
      </c>
      <c r="T13" s="12">
        <v>22</v>
      </c>
      <c r="V13" t="e">
        <f t="shared" si="2"/>
        <v>#N/A</v>
      </c>
      <c r="W13">
        <v>2697</v>
      </c>
      <c r="Y13">
        <v>1</v>
      </c>
      <c r="AA13">
        <f t="shared" si="3"/>
        <v>0.32115423496825529</v>
      </c>
      <c r="AB13">
        <v>0.32115423496825501</v>
      </c>
    </row>
    <row r="14" spans="3:28" ht="15" customHeight="1" x14ac:dyDescent="0.25">
      <c r="C14">
        <v>5</v>
      </c>
      <c r="D14" t="s">
        <v>51</v>
      </c>
      <c r="E14" t="s">
        <v>52</v>
      </c>
      <c r="F14" t="s">
        <v>53</v>
      </c>
      <c r="G14" s="13" t="s">
        <v>141</v>
      </c>
      <c r="H14" t="s">
        <v>55</v>
      </c>
      <c r="I14" t="s">
        <v>56</v>
      </c>
      <c r="J14" t="s">
        <v>57</v>
      </c>
      <c r="K14">
        <v>2521223.890631</v>
      </c>
      <c r="L14">
        <f t="shared" si="0"/>
        <v>6.401611413763769</v>
      </c>
      <c r="M14" s="6" t="s">
        <v>126</v>
      </c>
      <c r="N14">
        <v>15.400309999999999</v>
      </c>
      <c r="O14">
        <f t="shared" si="1"/>
        <v>163712.54154176119</v>
      </c>
      <c r="Q14">
        <v>20</v>
      </c>
      <c r="R14" s="14" t="s">
        <v>59</v>
      </c>
      <c r="S14" s="12">
        <v>138910.70000000001</v>
      </c>
      <c r="T14" s="12">
        <v>23</v>
      </c>
      <c r="V14" t="e">
        <f t="shared" si="2"/>
        <v>#N/A</v>
      </c>
      <c r="W14">
        <v>94801.7</v>
      </c>
      <c r="Y14">
        <v>8</v>
      </c>
      <c r="AA14">
        <f t="shared" si="3"/>
        <v>7.2384268110437619E-2</v>
      </c>
      <c r="AB14">
        <v>7.2384268110437605E-2</v>
      </c>
    </row>
    <row r="15" spans="3:28" ht="15" customHeight="1" x14ac:dyDescent="0.25">
      <c r="C15">
        <v>6</v>
      </c>
      <c r="D15" t="s">
        <v>51</v>
      </c>
      <c r="E15" t="s">
        <v>52</v>
      </c>
      <c r="F15" t="s">
        <v>53</v>
      </c>
      <c r="G15" s="13" t="s">
        <v>122</v>
      </c>
      <c r="H15" t="s">
        <v>55</v>
      </c>
      <c r="I15" t="s">
        <v>56</v>
      </c>
      <c r="J15" t="s">
        <v>57</v>
      </c>
      <c r="K15">
        <v>9746221.7907100003</v>
      </c>
      <c r="L15">
        <f t="shared" si="0"/>
        <v>6.988836290216371</v>
      </c>
      <c r="M15" s="6" t="s">
        <v>126</v>
      </c>
      <c r="N15">
        <v>59.532530000000001</v>
      </c>
      <c r="O15">
        <f t="shared" si="1"/>
        <v>163712.54154174196</v>
      </c>
      <c r="Q15">
        <v>24</v>
      </c>
      <c r="R15" s="14" t="s">
        <v>99</v>
      </c>
      <c r="S15" s="12">
        <v>90230.7</v>
      </c>
      <c r="T15" s="12">
        <v>24</v>
      </c>
      <c r="V15" t="e">
        <f t="shared" si="2"/>
        <v>#N/A</v>
      </c>
      <c r="W15">
        <v>94801.7</v>
      </c>
      <c r="Y15">
        <v>8</v>
      </c>
      <c r="AA15">
        <f t="shared" si="3"/>
        <v>7.2384268110446126E-2</v>
      </c>
      <c r="AB15">
        <v>7.2384268110446098E-2</v>
      </c>
    </row>
    <row r="16" spans="3:28" ht="15" customHeight="1" x14ac:dyDescent="0.25">
      <c r="C16">
        <v>7</v>
      </c>
      <c r="D16" t="s">
        <v>51</v>
      </c>
      <c r="E16" t="s">
        <v>52</v>
      </c>
      <c r="F16" t="s">
        <v>53</v>
      </c>
      <c r="G16" s="13" t="s">
        <v>135</v>
      </c>
      <c r="H16" t="s">
        <v>55</v>
      </c>
      <c r="I16" t="s">
        <v>56</v>
      </c>
      <c r="J16" t="s">
        <v>57</v>
      </c>
      <c r="K16">
        <v>6899902.4464619998</v>
      </c>
      <c r="L16">
        <f t="shared" si="0"/>
        <v>6.8388429505542492</v>
      </c>
      <c r="M16" s="6" t="s">
        <v>126</v>
      </c>
      <c r="N16">
        <v>42.146450000000002</v>
      </c>
      <c r="O16">
        <f t="shared" si="1"/>
        <v>163712.54154174312</v>
      </c>
      <c r="Q16">
        <v>26</v>
      </c>
      <c r="R16" s="14" t="s">
        <v>145</v>
      </c>
      <c r="S16" s="12">
        <v>74365.7</v>
      </c>
      <c r="T16" s="12">
        <v>25</v>
      </c>
      <c r="V16" t="e">
        <f t="shared" si="2"/>
        <v>#N/A</v>
      </c>
      <c r="W16">
        <v>94801.7</v>
      </c>
      <c r="Y16">
        <v>8</v>
      </c>
      <c r="AA16">
        <f t="shared" si="3"/>
        <v>7.2384268110445613E-2</v>
      </c>
      <c r="AB16">
        <v>7.2384268110445599E-2</v>
      </c>
    </row>
    <row r="17" spans="3:28" ht="15" x14ac:dyDescent="0.25">
      <c r="C17">
        <v>8</v>
      </c>
      <c r="D17" t="s">
        <v>51</v>
      </c>
      <c r="E17" t="s">
        <v>52</v>
      </c>
      <c r="F17" t="s">
        <v>53</v>
      </c>
      <c r="G17" s="13" t="s">
        <v>146</v>
      </c>
      <c r="H17" t="s">
        <v>55</v>
      </c>
      <c r="I17" t="s">
        <v>56</v>
      </c>
      <c r="J17" t="s">
        <v>57</v>
      </c>
      <c r="K17">
        <v>1724708.3508909999</v>
      </c>
      <c r="L17">
        <f t="shared" si="0"/>
        <v>6.2367156661876351</v>
      </c>
      <c r="M17" s="6" t="s">
        <v>126</v>
      </c>
      <c r="N17">
        <v>10.534979999999999</v>
      </c>
      <c r="O17">
        <f t="shared" si="1"/>
        <v>163712.54154170203</v>
      </c>
      <c r="Q17">
        <v>27</v>
      </c>
      <c r="R17" s="12" t="s">
        <v>166</v>
      </c>
      <c r="S17" s="12">
        <v>56370</v>
      </c>
      <c r="T17" s="12">
        <v>26</v>
      </c>
      <c r="V17" t="e">
        <f t="shared" si="2"/>
        <v>#N/A</v>
      </c>
      <c r="W17">
        <v>94801.7</v>
      </c>
      <c r="Y17">
        <v>8</v>
      </c>
      <c r="AA17">
        <f t="shared" si="3"/>
        <v>7.2384268110463779E-2</v>
      </c>
      <c r="AB17">
        <v>7.2384268110463806E-2</v>
      </c>
    </row>
    <row r="18" spans="3:28" ht="15" customHeight="1" x14ac:dyDescent="0.25">
      <c r="C18">
        <v>9</v>
      </c>
      <c r="D18" t="s">
        <v>51</v>
      </c>
      <c r="E18" t="s">
        <v>52</v>
      </c>
      <c r="F18" t="s">
        <v>53</v>
      </c>
      <c r="G18" s="13" t="s">
        <v>82</v>
      </c>
      <c r="H18" t="s">
        <v>55</v>
      </c>
      <c r="I18" t="s">
        <v>56</v>
      </c>
      <c r="J18" t="s">
        <v>57</v>
      </c>
      <c r="K18">
        <v>6375701.4369470002</v>
      </c>
      <c r="L18">
        <f t="shared" si="0"/>
        <v>6.8045279716060065</v>
      </c>
      <c r="M18" s="6" t="s">
        <v>126</v>
      </c>
      <c r="N18">
        <v>38.944490000000002</v>
      </c>
      <c r="O18">
        <f t="shared" si="1"/>
        <v>163712.54154174312</v>
      </c>
      <c r="Q18">
        <v>28</v>
      </c>
      <c r="R18" s="14" t="s">
        <v>68</v>
      </c>
      <c r="S18" s="12">
        <v>1812530.5</v>
      </c>
      <c r="T18" s="12">
        <v>27</v>
      </c>
      <c r="V18" t="e">
        <f t="shared" si="2"/>
        <v>#N/A</v>
      </c>
      <c r="W18">
        <v>94801.7</v>
      </c>
      <c r="Y18">
        <v>8</v>
      </c>
      <c r="AA18">
        <f t="shared" si="3"/>
        <v>7.2384268110445613E-2</v>
      </c>
      <c r="AB18">
        <v>7.2384268110445599E-2</v>
      </c>
    </row>
    <row r="19" spans="3:28" ht="15" customHeight="1" x14ac:dyDescent="0.25">
      <c r="C19">
        <v>10</v>
      </c>
      <c r="D19" t="s">
        <v>51</v>
      </c>
      <c r="E19" t="s">
        <v>52</v>
      </c>
      <c r="F19" t="s">
        <v>53</v>
      </c>
      <c r="G19" s="13" t="s">
        <v>91</v>
      </c>
      <c r="H19" t="s">
        <v>55</v>
      </c>
      <c r="I19" t="s">
        <v>56</v>
      </c>
      <c r="J19" t="s">
        <v>57</v>
      </c>
      <c r="K19">
        <v>1080329.0751690001</v>
      </c>
      <c r="L19">
        <f t="shared" si="0"/>
        <v>6.0335560645252126</v>
      </c>
      <c r="M19" s="6" t="s">
        <v>126</v>
      </c>
      <c r="N19">
        <v>6.5989389999999997</v>
      </c>
      <c r="O19">
        <f t="shared" si="1"/>
        <v>163712.54154175392</v>
      </c>
      <c r="Q19">
        <v>29</v>
      </c>
      <c r="R19" s="12" t="s">
        <v>74</v>
      </c>
      <c r="S19" s="12">
        <v>5035438.5999999996</v>
      </c>
      <c r="T19" s="12">
        <v>28</v>
      </c>
      <c r="V19" t="e">
        <f t="shared" si="2"/>
        <v>#N/A</v>
      </c>
      <c r="W19">
        <v>94801.7</v>
      </c>
      <c r="Y19">
        <v>8</v>
      </c>
      <c r="AA19">
        <f t="shared" si="3"/>
        <v>7.2384268110440839E-2</v>
      </c>
      <c r="AB19">
        <v>7.2384268110440797E-2</v>
      </c>
    </row>
    <row r="20" spans="3:28" ht="15" customHeight="1" x14ac:dyDescent="0.25">
      <c r="C20">
        <v>11</v>
      </c>
      <c r="D20" t="s">
        <v>51</v>
      </c>
      <c r="E20" t="s">
        <v>52</v>
      </c>
      <c r="F20" t="s">
        <v>53</v>
      </c>
      <c r="G20" s="13" t="s">
        <v>100</v>
      </c>
      <c r="H20" t="s">
        <v>55</v>
      </c>
      <c r="I20" t="s">
        <v>56</v>
      </c>
      <c r="J20" t="s">
        <v>57</v>
      </c>
      <c r="K20">
        <v>4308287.0743450001</v>
      </c>
      <c r="L20">
        <f t="shared" si="0"/>
        <v>6.6343046339597658</v>
      </c>
      <c r="M20" s="6" t="s">
        <v>126</v>
      </c>
      <c r="N20">
        <v>26.31617</v>
      </c>
      <c r="O20">
        <f t="shared" si="1"/>
        <v>163712.5415417593</v>
      </c>
      <c r="Q20">
        <v>30</v>
      </c>
      <c r="R20" s="12" t="s">
        <v>173</v>
      </c>
      <c r="S20" s="12">
        <v>20570.599999999999</v>
      </c>
      <c r="T20" s="12">
        <v>29</v>
      </c>
      <c r="V20" t="e">
        <f t="shared" si="2"/>
        <v>#N/A</v>
      </c>
      <c r="W20">
        <v>94801.7</v>
      </c>
      <c r="Y20">
        <v>8</v>
      </c>
      <c r="AA20">
        <f t="shared" si="3"/>
        <v>7.2384268110438466E-2</v>
      </c>
      <c r="AB20">
        <v>7.2384268110438493E-2</v>
      </c>
    </row>
    <row r="21" spans="3:28" ht="15" customHeight="1" x14ac:dyDescent="0.25">
      <c r="C21">
        <v>12</v>
      </c>
      <c r="D21" t="s">
        <v>51</v>
      </c>
      <c r="E21" t="s">
        <v>52</v>
      </c>
      <c r="F21" t="s">
        <v>53</v>
      </c>
      <c r="G21" s="13" t="s">
        <v>77</v>
      </c>
      <c r="H21" t="s">
        <v>55</v>
      </c>
      <c r="I21" t="s">
        <v>56</v>
      </c>
      <c r="J21" t="s">
        <v>57</v>
      </c>
      <c r="K21">
        <v>1679296.6201309999</v>
      </c>
      <c r="L21">
        <f t="shared" si="0"/>
        <v>6.2251274138917321</v>
      </c>
      <c r="M21" s="6" t="s">
        <v>126</v>
      </c>
      <c r="N21">
        <v>1.257593</v>
      </c>
      <c r="O21">
        <f t="shared" si="1"/>
        <v>1335325.9918996051</v>
      </c>
      <c r="Q21">
        <v>31</v>
      </c>
      <c r="R21" s="14" t="s">
        <v>87</v>
      </c>
      <c r="S21" s="12">
        <v>803480.2</v>
      </c>
      <c r="T21" s="12">
        <v>30</v>
      </c>
      <c r="V21" t="e">
        <f t="shared" si="2"/>
        <v>#N/A</v>
      </c>
      <c r="W21">
        <v>94801.7</v>
      </c>
      <c r="Y21">
        <v>8</v>
      </c>
      <c r="AA21">
        <f t="shared" si="3"/>
        <v>8.874396643131428E-3</v>
      </c>
      <c r="AB21">
        <v>8.8743966431314297E-3</v>
      </c>
    </row>
    <row r="22" spans="3:28" ht="15" customHeight="1" x14ac:dyDescent="0.25">
      <c r="C22">
        <v>13</v>
      </c>
      <c r="D22" t="s">
        <v>51</v>
      </c>
      <c r="E22" t="s">
        <v>52</v>
      </c>
      <c r="F22" t="s">
        <v>53</v>
      </c>
      <c r="G22" s="13" t="s">
        <v>70</v>
      </c>
      <c r="H22" t="s">
        <v>55</v>
      </c>
      <c r="I22" t="s">
        <v>56</v>
      </c>
      <c r="J22" t="s">
        <v>57</v>
      </c>
      <c r="K22">
        <v>15477.301675999999</v>
      </c>
      <c r="L22">
        <f t="shared" si="0"/>
        <v>4.1896952477312572</v>
      </c>
      <c r="M22" s="6" t="s">
        <v>71</v>
      </c>
      <c r="N22">
        <v>1</v>
      </c>
      <c r="O22">
        <f t="shared" si="1"/>
        <v>15477.301675999999</v>
      </c>
      <c r="Q22">
        <v>39</v>
      </c>
      <c r="R22" s="12" t="s">
        <v>168</v>
      </c>
      <c r="S22" s="12">
        <v>742789.1</v>
      </c>
      <c r="T22" s="12">
        <v>31</v>
      </c>
      <c r="V22">
        <f t="shared" si="2"/>
        <v>4837.6000000000004</v>
      </c>
      <c r="W22">
        <v>4837.6000000000004</v>
      </c>
      <c r="Y22">
        <v>3</v>
      </c>
      <c r="AA22">
        <f t="shared" si="3"/>
        <v>0.10418698085040373</v>
      </c>
      <c r="AB22">
        <v>0.104186980850404</v>
      </c>
    </row>
    <row r="23" spans="3:28" ht="15" customHeight="1" x14ac:dyDescent="0.25">
      <c r="C23">
        <v>14</v>
      </c>
      <c r="D23" t="s">
        <v>51</v>
      </c>
      <c r="E23" t="s">
        <v>52</v>
      </c>
      <c r="F23" t="s">
        <v>53</v>
      </c>
      <c r="G23" s="13" t="s">
        <v>128</v>
      </c>
      <c r="H23" t="s">
        <v>55</v>
      </c>
      <c r="I23" t="s">
        <v>56</v>
      </c>
      <c r="J23" t="s">
        <v>57</v>
      </c>
      <c r="K23">
        <v>5003.225042</v>
      </c>
      <c r="L23">
        <f t="shared" si="0"/>
        <v>3.6992500376227144</v>
      </c>
      <c r="M23" s="6" t="s">
        <v>71</v>
      </c>
      <c r="N23">
        <v>3.232621</v>
      </c>
      <c r="O23">
        <f t="shared" si="1"/>
        <v>1547.73016756372</v>
      </c>
      <c r="Q23">
        <v>36</v>
      </c>
      <c r="R23" s="12" t="s">
        <v>177</v>
      </c>
      <c r="S23" s="12">
        <v>903571.9</v>
      </c>
      <c r="T23" s="12">
        <v>32</v>
      </c>
      <c r="V23">
        <f t="shared" si="2"/>
        <v>4837.6000000000004</v>
      </c>
      <c r="W23">
        <v>4837.6000000000004</v>
      </c>
      <c r="Y23">
        <v>3</v>
      </c>
      <c r="AA23">
        <f t="shared" si="3"/>
        <v>1.0418698085284595</v>
      </c>
      <c r="AB23">
        <v>1.0418698085284599</v>
      </c>
    </row>
    <row r="24" spans="3:28" ht="15" customHeight="1" x14ac:dyDescent="0.25">
      <c r="C24">
        <v>15</v>
      </c>
      <c r="D24" t="s">
        <v>51</v>
      </c>
      <c r="E24" t="s">
        <v>52</v>
      </c>
      <c r="F24" t="s">
        <v>53</v>
      </c>
      <c r="G24" s="13" t="s">
        <v>76</v>
      </c>
      <c r="H24" t="s">
        <v>55</v>
      </c>
      <c r="I24" t="s">
        <v>56</v>
      </c>
      <c r="J24" t="s">
        <v>57</v>
      </c>
      <c r="K24">
        <v>24603.60095</v>
      </c>
      <c r="L24">
        <f t="shared" si="0"/>
        <v>4.3909986745125611</v>
      </c>
      <c r="M24" s="6" t="s">
        <v>71</v>
      </c>
      <c r="N24">
        <v>15.896570000000001</v>
      </c>
      <c r="O24">
        <f t="shared" si="1"/>
        <v>1547.7301675770307</v>
      </c>
      <c r="Q24">
        <v>34</v>
      </c>
      <c r="R24" s="12" t="s">
        <v>66</v>
      </c>
      <c r="S24" s="12">
        <v>375230138.30000001</v>
      </c>
      <c r="T24" s="12">
        <v>33</v>
      </c>
      <c r="V24">
        <f t="shared" si="2"/>
        <v>4837.6000000000004</v>
      </c>
      <c r="W24">
        <v>4837.6000000000004</v>
      </c>
      <c r="Y24">
        <v>3</v>
      </c>
      <c r="AA24">
        <f t="shared" si="3"/>
        <v>1.0418698085194993</v>
      </c>
      <c r="AB24">
        <v>1.0418698085195</v>
      </c>
    </row>
    <row r="25" spans="3:28" ht="15" customHeight="1" x14ac:dyDescent="0.25">
      <c r="C25">
        <v>16</v>
      </c>
      <c r="D25" t="s">
        <v>51</v>
      </c>
      <c r="E25" t="s">
        <v>52</v>
      </c>
      <c r="F25" t="s">
        <v>53</v>
      </c>
      <c r="G25" s="13" t="s">
        <v>157</v>
      </c>
      <c r="H25" t="s">
        <v>55</v>
      </c>
      <c r="I25" t="s">
        <v>56</v>
      </c>
      <c r="J25" t="s">
        <v>57</v>
      </c>
      <c r="K25">
        <v>14537.269765999999</v>
      </c>
      <c r="L25">
        <f t="shared" si="0"/>
        <v>4.1624828496524096</v>
      </c>
      <c r="M25" s="6" t="s">
        <v>159</v>
      </c>
      <c r="N25">
        <v>440.45350000000002</v>
      </c>
      <c r="O25">
        <f t="shared" si="1"/>
        <v>33.005231576091461</v>
      </c>
      <c r="Q25">
        <v>35</v>
      </c>
      <c r="R25" s="12" t="s">
        <v>64</v>
      </c>
      <c r="S25" s="12">
        <v>6025037.2999999998</v>
      </c>
      <c r="T25" s="12">
        <v>34</v>
      </c>
      <c r="V25" t="e">
        <f t="shared" si="2"/>
        <v>#N/A</v>
      </c>
      <c r="W25">
        <v>20.8</v>
      </c>
      <c r="Y25">
        <v>2</v>
      </c>
      <c r="AA25">
        <f t="shared" si="3"/>
        <v>0.31510156127895855</v>
      </c>
      <c r="AB25">
        <v>0.315101561278959</v>
      </c>
    </row>
    <row r="26" spans="3:28" ht="15" customHeight="1" x14ac:dyDescent="0.25">
      <c r="C26">
        <v>17</v>
      </c>
      <c r="D26" t="s">
        <v>51</v>
      </c>
      <c r="E26" t="s">
        <v>52</v>
      </c>
      <c r="F26" t="s">
        <v>53</v>
      </c>
      <c r="G26" s="13" t="s">
        <v>95</v>
      </c>
      <c r="H26" t="s">
        <v>55</v>
      </c>
      <c r="I26" t="s">
        <v>56</v>
      </c>
      <c r="J26" t="s">
        <v>57</v>
      </c>
      <c r="K26">
        <v>12084287.822197</v>
      </c>
      <c r="L26">
        <f t="shared" si="0"/>
        <v>7.0822210607011522</v>
      </c>
      <c r="M26" s="6" t="s">
        <v>58</v>
      </c>
      <c r="N26">
        <v>196.43219999999999</v>
      </c>
      <c r="O26">
        <f t="shared" si="1"/>
        <v>61518.87430979748</v>
      </c>
      <c r="Q26">
        <v>25</v>
      </c>
      <c r="R26" s="12" t="s">
        <v>175</v>
      </c>
      <c r="S26" s="12">
        <v>19997.400000000001</v>
      </c>
      <c r="T26" s="12">
        <v>35</v>
      </c>
      <c r="V26" t="e">
        <f t="shared" si="2"/>
        <v>#N/A</v>
      </c>
      <c r="W26">
        <v>23718.1</v>
      </c>
      <c r="Y26">
        <v>16</v>
      </c>
      <c r="AA26">
        <f t="shared" si="3"/>
        <v>2.4096365003933699E-2</v>
      </c>
      <c r="AB26">
        <v>2.4096365003933699E-2</v>
      </c>
    </row>
    <row r="27" spans="3:28" ht="15" customHeight="1" x14ac:dyDescent="0.25">
      <c r="C27">
        <v>18</v>
      </c>
      <c r="D27" t="s">
        <v>51</v>
      </c>
      <c r="E27" t="s">
        <v>52</v>
      </c>
      <c r="F27" t="s">
        <v>53</v>
      </c>
      <c r="G27" s="13" t="s">
        <v>60</v>
      </c>
      <c r="H27" t="s">
        <v>55</v>
      </c>
      <c r="I27" t="s">
        <v>56</v>
      </c>
      <c r="J27" t="s">
        <v>57</v>
      </c>
      <c r="K27">
        <v>1265624.110043</v>
      </c>
      <c r="L27">
        <f t="shared" si="0"/>
        <v>6.1023047395092416</v>
      </c>
      <c r="M27" s="6" t="s">
        <v>58</v>
      </c>
      <c r="N27">
        <v>20.572939999999999</v>
      </c>
      <c r="O27">
        <f t="shared" si="1"/>
        <v>61518.87430979724</v>
      </c>
      <c r="Q27">
        <v>22</v>
      </c>
      <c r="R27" s="12" t="s">
        <v>156</v>
      </c>
      <c r="S27" s="12">
        <v>7660.8</v>
      </c>
      <c r="T27" s="12">
        <v>36</v>
      </c>
      <c r="V27" t="e">
        <f t="shared" si="2"/>
        <v>#N/A</v>
      </c>
      <c r="W27">
        <v>23718.1</v>
      </c>
      <c r="Y27">
        <v>16</v>
      </c>
      <c r="AA27">
        <f t="shared" si="3"/>
        <v>2.4096365003933792E-2</v>
      </c>
      <c r="AB27">
        <v>2.4096365003933799E-2</v>
      </c>
    </row>
    <row r="28" spans="3:28" ht="15" customHeight="1" x14ac:dyDescent="0.25">
      <c r="C28">
        <v>19</v>
      </c>
      <c r="D28" t="s">
        <v>51</v>
      </c>
      <c r="E28" t="s">
        <v>52</v>
      </c>
      <c r="F28" t="s">
        <v>53</v>
      </c>
      <c r="G28" s="13" t="s">
        <v>54</v>
      </c>
      <c r="H28" t="s">
        <v>55</v>
      </c>
      <c r="I28" t="s">
        <v>56</v>
      </c>
      <c r="J28" t="s">
        <v>57</v>
      </c>
      <c r="K28">
        <v>1631411.6455570001</v>
      </c>
      <c r="L28">
        <f t="shared" si="0"/>
        <v>6.2125635581201522</v>
      </c>
      <c r="M28" s="6" t="s">
        <v>58</v>
      </c>
      <c r="N28">
        <v>26.518879999999999</v>
      </c>
      <c r="O28">
        <f t="shared" si="1"/>
        <v>61518.874309812483</v>
      </c>
      <c r="Q28">
        <v>1</v>
      </c>
      <c r="R28" s="12" t="s">
        <v>41</v>
      </c>
      <c r="S28" s="12" t="s">
        <v>42</v>
      </c>
      <c r="T28" s="12">
        <v>37</v>
      </c>
      <c r="V28" t="e">
        <f t="shared" si="2"/>
        <v>#N/A</v>
      </c>
      <c r="W28">
        <v>23718.1</v>
      </c>
      <c r="Y28">
        <v>16</v>
      </c>
      <c r="AA28">
        <f t="shared" si="3"/>
        <v>2.4096365003927821E-2</v>
      </c>
      <c r="AB28">
        <v>2.4096365003927801E-2</v>
      </c>
    </row>
    <row r="29" spans="3:28" ht="15" customHeight="1" x14ac:dyDescent="0.25">
      <c r="C29">
        <v>20</v>
      </c>
      <c r="D29" t="s">
        <v>51</v>
      </c>
      <c r="E29" t="s">
        <v>52</v>
      </c>
      <c r="F29" t="s">
        <v>53</v>
      </c>
      <c r="G29" s="13" t="s">
        <v>86</v>
      </c>
      <c r="H29" t="s">
        <v>55</v>
      </c>
      <c r="I29" t="s">
        <v>56</v>
      </c>
      <c r="J29" t="s">
        <v>57</v>
      </c>
      <c r="K29">
        <v>6050031.4704949996</v>
      </c>
      <c r="L29">
        <f t="shared" si="0"/>
        <v>6.7817576337312744</v>
      </c>
      <c r="M29" s="12" t="s">
        <v>130</v>
      </c>
      <c r="N29">
        <v>1147.759</v>
      </c>
      <c r="O29">
        <f t="shared" si="1"/>
        <v>5271.1688346551837</v>
      </c>
      <c r="Q29">
        <v>33</v>
      </c>
      <c r="R29" s="12" t="s">
        <v>162</v>
      </c>
      <c r="S29" s="12">
        <v>527309.6</v>
      </c>
      <c r="T29" s="12">
        <v>39</v>
      </c>
      <c r="V29" t="e">
        <f t="shared" si="2"/>
        <v>#N/A</v>
      </c>
      <c r="W29">
        <v>38974.699999999997</v>
      </c>
      <c r="Y29">
        <v>1</v>
      </c>
      <c r="AA29">
        <f t="shared" si="3"/>
        <v>7.3939388440305098</v>
      </c>
      <c r="AB29">
        <v>7.3939388440305098</v>
      </c>
    </row>
    <row r="30" spans="3:28" ht="15" customHeight="1" x14ac:dyDescent="0.25">
      <c r="C30">
        <v>21</v>
      </c>
      <c r="D30" t="s">
        <v>51</v>
      </c>
      <c r="E30" t="s">
        <v>52</v>
      </c>
      <c r="F30" t="s">
        <v>53</v>
      </c>
      <c r="G30" s="13" t="s">
        <v>155</v>
      </c>
      <c r="H30" t="s">
        <v>55</v>
      </c>
      <c r="I30" t="s">
        <v>56</v>
      </c>
      <c r="J30" t="s">
        <v>57</v>
      </c>
      <c r="K30">
        <v>266848.10331699997</v>
      </c>
      <c r="L30">
        <f t="shared" si="0"/>
        <v>5.4262641203047242</v>
      </c>
      <c r="M30" s="6" t="s">
        <v>120</v>
      </c>
      <c r="N30">
        <v>86.397630000000007</v>
      </c>
      <c r="O30">
        <f t="shared" si="1"/>
        <v>3088.6044364527124</v>
      </c>
      <c r="Q30">
        <v>40</v>
      </c>
      <c r="R30" s="12" t="s">
        <v>123</v>
      </c>
      <c r="S30" s="12">
        <v>562723.69999999995</v>
      </c>
      <c r="T30" s="12">
        <v>40</v>
      </c>
      <c r="V30" t="e">
        <f t="shared" si="2"/>
        <v>#N/A</v>
      </c>
      <c r="W30">
        <v>6329.9</v>
      </c>
      <c r="Y30">
        <v>2</v>
      </c>
      <c r="AA30">
        <f t="shared" si="3"/>
        <v>1.0247184659343982</v>
      </c>
      <c r="AB30">
        <v>1.0247184659344</v>
      </c>
    </row>
    <row r="31" spans="3:28" ht="15" customHeight="1" x14ac:dyDescent="0.25">
      <c r="C31">
        <v>22</v>
      </c>
      <c r="D31" t="s">
        <v>51</v>
      </c>
      <c r="E31" t="s">
        <v>52</v>
      </c>
      <c r="F31" t="s">
        <v>53</v>
      </c>
      <c r="G31" s="13" t="s">
        <v>120</v>
      </c>
      <c r="H31" t="s">
        <v>55</v>
      </c>
      <c r="I31" t="s">
        <v>56</v>
      </c>
      <c r="J31" t="s">
        <v>57</v>
      </c>
      <c r="K31">
        <v>10797838.324952001</v>
      </c>
      <c r="L31">
        <f t="shared" si="0"/>
        <v>7.033336820532254</v>
      </c>
      <c r="M31" s="6" t="s">
        <v>120</v>
      </c>
      <c r="N31">
        <v>3496.0250000000001</v>
      </c>
      <c r="O31">
        <f t="shared" si="1"/>
        <v>3088.6044364534009</v>
      </c>
      <c r="Q31">
        <v>7</v>
      </c>
      <c r="R31" s="14" t="s">
        <v>71</v>
      </c>
      <c r="S31" s="12">
        <v>4837.6000000000004</v>
      </c>
      <c r="T31" s="12">
        <v>41</v>
      </c>
      <c r="V31" t="e">
        <f t="shared" si="2"/>
        <v>#N/A</v>
      </c>
      <c r="W31">
        <v>6329.9</v>
      </c>
      <c r="Y31">
        <v>2</v>
      </c>
      <c r="AA31">
        <f t="shared" si="3"/>
        <v>1.0247184659341697</v>
      </c>
      <c r="AB31">
        <v>1.0247184659341699</v>
      </c>
    </row>
    <row r="32" spans="3:28" ht="15" x14ac:dyDescent="0.25">
      <c r="C32">
        <v>23</v>
      </c>
      <c r="D32" t="s">
        <v>51</v>
      </c>
      <c r="E32" t="s">
        <v>52</v>
      </c>
      <c r="F32" t="s">
        <v>53</v>
      </c>
      <c r="G32" s="13" t="s">
        <v>65</v>
      </c>
      <c r="H32" t="s">
        <v>55</v>
      </c>
      <c r="I32" t="s">
        <v>56</v>
      </c>
      <c r="J32" t="s">
        <v>57</v>
      </c>
      <c r="K32">
        <v>13926521.903409</v>
      </c>
      <c r="L32">
        <f t="shared" si="0"/>
        <v>7.1438426665485562</v>
      </c>
      <c r="M32" s="6" t="s">
        <v>105</v>
      </c>
      <c r="N32">
        <v>74.743269999999995</v>
      </c>
      <c r="O32">
        <f t="shared" si="1"/>
        <v>186324.76078995474</v>
      </c>
      <c r="Q32">
        <v>43</v>
      </c>
      <c r="R32" s="12" t="s">
        <v>62</v>
      </c>
      <c r="S32" s="12">
        <v>15062593.300000001</v>
      </c>
      <c r="T32" s="12">
        <v>42</v>
      </c>
      <c r="V32" t="e">
        <f t="shared" si="2"/>
        <v>#N/A</v>
      </c>
      <c r="W32">
        <v>93206</v>
      </c>
      <c r="Y32">
        <v>2</v>
      </c>
      <c r="AA32">
        <f t="shared" si="3"/>
        <v>0.25011705262584988</v>
      </c>
      <c r="AB32">
        <v>0.25011705262584999</v>
      </c>
    </row>
    <row r="33" spans="3:28" ht="15" customHeight="1" x14ac:dyDescent="0.25">
      <c r="C33">
        <v>24</v>
      </c>
      <c r="D33" t="s">
        <v>51</v>
      </c>
      <c r="E33" t="s">
        <v>52</v>
      </c>
      <c r="F33" t="s">
        <v>53</v>
      </c>
      <c r="G33" s="13" t="s">
        <v>114</v>
      </c>
      <c r="H33" t="s">
        <v>55</v>
      </c>
      <c r="I33" t="s">
        <v>56</v>
      </c>
      <c r="J33" t="s">
        <v>57</v>
      </c>
      <c r="K33">
        <v>21606304.946125001</v>
      </c>
      <c r="L33">
        <f t="shared" si="0"/>
        <v>7.3345805013247141</v>
      </c>
      <c r="M33" s="6" t="s">
        <v>58</v>
      </c>
      <c r="N33">
        <v>188.62219999999999</v>
      </c>
      <c r="O33">
        <f t="shared" si="1"/>
        <v>114548.04867149785</v>
      </c>
      <c r="Q33">
        <v>44</v>
      </c>
      <c r="R33" s="12" t="s">
        <v>90</v>
      </c>
      <c r="S33" s="12">
        <v>60250373.299999997</v>
      </c>
      <c r="T33" s="12">
        <v>43</v>
      </c>
      <c r="V33" t="e">
        <f t="shared" si="2"/>
        <v>#N/A</v>
      </c>
      <c r="W33">
        <v>23718.1</v>
      </c>
      <c r="Y33">
        <v>16</v>
      </c>
      <c r="AA33">
        <f t="shared" si="3"/>
        <v>1.2941130531618127E-2</v>
      </c>
      <c r="AB33">
        <v>1.2941130531618101E-2</v>
      </c>
    </row>
    <row r="34" spans="3:28" ht="15" x14ac:dyDescent="0.25">
      <c r="C34">
        <v>25</v>
      </c>
      <c r="D34" t="s">
        <v>51</v>
      </c>
      <c r="E34" t="s">
        <v>52</v>
      </c>
      <c r="F34" t="s">
        <v>53</v>
      </c>
      <c r="G34" s="13" t="s">
        <v>94</v>
      </c>
      <c r="H34" t="s">
        <v>55</v>
      </c>
      <c r="I34" t="s">
        <v>56</v>
      </c>
      <c r="J34" t="s">
        <v>57</v>
      </c>
      <c r="K34">
        <v>198372.43480300001</v>
      </c>
      <c r="L34">
        <f t="shared" si="0"/>
        <v>5.2974813238430301</v>
      </c>
      <c r="M34" s="6" t="s">
        <v>72</v>
      </c>
      <c r="N34">
        <v>0.57347320000000002</v>
      </c>
      <c r="O34">
        <f t="shared" si="1"/>
        <v>345914.04585776635</v>
      </c>
      <c r="Q34">
        <v>41</v>
      </c>
      <c r="R34" s="12" t="s">
        <v>134</v>
      </c>
      <c r="S34" s="12">
        <v>2228999.9</v>
      </c>
      <c r="T34">
        <v>44</v>
      </c>
      <c r="V34" t="e">
        <f t="shared" si="2"/>
        <v>#N/A</v>
      </c>
      <c r="W34">
        <v>261600.6</v>
      </c>
      <c r="Y34">
        <v>16</v>
      </c>
      <c r="AA34">
        <f t="shared" si="3"/>
        <v>4.7266185619773422E-2</v>
      </c>
      <c r="AB34">
        <v>4.7266185619773401E-2</v>
      </c>
    </row>
    <row r="35" spans="3:28" ht="15" customHeight="1" x14ac:dyDescent="0.2">
      <c r="C35">
        <v>26</v>
      </c>
      <c r="D35" t="s">
        <v>51</v>
      </c>
      <c r="E35" t="s">
        <v>52</v>
      </c>
      <c r="F35" t="s">
        <v>53</v>
      </c>
      <c r="G35" s="13" t="s">
        <v>102</v>
      </c>
      <c r="H35" t="s">
        <v>55</v>
      </c>
      <c r="I35" t="s">
        <v>56</v>
      </c>
      <c r="J35" t="s">
        <v>57</v>
      </c>
      <c r="K35">
        <v>8881668.2866040003</v>
      </c>
      <c r="L35">
        <f t="shared" si="0"/>
        <v>6.9484945490687275</v>
      </c>
      <c r="M35" s="6" t="s">
        <v>72</v>
      </c>
      <c r="N35">
        <v>25.675940000000001</v>
      </c>
      <c r="O35">
        <f t="shared" si="1"/>
        <v>345914.04585787316</v>
      </c>
      <c r="V35" t="e">
        <f t="shared" si="2"/>
        <v>#N/A</v>
      </c>
      <c r="W35">
        <v>261600.6</v>
      </c>
      <c r="Y35">
        <v>16</v>
      </c>
      <c r="AA35">
        <f t="shared" si="3"/>
        <v>4.726618561975883E-2</v>
      </c>
      <c r="AB35">
        <v>4.7266185619758802E-2</v>
      </c>
    </row>
    <row r="36" spans="3:28" x14ac:dyDescent="0.2">
      <c r="C36">
        <v>27</v>
      </c>
      <c r="D36" t="s">
        <v>51</v>
      </c>
      <c r="E36" t="s">
        <v>52</v>
      </c>
      <c r="F36" t="s">
        <v>53</v>
      </c>
      <c r="G36" s="13" t="s">
        <v>109</v>
      </c>
      <c r="H36" t="s">
        <v>55</v>
      </c>
      <c r="I36" t="s">
        <v>56</v>
      </c>
      <c r="J36" t="s">
        <v>57</v>
      </c>
      <c r="K36">
        <v>7295856.475633</v>
      </c>
      <c r="L36">
        <f t="shared" si="0"/>
        <v>6.8630762819467712</v>
      </c>
      <c r="M36" s="6" t="s">
        <v>72</v>
      </c>
      <c r="N36">
        <v>21.091529999999999</v>
      </c>
      <c r="O36">
        <f t="shared" si="1"/>
        <v>345914.04585788707</v>
      </c>
      <c r="V36" t="e">
        <f t="shared" si="2"/>
        <v>#N/A</v>
      </c>
      <c r="W36">
        <v>261600.6</v>
      </c>
      <c r="Y36">
        <v>16</v>
      </c>
      <c r="AA36">
        <f t="shared" si="3"/>
        <v>4.7266185619756929E-2</v>
      </c>
      <c r="AB36">
        <v>4.7266185619756901E-2</v>
      </c>
    </row>
    <row r="37" spans="3:28" x14ac:dyDescent="0.2">
      <c r="C37">
        <v>28</v>
      </c>
      <c r="D37" t="s">
        <v>51</v>
      </c>
      <c r="E37" t="s">
        <v>52</v>
      </c>
      <c r="F37" t="s">
        <v>53</v>
      </c>
      <c r="G37" s="13" t="s">
        <v>63</v>
      </c>
      <c r="H37" t="s">
        <v>55</v>
      </c>
      <c r="I37" t="s">
        <v>56</v>
      </c>
      <c r="J37" t="s">
        <v>57</v>
      </c>
      <c r="K37">
        <v>1026415.1821419999</v>
      </c>
      <c r="L37">
        <f t="shared" si="0"/>
        <v>6.0113230672481368</v>
      </c>
      <c r="M37" s="6" t="s">
        <v>72</v>
      </c>
      <c r="N37">
        <v>2.9672550000000002</v>
      </c>
      <c r="O37">
        <f t="shared" si="1"/>
        <v>345914.04585787194</v>
      </c>
      <c r="V37" t="e">
        <f t="shared" si="2"/>
        <v>#N/A</v>
      </c>
      <c r="W37">
        <v>261600.6</v>
      </c>
      <c r="Y37">
        <v>16</v>
      </c>
      <c r="AA37">
        <f t="shared" si="3"/>
        <v>4.7266185619758996E-2</v>
      </c>
      <c r="AB37">
        <v>4.7266185619759003E-2</v>
      </c>
    </row>
    <row r="38" spans="3:28" x14ac:dyDescent="0.2">
      <c r="C38">
        <v>29</v>
      </c>
      <c r="D38" t="s">
        <v>51</v>
      </c>
      <c r="E38" t="s">
        <v>52</v>
      </c>
      <c r="F38" t="s">
        <v>53</v>
      </c>
      <c r="G38" s="13" t="s">
        <v>111</v>
      </c>
      <c r="H38" t="s">
        <v>55</v>
      </c>
      <c r="I38" t="s">
        <v>56</v>
      </c>
      <c r="J38" t="s">
        <v>57</v>
      </c>
      <c r="K38">
        <v>9000157.6838729996</v>
      </c>
      <c r="L38">
        <f t="shared" si="0"/>
        <v>6.9542501183988836</v>
      </c>
      <c r="M38" s="6" t="s">
        <v>72</v>
      </c>
      <c r="N38">
        <v>26.01848</v>
      </c>
      <c r="O38">
        <f t="shared" si="1"/>
        <v>345914.04585790558</v>
      </c>
      <c r="V38" t="e">
        <f t="shared" si="2"/>
        <v>#N/A</v>
      </c>
      <c r="W38">
        <v>261600.6</v>
      </c>
      <c r="Y38">
        <v>16</v>
      </c>
      <c r="AA38">
        <f t="shared" si="3"/>
        <v>4.7266185619754396E-2</v>
      </c>
      <c r="AB38">
        <v>4.7266185619754403E-2</v>
      </c>
    </row>
    <row r="39" spans="3:28" x14ac:dyDescent="0.2">
      <c r="C39">
        <v>30</v>
      </c>
      <c r="D39" t="s">
        <v>51</v>
      </c>
      <c r="E39" t="s">
        <v>52</v>
      </c>
      <c r="F39" t="s">
        <v>53</v>
      </c>
      <c r="G39" s="13" t="s">
        <v>131</v>
      </c>
      <c r="H39" t="s">
        <v>55</v>
      </c>
      <c r="I39" t="s">
        <v>56</v>
      </c>
      <c r="J39" t="s">
        <v>57</v>
      </c>
      <c r="K39">
        <v>101577.486609</v>
      </c>
      <c r="L39">
        <f t="shared" si="0"/>
        <v>5.0067974626238403</v>
      </c>
      <c r="M39" s="6" t="s">
        <v>72</v>
      </c>
      <c r="N39">
        <v>0.29364950000000001</v>
      </c>
      <c r="O39">
        <f t="shared" si="1"/>
        <v>345914.0458573912</v>
      </c>
      <c r="V39" t="e">
        <f t="shared" si="2"/>
        <v>#N/A</v>
      </c>
      <c r="W39">
        <v>261600.6</v>
      </c>
      <c r="Y39">
        <v>16</v>
      </c>
      <c r="AA39">
        <f t="shared" si="3"/>
        <v>4.7266185619824687E-2</v>
      </c>
      <c r="AB39">
        <v>4.7266185619824701E-2</v>
      </c>
    </row>
    <row r="40" spans="3:28" x14ac:dyDescent="0.2">
      <c r="C40">
        <v>31</v>
      </c>
      <c r="D40" t="s">
        <v>51</v>
      </c>
      <c r="E40" t="s">
        <v>52</v>
      </c>
      <c r="F40" t="s">
        <v>53</v>
      </c>
      <c r="G40" s="13" t="s">
        <v>107</v>
      </c>
      <c r="H40" t="s">
        <v>55</v>
      </c>
      <c r="I40" t="s">
        <v>56</v>
      </c>
      <c r="J40" t="s">
        <v>57</v>
      </c>
      <c r="K40">
        <v>91189065.166751996</v>
      </c>
      <c r="L40">
        <f t="shared" si="0"/>
        <v>7.9599427635207354</v>
      </c>
      <c r="M40" s="6" t="s">
        <v>72</v>
      </c>
      <c r="N40">
        <v>263.61770000000001</v>
      </c>
      <c r="O40">
        <f t="shared" si="1"/>
        <v>345914.04585789191</v>
      </c>
      <c r="V40" t="e">
        <f t="shared" si="2"/>
        <v>#N/A</v>
      </c>
      <c r="W40">
        <v>261600.6</v>
      </c>
      <c r="Y40">
        <v>16</v>
      </c>
      <c r="AA40">
        <f t="shared" si="3"/>
        <v>4.7266185619756269E-2</v>
      </c>
      <c r="AB40">
        <v>4.7266185619756297E-2</v>
      </c>
    </row>
    <row r="41" spans="3:28" x14ac:dyDescent="0.2">
      <c r="C41">
        <v>32</v>
      </c>
      <c r="D41" t="s">
        <v>51</v>
      </c>
      <c r="E41" t="s">
        <v>52</v>
      </c>
      <c r="F41" t="s">
        <v>53</v>
      </c>
      <c r="G41" s="13" t="s">
        <v>97</v>
      </c>
      <c r="H41" t="s">
        <v>55</v>
      </c>
      <c r="I41" t="s">
        <v>56</v>
      </c>
      <c r="J41" t="s">
        <v>57</v>
      </c>
      <c r="K41">
        <v>2054280.7818779999</v>
      </c>
      <c r="L41">
        <f t="shared" si="0"/>
        <v>6.3126598032759889</v>
      </c>
      <c r="M41" s="6" t="s">
        <v>72</v>
      </c>
      <c r="N41">
        <v>5.9387030000000003</v>
      </c>
      <c r="O41">
        <f t="shared" si="1"/>
        <v>345914.0458578245</v>
      </c>
      <c r="V41" t="e">
        <f t="shared" si="2"/>
        <v>#N/A</v>
      </c>
      <c r="W41">
        <v>261600.6</v>
      </c>
      <c r="Y41">
        <v>16</v>
      </c>
      <c r="AA41">
        <f t="shared" si="3"/>
        <v>4.7266185619765477E-2</v>
      </c>
      <c r="AB41">
        <v>4.7266185619765498E-2</v>
      </c>
    </row>
    <row r="42" spans="3:28" x14ac:dyDescent="0.2">
      <c r="C42">
        <v>33</v>
      </c>
      <c r="D42" t="s">
        <v>51</v>
      </c>
      <c r="E42" t="s">
        <v>52</v>
      </c>
      <c r="F42" t="s">
        <v>53</v>
      </c>
      <c r="G42" s="13" t="s">
        <v>172</v>
      </c>
      <c r="H42" t="s">
        <v>55</v>
      </c>
      <c r="I42" t="s">
        <v>56</v>
      </c>
      <c r="J42" t="s">
        <v>57</v>
      </c>
      <c r="K42">
        <v>3459140.4585790001</v>
      </c>
      <c r="L42">
        <f t="shared" ref="L42:L73" si="4">LOG10(K42)</f>
        <v>6.5389681969225188</v>
      </c>
      <c r="M42" s="6" t="s">
        <v>72</v>
      </c>
      <c r="N42">
        <v>1</v>
      </c>
      <c r="O42">
        <f t="shared" ref="O42:O73" si="5">K42/N42</f>
        <v>3459140.4585790001</v>
      </c>
      <c r="V42" t="e">
        <f t="shared" ref="V42:V73" si="6">INDEX($S$10:$S$53, MATCH(M42,$R$10:$R$53,0))</f>
        <v>#N/A</v>
      </c>
      <c r="W42">
        <v>261600.6</v>
      </c>
      <c r="Y42">
        <v>16</v>
      </c>
      <c r="AA42">
        <f t="shared" ref="AA42:AA73" si="7">(W42/Y42)/O42</f>
        <v>4.7266185619755157E-3</v>
      </c>
      <c r="AB42">
        <v>4.7266185619755201E-3</v>
      </c>
    </row>
    <row r="43" spans="3:28" x14ac:dyDescent="0.2">
      <c r="C43">
        <v>34</v>
      </c>
      <c r="D43" t="s">
        <v>51</v>
      </c>
      <c r="E43" t="s">
        <v>52</v>
      </c>
      <c r="F43" t="s">
        <v>53</v>
      </c>
      <c r="G43" s="13" t="s">
        <v>69</v>
      </c>
      <c r="H43" t="s">
        <v>55</v>
      </c>
      <c r="I43" t="s">
        <v>56</v>
      </c>
      <c r="J43" t="s">
        <v>57</v>
      </c>
      <c r="K43">
        <v>26747945.42072</v>
      </c>
      <c r="L43">
        <f t="shared" si="4"/>
        <v>7.4272904283492958</v>
      </c>
      <c r="M43" s="6" t="s">
        <v>72</v>
      </c>
      <c r="N43">
        <v>77.325410000000005</v>
      </c>
      <c r="O43">
        <f t="shared" si="5"/>
        <v>345914.04585788806</v>
      </c>
      <c r="V43" t="e">
        <f t="shared" si="6"/>
        <v>#N/A</v>
      </c>
      <c r="W43">
        <v>261600.6</v>
      </c>
      <c r="Y43">
        <v>16</v>
      </c>
      <c r="AA43">
        <f t="shared" si="7"/>
        <v>4.726618561975679E-2</v>
      </c>
      <c r="AB43">
        <v>4.7266185619756797E-2</v>
      </c>
    </row>
    <row r="44" spans="3:28" ht="15" customHeight="1" x14ac:dyDescent="0.2">
      <c r="C44">
        <v>35</v>
      </c>
      <c r="D44" t="s">
        <v>51</v>
      </c>
      <c r="E44" t="s">
        <v>52</v>
      </c>
      <c r="F44" t="s">
        <v>53</v>
      </c>
      <c r="G44" s="13" t="s">
        <v>176</v>
      </c>
      <c r="H44" t="s">
        <v>55</v>
      </c>
      <c r="I44" t="s">
        <v>56</v>
      </c>
      <c r="J44" t="s">
        <v>57</v>
      </c>
      <c r="K44">
        <v>4890598.5040079998</v>
      </c>
      <c r="L44">
        <f t="shared" si="4"/>
        <v>6.6893620106742722</v>
      </c>
      <c r="M44" s="6" t="s">
        <v>72</v>
      </c>
      <c r="N44">
        <v>14.13819</v>
      </c>
      <c r="O44">
        <f t="shared" si="5"/>
        <v>345914.04585792101</v>
      </c>
      <c r="V44" t="e">
        <f t="shared" si="6"/>
        <v>#N/A</v>
      </c>
      <c r="W44">
        <v>261600.6</v>
      </c>
      <c r="Y44">
        <v>16</v>
      </c>
      <c r="AA44">
        <f t="shared" si="7"/>
        <v>4.7266185619752293E-2</v>
      </c>
      <c r="AB44">
        <v>4.72661856197523E-2</v>
      </c>
    </row>
    <row r="45" spans="3:28" ht="15" customHeight="1" x14ac:dyDescent="0.2">
      <c r="C45">
        <v>36</v>
      </c>
      <c r="D45" t="s">
        <v>51</v>
      </c>
      <c r="E45" t="s">
        <v>52</v>
      </c>
      <c r="F45" t="s">
        <v>53</v>
      </c>
      <c r="G45" s="13" t="s">
        <v>124</v>
      </c>
      <c r="H45" t="s">
        <v>55</v>
      </c>
      <c r="I45" t="s">
        <v>56</v>
      </c>
      <c r="J45" t="s">
        <v>57</v>
      </c>
      <c r="K45">
        <v>24638.222572999999</v>
      </c>
      <c r="L45">
        <f t="shared" si="4"/>
        <v>4.3916093741668512</v>
      </c>
      <c r="M45" s="6" t="s">
        <v>72</v>
      </c>
      <c r="N45">
        <v>7.1226429999999993E-2</v>
      </c>
      <c r="O45">
        <f t="shared" si="5"/>
        <v>345914.04585348448</v>
      </c>
      <c r="V45" t="e">
        <f t="shared" si="6"/>
        <v>#N/A</v>
      </c>
      <c r="W45">
        <v>261600.6</v>
      </c>
      <c r="Y45">
        <v>16</v>
      </c>
      <c r="AA45">
        <f t="shared" si="7"/>
        <v>4.7266185620358503E-2</v>
      </c>
      <c r="AB45">
        <v>4.7266185620358503E-2</v>
      </c>
    </row>
    <row r="46" spans="3:28" ht="15" customHeight="1" x14ac:dyDescent="0.2">
      <c r="C46">
        <v>37</v>
      </c>
      <c r="D46" t="s">
        <v>51</v>
      </c>
      <c r="E46" t="s">
        <v>52</v>
      </c>
      <c r="F46" t="s">
        <v>53</v>
      </c>
      <c r="G46" s="13" t="s">
        <v>137</v>
      </c>
      <c r="H46" t="s">
        <v>55</v>
      </c>
      <c r="I46" t="s">
        <v>56</v>
      </c>
      <c r="J46" t="s">
        <v>57</v>
      </c>
      <c r="K46">
        <v>207067.053529</v>
      </c>
      <c r="L46">
        <f t="shared" si="4"/>
        <v>5.3161110037278103</v>
      </c>
      <c r="M46" s="6" t="s">
        <v>72</v>
      </c>
      <c r="N46">
        <v>0.59860840000000004</v>
      </c>
      <c r="O46">
        <f t="shared" si="5"/>
        <v>345914.04585869488</v>
      </c>
      <c r="V46" t="e">
        <f t="shared" si="6"/>
        <v>#N/A</v>
      </c>
      <c r="W46">
        <v>261600.6</v>
      </c>
      <c r="Y46">
        <v>16</v>
      </c>
      <c r="AA46">
        <f t="shared" si="7"/>
        <v>4.7266185619646545E-2</v>
      </c>
      <c r="AB46">
        <v>4.7266185619646503E-2</v>
      </c>
    </row>
    <row r="47" spans="3:28" ht="15" customHeight="1" x14ac:dyDescent="0.2">
      <c r="C47">
        <v>38</v>
      </c>
      <c r="D47" t="s">
        <v>51</v>
      </c>
      <c r="E47" t="s">
        <v>52</v>
      </c>
      <c r="F47" t="s">
        <v>53</v>
      </c>
      <c r="G47" s="13" t="s">
        <v>113</v>
      </c>
      <c r="H47" t="s">
        <v>55</v>
      </c>
      <c r="I47" t="s">
        <v>56</v>
      </c>
      <c r="J47" t="s">
        <v>57</v>
      </c>
      <c r="K47">
        <v>333594.074975</v>
      </c>
      <c r="L47">
        <f t="shared" si="4"/>
        <v>5.5232183284509704</v>
      </c>
      <c r="M47" s="6" t="s">
        <v>72</v>
      </c>
      <c r="N47">
        <v>0.96438429999999997</v>
      </c>
      <c r="O47">
        <f t="shared" si="5"/>
        <v>345914.04585806717</v>
      </c>
      <c r="V47" t="e">
        <f t="shared" si="6"/>
        <v>#N/A</v>
      </c>
      <c r="W47">
        <v>261600.6</v>
      </c>
      <c r="Y47">
        <v>16</v>
      </c>
      <c r="AA47">
        <f t="shared" si="7"/>
        <v>4.7266185619732316E-2</v>
      </c>
      <c r="AB47">
        <v>4.7266185619732302E-2</v>
      </c>
    </row>
    <row r="48" spans="3:28" ht="15" customHeight="1" x14ac:dyDescent="0.2">
      <c r="C48">
        <v>39</v>
      </c>
      <c r="D48" t="s">
        <v>51</v>
      </c>
      <c r="E48" t="s">
        <v>52</v>
      </c>
      <c r="F48" t="s">
        <v>53</v>
      </c>
      <c r="G48" s="13" t="s">
        <v>75</v>
      </c>
      <c r="H48" t="s">
        <v>55</v>
      </c>
      <c r="I48" t="s">
        <v>56</v>
      </c>
      <c r="J48" t="s">
        <v>57</v>
      </c>
      <c r="K48">
        <v>23527440.684957001</v>
      </c>
      <c r="L48">
        <f t="shared" si="4"/>
        <v>7.3715746871907797</v>
      </c>
      <c r="M48" s="6" t="s">
        <v>72</v>
      </c>
      <c r="N48">
        <v>68.015280000000004</v>
      </c>
      <c r="O48">
        <f t="shared" si="5"/>
        <v>345914.04585788667</v>
      </c>
      <c r="V48" t="e">
        <f t="shared" si="6"/>
        <v>#N/A</v>
      </c>
      <c r="W48">
        <v>261600.6</v>
      </c>
      <c r="Y48">
        <v>16</v>
      </c>
      <c r="AA48">
        <f t="shared" si="7"/>
        <v>4.7266185619756984E-2</v>
      </c>
      <c r="AB48">
        <v>4.7266185619756998E-2</v>
      </c>
    </row>
    <row r="49" spans="3:28" ht="15" customHeight="1" x14ac:dyDescent="0.2">
      <c r="C49">
        <v>40</v>
      </c>
      <c r="D49" t="s">
        <v>51</v>
      </c>
      <c r="E49" t="s">
        <v>52</v>
      </c>
      <c r="F49" t="s">
        <v>53</v>
      </c>
      <c r="G49" s="13" t="s">
        <v>88</v>
      </c>
      <c r="H49" t="s">
        <v>55</v>
      </c>
      <c r="I49" t="s">
        <v>56</v>
      </c>
      <c r="J49" t="s">
        <v>57</v>
      </c>
      <c r="K49">
        <v>70863848.753868997</v>
      </c>
      <c r="L49">
        <f t="shared" si="4"/>
        <v>7.8504247360182662</v>
      </c>
      <c r="M49" s="20" t="s">
        <v>136</v>
      </c>
      <c r="N49">
        <v>211.1525</v>
      </c>
      <c r="O49">
        <f t="shared" si="5"/>
        <v>335605.06626191497</v>
      </c>
      <c r="V49" t="e">
        <f t="shared" si="6"/>
        <v>#N/A</v>
      </c>
      <c r="W49">
        <v>126222.39999999999</v>
      </c>
      <c r="Y49">
        <v>1</v>
      </c>
      <c r="AA49">
        <f t="shared" si="7"/>
        <v>0.37610397663512246</v>
      </c>
      <c r="AB49">
        <v>0.37610397663512202</v>
      </c>
    </row>
    <row r="50" spans="3:28" ht="15" x14ac:dyDescent="0.25">
      <c r="C50">
        <v>41</v>
      </c>
      <c r="D50" t="s">
        <v>51</v>
      </c>
      <c r="E50" t="s">
        <v>52</v>
      </c>
      <c r="F50" t="s">
        <v>53</v>
      </c>
      <c r="G50" s="13" t="s">
        <v>148</v>
      </c>
      <c r="H50" t="s">
        <v>55</v>
      </c>
      <c r="I50" t="s">
        <v>56</v>
      </c>
      <c r="J50" t="s">
        <v>57</v>
      </c>
      <c r="K50">
        <v>6560423.824364</v>
      </c>
      <c r="L50">
        <f t="shared" si="4"/>
        <v>6.8169318970946957</v>
      </c>
      <c r="M50" s="20" t="s">
        <v>75</v>
      </c>
      <c r="N50">
        <v>224.52940000000001</v>
      </c>
      <c r="O50">
        <f t="shared" si="5"/>
        <v>29218.551442991429</v>
      </c>
      <c r="Q50">
        <v>41</v>
      </c>
      <c r="R50" s="12" t="s">
        <v>134</v>
      </c>
      <c r="S50" s="12">
        <v>2228999.9</v>
      </c>
      <c r="V50" t="e">
        <f t="shared" si="6"/>
        <v>#N/A</v>
      </c>
      <c r="W50">
        <v>30212.799999999999</v>
      </c>
      <c r="Y50">
        <v>1</v>
      </c>
      <c r="AA50">
        <f t="shared" si="7"/>
        <v>1.0340279893391859</v>
      </c>
      <c r="AB50">
        <v>1.0340279893391899</v>
      </c>
    </row>
    <row r="51" spans="3:28" ht="15" customHeight="1" x14ac:dyDescent="0.2">
      <c r="C51">
        <v>42</v>
      </c>
      <c r="D51" t="s">
        <v>51</v>
      </c>
      <c r="E51" t="s">
        <v>52</v>
      </c>
      <c r="F51" t="s">
        <v>53</v>
      </c>
      <c r="G51" s="13" t="s">
        <v>67</v>
      </c>
      <c r="H51" t="s">
        <v>55</v>
      </c>
      <c r="I51" t="s">
        <v>56</v>
      </c>
      <c r="J51" t="s">
        <v>57</v>
      </c>
      <c r="K51">
        <v>535494293.24554002</v>
      </c>
      <c r="L51">
        <f t="shared" si="4"/>
        <v>8.7287548469229108</v>
      </c>
      <c r="M51" s="20" t="s">
        <v>96</v>
      </c>
      <c r="N51">
        <v>743.12350000000004</v>
      </c>
      <c r="O51">
        <f t="shared" si="5"/>
        <v>720599.326014505</v>
      </c>
      <c r="V51" t="e">
        <f t="shared" si="6"/>
        <v>#N/A</v>
      </c>
      <c r="W51">
        <v>18788.599999999999</v>
      </c>
      <c r="Y51">
        <v>1</v>
      </c>
      <c r="AA51">
        <f t="shared" si="7"/>
        <v>2.60735742065096E-2</v>
      </c>
      <c r="AB51">
        <v>2.60735742065096E-2</v>
      </c>
    </row>
    <row r="52" spans="3:28" x14ac:dyDescent="0.2">
      <c r="C52">
        <v>43</v>
      </c>
      <c r="D52" t="s">
        <v>51</v>
      </c>
      <c r="E52" t="s">
        <v>52</v>
      </c>
      <c r="F52" t="s">
        <v>53</v>
      </c>
      <c r="G52" s="13" t="s">
        <v>117</v>
      </c>
      <c r="H52" t="s">
        <v>55</v>
      </c>
      <c r="I52" t="s">
        <v>56</v>
      </c>
      <c r="J52" t="s">
        <v>57</v>
      </c>
      <c r="K52">
        <v>20712613.889311001</v>
      </c>
      <c r="L52">
        <f t="shared" si="4"/>
        <v>7.3162349094232084</v>
      </c>
      <c r="M52" s="6" t="s">
        <v>96</v>
      </c>
      <c r="N52">
        <v>1895.566</v>
      </c>
      <c r="O52">
        <f t="shared" si="5"/>
        <v>10926.875608293776</v>
      </c>
      <c r="V52" t="e">
        <f t="shared" si="6"/>
        <v>#N/A</v>
      </c>
      <c r="W52">
        <v>18788.599999999999</v>
      </c>
      <c r="Y52">
        <v>3</v>
      </c>
      <c r="AA52">
        <f t="shared" si="7"/>
        <v>0.57316170616173123</v>
      </c>
      <c r="AB52">
        <v>0.57316170616173101</v>
      </c>
    </row>
    <row r="53" spans="3:28" ht="12.75" customHeight="1" x14ac:dyDescent="0.2">
      <c r="C53">
        <v>44</v>
      </c>
      <c r="D53" t="s">
        <v>51</v>
      </c>
      <c r="E53" t="s">
        <v>52</v>
      </c>
      <c r="F53" t="s">
        <v>53</v>
      </c>
      <c r="G53" s="13" t="s">
        <v>119</v>
      </c>
      <c r="H53" t="s">
        <v>55</v>
      </c>
      <c r="I53" t="s">
        <v>56</v>
      </c>
      <c r="J53" t="s">
        <v>57</v>
      </c>
      <c r="K53">
        <v>763607.87449700001</v>
      </c>
      <c r="L53">
        <f t="shared" si="4"/>
        <v>5.8828703982875821</v>
      </c>
      <c r="M53" s="6" t="s">
        <v>96</v>
      </c>
      <c r="N53">
        <v>69.883459999999999</v>
      </c>
      <c r="O53">
        <f t="shared" si="5"/>
        <v>10926.87560829129</v>
      </c>
      <c r="V53" t="e">
        <f t="shared" si="6"/>
        <v>#N/A</v>
      </c>
      <c r="W53">
        <v>18788.599999999999</v>
      </c>
      <c r="Y53">
        <v>3</v>
      </c>
      <c r="AA53">
        <f t="shared" si="7"/>
        <v>0.57316170616186168</v>
      </c>
      <c r="AB53">
        <v>0.57316170616186202</v>
      </c>
    </row>
    <row r="54" spans="3:28" ht="12.75" customHeight="1" x14ac:dyDescent="0.2">
      <c r="C54">
        <v>45</v>
      </c>
      <c r="D54" t="s">
        <v>51</v>
      </c>
      <c r="E54" t="s">
        <v>52</v>
      </c>
      <c r="F54" t="s">
        <v>53</v>
      </c>
      <c r="G54" s="13" t="s">
        <v>73</v>
      </c>
      <c r="H54" t="s">
        <v>55</v>
      </c>
      <c r="I54" t="s">
        <v>56</v>
      </c>
      <c r="J54" t="s">
        <v>57</v>
      </c>
      <c r="K54">
        <v>2939227.9186880002</v>
      </c>
      <c r="L54">
        <f t="shared" si="4"/>
        <v>6.4682332641912357</v>
      </c>
      <c r="M54" s="6" t="s">
        <v>96</v>
      </c>
      <c r="N54">
        <v>268.9907</v>
      </c>
      <c r="O54">
        <f t="shared" si="5"/>
        <v>10926.875608294265</v>
      </c>
      <c r="V54" t="e">
        <f t="shared" si="6"/>
        <v>#N/A</v>
      </c>
      <c r="W54">
        <v>18788.599999999999</v>
      </c>
      <c r="Y54">
        <v>3</v>
      </c>
      <c r="AA54">
        <f t="shared" si="7"/>
        <v>0.57316170616170559</v>
      </c>
      <c r="AB54">
        <v>0.57316170616170603</v>
      </c>
    </row>
    <row r="55" spans="3:28" ht="12.75" customHeight="1" x14ac:dyDescent="0.2">
      <c r="C55">
        <v>46</v>
      </c>
      <c r="D55" t="s">
        <v>51</v>
      </c>
      <c r="E55" t="s">
        <v>52</v>
      </c>
      <c r="F55" t="s">
        <v>53</v>
      </c>
      <c r="G55" s="13" t="s">
        <v>84</v>
      </c>
      <c r="H55" t="s">
        <v>55</v>
      </c>
      <c r="I55" t="s">
        <v>56</v>
      </c>
      <c r="J55" t="s">
        <v>57</v>
      </c>
      <c r="K55">
        <v>3824.557624</v>
      </c>
      <c r="L55">
        <f t="shared" si="4"/>
        <v>3.5825812087533286</v>
      </c>
      <c r="M55" s="6" t="s">
        <v>85</v>
      </c>
      <c r="N55">
        <v>1</v>
      </c>
      <c r="O55">
        <f t="shared" si="5"/>
        <v>3824.557624</v>
      </c>
      <c r="V55">
        <f t="shared" si="6"/>
        <v>7183.5</v>
      </c>
      <c r="W55">
        <v>7183.5</v>
      </c>
      <c r="Y55">
        <v>3</v>
      </c>
      <c r="AA55">
        <f t="shared" si="7"/>
        <v>0.62608548109563011</v>
      </c>
      <c r="AB55">
        <v>0.62608548109563</v>
      </c>
    </row>
    <row r="56" spans="3:28" ht="12.75" customHeight="1" x14ac:dyDescent="0.2">
      <c r="C56">
        <v>47</v>
      </c>
      <c r="D56" t="s">
        <v>51</v>
      </c>
      <c r="E56" t="s">
        <v>52</v>
      </c>
      <c r="F56" t="s">
        <v>53</v>
      </c>
      <c r="G56" s="13" t="s">
        <v>167</v>
      </c>
      <c r="H56" t="s">
        <v>55</v>
      </c>
      <c r="I56" t="s">
        <v>56</v>
      </c>
      <c r="J56" t="s">
        <v>57</v>
      </c>
      <c r="K56">
        <v>3824.557624</v>
      </c>
      <c r="L56">
        <f t="shared" si="4"/>
        <v>3.5825812087533286</v>
      </c>
      <c r="M56" s="6" t="s">
        <v>85</v>
      </c>
      <c r="N56">
        <v>1</v>
      </c>
      <c r="O56">
        <f t="shared" si="5"/>
        <v>3824.557624</v>
      </c>
      <c r="V56">
        <f t="shared" si="6"/>
        <v>7183.5</v>
      </c>
      <c r="W56">
        <v>7183.5</v>
      </c>
      <c r="Y56">
        <v>3</v>
      </c>
      <c r="AA56">
        <f t="shared" si="7"/>
        <v>0.62608548109563011</v>
      </c>
      <c r="AB56">
        <v>0.62608548109563</v>
      </c>
    </row>
    <row r="57" spans="3:28" ht="12.75" customHeight="1" x14ac:dyDescent="0.2">
      <c r="C57">
        <v>48</v>
      </c>
      <c r="D57" t="s">
        <v>51</v>
      </c>
      <c r="E57" t="s">
        <v>52</v>
      </c>
      <c r="F57" t="s">
        <v>53</v>
      </c>
      <c r="G57" s="13" t="s">
        <v>104</v>
      </c>
      <c r="H57" t="s">
        <v>55</v>
      </c>
      <c r="I57" t="s">
        <v>56</v>
      </c>
      <c r="J57" t="s">
        <v>57</v>
      </c>
      <c r="K57">
        <v>127196.41080500001</v>
      </c>
      <c r="L57">
        <f t="shared" si="4"/>
        <v>5.1044748566773697</v>
      </c>
      <c r="M57" s="6" t="s">
        <v>85</v>
      </c>
      <c r="N57">
        <v>332.57810000000001</v>
      </c>
      <c r="O57">
        <f t="shared" si="5"/>
        <v>382.45576243595116</v>
      </c>
      <c r="V57">
        <f t="shared" si="6"/>
        <v>7183.5</v>
      </c>
      <c r="W57">
        <v>7183.5</v>
      </c>
      <c r="Y57">
        <v>3</v>
      </c>
      <c r="AA57">
        <f t="shared" si="7"/>
        <v>6.2608548103677757</v>
      </c>
      <c r="AB57">
        <v>6.2608548103677801</v>
      </c>
    </row>
    <row r="58" spans="3:28" ht="12.75" customHeight="1" x14ac:dyDescent="0.2">
      <c r="C58">
        <v>49</v>
      </c>
      <c r="D58" t="s">
        <v>51</v>
      </c>
      <c r="E58" t="s">
        <v>52</v>
      </c>
      <c r="F58" t="s">
        <v>53</v>
      </c>
      <c r="G58" s="13" t="s">
        <v>143</v>
      </c>
      <c r="H58" t="s">
        <v>55</v>
      </c>
      <c r="I58" t="s">
        <v>56</v>
      </c>
      <c r="J58" t="s">
        <v>57</v>
      </c>
      <c r="K58">
        <v>35454058.674932003</v>
      </c>
      <c r="L58">
        <f t="shared" si="4"/>
        <v>7.5496659591024677</v>
      </c>
      <c r="M58" s="6" t="s">
        <v>59</v>
      </c>
      <c r="N58">
        <v>136.21010000000001</v>
      </c>
      <c r="O58">
        <f t="shared" si="5"/>
        <v>260289.49890596952</v>
      </c>
      <c r="V58">
        <f t="shared" si="6"/>
        <v>138910.70000000001</v>
      </c>
      <c r="W58">
        <v>138910.70000000001</v>
      </c>
      <c r="Y58">
        <v>3</v>
      </c>
      <c r="AA58">
        <f t="shared" si="7"/>
        <v>0.17789256524480074</v>
      </c>
      <c r="AB58">
        <v>0.17789256524480099</v>
      </c>
    </row>
    <row r="59" spans="3:28" ht="12.75" customHeight="1" x14ac:dyDescent="0.2">
      <c r="C59">
        <v>50</v>
      </c>
      <c r="D59" t="s">
        <v>51</v>
      </c>
      <c r="E59" t="s">
        <v>52</v>
      </c>
      <c r="F59" t="s">
        <v>53</v>
      </c>
      <c r="G59" s="13" t="s">
        <v>92</v>
      </c>
      <c r="H59" t="s">
        <v>55</v>
      </c>
      <c r="I59" t="s">
        <v>56</v>
      </c>
      <c r="J59" t="s">
        <v>57</v>
      </c>
      <c r="K59">
        <v>46624955.15738</v>
      </c>
      <c r="L59">
        <f t="shared" si="4"/>
        <v>7.6686184271242661</v>
      </c>
      <c r="M59" s="6" t="s">
        <v>59</v>
      </c>
      <c r="N59">
        <v>179.12729999999999</v>
      </c>
      <c r="O59">
        <f t="shared" si="5"/>
        <v>260289.4989059736</v>
      </c>
      <c r="V59">
        <f t="shared" si="6"/>
        <v>138910.70000000001</v>
      </c>
      <c r="W59">
        <v>138910.70000000001</v>
      </c>
      <c r="Y59">
        <v>3</v>
      </c>
      <c r="AA59">
        <f t="shared" si="7"/>
        <v>0.17789256524479796</v>
      </c>
      <c r="AB59">
        <v>0.17789256524479799</v>
      </c>
    </row>
    <row r="60" spans="3:28" ht="12.75" customHeight="1" x14ac:dyDescent="0.2">
      <c r="C60">
        <v>51</v>
      </c>
      <c r="D60" t="s">
        <v>51</v>
      </c>
      <c r="E60" t="s">
        <v>52</v>
      </c>
      <c r="F60" t="s">
        <v>53</v>
      </c>
      <c r="G60" s="13" t="s">
        <v>116</v>
      </c>
      <c r="H60" t="s">
        <v>55</v>
      </c>
      <c r="I60" t="s">
        <v>56</v>
      </c>
      <c r="J60" t="s">
        <v>57</v>
      </c>
      <c r="K60">
        <v>16387233.391062001</v>
      </c>
      <c r="L60">
        <f t="shared" si="4"/>
        <v>7.2145056390851749</v>
      </c>
      <c r="M60" s="6" t="s">
        <v>59</v>
      </c>
      <c r="N60">
        <v>62.957720000000002</v>
      </c>
      <c r="O60">
        <f t="shared" si="5"/>
        <v>260289.4989059642</v>
      </c>
      <c r="V60">
        <f t="shared" si="6"/>
        <v>138910.70000000001</v>
      </c>
      <c r="W60">
        <v>138910.70000000001</v>
      </c>
      <c r="Y60">
        <v>3</v>
      </c>
      <c r="AA60">
        <f t="shared" si="7"/>
        <v>0.17789256524480437</v>
      </c>
      <c r="AB60">
        <v>0.17789256524480401</v>
      </c>
    </row>
    <row r="61" spans="3:28" ht="12.75" customHeight="1" x14ac:dyDescent="0.25">
      <c r="C61">
        <v>52</v>
      </c>
      <c r="D61" t="s">
        <v>51</v>
      </c>
      <c r="E61" t="s">
        <v>52</v>
      </c>
      <c r="F61" t="s">
        <v>53</v>
      </c>
      <c r="G61" s="13" t="s">
        <v>132</v>
      </c>
      <c r="H61" t="s">
        <v>55</v>
      </c>
      <c r="I61" t="s">
        <v>56</v>
      </c>
      <c r="J61" t="s">
        <v>57</v>
      </c>
      <c r="K61">
        <v>92498.351462999999</v>
      </c>
      <c r="L61">
        <f t="shared" si="4"/>
        <v>4.9661339926644139</v>
      </c>
      <c r="M61" s="12" t="s">
        <v>132</v>
      </c>
      <c r="N61">
        <v>1</v>
      </c>
      <c r="O61">
        <f t="shared" si="5"/>
        <v>92498.351462999999</v>
      </c>
      <c r="V61" t="e">
        <f t="shared" si="6"/>
        <v>#N/A</v>
      </c>
      <c r="W61">
        <v>1808.5</v>
      </c>
      <c r="Y61">
        <v>1</v>
      </c>
      <c r="AA61">
        <f t="shared" si="7"/>
        <v>1.9551699802167966E-2</v>
      </c>
      <c r="AB61">
        <v>1.9551699802168001E-2</v>
      </c>
    </row>
    <row r="62" spans="3:28" ht="12.75" customHeight="1" x14ac:dyDescent="0.25">
      <c r="C62">
        <v>53</v>
      </c>
      <c r="D62" t="s">
        <v>51</v>
      </c>
      <c r="E62" t="s">
        <v>52</v>
      </c>
      <c r="F62" t="s">
        <v>53</v>
      </c>
      <c r="G62" s="13" t="s">
        <v>156</v>
      </c>
      <c r="H62" t="s">
        <v>55</v>
      </c>
      <c r="I62" t="s">
        <v>56</v>
      </c>
      <c r="J62" t="s">
        <v>57</v>
      </c>
      <c r="K62">
        <v>33554.258472000001</v>
      </c>
      <c r="L62">
        <f t="shared" si="4"/>
        <v>4.525747645623567</v>
      </c>
      <c r="M62" s="12" t="s">
        <v>156</v>
      </c>
      <c r="N62">
        <v>1</v>
      </c>
      <c r="O62">
        <f t="shared" si="5"/>
        <v>33554.258472000001</v>
      </c>
      <c r="V62">
        <f t="shared" si="6"/>
        <v>7660.8</v>
      </c>
      <c r="W62">
        <v>7660.8</v>
      </c>
      <c r="Y62">
        <v>1</v>
      </c>
      <c r="AA62">
        <f t="shared" si="7"/>
        <v>0.2283108120655595</v>
      </c>
      <c r="AB62">
        <v>0.228310812065559</v>
      </c>
    </row>
    <row r="63" spans="3:28" ht="15" customHeight="1" x14ac:dyDescent="0.25">
      <c r="C63">
        <v>54</v>
      </c>
      <c r="D63" t="s">
        <v>51</v>
      </c>
      <c r="E63" t="s">
        <v>52</v>
      </c>
      <c r="F63" t="s">
        <v>53</v>
      </c>
      <c r="G63" s="13" t="s">
        <v>121</v>
      </c>
      <c r="H63" t="s">
        <v>55</v>
      </c>
      <c r="I63" t="s">
        <v>56</v>
      </c>
      <c r="J63" t="s">
        <v>57</v>
      </c>
      <c r="K63">
        <v>1957313.8214779999</v>
      </c>
      <c r="L63">
        <f t="shared" si="4"/>
        <v>6.2916604628627351</v>
      </c>
      <c r="M63" s="12" t="s">
        <v>121</v>
      </c>
      <c r="N63">
        <v>21411.68</v>
      </c>
      <c r="O63">
        <f t="shared" si="5"/>
        <v>91.413369781259576</v>
      </c>
      <c r="V63">
        <f t="shared" si="6"/>
        <v>803.2</v>
      </c>
      <c r="W63">
        <v>803.2</v>
      </c>
      <c r="Y63">
        <v>1</v>
      </c>
      <c r="AA63">
        <f t="shared" si="7"/>
        <v>8.7864609074356874</v>
      </c>
      <c r="AB63">
        <v>8.7864609074356892</v>
      </c>
    </row>
    <row r="64" spans="3:28" ht="12.75" customHeight="1" x14ac:dyDescent="0.2">
      <c r="C64">
        <v>55</v>
      </c>
      <c r="D64" t="s">
        <v>51</v>
      </c>
      <c r="E64" t="s">
        <v>52</v>
      </c>
      <c r="F64" t="s">
        <v>53</v>
      </c>
      <c r="G64" s="13" t="s">
        <v>171</v>
      </c>
      <c r="H64" t="s">
        <v>55</v>
      </c>
      <c r="I64" t="s">
        <v>56</v>
      </c>
      <c r="J64" t="s">
        <v>57</v>
      </c>
      <c r="K64">
        <v>10307032.658292999</v>
      </c>
      <c r="L64">
        <f t="shared" si="4"/>
        <v>7.0131336521296328</v>
      </c>
      <c r="M64" s="6" t="s">
        <v>99</v>
      </c>
      <c r="N64">
        <v>1</v>
      </c>
      <c r="O64">
        <f t="shared" si="5"/>
        <v>10307032.658292999</v>
      </c>
      <c r="V64">
        <f t="shared" si="6"/>
        <v>90230.7</v>
      </c>
      <c r="W64">
        <v>90230.7</v>
      </c>
      <c r="Y64">
        <v>2</v>
      </c>
      <c r="AA64">
        <f t="shared" si="7"/>
        <v>4.3771424323275389E-3</v>
      </c>
      <c r="AB64">
        <v>4.3771424323275398E-3</v>
      </c>
    </row>
    <row r="65" spans="3:28" ht="12.75" customHeight="1" x14ac:dyDescent="0.2">
      <c r="C65">
        <v>56</v>
      </c>
      <c r="D65" t="s">
        <v>51</v>
      </c>
      <c r="E65" t="s">
        <v>52</v>
      </c>
      <c r="F65" t="s">
        <v>53</v>
      </c>
      <c r="G65" s="13" t="s">
        <v>98</v>
      </c>
      <c r="H65" t="s">
        <v>55</v>
      </c>
      <c r="I65" t="s">
        <v>56</v>
      </c>
      <c r="J65" t="s">
        <v>57</v>
      </c>
      <c r="K65">
        <v>10307032.658292999</v>
      </c>
      <c r="L65">
        <f t="shared" si="4"/>
        <v>7.0131336521296328</v>
      </c>
      <c r="M65" s="6" t="s">
        <v>99</v>
      </c>
      <c r="N65">
        <v>1</v>
      </c>
      <c r="O65">
        <f t="shared" si="5"/>
        <v>10307032.658292999</v>
      </c>
      <c r="V65">
        <f t="shared" si="6"/>
        <v>90230.7</v>
      </c>
      <c r="W65">
        <v>90230.7</v>
      </c>
      <c r="Y65">
        <v>2</v>
      </c>
      <c r="AA65">
        <f t="shared" si="7"/>
        <v>4.3771424323275389E-3</v>
      </c>
      <c r="AB65">
        <v>4.3771424323275398E-3</v>
      </c>
    </row>
    <row r="66" spans="3:28" ht="15" customHeight="1" x14ac:dyDescent="0.25">
      <c r="C66">
        <v>57</v>
      </c>
      <c r="D66" t="s">
        <v>51</v>
      </c>
      <c r="E66" t="s">
        <v>52</v>
      </c>
      <c r="F66" t="s">
        <v>53</v>
      </c>
      <c r="G66" s="13" t="s">
        <v>179</v>
      </c>
      <c r="H66" t="s">
        <v>55</v>
      </c>
      <c r="I66" t="s">
        <v>56</v>
      </c>
      <c r="J66" t="s">
        <v>57</v>
      </c>
      <c r="K66">
        <v>1316900.3380470001</v>
      </c>
      <c r="L66">
        <f t="shared" si="4"/>
        <v>6.1195529091500909</v>
      </c>
      <c r="M66" s="12" t="s">
        <v>175</v>
      </c>
      <c r="N66">
        <v>1</v>
      </c>
      <c r="O66">
        <f t="shared" si="5"/>
        <v>1316900.3380470001</v>
      </c>
      <c r="V66">
        <f t="shared" si="6"/>
        <v>19997.400000000001</v>
      </c>
      <c r="W66">
        <v>19997.400000000001</v>
      </c>
      <c r="Y66">
        <v>1</v>
      </c>
      <c r="AA66">
        <f t="shared" si="7"/>
        <v>1.5185203786686472E-2</v>
      </c>
      <c r="AB66">
        <v>1.51852037866865E-2</v>
      </c>
    </row>
    <row r="67" spans="3:28" ht="15" customHeight="1" x14ac:dyDescent="0.25">
      <c r="C67">
        <v>58</v>
      </c>
      <c r="D67" t="s">
        <v>51</v>
      </c>
      <c r="E67" t="s">
        <v>52</v>
      </c>
      <c r="F67" t="s">
        <v>53</v>
      </c>
      <c r="G67" s="13" t="s">
        <v>180</v>
      </c>
      <c r="H67" t="s">
        <v>55</v>
      </c>
      <c r="I67" t="s">
        <v>56</v>
      </c>
      <c r="J67" t="s">
        <v>57</v>
      </c>
      <c r="K67">
        <v>1316900.3380470001</v>
      </c>
      <c r="L67">
        <f t="shared" si="4"/>
        <v>6.1195529091500909</v>
      </c>
      <c r="M67" s="12" t="s">
        <v>175</v>
      </c>
      <c r="N67">
        <v>1</v>
      </c>
      <c r="O67">
        <f t="shared" si="5"/>
        <v>1316900.3380470001</v>
      </c>
      <c r="V67">
        <f t="shared" si="6"/>
        <v>19997.400000000001</v>
      </c>
      <c r="W67">
        <v>19997.400000000001</v>
      </c>
      <c r="Y67">
        <v>1</v>
      </c>
      <c r="AA67">
        <f t="shared" si="7"/>
        <v>1.5185203786686472E-2</v>
      </c>
      <c r="AB67">
        <v>1.51852037866865E-2</v>
      </c>
    </row>
    <row r="68" spans="3:28" ht="12.75" customHeight="1" x14ac:dyDescent="0.25">
      <c r="C68">
        <v>59</v>
      </c>
      <c r="D68" t="s">
        <v>51</v>
      </c>
      <c r="E68" t="s">
        <v>52</v>
      </c>
      <c r="F68" t="s">
        <v>53</v>
      </c>
      <c r="G68" s="13" t="s">
        <v>142</v>
      </c>
      <c r="H68" t="s">
        <v>55</v>
      </c>
      <c r="I68" t="s">
        <v>56</v>
      </c>
      <c r="J68" t="s">
        <v>57</v>
      </c>
      <c r="K68">
        <v>3459140.4585790001</v>
      </c>
      <c r="L68">
        <f t="shared" si="4"/>
        <v>6.5389681969225188</v>
      </c>
      <c r="M68" s="6" t="s">
        <v>72</v>
      </c>
      <c r="N68">
        <v>1</v>
      </c>
      <c r="O68">
        <f t="shared" si="5"/>
        <v>3459140.4585790001</v>
      </c>
      <c r="Q68">
        <v>37</v>
      </c>
      <c r="R68" s="12" t="s">
        <v>165</v>
      </c>
      <c r="S68" s="12">
        <v>2494086.7999999998</v>
      </c>
      <c r="T68" s="12">
        <v>38</v>
      </c>
      <c r="V68" t="e">
        <f t="shared" si="6"/>
        <v>#N/A</v>
      </c>
      <c r="W68">
        <v>261600.6</v>
      </c>
      <c r="Y68">
        <v>16</v>
      </c>
      <c r="AA68">
        <f t="shared" si="7"/>
        <v>4.7266185619755157E-3</v>
      </c>
      <c r="AB68">
        <v>4.7266185619755201E-3</v>
      </c>
    </row>
    <row r="69" spans="3:28" ht="12.75" customHeight="1" x14ac:dyDescent="0.25">
      <c r="C69">
        <v>60</v>
      </c>
      <c r="D69" t="s">
        <v>51</v>
      </c>
      <c r="E69" t="s">
        <v>52</v>
      </c>
      <c r="F69" t="s">
        <v>53</v>
      </c>
      <c r="G69" s="13" t="s">
        <v>150</v>
      </c>
      <c r="H69" t="s">
        <v>55</v>
      </c>
      <c r="I69" t="s">
        <v>56</v>
      </c>
      <c r="J69" t="s">
        <v>57</v>
      </c>
      <c r="K69">
        <v>37182.854138000002</v>
      </c>
      <c r="L69">
        <f t="shared" si="4"/>
        <v>4.570342722950933</v>
      </c>
      <c r="M69" s="6" t="s">
        <v>145</v>
      </c>
      <c r="N69">
        <v>1</v>
      </c>
      <c r="O69">
        <f t="shared" si="5"/>
        <v>37182.854138000002</v>
      </c>
      <c r="Q69">
        <v>9</v>
      </c>
      <c r="R69" s="14" t="s">
        <v>58</v>
      </c>
      <c r="S69" s="12">
        <v>23718.1</v>
      </c>
      <c r="T69" s="12">
        <v>12</v>
      </c>
      <c r="V69">
        <f t="shared" si="6"/>
        <v>74365.7</v>
      </c>
      <c r="W69">
        <v>74365.7</v>
      </c>
      <c r="Y69">
        <v>1</v>
      </c>
      <c r="AA69">
        <f t="shared" si="7"/>
        <v>1.9999997774242941</v>
      </c>
      <c r="AB69">
        <v>1.9999997774242899</v>
      </c>
    </row>
    <row r="70" spans="3:28" ht="12.75" customHeight="1" x14ac:dyDescent="0.25">
      <c r="C70">
        <v>61</v>
      </c>
      <c r="D70" t="s">
        <v>51</v>
      </c>
      <c r="E70" t="s">
        <v>52</v>
      </c>
      <c r="F70" t="s">
        <v>53</v>
      </c>
      <c r="G70" s="13" t="s">
        <v>144</v>
      </c>
      <c r="H70" t="s">
        <v>55</v>
      </c>
      <c r="I70" t="s">
        <v>56</v>
      </c>
      <c r="J70" t="s">
        <v>57</v>
      </c>
      <c r="K70">
        <v>37182.854138000002</v>
      </c>
      <c r="L70">
        <f t="shared" si="4"/>
        <v>4.570342722950933</v>
      </c>
      <c r="M70" s="6" t="s">
        <v>145</v>
      </c>
      <c r="N70">
        <v>1</v>
      </c>
      <c r="O70">
        <f t="shared" si="5"/>
        <v>37182.854138000002</v>
      </c>
      <c r="Q70">
        <v>13</v>
      </c>
      <c r="R70" s="12" t="s">
        <v>127</v>
      </c>
      <c r="S70" s="12">
        <v>36660.800000000003</v>
      </c>
      <c r="T70" s="12">
        <v>13</v>
      </c>
      <c r="V70">
        <f t="shared" si="6"/>
        <v>74365.7</v>
      </c>
      <c r="W70">
        <v>74365.7</v>
      </c>
      <c r="Y70">
        <v>1</v>
      </c>
      <c r="AA70">
        <f t="shared" si="7"/>
        <v>1.9999997774242941</v>
      </c>
      <c r="AB70">
        <v>1.9999997774242899</v>
      </c>
    </row>
    <row r="71" spans="3:28" ht="15" customHeight="1" x14ac:dyDescent="0.25">
      <c r="C71">
        <v>62</v>
      </c>
      <c r="D71" t="s">
        <v>51</v>
      </c>
      <c r="E71" t="s">
        <v>52</v>
      </c>
      <c r="F71" t="s">
        <v>53</v>
      </c>
      <c r="G71" s="13" t="s">
        <v>149</v>
      </c>
      <c r="H71" t="s">
        <v>55</v>
      </c>
      <c r="I71" t="s">
        <v>56</v>
      </c>
      <c r="J71" t="s">
        <v>57</v>
      </c>
      <c r="K71">
        <v>56370.081442000002</v>
      </c>
      <c r="L71">
        <f t="shared" si="4"/>
        <v>4.7510486622778014</v>
      </c>
      <c r="M71" s="12" t="s">
        <v>166</v>
      </c>
      <c r="N71">
        <v>1</v>
      </c>
      <c r="O71">
        <f t="shared" si="5"/>
        <v>56370.081442000002</v>
      </c>
      <c r="Q71">
        <v>12</v>
      </c>
      <c r="R71" s="12" t="s">
        <v>105</v>
      </c>
      <c r="S71" s="12">
        <v>93206</v>
      </c>
      <c r="T71" s="12">
        <v>7</v>
      </c>
      <c r="V71">
        <f t="shared" si="6"/>
        <v>56370</v>
      </c>
      <c r="W71">
        <v>56370</v>
      </c>
      <c r="Y71">
        <v>1</v>
      </c>
      <c r="AA71">
        <f t="shared" si="7"/>
        <v>0.9999985552264975</v>
      </c>
      <c r="AB71">
        <v>0.99999855522649705</v>
      </c>
    </row>
    <row r="72" spans="3:28" ht="12.75" customHeight="1" x14ac:dyDescent="0.25">
      <c r="C72">
        <v>63</v>
      </c>
      <c r="D72" t="s">
        <v>51</v>
      </c>
      <c r="E72" t="s">
        <v>52</v>
      </c>
      <c r="F72" t="s">
        <v>53</v>
      </c>
      <c r="G72" s="13" t="s">
        <v>169</v>
      </c>
      <c r="H72" t="s">
        <v>55</v>
      </c>
      <c r="I72" t="s">
        <v>56</v>
      </c>
      <c r="J72" t="s">
        <v>57</v>
      </c>
      <c r="K72">
        <v>18122.380147</v>
      </c>
      <c r="L72">
        <f t="shared" si="4"/>
        <v>4.2582152362119032</v>
      </c>
      <c r="M72" s="6" t="s">
        <v>68</v>
      </c>
      <c r="N72">
        <v>1</v>
      </c>
      <c r="O72">
        <f t="shared" si="5"/>
        <v>18122.380147</v>
      </c>
      <c r="Q72">
        <v>4</v>
      </c>
      <c r="R72" s="12" t="s">
        <v>181</v>
      </c>
      <c r="S72" s="12">
        <v>32303.9</v>
      </c>
      <c r="T72" s="12">
        <v>4</v>
      </c>
      <c r="V72">
        <f t="shared" si="6"/>
        <v>1812530.5</v>
      </c>
      <c r="W72">
        <v>1812530.5</v>
      </c>
      <c r="Y72">
        <v>3</v>
      </c>
      <c r="AA72">
        <f t="shared" si="7"/>
        <v>33.338713150951612</v>
      </c>
      <c r="AB72">
        <v>33.338713150951598</v>
      </c>
    </row>
    <row r="73" spans="3:28" ht="12.75" customHeight="1" x14ac:dyDescent="0.25">
      <c r="C73">
        <v>64</v>
      </c>
      <c r="D73" t="s">
        <v>51</v>
      </c>
      <c r="E73" t="s">
        <v>52</v>
      </c>
      <c r="F73" t="s">
        <v>53</v>
      </c>
      <c r="G73" s="13" t="s">
        <v>101</v>
      </c>
      <c r="H73" t="s">
        <v>55</v>
      </c>
      <c r="I73" t="s">
        <v>56</v>
      </c>
      <c r="J73" t="s">
        <v>57</v>
      </c>
      <c r="K73">
        <v>18122.380147</v>
      </c>
      <c r="L73">
        <f t="shared" si="4"/>
        <v>4.2582152362119032</v>
      </c>
      <c r="M73" s="6" t="s">
        <v>68</v>
      </c>
      <c r="N73">
        <v>1</v>
      </c>
      <c r="O73">
        <f t="shared" si="5"/>
        <v>18122.380147</v>
      </c>
      <c r="Q73">
        <v>3</v>
      </c>
      <c r="R73" s="12" t="s">
        <v>140</v>
      </c>
      <c r="S73" s="12">
        <v>4886.5</v>
      </c>
      <c r="T73" s="12">
        <v>5</v>
      </c>
      <c r="V73">
        <f t="shared" si="6"/>
        <v>1812530.5</v>
      </c>
      <c r="W73">
        <v>1812530.5</v>
      </c>
      <c r="Y73">
        <v>3</v>
      </c>
      <c r="AA73">
        <f t="shared" si="7"/>
        <v>33.338713150951612</v>
      </c>
      <c r="AB73">
        <v>33.338713150951598</v>
      </c>
    </row>
    <row r="74" spans="3:28" ht="15" x14ac:dyDescent="0.25">
      <c r="C74">
        <v>65</v>
      </c>
      <c r="D74" t="s">
        <v>51</v>
      </c>
      <c r="E74" t="s">
        <v>52</v>
      </c>
      <c r="F74" t="s">
        <v>53</v>
      </c>
      <c r="G74" s="13" t="s">
        <v>68</v>
      </c>
      <c r="H74" t="s">
        <v>55</v>
      </c>
      <c r="I74" t="s">
        <v>56</v>
      </c>
      <c r="J74" t="s">
        <v>57</v>
      </c>
      <c r="K74">
        <v>18028.103525999999</v>
      </c>
      <c r="L74">
        <f t="shared" ref="L74:L105" si="8">LOG10(K74)</f>
        <v>4.2559500433329003</v>
      </c>
      <c r="M74" s="6" t="s">
        <v>68</v>
      </c>
      <c r="N74">
        <v>1</v>
      </c>
      <c r="O74">
        <f t="shared" ref="O74:O105" si="9">K74/N74</f>
        <v>18028.103525999999</v>
      </c>
      <c r="Q74">
        <v>5</v>
      </c>
      <c r="R74" s="12" t="s">
        <v>81</v>
      </c>
      <c r="S74" s="12">
        <v>2697</v>
      </c>
      <c r="T74" s="12">
        <v>6</v>
      </c>
      <c r="V74">
        <f t="shared" ref="V74:V99" si="10">INDEX($S$10:$S$53, MATCH(M74,$R$10:$R$53,0))</f>
        <v>1812530.5</v>
      </c>
      <c r="W74">
        <v>1812530.5</v>
      </c>
      <c r="Y74">
        <v>3</v>
      </c>
      <c r="AA74">
        <f t="shared" ref="AA74:AA99" si="11">(W74/Y74)/O74</f>
        <v>33.513055461546131</v>
      </c>
      <c r="AB74">
        <v>33.513055461546102</v>
      </c>
    </row>
    <row r="75" spans="3:28" ht="12.75" customHeight="1" x14ac:dyDescent="0.25">
      <c r="C75">
        <v>66</v>
      </c>
      <c r="D75" t="s">
        <v>51</v>
      </c>
      <c r="E75" t="s">
        <v>52</v>
      </c>
      <c r="F75" t="s">
        <v>53</v>
      </c>
      <c r="G75" s="13" t="s">
        <v>74</v>
      </c>
      <c r="H75" t="s">
        <v>55</v>
      </c>
      <c r="I75" t="s">
        <v>56</v>
      </c>
      <c r="J75" t="s">
        <v>57</v>
      </c>
      <c r="K75">
        <v>50360.187089999999</v>
      </c>
      <c r="L75">
        <f t="shared" si="8"/>
        <v>4.7020873348592502</v>
      </c>
      <c r="M75" s="12" t="s">
        <v>74</v>
      </c>
      <c r="N75">
        <v>1</v>
      </c>
      <c r="O75">
        <f t="shared" si="9"/>
        <v>50360.187089999999</v>
      </c>
      <c r="Q75">
        <v>38</v>
      </c>
      <c r="R75" s="12" t="s">
        <v>108</v>
      </c>
      <c r="S75" s="12">
        <v>914795.7</v>
      </c>
      <c r="T75" s="12">
        <v>8</v>
      </c>
      <c r="V75">
        <f t="shared" si="10"/>
        <v>5035438.5999999996</v>
      </c>
      <c r="W75">
        <v>5035438.5999999996</v>
      </c>
      <c r="Y75">
        <v>1</v>
      </c>
      <c r="AA75">
        <f t="shared" si="11"/>
        <v>99.98848080133294</v>
      </c>
      <c r="AB75">
        <v>99.988480801332898</v>
      </c>
    </row>
    <row r="76" spans="3:28" ht="12.75" customHeight="1" x14ac:dyDescent="0.2">
      <c r="C76">
        <v>67</v>
      </c>
      <c r="D76" t="s">
        <v>51</v>
      </c>
      <c r="E76" t="s">
        <v>52</v>
      </c>
      <c r="F76" t="s">
        <v>53</v>
      </c>
      <c r="G76" s="13" t="s">
        <v>147</v>
      </c>
      <c r="H76" t="s">
        <v>55</v>
      </c>
      <c r="I76" t="s">
        <v>56</v>
      </c>
      <c r="J76" t="s">
        <v>57</v>
      </c>
      <c r="K76">
        <v>20570.604788000001</v>
      </c>
      <c r="L76">
        <f t="shared" si="8"/>
        <v>4.3132470603981741</v>
      </c>
      <c r="N76">
        <v>1</v>
      </c>
      <c r="O76">
        <f t="shared" si="9"/>
        <v>20570.604788000001</v>
      </c>
      <c r="V76" t="e">
        <f t="shared" si="10"/>
        <v>#N/A</v>
      </c>
      <c r="W76" t="e">
        <f>#N/A</f>
        <v>#N/A</v>
      </c>
      <c r="Y76">
        <v>1</v>
      </c>
      <c r="AA76" t="e">
        <f t="shared" si="11"/>
        <v>#N/A</v>
      </c>
      <c r="AB76" t="e">
        <f>#N/A</f>
        <v>#N/A</v>
      </c>
    </row>
    <row r="77" spans="3:28" ht="15" x14ac:dyDescent="0.25">
      <c r="C77">
        <v>68</v>
      </c>
      <c r="D77" t="s">
        <v>51</v>
      </c>
      <c r="E77" t="s">
        <v>52</v>
      </c>
      <c r="F77" t="s">
        <v>53</v>
      </c>
      <c r="G77" s="13" t="s">
        <v>170</v>
      </c>
      <c r="H77" t="s">
        <v>55</v>
      </c>
      <c r="I77" t="s">
        <v>56</v>
      </c>
      <c r="J77" t="s">
        <v>57</v>
      </c>
      <c r="K77">
        <v>8416.3600850000003</v>
      </c>
      <c r="L77">
        <f t="shared" si="8"/>
        <v>3.9251243080338951</v>
      </c>
      <c r="M77" s="6" t="s">
        <v>87</v>
      </c>
      <c r="N77">
        <v>1</v>
      </c>
      <c r="O77">
        <f t="shared" si="9"/>
        <v>8416.3600850000003</v>
      </c>
      <c r="Q77">
        <v>14</v>
      </c>
      <c r="R77" s="14" t="s">
        <v>72</v>
      </c>
      <c r="S77" s="12">
        <v>261600.6</v>
      </c>
      <c r="T77" s="12">
        <v>9</v>
      </c>
      <c r="V77">
        <f t="shared" si="10"/>
        <v>803480.2</v>
      </c>
      <c r="W77">
        <v>803480.2</v>
      </c>
      <c r="Y77">
        <v>2</v>
      </c>
      <c r="AA77">
        <f t="shared" si="11"/>
        <v>47.733235738808098</v>
      </c>
      <c r="AB77">
        <v>47.733235738808098</v>
      </c>
    </row>
    <row r="78" spans="3:28" ht="12.75" customHeight="1" x14ac:dyDescent="0.25">
      <c r="C78">
        <v>69</v>
      </c>
      <c r="D78" t="s">
        <v>51</v>
      </c>
      <c r="E78" t="s">
        <v>52</v>
      </c>
      <c r="F78" t="s">
        <v>53</v>
      </c>
      <c r="G78" s="13" t="s">
        <v>87</v>
      </c>
      <c r="H78" t="s">
        <v>55</v>
      </c>
      <c r="I78" t="s">
        <v>56</v>
      </c>
      <c r="J78" t="s">
        <v>57</v>
      </c>
      <c r="K78">
        <v>803480.24704499997</v>
      </c>
      <c r="L78">
        <f t="shared" si="8"/>
        <v>5.9049752044287898</v>
      </c>
      <c r="M78" s="6" t="s">
        <v>87</v>
      </c>
      <c r="N78">
        <v>1</v>
      </c>
      <c r="O78">
        <f t="shared" si="9"/>
        <v>803480.24704499997</v>
      </c>
      <c r="Q78">
        <v>10</v>
      </c>
      <c r="R78" s="12" t="s">
        <v>130</v>
      </c>
      <c r="S78" s="12">
        <v>38974.699999999997</v>
      </c>
      <c r="T78" s="12">
        <v>10</v>
      </c>
      <c r="V78">
        <f t="shared" si="10"/>
        <v>803480.2</v>
      </c>
      <c r="W78">
        <v>803480.2</v>
      </c>
      <c r="Y78">
        <v>2</v>
      </c>
      <c r="AA78">
        <f t="shared" si="11"/>
        <v>0.49999997072423363</v>
      </c>
      <c r="AB78">
        <v>0.49999997072423402</v>
      </c>
    </row>
    <row r="79" spans="3:28" ht="12.75" customHeight="1" x14ac:dyDescent="0.2">
      <c r="C79">
        <v>70</v>
      </c>
      <c r="D79" t="s">
        <v>51</v>
      </c>
      <c r="E79" t="s">
        <v>52</v>
      </c>
      <c r="F79" t="s">
        <v>53</v>
      </c>
      <c r="G79" s="13" t="s">
        <v>160</v>
      </c>
      <c r="H79" t="s">
        <v>55</v>
      </c>
      <c r="I79" t="s">
        <v>56</v>
      </c>
      <c r="J79" t="s">
        <v>57</v>
      </c>
      <c r="K79">
        <v>19488.888085999999</v>
      </c>
      <c r="L79">
        <f t="shared" si="8"/>
        <v>4.2897870616989522</v>
      </c>
      <c r="M79" s="6" t="s">
        <v>161</v>
      </c>
      <c r="N79">
        <v>1</v>
      </c>
      <c r="O79">
        <f t="shared" si="9"/>
        <v>19488.888085999999</v>
      </c>
      <c r="V79">
        <f t="shared" si="10"/>
        <v>19488.8</v>
      </c>
      <c r="W79">
        <v>19488.8</v>
      </c>
      <c r="Y79">
        <v>2</v>
      </c>
      <c r="AA79">
        <f t="shared" si="11"/>
        <v>0.49999774009682824</v>
      </c>
      <c r="AB79">
        <v>0.49999774009682801</v>
      </c>
    </row>
    <row r="80" spans="3:28" ht="12.75" customHeight="1" x14ac:dyDescent="0.2">
      <c r="C80">
        <v>71</v>
      </c>
      <c r="D80" t="s">
        <v>51</v>
      </c>
      <c r="E80" t="s">
        <v>52</v>
      </c>
      <c r="F80" t="s">
        <v>53</v>
      </c>
      <c r="G80" s="13" t="s">
        <v>163</v>
      </c>
      <c r="H80" t="s">
        <v>55</v>
      </c>
      <c r="I80" t="s">
        <v>56</v>
      </c>
      <c r="J80" t="s">
        <v>57</v>
      </c>
      <c r="K80">
        <v>19488.888085999999</v>
      </c>
      <c r="L80">
        <f t="shared" si="8"/>
        <v>4.2897870616989522</v>
      </c>
      <c r="M80" s="6" t="s">
        <v>161</v>
      </c>
      <c r="N80">
        <v>1</v>
      </c>
      <c r="O80">
        <f t="shared" si="9"/>
        <v>19488.888085999999</v>
      </c>
      <c r="V80">
        <f t="shared" si="10"/>
        <v>19488.8</v>
      </c>
      <c r="W80">
        <v>19488.8</v>
      </c>
      <c r="Y80">
        <v>2</v>
      </c>
      <c r="AA80">
        <f t="shared" si="11"/>
        <v>0.49999774009682824</v>
      </c>
      <c r="AB80">
        <v>0.49999774009682801</v>
      </c>
    </row>
    <row r="81" spans="3:28" ht="12.75" customHeight="1" x14ac:dyDescent="0.2">
      <c r="C81">
        <v>72</v>
      </c>
      <c r="D81" t="s">
        <v>51</v>
      </c>
      <c r="E81" t="s">
        <v>52</v>
      </c>
      <c r="F81" t="s">
        <v>53</v>
      </c>
      <c r="G81" s="13" t="s">
        <v>162</v>
      </c>
      <c r="H81" t="s">
        <v>55</v>
      </c>
      <c r="I81" t="s">
        <v>56</v>
      </c>
      <c r="J81" t="s">
        <v>57</v>
      </c>
      <c r="K81">
        <v>527309.67943899997</v>
      </c>
      <c r="L81">
        <f t="shared" si="8"/>
        <v>5.7220657434315267</v>
      </c>
      <c r="M81" s="20" t="s">
        <v>162</v>
      </c>
      <c r="N81">
        <v>1</v>
      </c>
      <c r="O81">
        <f t="shared" si="9"/>
        <v>527309.67943899997</v>
      </c>
      <c r="V81">
        <f t="shared" si="10"/>
        <v>527309.6</v>
      </c>
      <c r="W81">
        <v>527309.6</v>
      </c>
      <c r="Y81">
        <v>1</v>
      </c>
      <c r="AA81">
        <f t="shared" si="11"/>
        <v>0.99999984935038533</v>
      </c>
      <c r="AB81">
        <v>0.999999849350385</v>
      </c>
    </row>
    <row r="82" spans="3:28" ht="12.75" customHeight="1" x14ac:dyDescent="0.25">
      <c r="C82">
        <v>73</v>
      </c>
      <c r="D82" t="s">
        <v>51</v>
      </c>
      <c r="E82" t="s">
        <v>52</v>
      </c>
      <c r="F82" t="s">
        <v>53</v>
      </c>
      <c r="G82" s="13" t="s">
        <v>66</v>
      </c>
      <c r="H82" t="s">
        <v>55</v>
      </c>
      <c r="I82" t="s">
        <v>56</v>
      </c>
      <c r="J82" t="s">
        <v>57</v>
      </c>
      <c r="K82">
        <v>37523.013831999997</v>
      </c>
      <c r="L82">
        <f t="shared" si="8"/>
        <v>4.574297713450119</v>
      </c>
      <c r="M82" s="20" t="s">
        <v>66</v>
      </c>
      <c r="N82">
        <v>1</v>
      </c>
      <c r="O82">
        <f t="shared" si="9"/>
        <v>37523.013831999997</v>
      </c>
      <c r="Q82">
        <v>6</v>
      </c>
      <c r="R82" s="14" t="s">
        <v>126</v>
      </c>
      <c r="S82" s="12">
        <v>94801.7</v>
      </c>
      <c r="T82" s="12">
        <v>3</v>
      </c>
      <c r="V82">
        <f t="shared" si="10"/>
        <v>375230138.30000001</v>
      </c>
      <c r="W82">
        <v>375230138.30000001</v>
      </c>
      <c r="Y82">
        <v>1</v>
      </c>
      <c r="AA82">
        <f t="shared" si="11"/>
        <v>9999.9999994669943</v>
      </c>
      <c r="AB82">
        <v>9999.9999994669906</v>
      </c>
    </row>
    <row r="83" spans="3:28" ht="12.75" customHeight="1" x14ac:dyDescent="0.2">
      <c r="C83">
        <v>74</v>
      </c>
      <c r="D83" t="s">
        <v>51</v>
      </c>
      <c r="E83" t="s">
        <v>52</v>
      </c>
      <c r="F83" t="s">
        <v>53</v>
      </c>
      <c r="G83" s="13" t="s">
        <v>151</v>
      </c>
      <c r="H83" t="s">
        <v>55</v>
      </c>
      <c r="I83" t="s">
        <v>56</v>
      </c>
      <c r="J83" t="s">
        <v>57</v>
      </c>
      <c r="K83">
        <v>0</v>
      </c>
      <c r="L83">
        <v>0</v>
      </c>
      <c r="M83" s="20" t="s">
        <v>151</v>
      </c>
      <c r="N83">
        <v>1</v>
      </c>
      <c r="O83">
        <f t="shared" si="9"/>
        <v>0</v>
      </c>
      <c r="V83" t="e">
        <f t="shared" si="10"/>
        <v>#N/A</v>
      </c>
      <c r="W83" t="e">
        <f>#N/A</f>
        <v>#N/A</v>
      </c>
      <c r="Y83">
        <v>1</v>
      </c>
      <c r="AA83" t="e">
        <f t="shared" si="11"/>
        <v>#N/A</v>
      </c>
      <c r="AB83" t="e">
        <f>#N/A</f>
        <v>#N/A</v>
      </c>
    </row>
    <row r="84" spans="3:28" x14ac:dyDescent="0.2">
      <c r="C84">
        <v>75</v>
      </c>
      <c r="D84" t="s">
        <v>51</v>
      </c>
      <c r="E84" t="s">
        <v>52</v>
      </c>
      <c r="F84" t="s">
        <v>53</v>
      </c>
      <c r="G84" s="13" t="s">
        <v>154</v>
      </c>
      <c r="H84" t="s">
        <v>55</v>
      </c>
      <c r="I84" t="s">
        <v>56</v>
      </c>
      <c r="J84" t="s">
        <v>57</v>
      </c>
      <c r="K84">
        <v>0</v>
      </c>
      <c r="L84">
        <v>0</v>
      </c>
      <c r="M84" s="20" t="s">
        <v>154</v>
      </c>
      <c r="N84">
        <v>1</v>
      </c>
      <c r="O84">
        <f t="shared" si="9"/>
        <v>0</v>
      </c>
      <c r="V84" t="e">
        <f t="shared" si="10"/>
        <v>#N/A</v>
      </c>
      <c r="W84" t="e">
        <f>#N/A</f>
        <v>#N/A</v>
      </c>
      <c r="Y84">
        <v>1</v>
      </c>
      <c r="AA84" t="e">
        <f t="shared" si="11"/>
        <v>#N/A</v>
      </c>
      <c r="AB84" t="e">
        <f>#N/A</f>
        <v>#N/A</v>
      </c>
    </row>
    <row r="85" spans="3:28" ht="12.75" customHeight="1" x14ac:dyDescent="0.2">
      <c r="C85">
        <v>76</v>
      </c>
      <c r="D85" t="s">
        <v>51</v>
      </c>
      <c r="E85" t="s">
        <v>52</v>
      </c>
      <c r="F85" t="s">
        <v>53</v>
      </c>
      <c r="G85" s="13" t="s">
        <v>174</v>
      </c>
      <c r="H85" t="s">
        <v>55</v>
      </c>
      <c r="I85" t="s">
        <v>56</v>
      </c>
      <c r="J85" t="s">
        <v>57</v>
      </c>
      <c r="K85">
        <v>0</v>
      </c>
      <c r="L85">
        <v>0</v>
      </c>
      <c r="M85" s="20" t="s">
        <v>174</v>
      </c>
      <c r="N85">
        <v>1</v>
      </c>
      <c r="O85">
        <f t="shared" si="9"/>
        <v>0</v>
      </c>
      <c r="V85" t="e">
        <f t="shared" si="10"/>
        <v>#N/A</v>
      </c>
      <c r="W85" t="e">
        <f>#N/A</f>
        <v>#N/A</v>
      </c>
      <c r="Y85">
        <v>1</v>
      </c>
      <c r="AA85" t="e">
        <f t="shared" si="11"/>
        <v>#N/A</v>
      </c>
      <c r="AB85" t="e">
        <f>#N/A</f>
        <v>#N/A</v>
      </c>
    </row>
    <row r="86" spans="3:28" ht="12.75" customHeight="1" x14ac:dyDescent="0.25">
      <c r="C86">
        <v>77</v>
      </c>
      <c r="D86" t="s">
        <v>51</v>
      </c>
      <c r="E86" t="s">
        <v>52</v>
      </c>
      <c r="F86" t="s">
        <v>53</v>
      </c>
      <c r="G86" s="13" t="s">
        <v>64</v>
      </c>
      <c r="H86" t="s">
        <v>55</v>
      </c>
      <c r="I86" t="s">
        <v>56</v>
      </c>
      <c r="J86" t="s">
        <v>57</v>
      </c>
      <c r="K86">
        <v>602.50373400000001</v>
      </c>
      <c r="L86">
        <f t="shared" ref="L86:L97" si="12">LOG10(K86)</f>
        <v>2.7799597427831224</v>
      </c>
      <c r="M86" s="20" t="s">
        <v>64</v>
      </c>
      <c r="N86">
        <v>1</v>
      </c>
      <c r="O86">
        <f t="shared" si="9"/>
        <v>602.50373400000001</v>
      </c>
      <c r="Q86">
        <v>2</v>
      </c>
      <c r="R86" s="12" t="s">
        <v>153</v>
      </c>
      <c r="S86" s="12">
        <v>6637.5</v>
      </c>
      <c r="T86" s="12">
        <v>2</v>
      </c>
      <c r="V86">
        <f t="shared" si="10"/>
        <v>6025037.2999999998</v>
      </c>
      <c r="W86">
        <v>6025037.2999999998</v>
      </c>
      <c r="Y86">
        <v>1</v>
      </c>
      <c r="AA86">
        <f t="shared" si="11"/>
        <v>9999.9999336103701</v>
      </c>
      <c r="AB86">
        <v>9999.9999336103701</v>
      </c>
    </row>
    <row r="87" spans="3:28" x14ac:dyDescent="0.2">
      <c r="C87">
        <v>78</v>
      </c>
      <c r="D87" t="s">
        <v>51</v>
      </c>
      <c r="E87" t="s">
        <v>52</v>
      </c>
      <c r="F87" t="s">
        <v>53</v>
      </c>
      <c r="G87" s="13" t="s">
        <v>177</v>
      </c>
      <c r="H87" t="s">
        <v>55</v>
      </c>
      <c r="I87" t="s">
        <v>56</v>
      </c>
      <c r="J87" t="s">
        <v>57</v>
      </c>
      <c r="K87">
        <v>903571.98045899998</v>
      </c>
      <c r="L87">
        <f t="shared" si="12"/>
        <v>5.9559627550939265</v>
      </c>
      <c r="M87" s="20" t="s">
        <v>177</v>
      </c>
      <c r="N87">
        <v>1</v>
      </c>
      <c r="O87">
        <f t="shared" si="9"/>
        <v>903571.98045899998</v>
      </c>
      <c r="V87">
        <f t="shared" si="10"/>
        <v>903571.9</v>
      </c>
      <c r="W87">
        <v>903571.9</v>
      </c>
      <c r="Y87">
        <v>1</v>
      </c>
      <c r="AA87">
        <f t="shared" si="11"/>
        <v>0.99999991095452079</v>
      </c>
      <c r="AB87">
        <v>0.99999991095452101</v>
      </c>
    </row>
    <row r="88" spans="3:28" ht="12.75" customHeight="1" x14ac:dyDescent="0.2">
      <c r="C88">
        <v>79</v>
      </c>
      <c r="D88" t="s">
        <v>51</v>
      </c>
      <c r="E88" t="s">
        <v>52</v>
      </c>
      <c r="F88" t="s">
        <v>53</v>
      </c>
      <c r="G88" s="13" t="s">
        <v>165</v>
      </c>
      <c r="H88" t="s">
        <v>55</v>
      </c>
      <c r="I88" t="s">
        <v>56</v>
      </c>
      <c r="J88" t="s">
        <v>57</v>
      </c>
      <c r="K88">
        <v>2494086.8096650001</v>
      </c>
      <c r="L88">
        <f t="shared" si="12"/>
        <v>6.3969115655428306</v>
      </c>
      <c r="M88" s="20" t="s">
        <v>165</v>
      </c>
      <c r="N88">
        <v>30</v>
      </c>
      <c r="O88">
        <f t="shared" si="9"/>
        <v>83136.226988833339</v>
      </c>
      <c r="V88" t="e">
        <f t="shared" si="10"/>
        <v>#N/A</v>
      </c>
      <c r="W88">
        <v>2494086.7999999998</v>
      </c>
      <c r="Y88">
        <v>1</v>
      </c>
      <c r="AA88">
        <f t="shared" si="11"/>
        <v>29.999999883745019</v>
      </c>
      <c r="AB88">
        <v>29.999999883745001</v>
      </c>
    </row>
    <row r="89" spans="3:28" ht="12.75" customHeight="1" x14ac:dyDescent="0.25">
      <c r="C89">
        <v>80</v>
      </c>
      <c r="D89" t="s">
        <v>51</v>
      </c>
      <c r="E89" t="s">
        <v>52</v>
      </c>
      <c r="F89" t="s">
        <v>53</v>
      </c>
      <c r="G89" s="13" t="s">
        <v>108</v>
      </c>
      <c r="H89" t="s">
        <v>55</v>
      </c>
      <c r="I89" t="s">
        <v>56</v>
      </c>
      <c r="J89" t="s">
        <v>57</v>
      </c>
      <c r="K89">
        <v>914946.360139</v>
      </c>
      <c r="L89">
        <f t="shared" si="12"/>
        <v>5.961395633762085</v>
      </c>
      <c r="M89" s="20" t="s">
        <v>108</v>
      </c>
      <c r="N89">
        <v>10</v>
      </c>
      <c r="O89">
        <f t="shared" si="9"/>
        <v>91494.636013900003</v>
      </c>
      <c r="Q89">
        <v>11</v>
      </c>
      <c r="R89" s="14" t="s">
        <v>120</v>
      </c>
      <c r="S89" s="12">
        <v>6329.9</v>
      </c>
      <c r="T89" s="12">
        <v>15</v>
      </c>
      <c r="V89" t="e">
        <f t="shared" si="10"/>
        <v>#N/A</v>
      </c>
      <c r="W89">
        <v>914795.7</v>
      </c>
      <c r="Y89">
        <v>1</v>
      </c>
      <c r="AA89">
        <f t="shared" si="11"/>
        <v>9.9983533445722745</v>
      </c>
      <c r="AB89">
        <v>9.9983533445722692</v>
      </c>
    </row>
    <row r="90" spans="3:28" ht="12.75" customHeight="1" x14ac:dyDescent="0.2">
      <c r="C90">
        <v>81</v>
      </c>
      <c r="D90" t="s">
        <v>51</v>
      </c>
      <c r="E90" t="s">
        <v>52</v>
      </c>
      <c r="F90" t="s">
        <v>53</v>
      </c>
      <c r="G90" s="13" t="s">
        <v>168</v>
      </c>
      <c r="H90" t="s">
        <v>55</v>
      </c>
      <c r="I90" t="s">
        <v>56</v>
      </c>
      <c r="J90" t="s">
        <v>57</v>
      </c>
      <c r="K90">
        <v>742789.12392799999</v>
      </c>
      <c r="L90">
        <f t="shared" si="12"/>
        <v>5.8708655360846587</v>
      </c>
      <c r="M90" s="20" t="s">
        <v>168</v>
      </c>
      <c r="N90">
        <v>1</v>
      </c>
      <c r="O90">
        <f t="shared" si="9"/>
        <v>742789.12392799999</v>
      </c>
      <c r="V90">
        <f t="shared" si="10"/>
        <v>742789.1</v>
      </c>
      <c r="W90">
        <v>742789.1</v>
      </c>
      <c r="Y90">
        <v>1</v>
      </c>
      <c r="AA90">
        <f t="shared" si="11"/>
        <v>0.9999999677862812</v>
      </c>
      <c r="AB90">
        <v>0.99999996778628097</v>
      </c>
    </row>
    <row r="91" spans="3:28" ht="12.75" customHeight="1" x14ac:dyDescent="0.2">
      <c r="C91">
        <v>82</v>
      </c>
      <c r="D91" t="s">
        <v>51</v>
      </c>
      <c r="E91" t="s">
        <v>52</v>
      </c>
      <c r="F91" t="s">
        <v>53</v>
      </c>
      <c r="G91" s="13" t="s">
        <v>123</v>
      </c>
      <c r="H91" t="s">
        <v>55</v>
      </c>
      <c r="I91" t="s">
        <v>56</v>
      </c>
      <c r="J91" t="s">
        <v>57</v>
      </c>
      <c r="K91">
        <v>562723.72086400003</v>
      </c>
      <c r="L91">
        <f t="shared" si="12"/>
        <v>5.7502952226414781</v>
      </c>
      <c r="M91" s="20" t="s">
        <v>123</v>
      </c>
      <c r="N91">
        <v>30</v>
      </c>
      <c r="O91">
        <f t="shared" si="9"/>
        <v>18757.457362133333</v>
      </c>
      <c r="V91">
        <f t="shared" si="10"/>
        <v>562723.69999999995</v>
      </c>
      <c r="W91">
        <v>562723.69999999995</v>
      </c>
      <c r="Y91">
        <v>1</v>
      </c>
      <c r="AA91">
        <f t="shared" si="11"/>
        <v>29.999998887695725</v>
      </c>
      <c r="AB91">
        <v>29.9999988876957</v>
      </c>
    </row>
    <row r="92" spans="3:28" ht="12.75" customHeight="1" x14ac:dyDescent="0.2">
      <c r="C92">
        <v>83</v>
      </c>
      <c r="D92" t="s">
        <v>51</v>
      </c>
      <c r="E92" t="s">
        <v>52</v>
      </c>
      <c r="F92" t="s">
        <v>53</v>
      </c>
      <c r="G92" s="13" t="s">
        <v>134</v>
      </c>
      <c r="H92" t="s">
        <v>55</v>
      </c>
      <c r="I92" t="s">
        <v>56</v>
      </c>
      <c r="J92" t="s">
        <v>57</v>
      </c>
      <c r="K92">
        <v>2228999.914508</v>
      </c>
      <c r="L92">
        <f t="shared" si="12"/>
        <v>6.3481100518231246</v>
      </c>
      <c r="M92" s="20" t="s">
        <v>134</v>
      </c>
      <c r="N92">
        <v>30</v>
      </c>
      <c r="O92">
        <f t="shared" si="9"/>
        <v>74299.997150266674</v>
      </c>
      <c r="V92">
        <f t="shared" si="10"/>
        <v>2228999.9</v>
      </c>
      <c r="W92">
        <v>2228999.9</v>
      </c>
      <c r="Y92">
        <v>1</v>
      </c>
      <c r="AA92">
        <f t="shared" si="11"/>
        <v>29.999999804737538</v>
      </c>
      <c r="AB92">
        <v>29.999999804737499</v>
      </c>
    </row>
    <row r="93" spans="3:28" ht="12.75" customHeight="1" x14ac:dyDescent="0.2">
      <c r="C93">
        <v>84</v>
      </c>
      <c r="D93" t="s">
        <v>51</v>
      </c>
      <c r="E93" t="s">
        <v>52</v>
      </c>
      <c r="F93" t="s">
        <v>53</v>
      </c>
      <c r="G93" s="13" t="s">
        <v>164</v>
      </c>
      <c r="H93" t="s">
        <v>55</v>
      </c>
      <c r="I93" t="s">
        <v>56</v>
      </c>
      <c r="J93" t="s">
        <v>57</v>
      </c>
      <c r="K93">
        <v>31842.855921999999</v>
      </c>
      <c r="L93">
        <f t="shared" si="12"/>
        <v>4.5030120118151027</v>
      </c>
      <c r="M93" s="20" t="s">
        <v>164</v>
      </c>
      <c r="N93">
        <v>1</v>
      </c>
      <c r="O93">
        <f t="shared" si="9"/>
        <v>31842.855921999999</v>
      </c>
      <c r="V93">
        <f t="shared" si="10"/>
        <v>31842.799999999999</v>
      </c>
      <c r="W93">
        <v>31842.799999999999</v>
      </c>
      <c r="Y93">
        <v>1</v>
      </c>
      <c r="AA93">
        <f t="shared" si="11"/>
        <v>0.99999824381330193</v>
      </c>
      <c r="AB93">
        <v>0.99999824381330205</v>
      </c>
    </row>
    <row r="94" spans="3:28" ht="12.75" customHeight="1" x14ac:dyDescent="0.25">
      <c r="C94">
        <v>85</v>
      </c>
      <c r="D94" t="s">
        <v>51</v>
      </c>
      <c r="E94" t="s">
        <v>52</v>
      </c>
      <c r="F94" t="s">
        <v>53</v>
      </c>
      <c r="G94" s="13" t="s">
        <v>62</v>
      </c>
      <c r="H94" t="s">
        <v>55</v>
      </c>
      <c r="I94" t="s">
        <v>56</v>
      </c>
      <c r="J94" t="s">
        <v>57</v>
      </c>
      <c r="K94">
        <v>1506.2593340000001</v>
      </c>
      <c r="L94">
        <f t="shared" si="12"/>
        <v>3.1778997511668337</v>
      </c>
      <c r="M94" s="20" t="s">
        <v>62</v>
      </c>
      <c r="N94">
        <v>1</v>
      </c>
      <c r="O94">
        <f t="shared" si="9"/>
        <v>1506.2593340000001</v>
      </c>
      <c r="Q94">
        <v>8</v>
      </c>
      <c r="R94" s="12" t="s">
        <v>159</v>
      </c>
      <c r="S94" s="12">
        <v>20.8</v>
      </c>
      <c r="T94" s="12">
        <v>1</v>
      </c>
      <c r="V94">
        <f t="shared" si="10"/>
        <v>15062593.300000001</v>
      </c>
      <c r="W94">
        <v>15062593.300000001</v>
      </c>
      <c r="Y94">
        <v>1</v>
      </c>
      <c r="AA94">
        <f t="shared" si="11"/>
        <v>9999.9999734441481</v>
      </c>
      <c r="AB94">
        <v>9999.9999734441499</v>
      </c>
    </row>
    <row r="95" spans="3:28" ht="12.75" customHeight="1" x14ac:dyDescent="0.25">
      <c r="C95">
        <v>86</v>
      </c>
      <c r="D95" t="s">
        <v>51</v>
      </c>
      <c r="E95" t="s">
        <v>52</v>
      </c>
      <c r="F95" t="s">
        <v>53</v>
      </c>
      <c r="G95" s="13" t="s">
        <v>90</v>
      </c>
      <c r="H95" t="s">
        <v>55</v>
      </c>
      <c r="I95" t="s">
        <v>56</v>
      </c>
      <c r="J95" t="s">
        <v>57</v>
      </c>
      <c r="K95">
        <v>6025.0373360000003</v>
      </c>
      <c r="L95">
        <f t="shared" si="12"/>
        <v>3.7799597424947957</v>
      </c>
      <c r="M95" s="20" t="s">
        <v>90</v>
      </c>
      <c r="N95">
        <v>1</v>
      </c>
      <c r="O95">
        <f t="shared" si="9"/>
        <v>6025.0373360000003</v>
      </c>
      <c r="Q95">
        <v>15</v>
      </c>
      <c r="R95" s="12" t="s">
        <v>136</v>
      </c>
      <c r="S95" s="12">
        <v>126222.39999999999</v>
      </c>
      <c r="T95" s="12">
        <v>11</v>
      </c>
      <c r="V95">
        <f t="shared" si="10"/>
        <v>60250373.299999997</v>
      </c>
      <c r="W95">
        <v>60250373.299999997</v>
      </c>
      <c r="Y95">
        <v>1</v>
      </c>
      <c r="AA95">
        <f t="shared" si="11"/>
        <v>9999.9999900415551</v>
      </c>
      <c r="AB95">
        <v>9999.9999900415605</v>
      </c>
    </row>
    <row r="96" spans="3:28" ht="15" x14ac:dyDescent="0.25">
      <c r="C96">
        <v>87</v>
      </c>
      <c r="D96" t="s">
        <v>51</v>
      </c>
      <c r="E96" t="s">
        <v>52</v>
      </c>
      <c r="F96" t="s">
        <v>53</v>
      </c>
      <c r="G96" s="13" t="s">
        <v>112</v>
      </c>
      <c r="H96" t="s">
        <v>55</v>
      </c>
      <c r="I96" t="s">
        <v>56</v>
      </c>
      <c r="J96" t="s">
        <v>57</v>
      </c>
      <c r="K96">
        <v>15062593.338816</v>
      </c>
      <c r="L96">
        <f t="shared" si="12"/>
        <v>7.1778997511326956</v>
      </c>
      <c r="M96" s="20" t="s">
        <v>112</v>
      </c>
      <c r="N96">
        <v>1</v>
      </c>
      <c r="O96">
        <f t="shared" si="9"/>
        <v>15062593.338816</v>
      </c>
      <c r="Q96">
        <v>17</v>
      </c>
      <c r="R96" s="12" t="s">
        <v>158</v>
      </c>
      <c r="S96" s="12">
        <v>306781.5</v>
      </c>
      <c r="T96" s="12">
        <v>17</v>
      </c>
      <c r="V96" t="e">
        <f t="shared" si="10"/>
        <v>#N/A</v>
      </c>
      <c r="W96" t="e">
        <f>#N/A</f>
        <v>#N/A</v>
      </c>
      <c r="Y96">
        <v>1</v>
      </c>
      <c r="AA96" t="e">
        <f t="shared" si="11"/>
        <v>#N/A</v>
      </c>
      <c r="AB96" t="e">
        <f>#N/A</f>
        <v>#N/A</v>
      </c>
    </row>
    <row r="97" spans="3:28" ht="15" x14ac:dyDescent="0.25">
      <c r="C97">
        <v>88</v>
      </c>
      <c r="D97" t="s">
        <v>51</v>
      </c>
      <c r="E97" t="s">
        <v>52</v>
      </c>
      <c r="F97" t="s">
        <v>53</v>
      </c>
      <c r="G97" s="13" t="s">
        <v>115</v>
      </c>
      <c r="H97" t="s">
        <v>55</v>
      </c>
      <c r="I97" t="s">
        <v>56</v>
      </c>
      <c r="J97" t="s">
        <v>57</v>
      </c>
      <c r="K97">
        <v>60250.373355000003</v>
      </c>
      <c r="L97">
        <f t="shared" si="12"/>
        <v>4.7799597424587548</v>
      </c>
      <c r="M97" s="20" t="s">
        <v>115</v>
      </c>
      <c r="N97">
        <v>1</v>
      </c>
      <c r="O97">
        <f t="shared" si="9"/>
        <v>60250.373355000003</v>
      </c>
      <c r="Q97">
        <v>18</v>
      </c>
      <c r="R97" s="14" t="s">
        <v>96</v>
      </c>
      <c r="S97" s="12">
        <v>18788.599999999999</v>
      </c>
      <c r="T97" s="12">
        <v>18</v>
      </c>
      <c r="V97" t="e">
        <f t="shared" si="10"/>
        <v>#N/A</v>
      </c>
      <c r="W97" t="e">
        <f>#N/A</f>
        <v>#N/A</v>
      </c>
      <c r="Y97">
        <v>1</v>
      </c>
      <c r="AA97" t="e">
        <f t="shared" si="11"/>
        <v>#N/A</v>
      </c>
      <c r="AB97" t="e">
        <f>#N/A</f>
        <v>#N/A</v>
      </c>
    </row>
    <row r="98" spans="3:28" ht="15" x14ac:dyDescent="0.25">
      <c r="C98">
        <v>89</v>
      </c>
      <c r="D98" t="s">
        <v>51</v>
      </c>
      <c r="E98" t="s">
        <v>52</v>
      </c>
      <c r="F98" t="s">
        <v>53</v>
      </c>
      <c r="G98" s="13" t="s">
        <v>106</v>
      </c>
      <c r="H98" t="s">
        <v>55</v>
      </c>
      <c r="I98" t="s">
        <v>56</v>
      </c>
      <c r="J98" t="s">
        <v>57</v>
      </c>
      <c r="K98">
        <v>0</v>
      </c>
      <c r="L98">
        <v>0</v>
      </c>
      <c r="M98" s="20" t="s">
        <v>106</v>
      </c>
      <c r="N98">
        <v>1</v>
      </c>
      <c r="O98">
        <f t="shared" si="9"/>
        <v>0</v>
      </c>
      <c r="Q98">
        <v>16</v>
      </c>
      <c r="R98" s="12" t="s">
        <v>75</v>
      </c>
      <c r="S98" s="12">
        <v>30212.799999999999</v>
      </c>
      <c r="T98" s="12">
        <v>14</v>
      </c>
      <c r="V98" t="e">
        <f t="shared" si="10"/>
        <v>#N/A</v>
      </c>
      <c r="W98" t="e">
        <f>#N/A</f>
        <v>#N/A</v>
      </c>
      <c r="Y98">
        <v>1</v>
      </c>
      <c r="AA98" t="e">
        <f t="shared" si="11"/>
        <v>#N/A</v>
      </c>
      <c r="AB98" t="e">
        <f>#N/A</f>
        <v>#N/A</v>
      </c>
    </row>
    <row r="99" spans="3:28" ht="15" x14ac:dyDescent="0.25">
      <c r="C99">
        <v>90</v>
      </c>
      <c r="D99" t="s">
        <v>51</v>
      </c>
      <c r="E99" t="s">
        <v>52</v>
      </c>
      <c r="F99" t="s">
        <v>53</v>
      </c>
      <c r="G99" s="13" t="s">
        <v>110</v>
      </c>
      <c r="H99" t="s">
        <v>55</v>
      </c>
      <c r="I99" t="s">
        <v>56</v>
      </c>
      <c r="J99" t="s">
        <v>57</v>
      </c>
      <c r="K99">
        <v>322819471.66819298</v>
      </c>
      <c r="L99">
        <f>LOG10(K99)</f>
        <v>8.5089597224038389</v>
      </c>
      <c r="M99" s="20" t="s">
        <v>110</v>
      </c>
      <c r="Q99">
        <v>21</v>
      </c>
      <c r="R99" s="12" t="s">
        <v>132</v>
      </c>
      <c r="S99" s="12">
        <v>1808.5</v>
      </c>
      <c r="T99" s="12">
        <v>16</v>
      </c>
      <c r="V99" t="e">
        <f t="shared" si="10"/>
        <v>#N/A</v>
      </c>
      <c r="W99" t="e">
        <f>#N/A</f>
        <v>#N/A</v>
      </c>
      <c r="Y99">
        <v>1</v>
      </c>
      <c r="AA99" t="e">
        <f t="shared" si="11"/>
        <v>#N/A</v>
      </c>
      <c r="AB99" t="e">
        <f>#N/A</f>
        <v>#N/A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99"/>
  <sheetViews>
    <sheetView topLeftCell="B71" zoomScaleNormal="100" workbookViewId="0">
      <selection activeCell="G10" sqref="G10"/>
    </sheetView>
  </sheetViews>
  <sheetFormatPr defaultRowHeight="12.75" x14ac:dyDescent="0.2"/>
  <cols>
    <col min="1" max="1025" width="8.28515625"/>
  </cols>
  <sheetData>
    <row r="2" spans="3:28" x14ac:dyDescent="0.2">
      <c r="M2" t="s">
        <v>0</v>
      </c>
      <c r="N2">
        <v>20</v>
      </c>
    </row>
    <row r="3" spans="3:28" x14ac:dyDescent="0.2">
      <c r="M3" t="s">
        <v>2</v>
      </c>
      <c r="N3">
        <v>5.7</v>
      </c>
    </row>
    <row r="4" spans="3:28" x14ac:dyDescent="0.2">
      <c r="M4" t="s">
        <v>5</v>
      </c>
      <c r="N4" s="2">
        <v>1000000000</v>
      </c>
    </row>
    <row r="7" spans="3:28" x14ac:dyDescent="0.2">
      <c r="V7" s="58"/>
      <c r="W7" s="58"/>
      <c r="X7" s="58"/>
      <c r="Y7" s="58"/>
      <c r="Z7" s="58"/>
      <c r="AA7" s="58" t="s">
        <v>253</v>
      </c>
      <c r="AB7" s="58"/>
    </row>
    <row r="8" spans="3:28" x14ac:dyDescent="0.2">
      <c r="N8" t="s">
        <v>22</v>
      </c>
      <c r="V8" s="58" t="s">
        <v>254</v>
      </c>
      <c r="W8" s="58"/>
      <c r="X8" s="58"/>
      <c r="Y8" s="58" t="s">
        <v>255</v>
      </c>
      <c r="Z8" s="58"/>
      <c r="AA8" s="58" t="s">
        <v>256</v>
      </c>
      <c r="AB8" s="58"/>
    </row>
    <row r="9" spans="3:28" x14ac:dyDescent="0.2">
      <c r="C9" t="s">
        <v>36</v>
      </c>
      <c r="K9" t="s">
        <v>37</v>
      </c>
      <c r="L9" t="s">
        <v>38</v>
      </c>
      <c r="M9" t="s">
        <v>28</v>
      </c>
      <c r="N9" t="s">
        <v>39</v>
      </c>
      <c r="O9" t="s">
        <v>40</v>
      </c>
      <c r="Q9" t="s">
        <v>257</v>
      </c>
      <c r="R9" t="s">
        <v>23</v>
      </c>
      <c r="S9" t="s">
        <v>23</v>
      </c>
      <c r="T9" t="s">
        <v>258</v>
      </c>
    </row>
    <row r="10" spans="3:28" ht="15" customHeight="1" x14ac:dyDescent="0.25">
      <c r="C10">
        <v>85</v>
      </c>
      <c r="D10" t="s">
        <v>51</v>
      </c>
      <c r="E10" t="s">
        <v>52</v>
      </c>
      <c r="F10" t="s">
        <v>53</v>
      </c>
      <c r="G10" s="13" t="s">
        <v>62</v>
      </c>
      <c r="H10" t="s">
        <v>55</v>
      </c>
      <c r="I10" t="s">
        <v>56</v>
      </c>
      <c r="J10" t="s">
        <v>57</v>
      </c>
      <c r="K10">
        <v>1506.2593340000001</v>
      </c>
      <c r="L10">
        <f t="shared" ref="L10:L22" si="0">LOG10(K10)</f>
        <v>3.1778997511668337</v>
      </c>
      <c r="M10" s="20" t="s">
        <v>62</v>
      </c>
      <c r="N10">
        <v>1</v>
      </c>
      <c r="O10">
        <f t="shared" ref="O10:O24" si="1">K10/N10</f>
        <v>1506.2593340000001</v>
      </c>
      <c r="Q10">
        <v>8</v>
      </c>
      <c r="R10" s="12" t="s">
        <v>159</v>
      </c>
      <c r="S10" s="12">
        <v>20.8</v>
      </c>
      <c r="T10" s="12">
        <v>1</v>
      </c>
      <c r="V10">
        <f t="shared" ref="V10:V41" si="2">INDEX($S$10:$S$53, MATCH(M10,$R$10:$R$53,0))</f>
        <v>15062593.300000001</v>
      </c>
      <c r="W10">
        <v>15062593.300000001</v>
      </c>
      <c r="Y10">
        <v>1</v>
      </c>
      <c r="AA10">
        <f t="shared" ref="AA10:AA41" si="3">(W10/Y10)/O10</f>
        <v>9999.9999734441481</v>
      </c>
    </row>
    <row r="11" spans="3:28" ht="15" customHeight="1" x14ac:dyDescent="0.25">
      <c r="C11">
        <v>77</v>
      </c>
      <c r="D11" t="s">
        <v>51</v>
      </c>
      <c r="E11" t="s">
        <v>52</v>
      </c>
      <c r="F11" t="s">
        <v>53</v>
      </c>
      <c r="G11" s="13" t="s">
        <v>64</v>
      </c>
      <c r="H11" t="s">
        <v>55</v>
      </c>
      <c r="I11" t="s">
        <v>56</v>
      </c>
      <c r="J11" t="s">
        <v>57</v>
      </c>
      <c r="K11">
        <v>602.50373400000001</v>
      </c>
      <c r="L11">
        <f t="shared" si="0"/>
        <v>2.7799597427831224</v>
      </c>
      <c r="M11" s="20" t="s">
        <v>64</v>
      </c>
      <c r="N11">
        <v>1</v>
      </c>
      <c r="O11">
        <f t="shared" si="1"/>
        <v>602.50373400000001</v>
      </c>
      <c r="Q11">
        <v>2</v>
      </c>
      <c r="R11" s="12" t="s">
        <v>153</v>
      </c>
      <c r="S11" s="12">
        <v>6637.5</v>
      </c>
      <c r="T11" s="12">
        <v>2</v>
      </c>
      <c r="V11">
        <f t="shared" si="2"/>
        <v>6025037.2999999998</v>
      </c>
      <c r="W11">
        <v>6025037.2999999998</v>
      </c>
      <c r="Y11">
        <v>1</v>
      </c>
      <c r="AA11">
        <f t="shared" si="3"/>
        <v>9999.9999336103701</v>
      </c>
    </row>
    <row r="12" spans="3:28" ht="15" customHeight="1" x14ac:dyDescent="0.25">
      <c r="C12">
        <v>73</v>
      </c>
      <c r="D12" t="s">
        <v>51</v>
      </c>
      <c r="E12" t="s">
        <v>52</v>
      </c>
      <c r="F12" t="s">
        <v>53</v>
      </c>
      <c r="G12" s="13" t="s">
        <v>66</v>
      </c>
      <c r="H12" t="s">
        <v>55</v>
      </c>
      <c r="I12" t="s">
        <v>56</v>
      </c>
      <c r="J12" t="s">
        <v>57</v>
      </c>
      <c r="K12">
        <v>37523.013831999997</v>
      </c>
      <c r="L12">
        <f t="shared" si="0"/>
        <v>4.574297713450119</v>
      </c>
      <c r="M12" s="20" t="s">
        <v>66</v>
      </c>
      <c r="N12">
        <v>1</v>
      </c>
      <c r="O12">
        <f t="shared" si="1"/>
        <v>37523.013831999997</v>
      </c>
      <c r="Q12">
        <v>6</v>
      </c>
      <c r="R12" s="14" t="s">
        <v>126</v>
      </c>
      <c r="S12" s="12">
        <v>94801.7</v>
      </c>
      <c r="T12" s="12">
        <v>3</v>
      </c>
      <c r="V12">
        <f t="shared" si="2"/>
        <v>375230138.30000001</v>
      </c>
      <c r="W12">
        <v>375230138.30000001</v>
      </c>
      <c r="Y12">
        <v>1</v>
      </c>
      <c r="AA12">
        <f t="shared" si="3"/>
        <v>9999.9999994669943</v>
      </c>
    </row>
    <row r="13" spans="3:28" ht="15" customHeight="1" x14ac:dyDescent="0.25">
      <c r="C13">
        <v>63</v>
      </c>
      <c r="D13" t="s">
        <v>51</v>
      </c>
      <c r="E13" t="s">
        <v>52</v>
      </c>
      <c r="F13" t="s">
        <v>53</v>
      </c>
      <c r="G13" s="13" t="s">
        <v>169</v>
      </c>
      <c r="H13" t="s">
        <v>55</v>
      </c>
      <c r="I13" t="s">
        <v>56</v>
      </c>
      <c r="J13" t="s">
        <v>57</v>
      </c>
      <c r="K13">
        <v>18122.380147</v>
      </c>
      <c r="L13">
        <f t="shared" si="0"/>
        <v>4.2582152362119032</v>
      </c>
      <c r="M13" s="6" t="s">
        <v>68</v>
      </c>
      <c r="N13">
        <v>1</v>
      </c>
      <c r="O13">
        <f t="shared" si="1"/>
        <v>18122.380147</v>
      </c>
      <c r="Q13">
        <v>4</v>
      </c>
      <c r="R13" s="12" t="s">
        <v>181</v>
      </c>
      <c r="S13" s="12">
        <v>32303.9</v>
      </c>
      <c r="T13" s="12">
        <v>4</v>
      </c>
      <c r="V13">
        <f t="shared" si="2"/>
        <v>1812530.5</v>
      </c>
      <c r="W13">
        <v>1812530.5</v>
      </c>
      <c r="Y13">
        <v>3</v>
      </c>
      <c r="AA13">
        <f t="shared" si="3"/>
        <v>33.338713150951612</v>
      </c>
    </row>
    <row r="14" spans="3:28" ht="15" customHeight="1" x14ac:dyDescent="0.25">
      <c r="C14">
        <v>64</v>
      </c>
      <c r="D14" t="s">
        <v>51</v>
      </c>
      <c r="E14" t="s">
        <v>52</v>
      </c>
      <c r="F14" t="s">
        <v>53</v>
      </c>
      <c r="G14" s="13" t="s">
        <v>101</v>
      </c>
      <c r="H14" t="s">
        <v>55</v>
      </c>
      <c r="I14" t="s">
        <v>56</v>
      </c>
      <c r="J14" t="s">
        <v>57</v>
      </c>
      <c r="K14">
        <v>18122.380147</v>
      </c>
      <c r="L14">
        <f t="shared" si="0"/>
        <v>4.2582152362119032</v>
      </c>
      <c r="M14" s="6" t="s">
        <v>68</v>
      </c>
      <c r="N14">
        <v>1</v>
      </c>
      <c r="O14">
        <f t="shared" si="1"/>
        <v>18122.380147</v>
      </c>
      <c r="Q14">
        <v>3</v>
      </c>
      <c r="R14" s="12" t="s">
        <v>140</v>
      </c>
      <c r="S14" s="12">
        <v>4886.5</v>
      </c>
      <c r="T14" s="12">
        <v>5</v>
      </c>
      <c r="V14">
        <f t="shared" si="2"/>
        <v>1812530.5</v>
      </c>
      <c r="W14">
        <v>1812530.5</v>
      </c>
      <c r="Y14">
        <v>3</v>
      </c>
      <c r="AA14">
        <f t="shared" si="3"/>
        <v>33.338713150951612</v>
      </c>
    </row>
    <row r="15" spans="3:28" ht="15" customHeight="1" x14ac:dyDescent="0.25">
      <c r="C15">
        <v>65</v>
      </c>
      <c r="D15" t="s">
        <v>51</v>
      </c>
      <c r="E15" t="s">
        <v>52</v>
      </c>
      <c r="F15" t="s">
        <v>53</v>
      </c>
      <c r="G15" s="13" t="s">
        <v>68</v>
      </c>
      <c r="H15" t="s">
        <v>55</v>
      </c>
      <c r="I15" t="s">
        <v>56</v>
      </c>
      <c r="J15" t="s">
        <v>57</v>
      </c>
      <c r="K15">
        <v>18028.103525999999</v>
      </c>
      <c r="L15">
        <f t="shared" si="0"/>
        <v>4.2559500433329003</v>
      </c>
      <c r="M15" s="6" t="s">
        <v>68</v>
      </c>
      <c r="N15">
        <v>1</v>
      </c>
      <c r="O15">
        <f t="shared" si="1"/>
        <v>18028.103525999999</v>
      </c>
      <c r="Q15">
        <v>5</v>
      </c>
      <c r="R15" s="12" t="s">
        <v>81</v>
      </c>
      <c r="S15" s="12">
        <v>2697</v>
      </c>
      <c r="T15" s="12">
        <v>6</v>
      </c>
      <c r="V15">
        <f t="shared" si="2"/>
        <v>1812530.5</v>
      </c>
      <c r="W15">
        <v>1812530.5</v>
      </c>
      <c r="Y15">
        <v>3</v>
      </c>
      <c r="AA15">
        <f t="shared" si="3"/>
        <v>33.513055461546131</v>
      </c>
    </row>
    <row r="16" spans="3:28" ht="15" customHeight="1" x14ac:dyDescent="0.25">
      <c r="C16">
        <v>62</v>
      </c>
      <c r="D16" t="s">
        <v>51</v>
      </c>
      <c r="E16" t="s">
        <v>52</v>
      </c>
      <c r="F16" t="s">
        <v>53</v>
      </c>
      <c r="G16" s="13" t="s">
        <v>149</v>
      </c>
      <c r="H16" t="s">
        <v>55</v>
      </c>
      <c r="I16" t="s">
        <v>56</v>
      </c>
      <c r="J16" t="s">
        <v>57</v>
      </c>
      <c r="K16">
        <v>56370.081442000002</v>
      </c>
      <c r="L16">
        <f t="shared" si="0"/>
        <v>4.7510486622778014</v>
      </c>
      <c r="M16" s="12" t="s">
        <v>166</v>
      </c>
      <c r="N16">
        <v>1</v>
      </c>
      <c r="O16">
        <f t="shared" si="1"/>
        <v>56370.081442000002</v>
      </c>
      <c r="Q16">
        <v>12</v>
      </c>
      <c r="R16" s="12" t="s">
        <v>105</v>
      </c>
      <c r="S16" s="12">
        <v>93206</v>
      </c>
      <c r="T16" s="12">
        <v>7</v>
      </c>
      <c r="V16">
        <f t="shared" si="2"/>
        <v>56370</v>
      </c>
      <c r="W16">
        <v>56370</v>
      </c>
      <c r="Y16">
        <v>1</v>
      </c>
      <c r="AA16">
        <f t="shared" si="3"/>
        <v>0.9999985552264975</v>
      </c>
    </row>
    <row r="17" spans="3:27" ht="15" x14ac:dyDescent="0.25">
      <c r="C17">
        <v>66</v>
      </c>
      <c r="D17" t="s">
        <v>51</v>
      </c>
      <c r="E17" t="s">
        <v>52</v>
      </c>
      <c r="F17" t="s">
        <v>53</v>
      </c>
      <c r="G17" s="13" t="s">
        <v>74</v>
      </c>
      <c r="H17" t="s">
        <v>55</v>
      </c>
      <c r="I17" t="s">
        <v>56</v>
      </c>
      <c r="J17" t="s">
        <v>57</v>
      </c>
      <c r="K17">
        <v>50360.187089999999</v>
      </c>
      <c r="L17">
        <f t="shared" si="0"/>
        <v>4.7020873348592502</v>
      </c>
      <c r="M17" s="12" t="s">
        <v>74</v>
      </c>
      <c r="N17">
        <v>1</v>
      </c>
      <c r="O17">
        <f t="shared" si="1"/>
        <v>50360.187089999999</v>
      </c>
      <c r="Q17">
        <v>38</v>
      </c>
      <c r="R17" s="12" t="s">
        <v>108</v>
      </c>
      <c r="S17" s="12">
        <v>914795.7</v>
      </c>
      <c r="T17" s="12">
        <v>8</v>
      </c>
      <c r="V17">
        <f t="shared" si="2"/>
        <v>5035438.5999999996</v>
      </c>
      <c r="W17">
        <v>5035438.5999999996</v>
      </c>
      <c r="Y17">
        <v>1</v>
      </c>
      <c r="AA17">
        <f t="shared" si="3"/>
        <v>99.98848080133294</v>
      </c>
    </row>
    <row r="18" spans="3:27" ht="15" customHeight="1" x14ac:dyDescent="0.25">
      <c r="C18">
        <v>68</v>
      </c>
      <c r="D18" t="s">
        <v>51</v>
      </c>
      <c r="E18" t="s">
        <v>52</v>
      </c>
      <c r="F18" t="s">
        <v>53</v>
      </c>
      <c r="G18" s="13" t="s">
        <v>170</v>
      </c>
      <c r="H18" t="s">
        <v>55</v>
      </c>
      <c r="I18" t="s">
        <v>56</v>
      </c>
      <c r="J18" t="s">
        <v>57</v>
      </c>
      <c r="K18">
        <v>8416.3600850000003</v>
      </c>
      <c r="L18">
        <f t="shared" si="0"/>
        <v>3.9251243080338951</v>
      </c>
      <c r="M18" s="6" t="s">
        <v>87</v>
      </c>
      <c r="N18">
        <v>1</v>
      </c>
      <c r="O18">
        <f t="shared" si="1"/>
        <v>8416.3600850000003</v>
      </c>
      <c r="Q18">
        <v>14</v>
      </c>
      <c r="R18" s="14" t="s">
        <v>72</v>
      </c>
      <c r="S18" s="12">
        <v>261600.6</v>
      </c>
      <c r="T18" s="12">
        <v>9</v>
      </c>
      <c r="V18">
        <f t="shared" si="2"/>
        <v>803480.2</v>
      </c>
      <c r="W18">
        <v>803480.2</v>
      </c>
      <c r="Y18">
        <v>2</v>
      </c>
      <c r="AA18">
        <f t="shared" si="3"/>
        <v>47.733235738808098</v>
      </c>
    </row>
    <row r="19" spans="3:27" ht="15" customHeight="1" x14ac:dyDescent="0.25">
      <c r="C19">
        <v>69</v>
      </c>
      <c r="D19" t="s">
        <v>51</v>
      </c>
      <c r="E19" t="s">
        <v>52</v>
      </c>
      <c r="F19" t="s">
        <v>53</v>
      </c>
      <c r="G19" s="13" t="s">
        <v>87</v>
      </c>
      <c r="H19" t="s">
        <v>55</v>
      </c>
      <c r="I19" t="s">
        <v>56</v>
      </c>
      <c r="J19" t="s">
        <v>57</v>
      </c>
      <c r="K19">
        <v>803480.24704499997</v>
      </c>
      <c r="L19">
        <f t="shared" si="0"/>
        <v>5.9049752044287898</v>
      </c>
      <c r="M19" s="6" t="s">
        <v>87</v>
      </c>
      <c r="N19">
        <v>1</v>
      </c>
      <c r="O19">
        <f t="shared" si="1"/>
        <v>803480.24704499997</v>
      </c>
      <c r="Q19">
        <v>10</v>
      </c>
      <c r="R19" s="12" t="s">
        <v>130</v>
      </c>
      <c r="S19" s="12">
        <v>38974.699999999997</v>
      </c>
      <c r="T19" s="12">
        <v>10</v>
      </c>
      <c r="V19">
        <f t="shared" si="2"/>
        <v>803480.2</v>
      </c>
      <c r="W19">
        <v>803480.2</v>
      </c>
      <c r="Y19">
        <v>2</v>
      </c>
      <c r="AA19">
        <f t="shared" si="3"/>
        <v>0.49999997072423363</v>
      </c>
    </row>
    <row r="20" spans="3:27" ht="15" customHeight="1" x14ac:dyDescent="0.25">
      <c r="C20">
        <v>86</v>
      </c>
      <c r="D20" t="s">
        <v>51</v>
      </c>
      <c r="E20" t="s">
        <v>52</v>
      </c>
      <c r="F20" t="s">
        <v>53</v>
      </c>
      <c r="G20" s="13" t="s">
        <v>90</v>
      </c>
      <c r="H20" t="s">
        <v>55</v>
      </c>
      <c r="I20" t="s">
        <v>56</v>
      </c>
      <c r="J20" t="s">
        <v>57</v>
      </c>
      <c r="K20">
        <v>6025.0373360000003</v>
      </c>
      <c r="L20">
        <f t="shared" si="0"/>
        <v>3.7799597424947957</v>
      </c>
      <c r="M20" s="20" t="s">
        <v>90</v>
      </c>
      <c r="N20">
        <v>1</v>
      </c>
      <c r="O20">
        <f t="shared" si="1"/>
        <v>6025.0373360000003</v>
      </c>
      <c r="Q20">
        <v>15</v>
      </c>
      <c r="R20" s="12" t="s">
        <v>136</v>
      </c>
      <c r="S20" s="12">
        <v>126222.39999999999</v>
      </c>
      <c r="T20" s="12">
        <v>11</v>
      </c>
      <c r="V20">
        <f t="shared" si="2"/>
        <v>60250373.299999997</v>
      </c>
      <c r="W20">
        <v>60250373.299999997</v>
      </c>
      <c r="Y20">
        <v>1</v>
      </c>
      <c r="AA20">
        <f t="shared" si="3"/>
        <v>9999.9999900415551</v>
      </c>
    </row>
    <row r="21" spans="3:27" ht="15" customHeight="1" x14ac:dyDescent="0.25">
      <c r="C21">
        <v>60</v>
      </c>
      <c r="D21" t="s">
        <v>51</v>
      </c>
      <c r="E21" t="s">
        <v>52</v>
      </c>
      <c r="F21" t="s">
        <v>53</v>
      </c>
      <c r="G21" s="13" t="s">
        <v>150</v>
      </c>
      <c r="H21" t="s">
        <v>55</v>
      </c>
      <c r="I21" t="s">
        <v>56</v>
      </c>
      <c r="J21" t="s">
        <v>57</v>
      </c>
      <c r="K21">
        <v>37182.854138000002</v>
      </c>
      <c r="L21">
        <f t="shared" si="0"/>
        <v>4.570342722950933</v>
      </c>
      <c r="M21" s="6" t="s">
        <v>145</v>
      </c>
      <c r="N21">
        <v>1</v>
      </c>
      <c r="O21">
        <f t="shared" si="1"/>
        <v>37182.854138000002</v>
      </c>
      <c r="Q21">
        <v>9</v>
      </c>
      <c r="R21" s="14" t="s">
        <v>58</v>
      </c>
      <c r="S21" s="12">
        <v>23718.1</v>
      </c>
      <c r="T21" s="12">
        <v>12</v>
      </c>
      <c r="V21">
        <f t="shared" si="2"/>
        <v>74365.7</v>
      </c>
      <c r="W21">
        <v>74365.7</v>
      </c>
      <c r="Y21">
        <v>1</v>
      </c>
      <c r="AA21">
        <f t="shared" si="3"/>
        <v>1.9999997774242941</v>
      </c>
    </row>
    <row r="22" spans="3:27" ht="15" customHeight="1" x14ac:dyDescent="0.25">
      <c r="C22">
        <v>61</v>
      </c>
      <c r="D22" t="s">
        <v>51</v>
      </c>
      <c r="E22" t="s">
        <v>52</v>
      </c>
      <c r="F22" t="s">
        <v>53</v>
      </c>
      <c r="G22" s="13" t="s">
        <v>144</v>
      </c>
      <c r="H22" t="s">
        <v>55</v>
      </c>
      <c r="I22" t="s">
        <v>56</v>
      </c>
      <c r="J22" t="s">
        <v>57</v>
      </c>
      <c r="K22">
        <v>37182.854138000002</v>
      </c>
      <c r="L22">
        <f t="shared" si="0"/>
        <v>4.570342722950933</v>
      </c>
      <c r="M22" s="6" t="s">
        <v>145</v>
      </c>
      <c r="N22">
        <v>1</v>
      </c>
      <c r="O22">
        <f t="shared" si="1"/>
        <v>37182.854138000002</v>
      </c>
      <c r="Q22">
        <v>13</v>
      </c>
      <c r="R22" s="12" t="s">
        <v>127</v>
      </c>
      <c r="S22" s="12">
        <v>36660.800000000003</v>
      </c>
      <c r="T22" s="12">
        <v>13</v>
      </c>
      <c r="V22">
        <f t="shared" si="2"/>
        <v>74365.7</v>
      </c>
      <c r="W22">
        <v>74365.7</v>
      </c>
      <c r="Y22">
        <v>1</v>
      </c>
      <c r="AA22">
        <f t="shared" si="3"/>
        <v>1.9999997774242941</v>
      </c>
    </row>
    <row r="23" spans="3:27" ht="15" customHeight="1" x14ac:dyDescent="0.25">
      <c r="C23">
        <v>89</v>
      </c>
      <c r="D23" t="s">
        <v>51</v>
      </c>
      <c r="E23" t="s">
        <v>52</v>
      </c>
      <c r="F23" t="s">
        <v>53</v>
      </c>
      <c r="G23" s="13" t="s">
        <v>106</v>
      </c>
      <c r="H23" t="s">
        <v>55</v>
      </c>
      <c r="I23" t="s">
        <v>56</v>
      </c>
      <c r="J23" t="s">
        <v>57</v>
      </c>
      <c r="K23">
        <v>0</v>
      </c>
      <c r="L23">
        <v>0</v>
      </c>
      <c r="M23" s="20" t="s">
        <v>106</v>
      </c>
      <c r="N23">
        <v>1</v>
      </c>
      <c r="O23">
        <f t="shared" si="1"/>
        <v>0</v>
      </c>
      <c r="Q23">
        <v>16</v>
      </c>
      <c r="R23" s="12" t="s">
        <v>75</v>
      </c>
      <c r="S23" s="12">
        <v>30212.799999999999</v>
      </c>
      <c r="T23" s="12">
        <v>14</v>
      </c>
      <c r="V23" t="e">
        <f t="shared" si="2"/>
        <v>#N/A</v>
      </c>
      <c r="W23" t="e">
        <f>#N/A</f>
        <v>#N/A</v>
      </c>
      <c r="Y23">
        <v>1</v>
      </c>
      <c r="AA23" t="e">
        <f t="shared" si="3"/>
        <v>#N/A</v>
      </c>
    </row>
    <row r="24" spans="3:27" ht="15" customHeight="1" x14ac:dyDescent="0.25">
      <c r="C24">
        <v>80</v>
      </c>
      <c r="D24" t="s">
        <v>51</v>
      </c>
      <c r="E24" t="s">
        <v>52</v>
      </c>
      <c r="F24" t="s">
        <v>53</v>
      </c>
      <c r="G24" s="13" t="s">
        <v>108</v>
      </c>
      <c r="H24" t="s">
        <v>55</v>
      </c>
      <c r="I24" t="s">
        <v>56</v>
      </c>
      <c r="J24" t="s">
        <v>57</v>
      </c>
      <c r="K24">
        <v>914946.360139</v>
      </c>
      <c r="L24">
        <f t="shared" ref="L24:L69" si="4">LOG10(K24)</f>
        <v>5.961395633762085</v>
      </c>
      <c r="M24" s="20" t="s">
        <v>108</v>
      </c>
      <c r="N24">
        <v>10</v>
      </c>
      <c r="O24">
        <f t="shared" si="1"/>
        <v>91494.636013900003</v>
      </c>
      <c r="Q24">
        <v>11</v>
      </c>
      <c r="R24" s="14" t="s">
        <v>120</v>
      </c>
      <c r="S24" s="12">
        <v>6329.9</v>
      </c>
      <c r="T24" s="12">
        <v>15</v>
      </c>
      <c r="V24">
        <f t="shared" si="2"/>
        <v>914795.7</v>
      </c>
      <c r="W24">
        <v>914795.7</v>
      </c>
      <c r="Y24">
        <v>1</v>
      </c>
      <c r="AA24">
        <f t="shared" si="3"/>
        <v>9.9983533445722745</v>
      </c>
    </row>
    <row r="25" spans="3:27" ht="15" customHeight="1" x14ac:dyDescent="0.25">
      <c r="C25">
        <v>90</v>
      </c>
      <c r="D25" t="s">
        <v>51</v>
      </c>
      <c r="E25" t="s">
        <v>52</v>
      </c>
      <c r="F25" t="s">
        <v>53</v>
      </c>
      <c r="G25" s="13" t="s">
        <v>110</v>
      </c>
      <c r="H25" t="s">
        <v>55</v>
      </c>
      <c r="I25" t="s">
        <v>56</v>
      </c>
      <c r="J25" t="s">
        <v>57</v>
      </c>
      <c r="K25">
        <v>322819471.66819298</v>
      </c>
      <c r="L25">
        <f t="shared" si="4"/>
        <v>8.5089597224038389</v>
      </c>
      <c r="M25" s="20" t="s">
        <v>110</v>
      </c>
      <c r="Q25">
        <v>21</v>
      </c>
      <c r="R25" s="12" t="s">
        <v>132</v>
      </c>
      <c r="S25" s="12">
        <v>1808.5</v>
      </c>
      <c r="T25" s="12">
        <v>16</v>
      </c>
      <c r="V25" t="e">
        <f t="shared" si="2"/>
        <v>#N/A</v>
      </c>
      <c r="W25" t="e">
        <f>#N/A</f>
        <v>#N/A</v>
      </c>
      <c r="Y25">
        <v>1</v>
      </c>
      <c r="AA25" t="e">
        <f t="shared" si="3"/>
        <v>#N/A</v>
      </c>
    </row>
    <row r="26" spans="3:27" ht="15" customHeight="1" x14ac:dyDescent="0.25">
      <c r="C26">
        <v>87</v>
      </c>
      <c r="D26" t="s">
        <v>51</v>
      </c>
      <c r="E26" t="s">
        <v>52</v>
      </c>
      <c r="F26" t="s">
        <v>53</v>
      </c>
      <c r="G26" s="13" t="s">
        <v>112</v>
      </c>
      <c r="H26" t="s">
        <v>55</v>
      </c>
      <c r="I26" t="s">
        <v>56</v>
      </c>
      <c r="J26" t="s">
        <v>57</v>
      </c>
      <c r="K26">
        <v>15062593.338816</v>
      </c>
      <c r="L26">
        <f t="shared" si="4"/>
        <v>7.1778997511326956</v>
      </c>
      <c r="M26" s="20" t="s">
        <v>112</v>
      </c>
      <c r="N26">
        <v>1</v>
      </c>
      <c r="O26">
        <f t="shared" ref="O26:O57" si="5">K26/N26</f>
        <v>15062593.338816</v>
      </c>
      <c r="Q26">
        <v>17</v>
      </c>
      <c r="R26" s="12" t="s">
        <v>158</v>
      </c>
      <c r="S26" s="12">
        <v>306781.5</v>
      </c>
      <c r="T26" s="12">
        <v>17</v>
      </c>
      <c r="V26" t="e">
        <f t="shared" si="2"/>
        <v>#N/A</v>
      </c>
      <c r="W26" t="e">
        <f>#N/A</f>
        <v>#N/A</v>
      </c>
      <c r="Y26">
        <v>1</v>
      </c>
      <c r="AA26" t="e">
        <f t="shared" si="3"/>
        <v>#N/A</v>
      </c>
    </row>
    <row r="27" spans="3:27" ht="15" customHeight="1" x14ac:dyDescent="0.25">
      <c r="C27">
        <v>88</v>
      </c>
      <c r="D27" t="s">
        <v>51</v>
      </c>
      <c r="E27" t="s">
        <v>52</v>
      </c>
      <c r="F27" t="s">
        <v>53</v>
      </c>
      <c r="G27" s="13" t="s">
        <v>115</v>
      </c>
      <c r="H27" t="s">
        <v>55</v>
      </c>
      <c r="I27" t="s">
        <v>56</v>
      </c>
      <c r="J27" t="s">
        <v>57</v>
      </c>
      <c r="K27">
        <v>60250.373355000003</v>
      </c>
      <c r="L27">
        <f t="shared" si="4"/>
        <v>4.7799597424587548</v>
      </c>
      <c r="M27" s="20" t="s">
        <v>115</v>
      </c>
      <c r="N27">
        <v>1</v>
      </c>
      <c r="O27">
        <f t="shared" si="5"/>
        <v>60250.373355000003</v>
      </c>
      <c r="Q27">
        <v>18</v>
      </c>
      <c r="R27" s="14" t="s">
        <v>96</v>
      </c>
      <c r="S27" s="12">
        <v>18788.599999999999</v>
      </c>
      <c r="T27" s="12">
        <v>18</v>
      </c>
      <c r="V27" t="e">
        <f t="shared" si="2"/>
        <v>#N/A</v>
      </c>
      <c r="W27" t="e">
        <f>#N/A</f>
        <v>#N/A</v>
      </c>
      <c r="Y27">
        <v>1</v>
      </c>
      <c r="AA27" t="e">
        <f t="shared" si="3"/>
        <v>#N/A</v>
      </c>
    </row>
    <row r="28" spans="3:27" ht="15" customHeight="1" x14ac:dyDescent="0.25">
      <c r="C28">
        <v>24</v>
      </c>
      <c r="D28" t="s">
        <v>51</v>
      </c>
      <c r="E28" t="s">
        <v>52</v>
      </c>
      <c r="F28" t="s">
        <v>53</v>
      </c>
      <c r="G28" s="13" t="s">
        <v>114</v>
      </c>
      <c r="H28" t="s">
        <v>55</v>
      </c>
      <c r="I28" t="s">
        <v>56</v>
      </c>
      <c r="J28" t="s">
        <v>57</v>
      </c>
      <c r="K28">
        <v>21606304.946125001</v>
      </c>
      <c r="L28">
        <f t="shared" si="4"/>
        <v>7.3345805013247141</v>
      </c>
      <c r="M28" s="6" t="s">
        <v>58</v>
      </c>
      <c r="N28">
        <v>188.62219999999999</v>
      </c>
      <c r="O28">
        <f t="shared" si="5"/>
        <v>114548.04867149785</v>
      </c>
      <c r="Q28">
        <v>19</v>
      </c>
      <c r="R28" s="14" t="s">
        <v>85</v>
      </c>
      <c r="S28" s="12">
        <v>7183.5</v>
      </c>
      <c r="T28" s="12">
        <v>19</v>
      </c>
      <c r="V28">
        <f t="shared" si="2"/>
        <v>23718.1</v>
      </c>
      <c r="W28">
        <v>23718.1</v>
      </c>
      <c r="Y28">
        <v>16</v>
      </c>
      <c r="AA28">
        <f t="shared" si="3"/>
        <v>1.2941130531618127E-2</v>
      </c>
    </row>
    <row r="29" spans="3:27" ht="15" customHeight="1" x14ac:dyDescent="0.25">
      <c r="C29">
        <v>19</v>
      </c>
      <c r="D29" t="s">
        <v>51</v>
      </c>
      <c r="E29" t="s">
        <v>52</v>
      </c>
      <c r="F29" t="s">
        <v>53</v>
      </c>
      <c r="G29" s="13" t="s">
        <v>54</v>
      </c>
      <c r="H29" t="s">
        <v>55</v>
      </c>
      <c r="I29" t="s">
        <v>56</v>
      </c>
      <c r="J29" t="s">
        <v>57</v>
      </c>
      <c r="K29">
        <v>1631411.6455570001</v>
      </c>
      <c r="L29">
        <f t="shared" si="4"/>
        <v>6.2125635581201522</v>
      </c>
      <c r="M29" s="6" t="s">
        <v>58</v>
      </c>
      <c r="N29">
        <v>26.518879999999999</v>
      </c>
      <c r="O29">
        <f t="shared" si="5"/>
        <v>61518.874309812483</v>
      </c>
      <c r="Q29">
        <v>23</v>
      </c>
      <c r="R29" s="12" t="s">
        <v>121</v>
      </c>
      <c r="S29" s="12">
        <v>803.2</v>
      </c>
      <c r="T29" s="12">
        <v>20</v>
      </c>
      <c r="V29">
        <f t="shared" si="2"/>
        <v>23718.1</v>
      </c>
      <c r="W29">
        <v>23718.1</v>
      </c>
      <c r="Y29">
        <v>16</v>
      </c>
      <c r="AA29">
        <f t="shared" si="3"/>
        <v>2.4096365003927821E-2</v>
      </c>
    </row>
    <row r="30" spans="3:27" ht="15" customHeight="1" x14ac:dyDescent="0.25">
      <c r="C30">
        <v>18</v>
      </c>
      <c r="D30" t="s">
        <v>51</v>
      </c>
      <c r="E30" t="s">
        <v>52</v>
      </c>
      <c r="F30" t="s">
        <v>53</v>
      </c>
      <c r="G30" s="13" t="s">
        <v>60</v>
      </c>
      <c r="H30" t="s">
        <v>55</v>
      </c>
      <c r="I30" t="s">
        <v>56</v>
      </c>
      <c r="J30" t="s">
        <v>57</v>
      </c>
      <c r="K30">
        <v>1265624.110043</v>
      </c>
      <c r="L30">
        <f t="shared" si="4"/>
        <v>6.1023047395092416</v>
      </c>
      <c r="M30" s="6" t="s">
        <v>58</v>
      </c>
      <c r="N30">
        <v>20.572939999999999</v>
      </c>
      <c r="O30">
        <f t="shared" si="5"/>
        <v>61518.87430979724</v>
      </c>
      <c r="Q30">
        <v>42</v>
      </c>
      <c r="R30" s="12" t="s">
        <v>164</v>
      </c>
      <c r="S30" s="12">
        <v>31842.799999999999</v>
      </c>
      <c r="T30" s="12">
        <v>21</v>
      </c>
      <c r="V30">
        <f t="shared" si="2"/>
        <v>23718.1</v>
      </c>
      <c r="W30">
        <v>23718.1</v>
      </c>
      <c r="Y30">
        <v>16</v>
      </c>
      <c r="AA30">
        <f t="shared" si="3"/>
        <v>2.4096365003933792E-2</v>
      </c>
    </row>
    <row r="31" spans="3:27" ht="15" customHeight="1" x14ac:dyDescent="0.25">
      <c r="C31">
        <v>17</v>
      </c>
      <c r="D31" t="s">
        <v>51</v>
      </c>
      <c r="E31" t="s">
        <v>52</v>
      </c>
      <c r="F31" t="s">
        <v>53</v>
      </c>
      <c r="G31" s="13" t="s">
        <v>95</v>
      </c>
      <c r="H31" t="s">
        <v>55</v>
      </c>
      <c r="I31" t="s">
        <v>56</v>
      </c>
      <c r="J31" t="s">
        <v>57</v>
      </c>
      <c r="K31">
        <v>12084287.822197</v>
      </c>
      <c r="L31">
        <f t="shared" si="4"/>
        <v>7.0822210607011522</v>
      </c>
      <c r="M31" s="6" t="s">
        <v>58</v>
      </c>
      <c r="N31">
        <v>196.43219999999999</v>
      </c>
      <c r="O31">
        <f t="shared" si="5"/>
        <v>61518.87430979748</v>
      </c>
      <c r="Q31">
        <v>32</v>
      </c>
      <c r="R31" s="14" t="s">
        <v>161</v>
      </c>
      <c r="S31" s="12">
        <v>19488.8</v>
      </c>
      <c r="T31" s="12">
        <v>22</v>
      </c>
      <c r="V31">
        <f t="shared" si="2"/>
        <v>23718.1</v>
      </c>
      <c r="W31">
        <v>23718.1</v>
      </c>
      <c r="Y31">
        <v>16</v>
      </c>
      <c r="AA31">
        <f t="shared" si="3"/>
        <v>2.4096365003933699E-2</v>
      </c>
    </row>
    <row r="32" spans="3:27" ht="15" x14ac:dyDescent="0.25">
      <c r="C32">
        <v>25</v>
      </c>
      <c r="D32" t="s">
        <v>51</v>
      </c>
      <c r="E32" t="s">
        <v>52</v>
      </c>
      <c r="F32" t="s">
        <v>53</v>
      </c>
      <c r="G32" s="13" t="s">
        <v>94</v>
      </c>
      <c r="H32" t="s">
        <v>55</v>
      </c>
      <c r="I32" t="s">
        <v>56</v>
      </c>
      <c r="J32" t="s">
        <v>57</v>
      </c>
      <c r="K32">
        <v>198372.43480300001</v>
      </c>
      <c r="L32">
        <f t="shared" si="4"/>
        <v>5.2974813238430301</v>
      </c>
      <c r="M32" s="6" t="s">
        <v>72</v>
      </c>
      <c r="N32">
        <v>0.57347320000000002</v>
      </c>
      <c r="O32">
        <f t="shared" si="5"/>
        <v>345914.04585776635</v>
      </c>
      <c r="Q32">
        <v>20</v>
      </c>
      <c r="R32" s="14" t="s">
        <v>59</v>
      </c>
      <c r="S32" s="12">
        <v>138910.70000000001</v>
      </c>
      <c r="T32" s="12">
        <v>23</v>
      </c>
      <c r="V32">
        <f t="shared" si="2"/>
        <v>261600.6</v>
      </c>
      <c r="W32">
        <v>261600.6</v>
      </c>
      <c r="Y32">
        <v>16</v>
      </c>
      <c r="AA32">
        <f t="shared" si="3"/>
        <v>4.7266185619773422E-2</v>
      </c>
    </row>
    <row r="33" spans="3:27" ht="15" customHeight="1" x14ac:dyDescent="0.25">
      <c r="C33">
        <v>26</v>
      </c>
      <c r="D33" t="s">
        <v>51</v>
      </c>
      <c r="E33" t="s">
        <v>52</v>
      </c>
      <c r="F33" t="s">
        <v>53</v>
      </c>
      <c r="G33" s="13" t="s">
        <v>102</v>
      </c>
      <c r="H33" t="s">
        <v>55</v>
      </c>
      <c r="I33" t="s">
        <v>56</v>
      </c>
      <c r="J33" t="s">
        <v>57</v>
      </c>
      <c r="K33">
        <v>8881668.2866040003</v>
      </c>
      <c r="L33">
        <f t="shared" si="4"/>
        <v>6.9484945490687275</v>
      </c>
      <c r="M33" s="6" t="s">
        <v>72</v>
      </c>
      <c r="N33">
        <v>25.675940000000001</v>
      </c>
      <c r="O33">
        <f t="shared" si="5"/>
        <v>345914.04585787316</v>
      </c>
      <c r="Q33">
        <v>24</v>
      </c>
      <c r="R33" s="14" t="s">
        <v>99</v>
      </c>
      <c r="S33" s="12">
        <v>90230.7</v>
      </c>
      <c r="T33" s="12">
        <v>24</v>
      </c>
      <c r="V33">
        <f t="shared" si="2"/>
        <v>261600.6</v>
      </c>
      <c r="W33">
        <v>261600.6</v>
      </c>
      <c r="Y33">
        <v>16</v>
      </c>
      <c r="AA33">
        <f t="shared" si="3"/>
        <v>4.726618561975883E-2</v>
      </c>
    </row>
    <row r="34" spans="3:27" ht="15" x14ac:dyDescent="0.25">
      <c r="C34">
        <v>34</v>
      </c>
      <c r="D34" t="s">
        <v>51</v>
      </c>
      <c r="E34" t="s">
        <v>52</v>
      </c>
      <c r="F34" t="s">
        <v>53</v>
      </c>
      <c r="G34" s="13" t="s">
        <v>69</v>
      </c>
      <c r="H34" t="s">
        <v>55</v>
      </c>
      <c r="I34" t="s">
        <v>56</v>
      </c>
      <c r="J34" t="s">
        <v>57</v>
      </c>
      <c r="K34">
        <v>26747945.42072</v>
      </c>
      <c r="L34">
        <f t="shared" si="4"/>
        <v>7.4272904283492958</v>
      </c>
      <c r="M34" s="6" t="s">
        <v>72</v>
      </c>
      <c r="N34">
        <v>77.325410000000005</v>
      </c>
      <c r="O34">
        <f t="shared" si="5"/>
        <v>345914.04585788806</v>
      </c>
      <c r="Q34">
        <v>26</v>
      </c>
      <c r="R34" s="14" t="s">
        <v>145</v>
      </c>
      <c r="S34" s="12">
        <v>74365.7</v>
      </c>
      <c r="T34" s="12">
        <v>25</v>
      </c>
      <c r="V34">
        <f t="shared" si="2"/>
        <v>261600.6</v>
      </c>
      <c r="W34">
        <v>261600.6</v>
      </c>
      <c r="Y34">
        <v>16</v>
      </c>
      <c r="AA34">
        <f t="shared" si="3"/>
        <v>4.726618561975679E-2</v>
      </c>
    </row>
    <row r="35" spans="3:27" ht="15" customHeight="1" x14ac:dyDescent="0.25">
      <c r="C35">
        <v>35</v>
      </c>
      <c r="D35" t="s">
        <v>51</v>
      </c>
      <c r="E35" t="s">
        <v>52</v>
      </c>
      <c r="F35" t="s">
        <v>53</v>
      </c>
      <c r="G35" s="13" t="s">
        <v>176</v>
      </c>
      <c r="H35" t="s">
        <v>55</v>
      </c>
      <c r="I35" t="s">
        <v>56</v>
      </c>
      <c r="J35" t="s">
        <v>57</v>
      </c>
      <c r="K35">
        <v>4890598.5040079998</v>
      </c>
      <c r="L35">
        <f t="shared" si="4"/>
        <v>6.6893620106742722</v>
      </c>
      <c r="M35" s="6" t="s">
        <v>72</v>
      </c>
      <c r="N35">
        <v>14.13819</v>
      </c>
      <c r="O35">
        <f t="shared" si="5"/>
        <v>345914.04585792101</v>
      </c>
      <c r="Q35">
        <v>27</v>
      </c>
      <c r="R35" s="12" t="s">
        <v>166</v>
      </c>
      <c r="S35" s="12">
        <v>56370</v>
      </c>
      <c r="T35" s="12">
        <v>26</v>
      </c>
      <c r="V35">
        <f t="shared" si="2"/>
        <v>261600.6</v>
      </c>
      <c r="W35">
        <v>261600.6</v>
      </c>
      <c r="Y35">
        <v>16</v>
      </c>
      <c r="AA35">
        <f t="shared" si="3"/>
        <v>4.7266185619752293E-2</v>
      </c>
    </row>
    <row r="36" spans="3:27" ht="15" x14ac:dyDescent="0.25">
      <c r="C36">
        <v>36</v>
      </c>
      <c r="D36" t="s">
        <v>51</v>
      </c>
      <c r="E36" t="s">
        <v>52</v>
      </c>
      <c r="F36" t="s">
        <v>53</v>
      </c>
      <c r="G36" s="13" t="s">
        <v>124</v>
      </c>
      <c r="H36" t="s">
        <v>55</v>
      </c>
      <c r="I36" t="s">
        <v>56</v>
      </c>
      <c r="J36" t="s">
        <v>57</v>
      </c>
      <c r="K36">
        <v>24638.222572999999</v>
      </c>
      <c r="L36">
        <f t="shared" si="4"/>
        <v>4.3916093741668512</v>
      </c>
      <c r="M36" s="6" t="s">
        <v>72</v>
      </c>
      <c r="N36">
        <v>7.1226429999999993E-2</v>
      </c>
      <c r="O36">
        <f t="shared" si="5"/>
        <v>345914.04585348448</v>
      </c>
      <c r="Q36">
        <v>28</v>
      </c>
      <c r="R36" s="14" t="s">
        <v>68</v>
      </c>
      <c r="S36" s="12">
        <v>1812530.5</v>
      </c>
      <c r="T36" s="12">
        <v>27</v>
      </c>
      <c r="V36">
        <f t="shared" si="2"/>
        <v>261600.6</v>
      </c>
      <c r="W36">
        <v>261600.6</v>
      </c>
      <c r="Y36">
        <v>16</v>
      </c>
      <c r="AA36">
        <f t="shared" si="3"/>
        <v>4.7266185620358503E-2</v>
      </c>
    </row>
    <row r="37" spans="3:27" ht="15" x14ac:dyDescent="0.25">
      <c r="C37">
        <v>37</v>
      </c>
      <c r="D37" t="s">
        <v>51</v>
      </c>
      <c r="E37" t="s">
        <v>52</v>
      </c>
      <c r="F37" t="s">
        <v>53</v>
      </c>
      <c r="G37" s="13" t="s">
        <v>137</v>
      </c>
      <c r="H37" t="s">
        <v>55</v>
      </c>
      <c r="I37" t="s">
        <v>56</v>
      </c>
      <c r="J37" t="s">
        <v>57</v>
      </c>
      <c r="K37">
        <v>207067.053529</v>
      </c>
      <c r="L37">
        <f t="shared" si="4"/>
        <v>5.3161110037278103</v>
      </c>
      <c r="M37" s="6" t="s">
        <v>72</v>
      </c>
      <c r="N37">
        <v>0.59860840000000004</v>
      </c>
      <c r="O37">
        <f t="shared" si="5"/>
        <v>345914.04585869488</v>
      </c>
      <c r="Q37">
        <v>29</v>
      </c>
      <c r="R37" s="12" t="s">
        <v>74</v>
      </c>
      <c r="S37" s="12">
        <v>5035438.5999999996</v>
      </c>
      <c r="T37" s="12">
        <v>28</v>
      </c>
      <c r="V37">
        <f t="shared" si="2"/>
        <v>261600.6</v>
      </c>
      <c r="W37">
        <v>261600.6</v>
      </c>
      <c r="Y37">
        <v>16</v>
      </c>
      <c r="AA37">
        <f t="shared" si="3"/>
        <v>4.7266185619646545E-2</v>
      </c>
    </row>
    <row r="38" spans="3:27" ht="15" x14ac:dyDescent="0.25">
      <c r="C38">
        <v>33</v>
      </c>
      <c r="D38" t="s">
        <v>51</v>
      </c>
      <c r="E38" t="s">
        <v>52</v>
      </c>
      <c r="F38" t="s">
        <v>53</v>
      </c>
      <c r="G38" s="13" t="s">
        <v>172</v>
      </c>
      <c r="H38" t="s">
        <v>55</v>
      </c>
      <c r="I38" t="s">
        <v>56</v>
      </c>
      <c r="J38" t="s">
        <v>57</v>
      </c>
      <c r="K38">
        <v>3459140.4585790001</v>
      </c>
      <c r="L38">
        <f t="shared" si="4"/>
        <v>6.5389681969225188</v>
      </c>
      <c r="M38" s="6" t="s">
        <v>72</v>
      </c>
      <c r="N38">
        <v>1</v>
      </c>
      <c r="O38">
        <f t="shared" si="5"/>
        <v>3459140.4585790001</v>
      </c>
      <c r="Q38">
        <v>30</v>
      </c>
      <c r="R38" s="12" t="s">
        <v>173</v>
      </c>
      <c r="S38" s="12">
        <v>20570.599999999999</v>
      </c>
      <c r="T38" s="12">
        <v>29</v>
      </c>
      <c r="V38">
        <f t="shared" si="2"/>
        <v>261600.6</v>
      </c>
      <c r="W38">
        <v>261600.6</v>
      </c>
      <c r="Y38">
        <v>16</v>
      </c>
      <c r="AA38">
        <f t="shared" si="3"/>
        <v>4.7266185619755157E-3</v>
      </c>
    </row>
    <row r="39" spans="3:27" ht="15" x14ac:dyDescent="0.25">
      <c r="C39">
        <v>28</v>
      </c>
      <c r="D39" t="s">
        <v>51</v>
      </c>
      <c r="E39" t="s">
        <v>52</v>
      </c>
      <c r="F39" t="s">
        <v>53</v>
      </c>
      <c r="G39" s="13" t="s">
        <v>63</v>
      </c>
      <c r="H39" t="s">
        <v>55</v>
      </c>
      <c r="I39" t="s">
        <v>56</v>
      </c>
      <c r="J39" t="s">
        <v>57</v>
      </c>
      <c r="K39">
        <v>1026415.1821419999</v>
      </c>
      <c r="L39">
        <f t="shared" si="4"/>
        <v>6.0113230672481368</v>
      </c>
      <c r="M39" s="6" t="s">
        <v>72</v>
      </c>
      <c r="N39">
        <v>2.9672550000000002</v>
      </c>
      <c r="O39">
        <f t="shared" si="5"/>
        <v>345914.04585787194</v>
      </c>
      <c r="Q39">
        <v>31</v>
      </c>
      <c r="R39" s="14" t="s">
        <v>87</v>
      </c>
      <c r="S39" s="12">
        <v>803480.2</v>
      </c>
      <c r="T39" s="12">
        <v>30</v>
      </c>
      <c r="V39">
        <f t="shared" si="2"/>
        <v>261600.6</v>
      </c>
      <c r="W39">
        <v>261600.6</v>
      </c>
      <c r="Y39">
        <v>16</v>
      </c>
      <c r="AA39">
        <f t="shared" si="3"/>
        <v>4.7266185619758996E-2</v>
      </c>
    </row>
    <row r="40" spans="3:27" ht="15" x14ac:dyDescent="0.25">
      <c r="C40">
        <v>32</v>
      </c>
      <c r="D40" t="s">
        <v>51</v>
      </c>
      <c r="E40" t="s">
        <v>52</v>
      </c>
      <c r="F40" t="s">
        <v>53</v>
      </c>
      <c r="G40" s="13" t="s">
        <v>97</v>
      </c>
      <c r="H40" t="s">
        <v>55</v>
      </c>
      <c r="I40" t="s">
        <v>56</v>
      </c>
      <c r="J40" t="s">
        <v>57</v>
      </c>
      <c r="K40">
        <v>2054280.7818779999</v>
      </c>
      <c r="L40">
        <f t="shared" si="4"/>
        <v>6.3126598032759889</v>
      </c>
      <c r="M40" s="6" t="s">
        <v>72</v>
      </c>
      <c r="N40">
        <v>5.9387030000000003</v>
      </c>
      <c r="O40">
        <f t="shared" si="5"/>
        <v>345914.0458578245</v>
      </c>
      <c r="Q40">
        <v>39</v>
      </c>
      <c r="R40" s="12" t="s">
        <v>168</v>
      </c>
      <c r="S40" s="12">
        <v>742789.1</v>
      </c>
      <c r="T40" s="12">
        <v>31</v>
      </c>
      <c r="V40">
        <f t="shared" si="2"/>
        <v>261600.6</v>
      </c>
      <c r="W40">
        <v>261600.6</v>
      </c>
      <c r="Y40">
        <v>16</v>
      </c>
      <c r="AA40">
        <f t="shared" si="3"/>
        <v>4.7266185619765477E-2</v>
      </c>
    </row>
    <row r="41" spans="3:27" ht="15" x14ac:dyDescent="0.25">
      <c r="C41">
        <v>38</v>
      </c>
      <c r="D41" t="s">
        <v>51</v>
      </c>
      <c r="E41" t="s">
        <v>52</v>
      </c>
      <c r="F41" t="s">
        <v>53</v>
      </c>
      <c r="G41" s="13" t="s">
        <v>113</v>
      </c>
      <c r="H41" t="s">
        <v>55</v>
      </c>
      <c r="I41" t="s">
        <v>56</v>
      </c>
      <c r="J41" t="s">
        <v>57</v>
      </c>
      <c r="K41">
        <v>333594.074975</v>
      </c>
      <c r="L41">
        <f t="shared" si="4"/>
        <v>5.5232183284509704</v>
      </c>
      <c r="M41" s="6" t="s">
        <v>72</v>
      </c>
      <c r="N41">
        <v>0.96438429999999997</v>
      </c>
      <c r="O41">
        <f t="shared" si="5"/>
        <v>345914.04585806717</v>
      </c>
      <c r="Q41">
        <v>36</v>
      </c>
      <c r="R41" s="12" t="s">
        <v>177</v>
      </c>
      <c r="S41" s="12">
        <v>903571.9</v>
      </c>
      <c r="T41" s="12">
        <v>32</v>
      </c>
      <c r="V41">
        <f t="shared" si="2"/>
        <v>261600.6</v>
      </c>
      <c r="W41">
        <v>261600.6</v>
      </c>
      <c r="Y41">
        <v>16</v>
      </c>
      <c r="AA41">
        <f t="shared" si="3"/>
        <v>4.7266185619732316E-2</v>
      </c>
    </row>
    <row r="42" spans="3:27" ht="15" x14ac:dyDescent="0.25">
      <c r="C42">
        <v>39</v>
      </c>
      <c r="D42" t="s">
        <v>51</v>
      </c>
      <c r="E42" t="s">
        <v>52</v>
      </c>
      <c r="F42" t="s">
        <v>53</v>
      </c>
      <c r="G42" s="13" t="s">
        <v>75</v>
      </c>
      <c r="H42" t="s">
        <v>55</v>
      </c>
      <c r="I42" t="s">
        <v>56</v>
      </c>
      <c r="J42" t="s">
        <v>57</v>
      </c>
      <c r="K42">
        <v>23527440.684957001</v>
      </c>
      <c r="L42">
        <f t="shared" si="4"/>
        <v>7.3715746871907797</v>
      </c>
      <c r="M42" s="6" t="s">
        <v>72</v>
      </c>
      <c r="N42">
        <v>68.015280000000004</v>
      </c>
      <c r="O42">
        <f t="shared" si="5"/>
        <v>345914.04585788667</v>
      </c>
      <c r="Q42">
        <v>34</v>
      </c>
      <c r="R42" s="12" t="s">
        <v>66</v>
      </c>
      <c r="S42" s="12">
        <v>375230138.30000001</v>
      </c>
      <c r="T42" s="12">
        <v>33</v>
      </c>
      <c r="V42">
        <f t="shared" ref="V42:V73" si="6">INDEX($S$10:$S$53, MATCH(M42,$R$10:$R$53,0))</f>
        <v>261600.6</v>
      </c>
      <c r="W42">
        <v>261600.6</v>
      </c>
      <c r="Y42">
        <v>16</v>
      </c>
      <c r="AA42">
        <f t="shared" ref="AA42:AA73" si="7">(W42/Y42)/O42</f>
        <v>4.7266185619756984E-2</v>
      </c>
    </row>
    <row r="43" spans="3:27" ht="15" x14ac:dyDescent="0.25">
      <c r="C43">
        <v>31</v>
      </c>
      <c r="D43" t="s">
        <v>51</v>
      </c>
      <c r="E43" t="s">
        <v>52</v>
      </c>
      <c r="F43" t="s">
        <v>53</v>
      </c>
      <c r="G43" s="13" t="s">
        <v>107</v>
      </c>
      <c r="H43" t="s">
        <v>55</v>
      </c>
      <c r="I43" t="s">
        <v>56</v>
      </c>
      <c r="J43" t="s">
        <v>57</v>
      </c>
      <c r="K43">
        <v>91189065.166751996</v>
      </c>
      <c r="L43">
        <f t="shared" si="4"/>
        <v>7.9599427635207354</v>
      </c>
      <c r="M43" s="6" t="s">
        <v>72</v>
      </c>
      <c r="N43">
        <v>263.61770000000001</v>
      </c>
      <c r="O43">
        <f t="shared" si="5"/>
        <v>345914.04585789191</v>
      </c>
      <c r="Q43">
        <v>35</v>
      </c>
      <c r="R43" s="12" t="s">
        <v>64</v>
      </c>
      <c r="S43" s="12">
        <v>6025037.2999999998</v>
      </c>
      <c r="T43" s="12">
        <v>34</v>
      </c>
      <c r="V43">
        <f t="shared" si="6"/>
        <v>261600.6</v>
      </c>
      <c r="W43">
        <v>261600.6</v>
      </c>
      <c r="Y43">
        <v>16</v>
      </c>
      <c r="AA43">
        <f t="shared" si="7"/>
        <v>4.7266185619756269E-2</v>
      </c>
    </row>
    <row r="44" spans="3:27" ht="15" customHeight="1" x14ac:dyDescent="0.25">
      <c r="C44">
        <v>29</v>
      </c>
      <c r="D44" t="s">
        <v>51</v>
      </c>
      <c r="E44" t="s">
        <v>52</v>
      </c>
      <c r="F44" t="s">
        <v>53</v>
      </c>
      <c r="G44" s="13" t="s">
        <v>111</v>
      </c>
      <c r="H44" t="s">
        <v>55</v>
      </c>
      <c r="I44" t="s">
        <v>56</v>
      </c>
      <c r="J44" t="s">
        <v>57</v>
      </c>
      <c r="K44">
        <v>9000157.6838729996</v>
      </c>
      <c r="L44">
        <f t="shared" si="4"/>
        <v>6.9542501183988836</v>
      </c>
      <c r="M44" s="6" t="s">
        <v>72</v>
      </c>
      <c r="N44">
        <v>26.01848</v>
      </c>
      <c r="O44">
        <f t="shared" si="5"/>
        <v>345914.04585790558</v>
      </c>
      <c r="Q44">
        <v>25</v>
      </c>
      <c r="R44" s="12" t="s">
        <v>175</v>
      </c>
      <c r="S44" s="12">
        <v>19997.400000000001</v>
      </c>
      <c r="T44" s="12">
        <v>35</v>
      </c>
      <c r="V44">
        <f t="shared" si="6"/>
        <v>261600.6</v>
      </c>
      <c r="W44">
        <v>261600.6</v>
      </c>
      <c r="Y44">
        <v>16</v>
      </c>
      <c r="AA44">
        <f t="shared" si="7"/>
        <v>4.7266185619754396E-2</v>
      </c>
    </row>
    <row r="45" spans="3:27" ht="15" customHeight="1" x14ac:dyDescent="0.25">
      <c r="C45">
        <v>30</v>
      </c>
      <c r="D45" t="s">
        <v>51</v>
      </c>
      <c r="E45" t="s">
        <v>52</v>
      </c>
      <c r="F45" t="s">
        <v>53</v>
      </c>
      <c r="G45" s="13" t="s">
        <v>131</v>
      </c>
      <c r="H45" t="s">
        <v>55</v>
      </c>
      <c r="I45" t="s">
        <v>56</v>
      </c>
      <c r="J45" t="s">
        <v>57</v>
      </c>
      <c r="K45">
        <v>101577.486609</v>
      </c>
      <c r="L45">
        <f t="shared" si="4"/>
        <v>5.0067974626238403</v>
      </c>
      <c r="M45" s="6" t="s">
        <v>72</v>
      </c>
      <c r="N45">
        <v>0.29364950000000001</v>
      </c>
      <c r="O45">
        <f t="shared" si="5"/>
        <v>345914.0458573912</v>
      </c>
      <c r="Q45">
        <v>22</v>
      </c>
      <c r="R45" s="12" t="s">
        <v>156</v>
      </c>
      <c r="S45" s="12">
        <v>7660.8</v>
      </c>
      <c r="T45" s="12">
        <v>36</v>
      </c>
      <c r="V45">
        <f t="shared" si="6"/>
        <v>261600.6</v>
      </c>
      <c r="W45">
        <v>261600.6</v>
      </c>
      <c r="Y45">
        <v>16</v>
      </c>
      <c r="AA45">
        <f t="shared" si="7"/>
        <v>4.7266185619824687E-2</v>
      </c>
    </row>
    <row r="46" spans="3:27" ht="15" customHeight="1" x14ac:dyDescent="0.25">
      <c r="C46">
        <v>27</v>
      </c>
      <c r="D46" t="s">
        <v>51</v>
      </c>
      <c r="E46" t="s">
        <v>52</v>
      </c>
      <c r="F46" t="s">
        <v>53</v>
      </c>
      <c r="G46" s="13" t="s">
        <v>109</v>
      </c>
      <c r="H46" t="s">
        <v>55</v>
      </c>
      <c r="I46" t="s">
        <v>56</v>
      </c>
      <c r="J46" t="s">
        <v>57</v>
      </c>
      <c r="K46">
        <v>7295856.475633</v>
      </c>
      <c r="L46">
        <f t="shared" si="4"/>
        <v>6.8630762819467712</v>
      </c>
      <c r="M46" s="6" t="s">
        <v>72</v>
      </c>
      <c r="N46">
        <v>21.091529999999999</v>
      </c>
      <c r="O46">
        <f t="shared" si="5"/>
        <v>345914.04585788707</v>
      </c>
      <c r="Q46">
        <v>1</v>
      </c>
      <c r="R46" s="12" t="s">
        <v>41</v>
      </c>
      <c r="S46" s="12" t="s">
        <v>42</v>
      </c>
      <c r="T46" s="12">
        <v>37</v>
      </c>
      <c r="V46">
        <f t="shared" si="6"/>
        <v>261600.6</v>
      </c>
      <c r="W46">
        <v>261600.6</v>
      </c>
      <c r="Y46">
        <v>16</v>
      </c>
      <c r="AA46">
        <f t="shared" si="7"/>
        <v>4.7266185619756929E-2</v>
      </c>
    </row>
    <row r="47" spans="3:27" ht="15" customHeight="1" x14ac:dyDescent="0.25">
      <c r="C47">
        <v>59</v>
      </c>
      <c r="D47" t="s">
        <v>51</v>
      </c>
      <c r="E47" t="s">
        <v>52</v>
      </c>
      <c r="F47" t="s">
        <v>53</v>
      </c>
      <c r="G47" s="13" t="s">
        <v>142</v>
      </c>
      <c r="H47" t="s">
        <v>55</v>
      </c>
      <c r="I47" t="s">
        <v>56</v>
      </c>
      <c r="J47" t="s">
        <v>57</v>
      </c>
      <c r="K47">
        <v>3459140.4585790001</v>
      </c>
      <c r="L47">
        <f t="shared" si="4"/>
        <v>6.5389681969225188</v>
      </c>
      <c r="M47" s="6" t="s">
        <v>72</v>
      </c>
      <c r="N47">
        <v>1</v>
      </c>
      <c r="O47">
        <f t="shared" si="5"/>
        <v>3459140.4585790001</v>
      </c>
      <c r="Q47">
        <v>37</v>
      </c>
      <c r="R47" s="12" t="s">
        <v>165</v>
      </c>
      <c r="S47" s="12">
        <v>2494086.7999999998</v>
      </c>
      <c r="T47" s="12">
        <v>38</v>
      </c>
      <c r="V47">
        <f t="shared" si="6"/>
        <v>261600.6</v>
      </c>
      <c r="W47">
        <v>261600.6</v>
      </c>
      <c r="Y47">
        <v>16</v>
      </c>
      <c r="AA47">
        <f t="shared" si="7"/>
        <v>4.7266185619755157E-3</v>
      </c>
    </row>
    <row r="48" spans="3:27" ht="15" customHeight="1" x14ac:dyDescent="0.25">
      <c r="C48">
        <v>20</v>
      </c>
      <c r="D48" t="s">
        <v>51</v>
      </c>
      <c r="E48" t="s">
        <v>52</v>
      </c>
      <c r="F48" t="s">
        <v>53</v>
      </c>
      <c r="G48" s="13" t="s">
        <v>86</v>
      </c>
      <c r="H48" t="s">
        <v>55</v>
      </c>
      <c r="I48" t="s">
        <v>56</v>
      </c>
      <c r="J48" t="s">
        <v>57</v>
      </c>
      <c r="K48">
        <v>6050031.4704949996</v>
      </c>
      <c r="L48">
        <f t="shared" si="4"/>
        <v>6.7817576337312744</v>
      </c>
      <c r="M48" s="12" t="s">
        <v>130</v>
      </c>
      <c r="N48">
        <v>1147.759</v>
      </c>
      <c r="O48">
        <f t="shared" si="5"/>
        <v>5271.1688346551837</v>
      </c>
      <c r="Q48">
        <v>33</v>
      </c>
      <c r="R48" s="12" t="s">
        <v>162</v>
      </c>
      <c r="S48" s="12">
        <v>527309.6</v>
      </c>
      <c r="T48" s="12">
        <v>39</v>
      </c>
      <c r="V48">
        <f t="shared" si="6"/>
        <v>38974.699999999997</v>
      </c>
      <c r="W48">
        <v>38974.699999999997</v>
      </c>
      <c r="Y48">
        <v>1</v>
      </c>
      <c r="AA48">
        <f t="shared" si="7"/>
        <v>7.3939388440305098</v>
      </c>
    </row>
    <row r="49" spans="3:27" ht="15" customHeight="1" x14ac:dyDescent="0.25">
      <c r="C49">
        <v>21</v>
      </c>
      <c r="D49" t="s">
        <v>51</v>
      </c>
      <c r="E49" t="s">
        <v>52</v>
      </c>
      <c r="F49" t="s">
        <v>53</v>
      </c>
      <c r="G49" s="13" t="s">
        <v>155</v>
      </c>
      <c r="H49" t="s">
        <v>55</v>
      </c>
      <c r="I49" t="s">
        <v>56</v>
      </c>
      <c r="J49" t="s">
        <v>57</v>
      </c>
      <c r="K49">
        <v>266848.10331699997</v>
      </c>
      <c r="L49">
        <f t="shared" si="4"/>
        <v>5.4262641203047242</v>
      </c>
      <c r="M49" s="6" t="s">
        <v>120</v>
      </c>
      <c r="N49">
        <v>86.397630000000007</v>
      </c>
      <c r="O49">
        <f t="shared" si="5"/>
        <v>3088.6044364527124</v>
      </c>
      <c r="Q49">
        <v>40</v>
      </c>
      <c r="R49" s="12" t="s">
        <v>123</v>
      </c>
      <c r="S49" s="12">
        <v>562723.69999999995</v>
      </c>
      <c r="T49" s="12">
        <v>40</v>
      </c>
      <c r="V49">
        <f t="shared" si="6"/>
        <v>6329.9</v>
      </c>
      <c r="W49">
        <v>6329.9</v>
      </c>
      <c r="Y49">
        <v>2</v>
      </c>
      <c r="AA49">
        <f t="shared" si="7"/>
        <v>1.0247184659343982</v>
      </c>
    </row>
    <row r="50" spans="3:27" ht="15" x14ac:dyDescent="0.25">
      <c r="C50">
        <v>22</v>
      </c>
      <c r="D50" t="s">
        <v>51</v>
      </c>
      <c r="E50" t="s">
        <v>52</v>
      </c>
      <c r="F50" t="s">
        <v>53</v>
      </c>
      <c r="G50" s="13" t="s">
        <v>120</v>
      </c>
      <c r="H50" t="s">
        <v>55</v>
      </c>
      <c r="I50" t="s">
        <v>56</v>
      </c>
      <c r="J50" t="s">
        <v>57</v>
      </c>
      <c r="K50">
        <v>10797838.324952001</v>
      </c>
      <c r="L50">
        <f t="shared" si="4"/>
        <v>7.033336820532254</v>
      </c>
      <c r="M50" s="6" t="s">
        <v>120</v>
      </c>
      <c r="N50">
        <v>3496.0250000000001</v>
      </c>
      <c r="O50">
        <f t="shared" si="5"/>
        <v>3088.6044364534009</v>
      </c>
      <c r="Q50">
        <v>7</v>
      </c>
      <c r="R50" s="14" t="s">
        <v>71</v>
      </c>
      <c r="S50" s="12">
        <v>4837.6000000000004</v>
      </c>
      <c r="T50" s="12">
        <v>41</v>
      </c>
      <c r="V50">
        <f t="shared" si="6"/>
        <v>6329.9</v>
      </c>
      <c r="W50">
        <v>6329.9</v>
      </c>
      <c r="Y50">
        <v>2</v>
      </c>
      <c r="AA50">
        <f t="shared" si="7"/>
        <v>1.0247184659341697</v>
      </c>
    </row>
    <row r="51" spans="3:27" ht="15" customHeight="1" x14ac:dyDescent="0.25">
      <c r="C51">
        <v>41</v>
      </c>
      <c r="D51" t="s">
        <v>51</v>
      </c>
      <c r="E51" t="s">
        <v>52</v>
      </c>
      <c r="F51" t="s">
        <v>53</v>
      </c>
      <c r="G51" s="13" t="s">
        <v>148</v>
      </c>
      <c r="H51" t="s">
        <v>55</v>
      </c>
      <c r="I51" t="s">
        <v>56</v>
      </c>
      <c r="J51" t="s">
        <v>57</v>
      </c>
      <c r="K51">
        <v>6560423.824364</v>
      </c>
      <c r="L51">
        <f t="shared" si="4"/>
        <v>6.8169318970946957</v>
      </c>
      <c r="M51" s="20" t="s">
        <v>75</v>
      </c>
      <c r="N51">
        <v>224.52940000000001</v>
      </c>
      <c r="O51">
        <f t="shared" si="5"/>
        <v>29218.551442991429</v>
      </c>
      <c r="Q51">
        <v>43</v>
      </c>
      <c r="R51" s="12" t="s">
        <v>62</v>
      </c>
      <c r="S51" s="12">
        <v>15062593.300000001</v>
      </c>
      <c r="T51" s="12">
        <v>42</v>
      </c>
      <c r="V51">
        <f t="shared" si="6"/>
        <v>30212.799999999999</v>
      </c>
      <c r="W51">
        <v>30212.799999999999</v>
      </c>
      <c r="Y51">
        <v>1</v>
      </c>
      <c r="AA51">
        <f t="shared" si="7"/>
        <v>1.0340279893391859</v>
      </c>
    </row>
    <row r="52" spans="3:27" ht="15" x14ac:dyDescent="0.25">
      <c r="C52">
        <v>40</v>
      </c>
      <c r="D52" t="s">
        <v>51</v>
      </c>
      <c r="E52" t="s">
        <v>52</v>
      </c>
      <c r="F52" t="s">
        <v>53</v>
      </c>
      <c r="G52" s="13" t="s">
        <v>88</v>
      </c>
      <c r="H52" t="s">
        <v>55</v>
      </c>
      <c r="I52" t="s">
        <v>56</v>
      </c>
      <c r="J52" t="s">
        <v>57</v>
      </c>
      <c r="K52">
        <v>70863848.753868997</v>
      </c>
      <c r="L52">
        <f t="shared" si="4"/>
        <v>7.8504247360182662</v>
      </c>
      <c r="M52" s="20" t="s">
        <v>136</v>
      </c>
      <c r="N52">
        <v>211.1525</v>
      </c>
      <c r="O52">
        <f t="shared" si="5"/>
        <v>335605.06626191497</v>
      </c>
      <c r="Q52">
        <v>44</v>
      </c>
      <c r="R52" s="12" t="s">
        <v>90</v>
      </c>
      <c r="S52" s="12">
        <v>60250373.299999997</v>
      </c>
      <c r="T52" s="12">
        <v>43</v>
      </c>
      <c r="V52">
        <f t="shared" si="6"/>
        <v>126222.39999999999</v>
      </c>
      <c r="W52">
        <v>126222.39999999999</v>
      </c>
      <c r="Y52">
        <v>1</v>
      </c>
      <c r="AA52">
        <f t="shared" si="7"/>
        <v>0.37610397663512246</v>
      </c>
    </row>
    <row r="53" spans="3:27" ht="12.75" customHeight="1" x14ac:dyDescent="0.25">
      <c r="C53">
        <v>23</v>
      </c>
      <c r="D53" t="s">
        <v>51</v>
      </c>
      <c r="E53" t="s">
        <v>52</v>
      </c>
      <c r="F53" t="s">
        <v>53</v>
      </c>
      <c r="G53" s="13" t="s">
        <v>65</v>
      </c>
      <c r="H53" t="s">
        <v>55</v>
      </c>
      <c r="I53" t="s">
        <v>56</v>
      </c>
      <c r="J53" t="s">
        <v>57</v>
      </c>
      <c r="K53">
        <v>13926521.903409</v>
      </c>
      <c r="L53">
        <f t="shared" si="4"/>
        <v>7.1438426665485562</v>
      </c>
      <c r="M53" s="6" t="s">
        <v>105</v>
      </c>
      <c r="N53">
        <v>74.743269999999995</v>
      </c>
      <c r="O53">
        <f t="shared" si="5"/>
        <v>186324.76078995474</v>
      </c>
      <c r="Q53">
        <v>41</v>
      </c>
      <c r="R53" s="12" t="s">
        <v>134</v>
      </c>
      <c r="S53" s="12">
        <v>2228999.9</v>
      </c>
      <c r="V53">
        <f t="shared" si="6"/>
        <v>93206</v>
      </c>
      <c r="W53">
        <v>93206</v>
      </c>
      <c r="Y53">
        <v>2</v>
      </c>
      <c r="AA53">
        <f t="shared" si="7"/>
        <v>0.25011705262584988</v>
      </c>
    </row>
    <row r="54" spans="3:27" ht="12.75" customHeight="1" x14ac:dyDescent="0.2">
      <c r="C54">
        <v>16</v>
      </c>
      <c r="D54" t="s">
        <v>51</v>
      </c>
      <c r="E54" t="s">
        <v>52</v>
      </c>
      <c r="F54" t="s">
        <v>53</v>
      </c>
      <c r="G54" s="13" t="s">
        <v>157</v>
      </c>
      <c r="H54" t="s">
        <v>55</v>
      </c>
      <c r="I54" t="s">
        <v>56</v>
      </c>
      <c r="J54" t="s">
        <v>57</v>
      </c>
      <c r="K54">
        <v>14537.269765999999</v>
      </c>
      <c r="L54">
        <f t="shared" si="4"/>
        <v>4.1624828496524096</v>
      </c>
      <c r="M54" s="6" t="s">
        <v>159</v>
      </c>
      <c r="N54">
        <v>440.45350000000002</v>
      </c>
      <c r="O54">
        <f t="shared" si="5"/>
        <v>33.005231576091461</v>
      </c>
      <c r="V54">
        <f t="shared" si="6"/>
        <v>20.8</v>
      </c>
      <c r="W54">
        <v>20.8</v>
      </c>
      <c r="Y54">
        <v>2</v>
      </c>
      <c r="AA54">
        <f t="shared" si="7"/>
        <v>0.31510156127895855</v>
      </c>
    </row>
    <row r="55" spans="3:27" ht="12.75" customHeight="1" x14ac:dyDescent="0.25">
      <c r="C55">
        <v>1</v>
      </c>
      <c r="D55" t="s">
        <v>51</v>
      </c>
      <c r="E55" t="s">
        <v>52</v>
      </c>
      <c r="F55" t="s">
        <v>53</v>
      </c>
      <c r="G55" s="13" t="s">
        <v>152</v>
      </c>
      <c r="H55" t="s">
        <v>55</v>
      </c>
      <c r="I55" t="s">
        <v>56</v>
      </c>
      <c r="J55" t="s">
        <v>57</v>
      </c>
      <c r="K55">
        <v>19395238.486230999</v>
      </c>
      <c r="L55">
        <f t="shared" si="4"/>
        <v>7.2876951241071168</v>
      </c>
      <c r="M55" s="12" t="s">
        <v>153</v>
      </c>
      <c r="N55">
        <v>3570.7240000000002</v>
      </c>
      <c r="O55">
        <f t="shared" si="5"/>
        <v>5431.7383494862661</v>
      </c>
      <c r="V55">
        <f t="shared" si="6"/>
        <v>6637.5</v>
      </c>
      <c r="W55">
        <v>6637.5</v>
      </c>
      <c r="Y55">
        <v>1</v>
      </c>
      <c r="AA55">
        <f t="shared" si="7"/>
        <v>1.2219844869051497</v>
      </c>
    </row>
    <row r="56" spans="3:27" ht="12.75" customHeight="1" x14ac:dyDescent="0.25">
      <c r="C56">
        <v>2</v>
      </c>
      <c r="D56" t="s">
        <v>51</v>
      </c>
      <c r="E56" t="s">
        <v>52</v>
      </c>
      <c r="F56" t="s">
        <v>53</v>
      </c>
      <c r="G56" s="13" t="s">
        <v>139</v>
      </c>
      <c r="H56" t="s">
        <v>55</v>
      </c>
      <c r="I56" t="s">
        <v>56</v>
      </c>
      <c r="J56" t="s">
        <v>57</v>
      </c>
      <c r="K56">
        <v>17583843.800783001</v>
      </c>
      <c r="L56">
        <f t="shared" si="4"/>
        <v>7.2451138172109371</v>
      </c>
      <c r="M56" s="12" t="s">
        <v>140</v>
      </c>
      <c r="N56">
        <v>10665.45</v>
      </c>
      <c r="O56">
        <f t="shared" si="5"/>
        <v>1648.6734081340214</v>
      </c>
      <c r="V56">
        <f t="shared" si="6"/>
        <v>4886.5</v>
      </c>
      <c r="W56">
        <v>4886.5</v>
      </c>
      <c r="Y56">
        <v>1</v>
      </c>
      <c r="AA56">
        <f t="shared" si="7"/>
        <v>2.9638981109852258</v>
      </c>
    </row>
    <row r="57" spans="3:27" ht="12.75" customHeight="1" x14ac:dyDescent="0.2">
      <c r="C57">
        <v>12</v>
      </c>
      <c r="D57" t="s">
        <v>51</v>
      </c>
      <c r="E57" t="s">
        <v>52</v>
      </c>
      <c r="F57" t="s">
        <v>53</v>
      </c>
      <c r="G57" s="13" t="s">
        <v>77</v>
      </c>
      <c r="H57" t="s">
        <v>55</v>
      </c>
      <c r="I57" t="s">
        <v>56</v>
      </c>
      <c r="J57" t="s">
        <v>57</v>
      </c>
      <c r="K57">
        <v>1679296.6201309999</v>
      </c>
      <c r="L57">
        <f t="shared" si="4"/>
        <v>6.2251274138917321</v>
      </c>
      <c r="M57" s="6" t="s">
        <v>126</v>
      </c>
      <c r="N57">
        <v>1.257593</v>
      </c>
      <c r="O57">
        <f t="shared" si="5"/>
        <v>1335325.9918996051</v>
      </c>
      <c r="V57">
        <f t="shared" si="6"/>
        <v>94801.7</v>
      </c>
      <c r="W57">
        <v>94801.7</v>
      </c>
      <c r="Y57">
        <v>8</v>
      </c>
      <c r="AA57">
        <f t="shared" si="7"/>
        <v>8.874396643131428E-3</v>
      </c>
    </row>
    <row r="58" spans="3:27" ht="12.75" customHeight="1" x14ac:dyDescent="0.2">
      <c r="C58">
        <v>10</v>
      </c>
      <c r="D58" t="s">
        <v>51</v>
      </c>
      <c r="E58" t="s">
        <v>52</v>
      </c>
      <c r="F58" t="s">
        <v>53</v>
      </c>
      <c r="G58" s="13" t="s">
        <v>91</v>
      </c>
      <c r="H58" t="s">
        <v>55</v>
      </c>
      <c r="I58" t="s">
        <v>56</v>
      </c>
      <c r="J58" t="s">
        <v>57</v>
      </c>
      <c r="K58">
        <v>1080329.0751690001</v>
      </c>
      <c r="L58">
        <f t="shared" si="4"/>
        <v>6.0335560645252126</v>
      </c>
      <c r="M58" s="6" t="s">
        <v>126</v>
      </c>
      <c r="N58">
        <v>6.5989389999999997</v>
      </c>
      <c r="O58">
        <f t="shared" ref="O58:O89" si="8">K58/N58</f>
        <v>163712.54154175392</v>
      </c>
      <c r="V58">
        <f t="shared" si="6"/>
        <v>94801.7</v>
      </c>
      <c r="W58">
        <v>94801.7</v>
      </c>
      <c r="Y58">
        <v>8</v>
      </c>
      <c r="AA58">
        <f t="shared" si="7"/>
        <v>7.2384268110440839E-2</v>
      </c>
    </row>
    <row r="59" spans="3:27" ht="12.75" customHeight="1" x14ac:dyDescent="0.2">
      <c r="C59">
        <v>5</v>
      </c>
      <c r="D59" t="s">
        <v>51</v>
      </c>
      <c r="E59" t="s">
        <v>52</v>
      </c>
      <c r="F59" t="s">
        <v>53</v>
      </c>
      <c r="G59" s="13" t="s">
        <v>141</v>
      </c>
      <c r="H59" t="s">
        <v>55</v>
      </c>
      <c r="I59" t="s">
        <v>56</v>
      </c>
      <c r="J59" t="s">
        <v>57</v>
      </c>
      <c r="K59">
        <v>2521223.890631</v>
      </c>
      <c r="L59">
        <f t="shared" si="4"/>
        <v>6.401611413763769</v>
      </c>
      <c r="M59" s="6" t="s">
        <v>126</v>
      </c>
      <c r="N59">
        <v>15.400309999999999</v>
      </c>
      <c r="O59">
        <f t="shared" si="8"/>
        <v>163712.54154176119</v>
      </c>
      <c r="V59">
        <f t="shared" si="6"/>
        <v>94801.7</v>
      </c>
      <c r="W59">
        <v>94801.7</v>
      </c>
      <c r="Y59">
        <v>8</v>
      </c>
      <c r="AA59">
        <f t="shared" si="7"/>
        <v>7.2384268110437619E-2</v>
      </c>
    </row>
    <row r="60" spans="3:27" ht="12.75" customHeight="1" x14ac:dyDescent="0.2">
      <c r="C60">
        <v>6</v>
      </c>
      <c r="D60" t="s">
        <v>51</v>
      </c>
      <c r="E60" t="s">
        <v>52</v>
      </c>
      <c r="F60" t="s">
        <v>53</v>
      </c>
      <c r="G60" s="13" t="s">
        <v>122</v>
      </c>
      <c r="H60" t="s">
        <v>55</v>
      </c>
      <c r="I60" t="s">
        <v>56</v>
      </c>
      <c r="J60" t="s">
        <v>57</v>
      </c>
      <c r="K60">
        <v>9746221.7907100003</v>
      </c>
      <c r="L60">
        <f t="shared" si="4"/>
        <v>6.988836290216371</v>
      </c>
      <c r="M60" s="6" t="s">
        <v>126</v>
      </c>
      <c r="N60">
        <v>59.532530000000001</v>
      </c>
      <c r="O60">
        <f t="shared" si="8"/>
        <v>163712.54154174196</v>
      </c>
      <c r="V60">
        <f t="shared" si="6"/>
        <v>94801.7</v>
      </c>
      <c r="W60">
        <v>94801.7</v>
      </c>
      <c r="Y60">
        <v>8</v>
      </c>
      <c r="AA60">
        <f t="shared" si="7"/>
        <v>7.2384268110446126E-2</v>
      </c>
    </row>
    <row r="61" spans="3:27" ht="12.75" customHeight="1" x14ac:dyDescent="0.2">
      <c r="C61">
        <v>7</v>
      </c>
      <c r="D61" t="s">
        <v>51</v>
      </c>
      <c r="E61" t="s">
        <v>52</v>
      </c>
      <c r="F61" t="s">
        <v>53</v>
      </c>
      <c r="G61" s="13" t="s">
        <v>135</v>
      </c>
      <c r="H61" t="s">
        <v>55</v>
      </c>
      <c r="I61" t="s">
        <v>56</v>
      </c>
      <c r="J61" t="s">
        <v>57</v>
      </c>
      <c r="K61">
        <v>6899902.4464619998</v>
      </c>
      <c r="L61">
        <f t="shared" si="4"/>
        <v>6.8388429505542492</v>
      </c>
      <c r="M61" s="6" t="s">
        <v>126</v>
      </c>
      <c r="N61">
        <v>42.146450000000002</v>
      </c>
      <c r="O61">
        <f t="shared" si="8"/>
        <v>163712.54154174312</v>
      </c>
      <c r="V61">
        <f t="shared" si="6"/>
        <v>94801.7</v>
      </c>
      <c r="W61">
        <v>94801.7</v>
      </c>
      <c r="Y61">
        <v>8</v>
      </c>
      <c r="AA61">
        <f t="shared" si="7"/>
        <v>7.2384268110445613E-2</v>
      </c>
    </row>
    <row r="62" spans="3:27" ht="12.75" customHeight="1" x14ac:dyDescent="0.2">
      <c r="C62">
        <v>8</v>
      </c>
      <c r="D62" t="s">
        <v>51</v>
      </c>
      <c r="E62" t="s">
        <v>52</v>
      </c>
      <c r="F62" t="s">
        <v>53</v>
      </c>
      <c r="G62" s="13" t="s">
        <v>146</v>
      </c>
      <c r="H62" t="s">
        <v>55</v>
      </c>
      <c r="I62" t="s">
        <v>56</v>
      </c>
      <c r="J62" t="s">
        <v>57</v>
      </c>
      <c r="K62">
        <v>1724708.3508909999</v>
      </c>
      <c r="L62">
        <f t="shared" si="4"/>
        <v>6.2367156661876351</v>
      </c>
      <c r="M62" s="6" t="s">
        <v>126</v>
      </c>
      <c r="N62">
        <v>10.534979999999999</v>
      </c>
      <c r="O62">
        <f t="shared" si="8"/>
        <v>163712.54154170203</v>
      </c>
      <c r="V62">
        <f t="shared" si="6"/>
        <v>94801.7</v>
      </c>
      <c r="W62">
        <v>94801.7</v>
      </c>
      <c r="Y62">
        <v>8</v>
      </c>
      <c r="AA62">
        <f t="shared" si="7"/>
        <v>7.2384268110463779E-2</v>
      </c>
    </row>
    <row r="63" spans="3:27" ht="15" customHeight="1" x14ac:dyDescent="0.2">
      <c r="C63">
        <v>11</v>
      </c>
      <c r="D63" t="s">
        <v>51</v>
      </c>
      <c r="E63" t="s">
        <v>52</v>
      </c>
      <c r="F63" t="s">
        <v>53</v>
      </c>
      <c r="G63" s="13" t="s">
        <v>100</v>
      </c>
      <c r="H63" t="s">
        <v>55</v>
      </c>
      <c r="I63" t="s">
        <v>56</v>
      </c>
      <c r="J63" t="s">
        <v>57</v>
      </c>
      <c r="K63">
        <v>4308287.0743450001</v>
      </c>
      <c r="L63">
        <f t="shared" si="4"/>
        <v>6.6343046339597658</v>
      </c>
      <c r="M63" s="6" t="s">
        <v>126</v>
      </c>
      <c r="N63">
        <v>26.31617</v>
      </c>
      <c r="O63">
        <f t="shared" si="8"/>
        <v>163712.5415417593</v>
      </c>
      <c r="V63">
        <f t="shared" si="6"/>
        <v>94801.7</v>
      </c>
      <c r="W63">
        <v>94801.7</v>
      </c>
      <c r="Y63">
        <v>8</v>
      </c>
      <c r="AA63">
        <f t="shared" si="7"/>
        <v>7.2384268110438466E-2</v>
      </c>
    </row>
    <row r="64" spans="3:27" ht="12.75" customHeight="1" x14ac:dyDescent="0.2">
      <c r="C64">
        <v>9</v>
      </c>
      <c r="D64" t="s">
        <v>51</v>
      </c>
      <c r="E64" t="s">
        <v>52</v>
      </c>
      <c r="F64" t="s">
        <v>53</v>
      </c>
      <c r="G64" s="13" t="s">
        <v>82</v>
      </c>
      <c r="H64" t="s">
        <v>55</v>
      </c>
      <c r="I64" t="s">
        <v>56</v>
      </c>
      <c r="J64" t="s">
        <v>57</v>
      </c>
      <c r="K64">
        <v>6375701.4369470002</v>
      </c>
      <c r="L64">
        <f t="shared" si="4"/>
        <v>6.8045279716060065</v>
      </c>
      <c r="M64" s="6" t="s">
        <v>126</v>
      </c>
      <c r="N64">
        <v>38.944490000000002</v>
      </c>
      <c r="O64">
        <f t="shared" si="8"/>
        <v>163712.54154174312</v>
      </c>
      <c r="V64">
        <f t="shared" si="6"/>
        <v>94801.7</v>
      </c>
      <c r="W64">
        <v>94801.7</v>
      </c>
      <c r="Y64">
        <v>8</v>
      </c>
      <c r="AA64">
        <f t="shared" si="7"/>
        <v>7.2384268110445613E-2</v>
      </c>
    </row>
    <row r="65" spans="3:27" ht="12.75" customHeight="1" x14ac:dyDescent="0.25">
      <c r="C65">
        <v>3</v>
      </c>
      <c r="D65" t="s">
        <v>51</v>
      </c>
      <c r="E65" t="s">
        <v>52</v>
      </c>
      <c r="F65" t="s">
        <v>53</v>
      </c>
      <c r="G65" s="13" t="s">
        <v>133</v>
      </c>
      <c r="H65" t="s">
        <v>55</v>
      </c>
      <c r="I65" t="s">
        <v>56</v>
      </c>
      <c r="J65" t="s">
        <v>57</v>
      </c>
      <c r="K65">
        <v>11166037.770857999</v>
      </c>
      <c r="L65">
        <f t="shared" si="4"/>
        <v>7.047899092585471</v>
      </c>
      <c r="M65" s="12" t="s">
        <v>181</v>
      </c>
      <c r="N65">
        <v>360.91180000000003</v>
      </c>
      <c r="O65">
        <f t="shared" si="8"/>
        <v>30938.411464679179</v>
      </c>
      <c r="V65">
        <f t="shared" si="6"/>
        <v>32303.9</v>
      </c>
      <c r="W65">
        <v>32303.9</v>
      </c>
      <c r="Y65">
        <v>1</v>
      </c>
      <c r="AA65">
        <f t="shared" si="7"/>
        <v>1.0441357028585561</v>
      </c>
    </row>
    <row r="66" spans="3:27" ht="15" customHeight="1" x14ac:dyDescent="0.25">
      <c r="C66">
        <v>4</v>
      </c>
      <c r="D66" t="s">
        <v>51</v>
      </c>
      <c r="E66" t="s">
        <v>52</v>
      </c>
      <c r="F66" t="s">
        <v>53</v>
      </c>
      <c r="G66" s="13" t="s">
        <v>80</v>
      </c>
      <c r="H66" t="s">
        <v>55</v>
      </c>
      <c r="I66" t="s">
        <v>56</v>
      </c>
      <c r="J66" t="s">
        <v>57</v>
      </c>
      <c r="K66">
        <v>2732863.4968389999</v>
      </c>
      <c r="L66">
        <f t="shared" si="4"/>
        <v>6.4366179397606791</v>
      </c>
      <c r="M66" s="12" t="s">
        <v>81</v>
      </c>
      <c r="N66">
        <v>325.4248</v>
      </c>
      <c r="O66">
        <f t="shared" si="8"/>
        <v>8397.8341442907858</v>
      </c>
      <c r="V66">
        <f t="shared" si="6"/>
        <v>2697</v>
      </c>
      <c r="W66">
        <v>2697</v>
      </c>
      <c r="Y66">
        <v>1</v>
      </c>
      <c r="AA66">
        <f t="shared" si="7"/>
        <v>0.32115423496825529</v>
      </c>
    </row>
    <row r="67" spans="3:27" ht="15" customHeight="1" x14ac:dyDescent="0.2">
      <c r="C67">
        <v>15</v>
      </c>
      <c r="D67" t="s">
        <v>51</v>
      </c>
      <c r="E67" t="s">
        <v>52</v>
      </c>
      <c r="F67" t="s">
        <v>53</v>
      </c>
      <c r="G67" s="13" t="s">
        <v>76</v>
      </c>
      <c r="H67" t="s">
        <v>55</v>
      </c>
      <c r="I67" t="s">
        <v>56</v>
      </c>
      <c r="J67" t="s">
        <v>57</v>
      </c>
      <c r="K67">
        <v>24603.60095</v>
      </c>
      <c r="L67">
        <f t="shared" si="4"/>
        <v>4.3909986745125611</v>
      </c>
      <c r="M67" s="6" t="s">
        <v>71</v>
      </c>
      <c r="N67">
        <v>15.896570000000001</v>
      </c>
      <c r="O67">
        <f t="shared" si="8"/>
        <v>1547.7301675770307</v>
      </c>
      <c r="V67">
        <f t="shared" si="6"/>
        <v>4837.6000000000004</v>
      </c>
      <c r="W67">
        <v>4837.6000000000004</v>
      </c>
      <c r="Y67">
        <v>3</v>
      </c>
      <c r="AA67">
        <f t="shared" si="7"/>
        <v>1.0418698085194993</v>
      </c>
    </row>
    <row r="68" spans="3:27" ht="12.75" customHeight="1" x14ac:dyDescent="0.2">
      <c r="C68">
        <v>13</v>
      </c>
      <c r="D68" t="s">
        <v>51</v>
      </c>
      <c r="E68" t="s">
        <v>52</v>
      </c>
      <c r="F68" t="s">
        <v>53</v>
      </c>
      <c r="G68" s="13" t="s">
        <v>70</v>
      </c>
      <c r="H68" t="s">
        <v>55</v>
      </c>
      <c r="I68" t="s">
        <v>56</v>
      </c>
      <c r="J68" t="s">
        <v>57</v>
      </c>
      <c r="K68">
        <v>15477.301675999999</v>
      </c>
      <c r="L68">
        <f t="shared" si="4"/>
        <v>4.1896952477312572</v>
      </c>
      <c r="M68" s="6" t="s">
        <v>71</v>
      </c>
      <c r="N68">
        <v>1</v>
      </c>
      <c r="O68">
        <f t="shared" si="8"/>
        <v>15477.301675999999</v>
      </c>
      <c r="V68">
        <f t="shared" si="6"/>
        <v>4837.6000000000004</v>
      </c>
      <c r="W68">
        <v>4837.6000000000004</v>
      </c>
      <c r="Y68">
        <v>3</v>
      </c>
      <c r="AA68">
        <f t="shared" si="7"/>
        <v>0.10418698085040373</v>
      </c>
    </row>
    <row r="69" spans="3:27" ht="12.75" customHeight="1" x14ac:dyDescent="0.2">
      <c r="C69">
        <v>14</v>
      </c>
      <c r="D69" t="s">
        <v>51</v>
      </c>
      <c r="E69" t="s">
        <v>52</v>
      </c>
      <c r="F69" t="s">
        <v>53</v>
      </c>
      <c r="G69" s="13" t="s">
        <v>128</v>
      </c>
      <c r="H69" t="s">
        <v>55</v>
      </c>
      <c r="I69" t="s">
        <v>56</v>
      </c>
      <c r="J69" t="s">
        <v>57</v>
      </c>
      <c r="K69">
        <v>5003.225042</v>
      </c>
      <c r="L69">
        <f t="shared" si="4"/>
        <v>3.6992500376227144</v>
      </c>
      <c r="M69" s="6" t="s">
        <v>71</v>
      </c>
      <c r="N69">
        <v>3.232621</v>
      </c>
      <c r="O69">
        <f t="shared" si="8"/>
        <v>1547.73016756372</v>
      </c>
      <c r="V69">
        <f t="shared" si="6"/>
        <v>4837.6000000000004</v>
      </c>
      <c r="W69">
        <v>4837.6000000000004</v>
      </c>
      <c r="Y69">
        <v>3</v>
      </c>
      <c r="AA69">
        <f t="shared" si="7"/>
        <v>1.0418698085284595</v>
      </c>
    </row>
    <row r="70" spans="3:27" ht="12.75" customHeight="1" x14ac:dyDescent="0.2">
      <c r="C70">
        <v>74</v>
      </c>
      <c r="D70" t="s">
        <v>51</v>
      </c>
      <c r="E70" t="s">
        <v>52</v>
      </c>
      <c r="F70" t="s">
        <v>53</v>
      </c>
      <c r="G70" s="13" t="s">
        <v>151</v>
      </c>
      <c r="H70" t="s">
        <v>55</v>
      </c>
      <c r="I70" t="s">
        <v>56</v>
      </c>
      <c r="J70" t="s">
        <v>57</v>
      </c>
      <c r="K70">
        <v>0</v>
      </c>
      <c r="L70">
        <v>0</v>
      </c>
      <c r="M70" s="20" t="s">
        <v>151</v>
      </c>
      <c r="N70">
        <v>1</v>
      </c>
      <c r="O70">
        <f t="shared" si="8"/>
        <v>0</v>
      </c>
      <c r="V70" t="e">
        <f t="shared" si="6"/>
        <v>#N/A</v>
      </c>
      <c r="W70" t="e">
        <f>#N/A</f>
        <v>#N/A</v>
      </c>
      <c r="Y70">
        <v>1</v>
      </c>
      <c r="AA70" t="e">
        <f t="shared" si="7"/>
        <v>#N/A</v>
      </c>
    </row>
    <row r="71" spans="3:27" ht="15" customHeight="1" x14ac:dyDescent="0.2">
      <c r="C71">
        <v>75</v>
      </c>
      <c r="D71" t="s">
        <v>51</v>
      </c>
      <c r="E71" t="s">
        <v>52</v>
      </c>
      <c r="F71" t="s">
        <v>53</v>
      </c>
      <c r="G71" s="13" t="s">
        <v>154</v>
      </c>
      <c r="H71" t="s">
        <v>55</v>
      </c>
      <c r="I71" t="s">
        <v>56</v>
      </c>
      <c r="J71" t="s">
        <v>57</v>
      </c>
      <c r="K71">
        <v>0</v>
      </c>
      <c r="L71">
        <v>0</v>
      </c>
      <c r="M71" s="20" t="s">
        <v>154</v>
      </c>
      <c r="N71">
        <v>1</v>
      </c>
      <c r="O71">
        <f t="shared" si="8"/>
        <v>0</v>
      </c>
      <c r="V71" t="e">
        <f t="shared" si="6"/>
        <v>#N/A</v>
      </c>
      <c r="W71" t="e">
        <f>#N/A</f>
        <v>#N/A</v>
      </c>
      <c r="Y71">
        <v>1</v>
      </c>
      <c r="AA71" t="e">
        <f t="shared" si="7"/>
        <v>#N/A</v>
      </c>
    </row>
    <row r="72" spans="3:27" ht="12.75" customHeight="1" x14ac:dyDescent="0.2">
      <c r="C72">
        <v>84</v>
      </c>
      <c r="D72" t="s">
        <v>51</v>
      </c>
      <c r="E72" t="s">
        <v>52</v>
      </c>
      <c r="F72" t="s">
        <v>53</v>
      </c>
      <c r="G72" s="13" t="s">
        <v>164</v>
      </c>
      <c r="H72" t="s">
        <v>55</v>
      </c>
      <c r="I72" t="s">
        <v>56</v>
      </c>
      <c r="J72" t="s">
        <v>57</v>
      </c>
      <c r="K72">
        <v>31842.855921999999</v>
      </c>
      <c r="L72">
        <f t="shared" ref="L72:L79" si="9">LOG10(K72)</f>
        <v>4.5030120118151027</v>
      </c>
      <c r="M72" s="20" t="s">
        <v>164</v>
      </c>
      <c r="N72">
        <v>1</v>
      </c>
      <c r="O72">
        <f t="shared" si="8"/>
        <v>31842.855921999999</v>
      </c>
      <c r="V72">
        <f t="shared" si="6"/>
        <v>31842.799999999999</v>
      </c>
      <c r="W72">
        <v>31842.799999999999</v>
      </c>
      <c r="Y72">
        <v>1</v>
      </c>
      <c r="AA72">
        <f t="shared" si="7"/>
        <v>0.99999824381330193</v>
      </c>
    </row>
    <row r="73" spans="3:27" ht="12.75" customHeight="1" x14ac:dyDescent="0.25">
      <c r="C73">
        <v>53</v>
      </c>
      <c r="D73" t="s">
        <v>51</v>
      </c>
      <c r="E73" t="s">
        <v>52</v>
      </c>
      <c r="F73" t="s">
        <v>53</v>
      </c>
      <c r="G73" s="13" t="s">
        <v>156</v>
      </c>
      <c r="H73" t="s">
        <v>55</v>
      </c>
      <c r="I73" t="s">
        <v>56</v>
      </c>
      <c r="J73" t="s">
        <v>57</v>
      </c>
      <c r="K73">
        <v>33554.258472000001</v>
      </c>
      <c r="L73">
        <f t="shared" si="9"/>
        <v>4.525747645623567</v>
      </c>
      <c r="M73" s="12" t="s">
        <v>156</v>
      </c>
      <c r="N73">
        <v>1</v>
      </c>
      <c r="O73">
        <f t="shared" si="8"/>
        <v>33554.258472000001</v>
      </c>
      <c r="V73">
        <f t="shared" si="6"/>
        <v>7660.8</v>
      </c>
      <c r="W73">
        <v>7660.8</v>
      </c>
      <c r="Y73">
        <v>1</v>
      </c>
      <c r="AA73">
        <f t="shared" si="7"/>
        <v>0.2283108120655595</v>
      </c>
    </row>
    <row r="74" spans="3:27" x14ac:dyDescent="0.2">
      <c r="C74">
        <v>79</v>
      </c>
      <c r="D74" t="s">
        <v>51</v>
      </c>
      <c r="E74" t="s">
        <v>52</v>
      </c>
      <c r="F74" t="s">
        <v>53</v>
      </c>
      <c r="G74" s="13" t="s">
        <v>165</v>
      </c>
      <c r="H74" t="s">
        <v>55</v>
      </c>
      <c r="I74" t="s">
        <v>56</v>
      </c>
      <c r="J74" t="s">
        <v>57</v>
      </c>
      <c r="K74">
        <v>2494086.8096650001</v>
      </c>
      <c r="L74">
        <f t="shared" si="9"/>
        <v>6.3969115655428306</v>
      </c>
      <c r="M74" s="20" t="s">
        <v>165</v>
      </c>
      <c r="N74">
        <v>30</v>
      </c>
      <c r="O74">
        <f t="shared" si="8"/>
        <v>83136.226988833339</v>
      </c>
      <c r="V74">
        <f t="shared" ref="V74:V99" si="10">INDEX($S$10:$S$53, MATCH(M74,$R$10:$R$53,0))</f>
        <v>2494086.7999999998</v>
      </c>
      <c r="W74">
        <v>2494086.7999999998</v>
      </c>
      <c r="Y74">
        <v>1</v>
      </c>
      <c r="AA74">
        <f t="shared" ref="AA74:AA99" si="11">(W74/Y74)/O74</f>
        <v>29.999999883745019</v>
      </c>
    </row>
    <row r="75" spans="3:27" ht="12.75" customHeight="1" x14ac:dyDescent="0.2">
      <c r="C75">
        <v>81</v>
      </c>
      <c r="D75" t="s">
        <v>51</v>
      </c>
      <c r="E75" t="s">
        <v>52</v>
      </c>
      <c r="F75" t="s">
        <v>53</v>
      </c>
      <c r="G75" s="13" t="s">
        <v>168</v>
      </c>
      <c r="H75" t="s">
        <v>55</v>
      </c>
      <c r="I75" t="s">
        <v>56</v>
      </c>
      <c r="J75" t="s">
        <v>57</v>
      </c>
      <c r="K75">
        <v>742789.12392799999</v>
      </c>
      <c r="L75">
        <f t="shared" si="9"/>
        <v>5.8708655360846587</v>
      </c>
      <c r="M75" s="20" t="s">
        <v>168</v>
      </c>
      <c r="N75">
        <v>1</v>
      </c>
      <c r="O75">
        <f t="shared" si="8"/>
        <v>742789.12392799999</v>
      </c>
      <c r="V75">
        <f t="shared" si="10"/>
        <v>742789.1</v>
      </c>
      <c r="W75">
        <v>742789.1</v>
      </c>
      <c r="Y75">
        <v>1</v>
      </c>
      <c r="AA75">
        <f t="shared" si="11"/>
        <v>0.9999999677862812</v>
      </c>
    </row>
    <row r="76" spans="3:27" ht="12.75" customHeight="1" x14ac:dyDescent="0.2">
      <c r="C76">
        <v>70</v>
      </c>
      <c r="D76" t="s">
        <v>51</v>
      </c>
      <c r="E76" t="s">
        <v>52</v>
      </c>
      <c r="F76" t="s">
        <v>53</v>
      </c>
      <c r="G76" s="13" t="s">
        <v>160</v>
      </c>
      <c r="H76" t="s">
        <v>55</v>
      </c>
      <c r="I76" t="s">
        <v>56</v>
      </c>
      <c r="J76" t="s">
        <v>57</v>
      </c>
      <c r="K76">
        <v>19488.888085999999</v>
      </c>
      <c r="L76">
        <f t="shared" si="9"/>
        <v>4.2897870616989522</v>
      </c>
      <c r="M76" s="6" t="s">
        <v>161</v>
      </c>
      <c r="N76">
        <v>1</v>
      </c>
      <c r="O76">
        <f t="shared" si="8"/>
        <v>19488.888085999999</v>
      </c>
      <c r="V76">
        <f t="shared" si="10"/>
        <v>19488.8</v>
      </c>
      <c r="W76">
        <v>19488.8</v>
      </c>
      <c r="Y76">
        <v>2</v>
      </c>
      <c r="AA76">
        <f t="shared" si="11"/>
        <v>0.49999774009682824</v>
      </c>
    </row>
    <row r="77" spans="3:27" x14ac:dyDescent="0.2">
      <c r="C77">
        <v>71</v>
      </c>
      <c r="D77" t="s">
        <v>51</v>
      </c>
      <c r="E77" t="s">
        <v>52</v>
      </c>
      <c r="F77" t="s">
        <v>53</v>
      </c>
      <c r="G77" s="13" t="s">
        <v>163</v>
      </c>
      <c r="H77" t="s">
        <v>55</v>
      </c>
      <c r="I77" t="s">
        <v>56</v>
      </c>
      <c r="J77" t="s">
        <v>57</v>
      </c>
      <c r="K77">
        <v>19488.888085999999</v>
      </c>
      <c r="L77">
        <f t="shared" si="9"/>
        <v>4.2897870616989522</v>
      </c>
      <c r="M77" s="6" t="s">
        <v>161</v>
      </c>
      <c r="N77">
        <v>1</v>
      </c>
      <c r="O77">
        <f t="shared" si="8"/>
        <v>19488.888085999999</v>
      </c>
      <c r="V77">
        <f t="shared" si="10"/>
        <v>19488.8</v>
      </c>
      <c r="W77">
        <v>19488.8</v>
      </c>
      <c r="Y77">
        <v>2</v>
      </c>
      <c r="AA77">
        <f t="shared" si="11"/>
        <v>0.49999774009682824</v>
      </c>
    </row>
    <row r="78" spans="3:27" ht="12.75" customHeight="1" x14ac:dyDescent="0.25">
      <c r="C78">
        <v>54</v>
      </c>
      <c r="D78" t="s">
        <v>51</v>
      </c>
      <c r="E78" t="s">
        <v>52</v>
      </c>
      <c r="F78" t="s">
        <v>53</v>
      </c>
      <c r="G78" s="13" t="s">
        <v>121</v>
      </c>
      <c r="H78" t="s">
        <v>55</v>
      </c>
      <c r="I78" t="s">
        <v>56</v>
      </c>
      <c r="J78" t="s">
        <v>57</v>
      </c>
      <c r="K78">
        <v>1957313.8214779999</v>
      </c>
      <c r="L78">
        <f t="shared" si="9"/>
        <v>6.2916604628627351</v>
      </c>
      <c r="M78" s="12" t="s">
        <v>121</v>
      </c>
      <c r="N78">
        <v>21411.68</v>
      </c>
      <c r="O78">
        <f t="shared" si="8"/>
        <v>91.413369781259576</v>
      </c>
      <c r="V78">
        <f t="shared" si="10"/>
        <v>803.2</v>
      </c>
      <c r="W78">
        <v>803.2</v>
      </c>
      <c r="Y78">
        <v>1</v>
      </c>
      <c r="AA78">
        <f t="shared" si="11"/>
        <v>8.7864609074356874</v>
      </c>
    </row>
    <row r="79" spans="3:27" ht="12.75" customHeight="1" x14ac:dyDescent="0.25">
      <c r="C79">
        <v>52</v>
      </c>
      <c r="D79" t="s">
        <v>51</v>
      </c>
      <c r="E79" t="s">
        <v>52</v>
      </c>
      <c r="F79" t="s">
        <v>53</v>
      </c>
      <c r="G79" s="13" t="s">
        <v>132</v>
      </c>
      <c r="H79" t="s">
        <v>55</v>
      </c>
      <c r="I79" t="s">
        <v>56</v>
      </c>
      <c r="J79" t="s">
        <v>57</v>
      </c>
      <c r="K79">
        <v>92498.351462999999</v>
      </c>
      <c r="L79">
        <f t="shared" si="9"/>
        <v>4.9661339926644139</v>
      </c>
      <c r="M79" s="12" t="s">
        <v>132</v>
      </c>
      <c r="N79">
        <v>1</v>
      </c>
      <c r="O79">
        <f t="shared" si="8"/>
        <v>92498.351462999999</v>
      </c>
      <c r="V79">
        <f t="shared" si="10"/>
        <v>1808.5</v>
      </c>
      <c r="W79">
        <v>1808.5</v>
      </c>
      <c r="Y79">
        <v>1</v>
      </c>
      <c r="AA79">
        <f t="shared" si="11"/>
        <v>1.9551699802167966E-2</v>
      </c>
    </row>
    <row r="80" spans="3:27" ht="12.75" customHeight="1" x14ac:dyDescent="0.2">
      <c r="C80">
        <v>76</v>
      </c>
      <c r="D80" t="s">
        <v>51</v>
      </c>
      <c r="E80" t="s">
        <v>52</v>
      </c>
      <c r="F80" t="s">
        <v>53</v>
      </c>
      <c r="G80" s="13" t="s">
        <v>174</v>
      </c>
      <c r="H80" t="s">
        <v>55</v>
      </c>
      <c r="I80" t="s">
        <v>56</v>
      </c>
      <c r="J80" t="s">
        <v>57</v>
      </c>
      <c r="K80">
        <v>0</v>
      </c>
      <c r="L80">
        <v>0</v>
      </c>
      <c r="M80" s="20" t="s">
        <v>174</v>
      </c>
      <c r="N80">
        <v>1</v>
      </c>
      <c r="O80">
        <f t="shared" si="8"/>
        <v>0</v>
      </c>
      <c r="V80" t="e">
        <f t="shared" si="10"/>
        <v>#N/A</v>
      </c>
      <c r="W80" t="e">
        <f>#N/A</f>
        <v>#N/A</v>
      </c>
      <c r="Y80">
        <v>1</v>
      </c>
      <c r="AA80" t="e">
        <f t="shared" si="11"/>
        <v>#N/A</v>
      </c>
    </row>
    <row r="81" spans="3:27" ht="12.75" customHeight="1" x14ac:dyDescent="0.2">
      <c r="C81">
        <v>42</v>
      </c>
      <c r="D81" t="s">
        <v>51</v>
      </c>
      <c r="E81" t="s">
        <v>52</v>
      </c>
      <c r="F81" t="s">
        <v>53</v>
      </c>
      <c r="G81" s="13" t="s">
        <v>67</v>
      </c>
      <c r="H81" t="s">
        <v>55</v>
      </c>
      <c r="I81" t="s">
        <v>56</v>
      </c>
      <c r="J81" t="s">
        <v>57</v>
      </c>
      <c r="K81">
        <v>535494293.24554002</v>
      </c>
      <c r="L81">
        <f t="shared" ref="L81:L99" si="12">LOG10(K81)</f>
        <v>8.7287548469229108</v>
      </c>
      <c r="M81" s="20" t="s">
        <v>96</v>
      </c>
      <c r="N81">
        <v>743.12350000000004</v>
      </c>
      <c r="O81">
        <f t="shared" si="8"/>
        <v>720599.326014505</v>
      </c>
      <c r="V81">
        <f t="shared" si="10"/>
        <v>18788.599999999999</v>
      </c>
      <c r="W81">
        <v>18788.599999999999</v>
      </c>
      <c r="Y81">
        <v>1</v>
      </c>
      <c r="AA81">
        <f t="shared" si="11"/>
        <v>2.60735742065096E-2</v>
      </c>
    </row>
    <row r="82" spans="3:27" ht="12.75" customHeight="1" x14ac:dyDescent="0.2">
      <c r="C82">
        <v>43</v>
      </c>
      <c r="D82" t="s">
        <v>51</v>
      </c>
      <c r="E82" t="s">
        <v>52</v>
      </c>
      <c r="F82" t="s">
        <v>53</v>
      </c>
      <c r="G82" s="13" t="s">
        <v>117</v>
      </c>
      <c r="H82" t="s">
        <v>55</v>
      </c>
      <c r="I82" t="s">
        <v>56</v>
      </c>
      <c r="J82" t="s">
        <v>57</v>
      </c>
      <c r="K82">
        <v>20712613.889311001</v>
      </c>
      <c r="L82">
        <f t="shared" si="12"/>
        <v>7.3162349094232084</v>
      </c>
      <c r="M82" s="6" t="s">
        <v>96</v>
      </c>
      <c r="N82">
        <v>1895.566</v>
      </c>
      <c r="O82">
        <f t="shared" si="8"/>
        <v>10926.875608293776</v>
      </c>
      <c r="V82">
        <f t="shared" si="10"/>
        <v>18788.599999999999</v>
      </c>
      <c r="W82">
        <v>18788.599999999999</v>
      </c>
      <c r="Y82">
        <v>3</v>
      </c>
      <c r="AA82">
        <f t="shared" si="11"/>
        <v>0.57316170616173123</v>
      </c>
    </row>
    <row r="83" spans="3:27" ht="12.75" customHeight="1" x14ac:dyDescent="0.2">
      <c r="C83">
        <v>44</v>
      </c>
      <c r="D83" t="s">
        <v>51</v>
      </c>
      <c r="E83" t="s">
        <v>52</v>
      </c>
      <c r="F83" t="s">
        <v>53</v>
      </c>
      <c r="G83" s="13" t="s">
        <v>119</v>
      </c>
      <c r="H83" t="s">
        <v>55</v>
      </c>
      <c r="I83" t="s">
        <v>56</v>
      </c>
      <c r="J83" t="s">
        <v>57</v>
      </c>
      <c r="K83">
        <v>763607.87449700001</v>
      </c>
      <c r="L83">
        <f t="shared" si="12"/>
        <v>5.8828703982875821</v>
      </c>
      <c r="M83" s="6" t="s">
        <v>96</v>
      </c>
      <c r="N83">
        <v>69.883459999999999</v>
      </c>
      <c r="O83">
        <f t="shared" si="8"/>
        <v>10926.87560829129</v>
      </c>
      <c r="V83">
        <f t="shared" si="10"/>
        <v>18788.599999999999</v>
      </c>
      <c r="W83">
        <v>18788.599999999999</v>
      </c>
      <c r="Y83">
        <v>3</v>
      </c>
      <c r="AA83">
        <f t="shared" si="11"/>
        <v>0.57316170616186168</v>
      </c>
    </row>
    <row r="84" spans="3:27" x14ac:dyDescent="0.2">
      <c r="C84">
        <v>45</v>
      </c>
      <c r="D84" t="s">
        <v>51</v>
      </c>
      <c r="E84" t="s">
        <v>52</v>
      </c>
      <c r="F84" t="s">
        <v>53</v>
      </c>
      <c r="G84" s="13" t="s">
        <v>73</v>
      </c>
      <c r="H84" t="s">
        <v>55</v>
      </c>
      <c r="I84" t="s">
        <v>56</v>
      </c>
      <c r="J84" t="s">
        <v>57</v>
      </c>
      <c r="K84">
        <v>2939227.9186880002</v>
      </c>
      <c r="L84">
        <f t="shared" si="12"/>
        <v>6.4682332641912357</v>
      </c>
      <c r="M84" s="6" t="s">
        <v>96</v>
      </c>
      <c r="N84">
        <v>268.9907</v>
      </c>
      <c r="O84">
        <f t="shared" si="8"/>
        <v>10926.875608294265</v>
      </c>
      <c r="V84">
        <f t="shared" si="10"/>
        <v>18788.599999999999</v>
      </c>
      <c r="W84">
        <v>18788.599999999999</v>
      </c>
      <c r="Y84">
        <v>3</v>
      </c>
      <c r="AA84">
        <f t="shared" si="11"/>
        <v>0.57316170616170559</v>
      </c>
    </row>
    <row r="85" spans="3:27" ht="12.75" customHeight="1" x14ac:dyDescent="0.2">
      <c r="C85">
        <v>46</v>
      </c>
      <c r="D85" t="s">
        <v>51</v>
      </c>
      <c r="E85" t="s">
        <v>52</v>
      </c>
      <c r="F85" t="s">
        <v>53</v>
      </c>
      <c r="G85" s="13" t="s">
        <v>84</v>
      </c>
      <c r="H85" t="s">
        <v>55</v>
      </c>
      <c r="I85" t="s">
        <v>56</v>
      </c>
      <c r="J85" t="s">
        <v>57</v>
      </c>
      <c r="K85">
        <v>3824.557624</v>
      </c>
      <c r="L85">
        <f t="shared" si="12"/>
        <v>3.5825812087533286</v>
      </c>
      <c r="M85" s="6" t="s">
        <v>85</v>
      </c>
      <c r="N85">
        <v>1</v>
      </c>
      <c r="O85">
        <f t="shared" si="8"/>
        <v>3824.557624</v>
      </c>
      <c r="V85">
        <f t="shared" si="10"/>
        <v>7183.5</v>
      </c>
      <c r="W85">
        <v>7183.5</v>
      </c>
      <c r="Y85">
        <v>3</v>
      </c>
      <c r="AA85">
        <f t="shared" si="11"/>
        <v>0.62608548109563011</v>
      </c>
    </row>
    <row r="86" spans="3:27" ht="12.75" customHeight="1" x14ac:dyDescent="0.2">
      <c r="C86">
        <v>47</v>
      </c>
      <c r="D86" t="s">
        <v>51</v>
      </c>
      <c r="E86" t="s">
        <v>52</v>
      </c>
      <c r="F86" t="s">
        <v>53</v>
      </c>
      <c r="G86" s="13" t="s">
        <v>167</v>
      </c>
      <c r="H86" t="s">
        <v>55</v>
      </c>
      <c r="I86" t="s">
        <v>56</v>
      </c>
      <c r="J86" t="s">
        <v>57</v>
      </c>
      <c r="K86">
        <v>3824.557624</v>
      </c>
      <c r="L86">
        <f t="shared" si="12"/>
        <v>3.5825812087533286</v>
      </c>
      <c r="M86" s="6" t="s">
        <v>85</v>
      </c>
      <c r="N86">
        <v>1</v>
      </c>
      <c r="O86">
        <f t="shared" si="8"/>
        <v>3824.557624</v>
      </c>
      <c r="V86">
        <f t="shared" si="10"/>
        <v>7183.5</v>
      </c>
      <c r="W86">
        <v>7183.5</v>
      </c>
      <c r="Y86">
        <v>3</v>
      </c>
      <c r="AA86">
        <f t="shared" si="11"/>
        <v>0.62608548109563011</v>
      </c>
    </row>
    <row r="87" spans="3:27" x14ac:dyDescent="0.2">
      <c r="C87">
        <v>48</v>
      </c>
      <c r="D87" t="s">
        <v>51</v>
      </c>
      <c r="E87" t="s">
        <v>52</v>
      </c>
      <c r="F87" t="s">
        <v>53</v>
      </c>
      <c r="G87" s="13" t="s">
        <v>104</v>
      </c>
      <c r="H87" t="s">
        <v>55</v>
      </c>
      <c r="I87" t="s">
        <v>56</v>
      </c>
      <c r="J87" t="s">
        <v>57</v>
      </c>
      <c r="K87">
        <v>127196.41080500001</v>
      </c>
      <c r="L87">
        <f t="shared" si="12"/>
        <v>5.1044748566773697</v>
      </c>
      <c r="M87" s="6" t="s">
        <v>85</v>
      </c>
      <c r="N87">
        <v>332.57810000000001</v>
      </c>
      <c r="O87">
        <f t="shared" si="8"/>
        <v>382.45576243595116</v>
      </c>
      <c r="V87">
        <f t="shared" si="10"/>
        <v>7183.5</v>
      </c>
      <c r="W87">
        <v>7183.5</v>
      </c>
      <c r="Y87">
        <v>3</v>
      </c>
      <c r="AA87">
        <f t="shared" si="11"/>
        <v>6.2608548103677757</v>
      </c>
    </row>
    <row r="88" spans="3:27" ht="12.75" customHeight="1" x14ac:dyDescent="0.2">
      <c r="C88">
        <v>49</v>
      </c>
      <c r="D88" t="s">
        <v>51</v>
      </c>
      <c r="E88" t="s">
        <v>52</v>
      </c>
      <c r="F88" t="s">
        <v>53</v>
      </c>
      <c r="G88" s="13" t="s">
        <v>143</v>
      </c>
      <c r="H88" t="s">
        <v>55</v>
      </c>
      <c r="I88" t="s">
        <v>56</v>
      </c>
      <c r="J88" t="s">
        <v>57</v>
      </c>
      <c r="K88">
        <v>35454058.674932003</v>
      </c>
      <c r="L88">
        <f t="shared" si="12"/>
        <v>7.5496659591024677</v>
      </c>
      <c r="M88" s="6" t="s">
        <v>59</v>
      </c>
      <c r="N88">
        <v>136.21010000000001</v>
      </c>
      <c r="O88">
        <f t="shared" si="8"/>
        <v>260289.49890596952</v>
      </c>
      <c r="V88">
        <f t="shared" si="10"/>
        <v>138910.70000000001</v>
      </c>
      <c r="W88">
        <v>138910.70000000001</v>
      </c>
      <c r="Y88">
        <v>3</v>
      </c>
      <c r="AA88">
        <f t="shared" si="11"/>
        <v>0.17789256524480074</v>
      </c>
    </row>
    <row r="89" spans="3:27" ht="12.75" customHeight="1" x14ac:dyDescent="0.2">
      <c r="C89">
        <v>50</v>
      </c>
      <c r="D89" t="s">
        <v>51</v>
      </c>
      <c r="E89" t="s">
        <v>52</v>
      </c>
      <c r="F89" t="s">
        <v>53</v>
      </c>
      <c r="G89" s="13" t="s">
        <v>92</v>
      </c>
      <c r="H89" t="s">
        <v>55</v>
      </c>
      <c r="I89" t="s">
        <v>56</v>
      </c>
      <c r="J89" t="s">
        <v>57</v>
      </c>
      <c r="K89">
        <v>46624955.15738</v>
      </c>
      <c r="L89">
        <f t="shared" si="12"/>
        <v>7.6686184271242661</v>
      </c>
      <c r="M89" s="6" t="s">
        <v>59</v>
      </c>
      <c r="N89">
        <v>179.12729999999999</v>
      </c>
      <c r="O89">
        <f t="shared" si="8"/>
        <v>260289.4989059736</v>
      </c>
      <c r="V89">
        <f t="shared" si="10"/>
        <v>138910.70000000001</v>
      </c>
      <c r="W89">
        <v>138910.70000000001</v>
      </c>
      <c r="Y89">
        <v>3</v>
      </c>
      <c r="AA89">
        <f t="shared" si="11"/>
        <v>0.17789256524479796</v>
      </c>
    </row>
    <row r="90" spans="3:27" ht="12.75" customHeight="1" x14ac:dyDescent="0.2">
      <c r="C90">
        <v>51</v>
      </c>
      <c r="D90" t="s">
        <v>51</v>
      </c>
      <c r="E90" t="s">
        <v>52</v>
      </c>
      <c r="F90" t="s">
        <v>53</v>
      </c>
      <c r="G90" s="13" t="s">
        <v>116</v>
      </c>
      <c r="H90" t="s">
        <v>55</v>
      </c>
      <c r="I90" t="s">
        <v>56</v>
      </c>
      <c r="J90" t="s">
        <v>57</v>
      </c>
      <c r="K90">
        <v>16387233.391062001</v>
      </c>
      <c r="L90">
        <f t="shared" si="12"/>
        <v>7.2145056390851749</v>
      </c>
      <c r="M90" s="6" t="s">
        <v>59</v>
      </c>
      <c r="N90">
        <v>62.957720000000002</v>
      </c>
      <c r="O90">
        <f t="shared" ref="O90:O121" si="13">K90/N90</f>
        <v>260289.4989059642</v>
      </c>
      <c r="V90">
        <f t="shared" si="10"/>
        <v>138910.70000000001</v>
      </c>
      <c r="W90">
        <v>138910.70000000001</v>
      </c>
      <c r="Y90">
        <v>3</v>
      </c>
      <c r="AA90">
        <f t="shared" si="11"/>
        <v>0.17789256524480437</v>
      </c>
    </row>
    <row r="91" spans="3:27" ht="12.75" customHeight="1" x14ac:dyDescent="0.2">
      <c r="C91">
        <v>55</v>
      </c>
      <c r="D91" t="s">
        <v>51</v>
      </c>
      <c r="E91" t="s">
        <v>52</v>
      </c>
      <c r="F91" t="s">
        <v>53</v>
      </c>
      <c r="G91" s="13" t="s">
        <v>171</v>
      </c>
      <c r="H91" t="s">
        <v>55</v>
      </c>
      <c r="I91" t="s">
        <v>56</v>
      </c>
      <c r="J91" t="s">
        <v>57</v>
      </c>
      <c r="K91">
        <v>10307032.658292999</v>
      </c>
      <c r="L91">
        <f t="shared" si="12"/>
        <v>7.0131336521296328</v>
      </c>
      <c r="M91" s="6" t="s">
        <v>99</v>
      </c>
      <c r="N91">
        <v>1</v>
      </c>
      <c r="O91">
        <f t="shared" si="13"/>
        <v>10307032.658292999</v>
      </c>
      <c r="V91">
        <f t="shared" si="10"/>
        <v>90230.7</v>
      </c>
      <c r="W91">
        <v>90230.7</v>
      </c>
      <c r="Y91">
        <v>2</v>
      </c>
      <c r="AA91">
        <f t="shared" si="11"/>
        <v>4.3771424323275389E-3</v>
      </c>
    </row>
    <row r="92" spans="3:27" ht="12.75" customHeight="1" x14ac:dyDescent="0.2">
      <c r="C92">
        <v>56</v>
      </c>
      <c r="D92" t="s">
        <v>51</v>
      </c>
      <c r="E92" t="s">
        <v>52</v>
      </c>
      <c r="F92" t="s">
        <v>53</v>
      </c>
      <c r="G92" s="13" t="s">
        <v>98</v>
      </c>
      <c r="H92" t="s">
        <v>55</v>
      </c>
      <c r="I92" t="s">
        <v>56</v>
      </c>
      <c r="J92" t="s">
        <v>57</v>
      </c>
      <c r="K92">
        <v>10307032.658292999</v>
      </c>
      <c r="L92">
        <f t="shared" si="12"/>
        <v>7.0131336521296328</v>
      </c>
      <c r="M92" s="6" t="s">
        <v>99</v>
      </c>
      <c r="N92">
        <v>1</v>
      </c>
      <c r="O92">
        <f t="shared" si="13"/>
        <v>10307032.658292999</v>
      </c>
      <c r="V92">
        <f t="shared" si="10"/>
        <v>90230.7</v>
      </c>
      <c r="W92">
        <v>90230.7</v>
      </c>
      <c r="Y92">
        <v>2</v>
      </c>
      <c r="AA92">
        <f t="shared" si="11"/>
        <v>4.3771424323275389E-3</v>
      </c>
    </row>
    <row r="93" spans="3:27" ht="12.75" customHeight="1" x14ac:dyDescent="0.25">
      <c r="C93">
        <v>57</v>
      </c>
      <c r="D93" t="s">
        <v>51</v>
      </c>
      <c r="E93" t="s">
        <v>52</v>
      </c>
      <c r="F93" t="s">
        <v>53</v>
      </c>
      <c r="G93" s="13" t="s">
        <v>179</v>
      </c>
      <c r="H93" t="s">
        <v>55</v>
      </c>
      <c r="I93" t="s">
        <v>56</v>
      </c>
      <c r="J93" t="s">
        <v>57</v>
      </c>
      <c r="K93">
        <v>1316900.3380470001</v>
      </c>
      <c r="L93">
        <f t="shared" si="12"/>
        <v>6.1195529091500909</v>
      </c>
      <c r="M93" s="12" t="s">
        <v>175</v>
      </c>
      <c r="N93">
        <v>1</v>
      </c>
      <c r="O93">
        <f t="shared" si="13"/>
        <v>1316900.3380470001</v>
      </c>
      <c r="V93">
        <f t="shared" si="10"/>
        <v>19997.400000000001</v>
      </c>
      <c r="W93">
        <v>19997.400000000001</v>
      </c>
      <c r="Y93">
        <v>1</v>
      </c>
      <c r="AA93">
        <f t="shared" si="11"/>
        <v>1.5185203786686472E-2</v>
      </c>
    </row>
    <row r="94" spans="3:27" ht="12.75" customHeight="1" x14ac:dyDescent="0.25">
      <c r="C94">
        <v>58</v>
      </c>
      <c r="D94" t="s">
        <v>51</v>
      </c>
      <c r="E94" t="s">
        <v>52</v>
      </c>
      <c r="F94" t="s">
        <v>53</v>
      </c>
      <c r="G94" s="13" t="s">
        <v>180</v>
      </c>
      <c r="H94" t="s">
        <v>55</v>
      </c>
      <c r="I94" t="s">
        <v>56</v>
      </c>
      <c r="J94" t="s">
        <v>57</v>
      </c>
      <c r="K94">
        <v>1316900.3380470001</v>
      </c>
      <c r="L94">
        <f t="shared" si="12"/>
        <v>6.1195529091500909</v>
      </c>
      <c r="M94" s="12" t="s">
        <v>175</v>
      </c>
      <c r="N94">
        <v>1</v>
      </c>
      <c r="O94">
        <f t="shared" si="13"/>
        <v>1316900.3380470001</v>
      </c>
      <c r="V94">
        <f t="shared" si="10"/>
        <v>19997.400000000001</v>
      </c>
      <c r="W94">
        <v>19997.400000000001</v>
      </c>
      <c r="Y94">
        <v>1</v>
      </c>
      <c r="AA94">
        <f t="shared" si="11"/>
        <v>1.5185203786686472E-2</v>
      </c>
    </row>
    <row r="95" spans="3:27" ht="12.75" customHeight="1" x14ac:dyDescent="0.2">
      <c r="C95">
        <v>78</v>
      </c>
      <c r="D95" t="s">
        <v>51</v>
      </c>
      <c r="E95" t="s">
        <v>52</v>
      </c>
      <c r="F95" t="s">
        <v>53</v>
      </c>
      <c r="G95" s="13" t="s">
        <v>177</v>
      </c>
      <c r="H95" t="s">
        <v>55</v>
      </c>
      <c r="I95" t="s">
        <v>56</v>
      </c>
      <c r="J95" t="s">
        <v>57</v>
      </c>
      <c r="K95">
        <v>903571.98045899998</v>
      </c>
      <c r="L95">
        <f t="shared" si="12"/>
        <v>5.9559627550939265</v>
      </c>
      <c r="M95" s="20" t="s">
        <v>177</v>
      </c>
      <c r="N95">
        <v>1</v>
      </c>
      <c r="O95">
        <f t="shared" si="13"/>
        <v>903571.98045899998</v>
      </c>
      <c r="V95">
        <f t="shared" si="10"/>
        <v>903571.9</v>
      </c>
      <c r="W95">
        <v>903571.9</v>
      </c>
      <c r="Y95">
        <v>1</v>
      </c>
      <c r="AA95">
        <f t="shared" si="11"/>
        <v>0.99999991095452079</v>
      </c>
    </row>
    <row r="96" spans="3:27" x14ac:dyDescent="0.2">
      <c r="C96">
        <v>72</v>
      </c>
      <c r="D96" t="s">
        <v>51</v>
      </c>
      <c r="E96" t="s">
        <v>52</v>
      </c>
      <c r="F96" t="s">
        <v>53</v>
      </c>
      <c r="G96" s="13" t="s">
        <v>162</v>
      </c>
      <c r="H96" t="s">
        <v>55</v>
      </c>
      <c r="I96" t="s">
        <v>56</v>
      </c>
      <c r="J96" t="s">
        <v>57</v>
      </c>
      <c r="K96">
        <v>527309.67943899997</v>
      </c>
      <c r="L96">
        <f t="shared" si="12"/>
        <v>5.7220657434315267</v>
      </c>
      <c r="M96" s="20" t="s">
        <v>162</v>
      </c>
      <c r="N96">
        <v>1</v>
      </c>
      <c r="O96">
        <f t="shared" si="13"/>
        <v>527309.67943899997</v>
      </c>
      <c r="V96">
        <f t="shared" si="10"/>
        <v>527309.6</v>
      </c>
      <c r="W96">
        <v>527309.6</v>
      </c>
      <c r="Y96">
        <v>1</v>
      </c>
      <c r="AA96">
        <f t="shared" si="11"/>
        <v>0.99999984935038533</v>
      </c>
    </row>
    <row r="97" spans="3:27" x14ac:dyDescent="0.2">
      <c r="C97">
        <v>82</v>
      </c>
      <c r="D97" t="s">
        <v>51</v>
      </c>
      <c r="E97" t="s">
        <v>52</v>
      </c>
      <c r="F97" t="s">
        <v>53</v>
      </c>
      <c r="G97" s="13" t="s">
        <v>123</v>
      </c>
      <c r="H97" t="s">
        <v>55</v>
      </c>
      <c r="I97" t="s">
        <v>56</v>
      </c>
      <c r="J97" t="s">
        <v>57</v>
      </c>
      <c r="K97">
        <v>562723.72086400003</v>
      </c>
      <c r="L97">
        <f t="shared" si="12"/>
        <v>5.7502952226414781</v>
      </c>
      <c r="M97" s="20" t="s">
        <v>123</v>
      </c>
      <c r="N97">
        <v>30</v>
      </c>
      <c r="O97">
        <f t="shared" si="13"/>
        <v>18757.457362133333</v>
      </c>
      <c r="V97">
        <f t="shared" si="10"/>
        <v>562723.69999999995</v>
      </c>
      <c r="W97">
        <v>562723.69999999995</v>
      </c>
      <c r="Y97">
        <v>1</v>
      </c>
      <c r="AA97">
        <f t="shared" si="11"/>
        <v>29.999998887695725</v>
      </c>
    </row>
    <row r="98" spans="3:27" x14ac:dyDescent="0.2">
      <c r="C98">
        <v>83</v>
      </c>
      <c r="D98" t="s">
        <v>51</v>
      </c>
      <c r="E98" t="s">
        <v>52</v>
      </c>
      <c r="F98" t="s">
        <v>53</v>
      </c>
      <c r="G98" s="13" t="s">
        <v>134</v>
      </c>
      <c r="H98" t="s">
        <v>55</v>
      </c>
      <c r="I98" t="s">
        <v>56</v>
      </c>
      <c r="J98" t="s">
        <v>57</v>
      </c>
      <c r="K98">
        <v>2228999.914508</v>
      </c>
      <c r="L98">
        <f t="shared" si="12"/>
        <v>6.3481100518231246</v>
      </c>
      <c r="M98" s="20" t="s">
        <v>134</v>
      </c>
      <c r="N98">
        <v>30</v>
      </c>
      <c r="O98">
        <f t="shared" si="13"/>
        <v>74299.997150266674</v>
      </c>
      <c r="V98">
        <f t="shared" si="10"/>
        <v>2228999.9</v>
      </c>
      <c r="W98">
        <v>2228999.9</v>
      </c>
      <c r="Y98">
        <v>1</v>
      </c>
      <c r="AA98">
        <f t="shared" si="11"/>
        <v>29.999999804737538</v>
      </c>
    </row>
    <row r="99" spans="3:27" x14ac:dyDescent="0.2">
      <c r="C99">
        <v>67</v>
      </c>
      <c r="D99" t="s">
        <v>51</v>
      </c>
      <c r="E99" t="s">
        <v>52</v>
      </c>
      <c r="F99" t="s">
        <v>53</v>
      </c>
      <c r="G99" s="13" t="s">
        <v>147</v>
      </c>
      <c r="H99" t="s">
        <v>55</v>
      </c>
      <c r="I99" t="s">
        <v>56</v>
      </c>
      <c r="J99" t="s">
        <v>57</v>
      </c>
      <c r="K99">
        <v>20570.604788000001</v>
      </c>
      <c r="L99">
        <f t="shared" si="12"/>
        <v>4.3132470603981741</v>
      </c>
      <c r="N99">
        <v>1</v>
      </c>
      <c r="O99">
        <f t="shared" si="13"/>
        <v>20570.604788000001</v>
      </c>
      <c r="V99" t="e">
        <f t="shared" si="10"/>
        <v>#N/A</v>
      </c>
      <c r="W99" t="e">
        <f>#N/A</f>
        <v>#N/A</v>
      </c>
      <c r="Y99">
        <v>1</v>
      </c>
      <c r="AA99" t="e">
        <f t="shared" si="11"/>
        <v>#N/A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99"/>
  <sheetViews>
    <sheetView topLeftCell="B4" zoomScaleNormal="100" workbookViewId="0">
      <selection activeCell="O10" sqref="O10"/>
    </sheetView>
  </sheetViews>
  <sheetFormatPr defaultRowHeight="12.75" x14ac:dyDescent="0.2"/>
  <cols>
    <col min="1" max="1" width="8.42578125"/>
    <col min="2" max="3" width="8.28515625"/>
    <col min="4" max="15" width="8.42578125"/>
    <col min="16" max="16" width="8.28515625"/>
    <col min="17" max="1025" width="8.42578125"/>
  </cols>
  <sheetData>
    <row r="2" spans="3:19" x14ac:dyDescent="0.2">
      <c r="M2" t="s">
        <v>0</v>
      </c>
      <c r="N2">
        <v>20</v>
      </c>
    </row>
    <row r="3" spans="3:19" x14ac:dyDescent="0.2">
      <c r="M3" t="s">
        <v>2</v>
      </c>
      <c r="N3">
        <v>5.7</v>
      </c>
    </row>
    <row r="4" spans="3:19" x14ac:dyDescent="0.2">
      <c r="M4" t="s">
        <v>5</v>
      </c>
      <c r="N4" s="2">
        <v>1000000000</v>
      </c>
    </row>
    <row r="8" spans="3:19" x14ac:dyDescent="0.2">
      <c r="N8" t="s">
        <v>22</v>
      </c>
      <c r="R8" t="s">
        <v>23</v>
      </c>
      <c r="S8" t="s">
        <v>23</v>
      </c>
    </row>
    <row r="9" spans="3:19" ht="15" x14ac:dyDescent="0.25">
      <c r="C9" t="s">
        <v>36</v>
      </c>
      <c r="K9" t="s">
        <v>37</v>
      </c>
      <c r="L9" t="s">
        <v>38</v>
      </c>
      <c r="M9" t="s">
        <v>28</v>
      </c>
      <c r="N9" t="s">
        <v>39</v>
      </c>
      <c r="O9" t="s">
        <v>40</v>
      </c>
      <c r="R9" s="12" t="s">
        <v>41</v>
      </c>
      <c r="S9" s="12" t="s">
        <v>42</v>
      </c>
    </row>
    <row r="10" spans="3:19" ht="15" x14ac:dyDescent="0.25">
      <c r="C10">
        <v>19</v>
      </c>
      <c r="D10" t="s">
        <v>51</v>
      </c>
      <c r="E10" t="s">
        <v>52</v>
      </c>
      <c r="F10" t="s">
        <v>53</v>
      </c>
      <c r="G10" s="13" t="s">
        <v>54</v>
      </c>
      <c r="H10" t="s">
        <v>55</v>
      </c>
      <c r="I10" t="s">
        <v>56</v>
      </c>
      <c r="J10" t="s">
        <v>57</v>
      </c>
      <c r="K10">
        <v>1631411.6455570001</v>
      </c>
      <c r="L10">
        <f t="shared" ref="L10:L27" si="0">LOG10(K10)</f>
        <v>6.2125635581201522</v>
      </c>
      <c r="M10" t="s">
        <v>58</v>
      </c>
      <c r="N10">
        <v>26.518879999999999</v>
      </c>
      <c r="O10">
        <f t="shared" ref="O10:O29" si="1">K10/N10</f>
        <v>61518.874309812483</v>
      </c>
      <c r="R10" s="14" t="s">
        <v>59</v>
      </c>
      <c r="S10" s="12">
        <v>138910.70000000001</v>
      </c>
    </row>
    <row r="11" spans="3:19" ht="15" customHeight="1" x14ac:dyDescent="0.2">
      <c r="C11">
        <v>85</v>
      </c>
      <c r="D11" t="s">
        <v>51</v>
      </c>
      <c r="E11" t="s">
        <v>52</v>
      </c>
      <c r="F11" t="s">
        <v>53</v>
      </c>
      <c r="G11" s="13" t="s">
        <v>62</v>
      </c>
      <c r="H11" t="s">
        <v>55</v>
      </c>
      <c r="I11" t="s">
        <v>56</v>
      </c>
      <c r="J11" t="s">
        <v>57</v>
      </c>
      <c r="K11">
        <v>1506.2593340000001</v>
      </c>
      <c r="L11">
        <f t="shared" si="0"/>
        <v>3.1778997511668337</v>
      </c>
      <c r="N11">
        <v>1</v>
      </c>
      <c r="O11">
        <f t="shared" si="1"/>
        <v>1506.2593340000001</v>
      </c>
    </row>
    <row r="12" spans="3:19" ht="15" customHeight="1" x14ac:dyDescent="0.2">
      <c r="C12">
        <v>77</v>
      </c>
      <c r="D12" t="s">
        <v>51</v>
      </c>
      <c r="E12" t="s">
        <v>52</v>
      </c>
      <c r="F12" t="s">
        <v>53</v>
      </c>
      <c r="G12" s="13" t="s">
        <v>64</v>
      </c>
      <c r="H12" t="s">
        <v>55</v>
      </c>
      <c r="I12" t="s">
        <v>56</v>
      </c>
      <c r="J12" t="s">
        <v>57</v>
      </c>
      <c r="K12">
        <v>602.50373400000001</v>
      </c>
      <c r="L12">
        <f t="shared" si="0"/>
        <v>2.7799597427831224</v>
      </c>
      <c r="N12">
        <v>1</v>
      </c>
      <c r="O12">
        <f t="shared" si="1"/>
        <v>602.50373400000001</v>
      </c>
    </row>
    <row r="13" spans="3:19" ht="15" customHeight="1" x14ac:dyDescent="0.2">
      <c r="C13">
        <v>73</v>
      </c>
      <c r="D13" t="s">
        <v>51</v>
      </c>
      <c r="E13" t="s">
        <v>52</v>
      </c>
      <c r="F13" t="s">
        <v>53</v>
      </c>
      <c r="G13" s="13" t="s">
        <v>66</v>
      </c>
      <c r="H13" t="s">
        <v>55</v>
      </c>
      <c r="I13" t="s">
        <v>56</v>
      </c>
      <c r="J13" t="s">
        <v>57</v>
      </c>
      <c r="K13">
        <v>37523.013831999997</v>
      </c>
      <c r="L13">
        <f t="shared" si="0"/>
        <v>4.574297713450119</v>
      </c>
      <c r="N13">
        <v>1</v>
      </c>
      <c r="O13">
        <f t="shared" si="1"/>
        <v>37523.013831999997</v>
      </c>
    </row>
    <row r="14" spans="3:19" ht="15" customHeight="1" x14ac:dyDescent="0.2">
      <c r="C14">
        <v>65</v>
      </c>
      <c r="D14" t="s">
        <v>51</v>
      </c>
      <c r="E14" t="s">
        <v>52</v>
      </c>
      <c r="F14" t="s">
        <v>53</v>
      </c>
      <c r="G14" s="13" t="s">
        <v>68</v>
      </c>
      <c r="H14" t="s">
        <v>55</v>
      </c>
      <c r="I14" t="s">
        <v>56</v>
      </c>
      <c r="J14" t="s">
        <v>57</v>
      </c>
      <c r="K14">
        <v>18028.103525999999</v>
      </c>
      <c r="L14">
        <f t="shared" si="0"/>
        <v>4.2559500433329003</v>
      </c>
      <c r="M14" t="s">
        <v>68</v>
      </c>
      <c r="N14">
        <v>1</v>
      </c>
      <c r="O14">
        <f t="shared" si="1"/>
        <v>18028.103525999999</v>
      </c>
    </row>
    <row r="15" spans="3:19" ht="15" x14ac:dyDescent="0.25">
      <c r="C15">
        <v>13</v>
      </c>
      <c r="D15" t="s">
        <v>51</v>
      </c>
      <c r="E15" t="s">
        <v>52</v>
      </c>
      <c r="F15" t="s">
        <v>53</v>
      </c>
      <c r="G15" s="13" t="s">
        <v>70</v>
      </c>
      <c r="H15" t="s">
        <v>55</v>
      </c>
      <c r="I15" t="s">
        <v>56</v>
      </c>
      <c r="J15" t="s">
        <v>57</v>
      </c>
      <c r="K15">
        <v>15477.301675999999</v>
      </c>
      <c r="L15">
        <f t="shared" si="0"/>
        <v>4.1896952477312572</v>
      </c>
      <c r="M15" t="s">
        <v>71</v>
      </c>
      <c r="N15">
        <v>1</v>
      </c>
      <c r="O15">
        <f t="shared" si="1"/>
        <v>15477.301675999999</v>
      </c>
      <c r="R15" s="14" t="s">
        <v>72</v>
      </c>
      <c r="S15" s="12">
        <v>261600.6</v>
      </c>
    </row>
    <row r="16" spans="3:19" ht="15" customHeight="1" x14ac:dyDescent="0.2">
      <c r="C16">
        <v>66</v>
      </c>
      <c r="D16" t="s">
        <v>51</v>
      </c>
      <c r="E16" t="s">
        <v>52</v>
      </c>
      <c r="F16" t="s">
        <v>53</v>
      </c>
      <c r="G16" s="13" t="s">
        <v>74</v>
      </c>
      <c r="H16" t="s">
        <v>55</v>
      </c>
      <c r="I16" t="s">
        <v>56</v>
      </c>
      <c r="J16" t="s">
        <v>57</v>
      </c>
      <c r="K16">
        <v>50360.187089999999</v>
      </c>
      <c r="L16">
        <f t="shared" si="0"/>
        <v>4.7020873348592502</v>
      </c>
      <c r="N16">
        <v>1</v>
      </c>
      <c r="O16">
        <f t="shared" si="1"/>
        <v>50360.187089999999</v>
      </c>
    </row>
    <row r="17" spans="3:19" ht="15" x14ac:dyDescent="0.25">
      <c r="C17">
        <v>15</v>
      </c>
      <c r="D17" t="s">
        <v>51</v>
      </c>
      <c r="E17" t="s">
        <v>52</v>
      </c>
      <c r="F17" t="s">
        <v>53</v>
      </c>
      <c r="G17" s="13" t="s">
        <v>76</v>
      </c>
      <c r="H17" t="s">
        <v>55</v>
      </c>
      <c r="I17" t="s">
        <v>56</v>
      </c>
      <c r="J17" t="s">
        <v>57</v>
      </c>
      <c r="K17">
        <v>24603.60095</v>
      </c>
      <c r="L17">
        <f t="shared" si="0"/>
        <v>4.3909986745125611</v>
      </c>
      <c r="M17" t="s">
        <v>71</v>
      </c>
      <c r="N17">
        <v>15.896570000000001</v>
      </c>
      <c r="O17">
        <f t="shared" si="1"/>
        <v>1547.7301675770307</v>
      </c>
      <c r="R17" s="12" t="s">
        <v>75</v>
      </c>
      <c r="S17" s="12">
        <v>30212.799999999999</v>
      </c>
    </row>
    <row r="18" spans="3:19" ht="15" x14ac:dyDescent="0.25">
      <c r="C18">
        <v>4</v>
      </c>
      <c r="D18" t="s">
        <v>51</v>
      </c>
      <c r="E18" t="s">
        <v>52</v>
      </c>
      <c r="F18" t="s">
        <v>53</v>
      </c>
      <c r="G18" s="13" t="s">
        <v>80</v>
      </c>
      <c r="H18" t="s">
        <v>55</v>
      </c>
      <c r="I18" t="s">
        <v>56</v>
      </c>
      <c r="J18" t="s">
        <v>57</v>
      </c>
      <c r="K18">
        <v>2732863.4968389999</v>
      </c>
      <c r="L18">
        <f t="shared" si="0"/>
        <v>6.4366179397606791</v>
      </c>
      <c r="N18">
        <v>325.4248</v>
      </c>
      <c r="O18">
        <f t="shared" si="1"/>
        <v>8397.8341442907858</v>
      </c>
      <c r="R18" s="12" t="s">
        <v>81</v>
      </c>
      <c r="S18" s="12">
        <v>2697</v>
      </c>
    </row>
    <row r="19" spans="3:19" ht="15" customHeight="1" x14ac:dyDescent="0.2">
      <c r="C19">
        <v>46</v>
      </c>
      <c r="D19" t="s">
        <v>51</v>
      </c>
      <c r="E19" t="s">
        <v>52</v>
      </c>
      <c r="F19" t="s">
        <v>53</v>
      </c>
      <c r="G19" s="13" t="s">
        <v>84</v>
      </c>
      <c r="H19" t="s">
        <v>55</v>
      </c>
      <c r="I19" t="s">
        <v>56</v>
      </c>
      <c r="J19" t="s">
        <v>57</v>
      </c>
      <c r="K19">
        <v>3824.557624</v>
      </c>
      <c r="L19">
        <f t="shared" si="0"/>
        <v>3.5825812087533286</v>
      </c>
      <c r="M19" t="s">
        <v>85</v>
      </c>
      <c r="N19">
        <v>1</v>
      </c>
      <c r="O19">
        <f t="shared" si="1"/>
        <v>3824.557624</v>
      </c>
    </row>
    <row r="20" spans="3:19" ht="15" customHeight="1" x14ac:dyDescent="0.2">
      <c r="C20">
        <v>69</v>
      </c>
      <c r="D20" t="s">
        <v>51</v>
      </c>
      <c r="E20" t="s">
        <v>52</v>
      </c>
      <c r="F20" t="s">
        <v>53</v>
      </c>
      <c r="G20" s="13" t="s">
        <v>87</v>
      </c>
      <c r="H20" t="s">
        <v>55</v>
      </c>
      <c r="I20" t="s">
        <v>56</v>
      </c>
      <c r="J20" t="s">
        <v>57</v>
      </c>
      <c r="K20">
        <v>803480.24704499997</v>
      </c>
      <c r="L20">
        <f t="shared" si="0"/>
        <v>5.9049752044287898</v>
      </c>
      <c r="M20" t="s">
        <v>87</v>
      </c>
      <c r="N20">
        <v>1</v>
      </c>
      <c r="O20">
        <f t="shared" si="1"/>
        <v>803480.24704499997</v>
      </c>
    </row>
    <row r="21" spans="3:19" ht="15" customHeight="1" x14ac:dyDescent="0.2">
      <c r="C21">
        <v>86</v>
      </c>
      <c r="D21" t="s">
        <v>51</v>
      </c>
      <c r="E21" t="s">
        <v>52</v>
      </c>
      <c r="F21" t="s">
        <v>53</v>
      </c>
      <c r="G21" s="13" t="s">
        <v>90</v>
      </c>
      <c r="H21" t="s">
        <v>55</v>
      </c>
      <c r="I21" t="s">
        <v>56</v>
      </c>
      <c r="J21" t="s">
        <v>57</v>
      </c>
      <c r="K21">
        <v>6025.0373360000003</v>
      </c>
      <c r="L21">
        <f t="shared" si="0"/>
        <v>3.7799597424947957</v>
      </c>
      <c r="N21">
        <v>1</v>
      </c>
      <c r="O21">
        <f t="shared" si="1"/>
        <v>6025.0373360000003</v>
      </c>
    </row>
    <row r="22" spans="3:19" ht="15" x14ac:dyDescent="0.25">
      <c r="C22">
        <v>18</v>
      </c>
      <c r="D22" t="s">
        <v>51</v>
      </c>
      <c r="E22" t="s">
        <v>52</v>
      </c>
      <c r="F22" t="s">
        <v>53</v>
      </c>
      <c r="G22" s="13" t="s">
        <v>60</v>
      </c>
      <c r="H22" t="s">
        <v>55</v>
      </c>
      <c r="I22" t="s">
        <v>56</v>
      </c>
      <c r="J22" t="s">
        <v>57</v>
      </c>
      <c r="K22">
        <v>1265624.110043</v>
      </c>
      <c r="L22">
        <f t="shared" si="0"/>
        <v>6.1023047395092416</v>
      </c>
      <c r="M22" t="s">
        <v>58</v>
      </c>
      <c r="N22">
        <v>20.572939999999999</v>
      </c>
      <c r="O22">
        <f t="shared" si="1"/>
        <v>61518.87430979724</v>
      </c>
      <c r="R22" s="14" t="s">
        <v>85</v>
      </c>
      <c r="S22" s="12">
        <v>7183.5</v>
      </c>
    </row>
    <row r="23" spans="3:19" ht="15" x14ac:dyDescent="0.25">
      <c r="C23">
        <v>28</v>
      </c>
      <c r="D23" t="s">
        <v>51</v>
      </c>
      <c r="E23" t="s">
        <v>52</v>
      </c>
      <c r="F23" t="s">
        <v>53</v>
      </c>
      <c r="G23" s="13" t="s">
        <v>63</v>
      </c>
      <c r="H23" t="s">
        <v>55</v>
      </c>
      <c r="I23" t="s">
        <v>56</v>
      </c>
      <c r="J23" t="s">
        <v>57</v>
      </c>
      <c r="K23">
        <v>1026415.1821419999</v>
      </c>
      <c r="L23">
        <f t="shared" si="0"/>
        <v>6.0113230672481368</v>
      </c>
      <c r="M23" t="s">
        <v>72</v>
      </c>
      <c r="N23">
        <v>2.9672550000000002</v>
      </c>
      <c r="O23">
        <f t="shared" si="1"/>
        <v>345914.04585787194</v>
      </c>
      <c r="R23" s="12" t="s">
        <v>74</v>
      </c>
      <c r="S23" s="12">
        <v>5035438.5999999996</v>
      </c>
    </row>
    <row r="24" spans="3:19" ht="15" x14ac:dyDescent="0.25">
      <c r="C24">
        <v>17</v>
      </c>
      <c r="D24" t="s">
        <v>51</v>
      </c>
      <c r="E24" t="s">
        <v>52</v>
      </c>
      <c r="F24" t="s">
        <v>53</v>
      </c>
      <c r="G24" s="13" t="s">
        <v>95</v>
      </c>
      <c r="H24" t="s">
        <v>55</v>
      </c>
      <c r="I24" t="s">
        <v>56</v>
      </c>
      <c r="J24" t="s">
        <v>57</v>
      </c>
      <c r="K24">
        <v>12084287.822197</v>
      </c>
      <c r="L24">
        <f t="shared" si="0"/>
        <v>7.0822210607011522</v>
      </c>
      <c r="M24" t="s">
        <v>58</v>
      </c>
      <c r="N24">
        <v>196.43219999999999</v>
      </c>
      <c r="O24">
        <f t="shared" si="1"/>
        <v>61518.87430979748</v>
      </c>
      <c r="R24" s="14" t="s">
        <v>96</v>
      </c>
      <c r="S24" s="12">
        <v>18788.599999999999</v>
      </c>
    </row>
    <row r="25" spans="3:19" ht="15" customHeight="1" x14ac:dyDescent="0.2">
      <c r="C25">
        <v>56</v>
      </c>
      <c r="D25" t="s">
        <v>51</v>
      </c>
      <c r="E25" t="s">
        <v>52</v>
      </c>
      <c r="F25" t="s">
        <v>53</v>
      </c>
      <c r="G25" s="13" t="s">
        <v>98</v>
      </c>
      <c r="H25" t="s">
        <v>55</v>
      </c>
      <c r="I25" t="s">
        <v>56</v>
      </c>
      <c r="J25" t="s">
        <v>57</v>
      </c>
      <c r="K25">
        <v>10307032.658292999</v>
      </c>
      <c r="L25">
        <f t="shared" si="0"/>
        <v>7.0131336521296328</v>
      </c>
      <c r="M25" t="s">
        <v>99</v>
      </c>
      <c r="N25">
        <v>1</v>
      </c>
      <c r="O25">
        <f t="shared" si="1"/>
        <v>10307032.658292999</v>
      </c>
    </row>
    <row r="26" spans="3:19" ht="15" customHeight="1" x14ac:dyDescent="0.2">
      <c r="C26">
        <v>64</v>
      </c>
      <c r="D26" t="s">
        <v>51</v>
      </c>
      <c r="E26" t="s">
        <v>52</v>
      </c>
      <c r="F26" t="s">
        <v>53</v>
      </c>
      <c r="G26" s="13" t="s">
        <v>101</v>
      </c>
      <c r="H26" t="s">
        <v>55</v>
      </c>
      <c r="I26" t="s">
        <v>56</v>
      </c>
      <c r="J26" t="s">
        <v>57</v>
      </c>
      <c r="K26">
        <v>18122.380147</v>
      </c>
      <c r="L26">
        <f t="shared" si="0"/>
        <v>4.2582152362119032</v>
      </c>
      <c r="M26" t="s">
        <v>68</v>
      </c>
      <c r="N26">
        <v>1</v>
      </c>
      <c r="O26">
        <f t="shared" si="1"/>
        <v>18122.380147</v>
      </c>
    </row>
    <row r="27" spans="3:19" ht="15" x14ac:dyDescent="0.25">
      <c r="C27">
        <v>23</v>
      </c>
      <c r="D27" t="s">
        <v>51</v>
      </c>
      <c r="E27" t="s">
        <v>52</v>
      </c>
      <c r="F27" t="s">
        <v>53</v>
      </c>
      <c r="G27" s="13" t="s">
        <v>65</v>
      </c>
      <c r="H27" t="s">
        <v>55</v>
      </c>
      <c r="I27" t="s">
        <v>56</v>
      </c>
      <c r="J27" t="s">
        <v>57</v>
      </c>
      <c r="K27">
        <v>13926521.903409</v>
      </c>
      <c r="L27">
        <f t="shared" si="0"/>
        <v>7.1438426665485562</v>
      </c>
      <c r="N27">
        <v>74.743269999999995</v>
      </c>
      <c r="O27">
        <f t="shared" si="1"/>
        <v>186324.76078995474</v>
      </c>
      <c r="R27" s="14" t="s">
        <v>99</v>
      </c>
      <c r="S27" s="12">
        <v>90230.7</v>
      </c>
    </row>
    <row r="28" spans="3:19" ht="15" customHeight="1" x14ac:dyDescent="0.2">
      <c r="C28">
        <v>89</v>
      </c>
      <c r="D28" t="s">
        <v>51</v>
      </c>
      <c r="E28" t="s">
        <v>52</v>
      </c>
      <c r="F28" t="s">
        <v>53</v>
      </c>
      <c r="G28" s="13" t="s">
        <v>106</v>
      </c>
      <c r="H28" t="s">
        <v>55</v>
      </c>
      <c r="I28" t="s">
        <v>56</v>
      </c>
      <c r="J28" t="s">
        <v>57</v>
      </c>
      <c r="K28">
        <v>0</v>
      </c>
      <c r="L28">
        <v>0</v>
      </c>
      <c r="N28">
        <v>1</v>
      </c>
      <c r="O28">
        <f t="shared" si="1"/>
        <v>0</v>
      </c>
    </row>
    <row r="29" spans="3:19" ht="15" customHeight="1" x14ac:dyDescent="0.2">
      <c r="C29">
        <v>80</v>
      </c>
      <c r="D29" t="s">
        <v>51</v>
      </c>
      <c r="E29" t="s">
        <v>52</v>
      </c>
      <c r="F29" t="s">
        <v>53</v>
      </c>
      <c r="G29" s="13" t="s">
        <v>108</v>
      </c>
      <c r="H29" t="s">
        <v>55</v>
      </c>
      <c r="I29" t="s">
        <v>56</v>
      </c>
      <c r="J29" t="s">
        <v>57</v>
      </c>
      <c r="K29">
        <v>914946.360139</v>
      </c>
      <c r="L29">
        <f t="shared" ref="L29:L48" si="2">LOG10(K29)</f>
        <v>5.961395633762085</v>
      </c>
      <c r="N29">
        <v>10</v>
      </c>
      <c r="O29">
        <f t="shared" si="1"/>
        <v>91494.636013900003</v>
      </c>
    </row>
    <row r="30" spans="3:19" ht="15" customHeight="1" x14ac:dyDescent="0.2">
      <c r="C30">
        <v>90</v>
      </c>
      <c r="D30" t="s">
        <v>51</v>
      </c>
      <c r="E30" t="s">
        <v>52</v>
      </c>
      <c r="F30" t="s">
        <v>53</v>
      </c>
      <c r="G30" s="13" t="s">
        <v>110</v>
      </c>
      <c r="H30" t="s">
        <v>55</v>
      </c>
      <c r="I30" t="s">
        <v>56</v>
      </c>
      <c r="J30" t="s">
        <v>57</v>
      </c>
      <c r="K30">
        <v>322819471.66819298</v>
      </c>
      <c r="L30">
        <f t="shared" si="2"/>
        <v>8.5089597224038389</v>
      </c>
    </row>
    <row r="31" spans="3:19" ht="15" customHeight="1" x14ac:dyDescent="0.2">
      <c r="C31">
        <v>87</v>
      </c>
      <c r="D31" t="s">
        <v>51</v>
      </c>
      <c r="E31" t="s">
        <v>52</v>
      </c>
      <c r="F31" t="s">
        <v>53</v>
      </c>
      <c r="G31" s="13" t="s">
        <v>112</v>
      </c>
      <c r="H31" t="s">
        <v>55</v>
      </c>
      <c r="I31" t="s">
        <v>56</v>
      </c>
      <c r="J31" t="s">
        <v>57</v>
      </c>
      <c r="K31">
        <v>15062593.338816</v>
      </c>
      <c r="L31">
        <f t="shared" si="2"/>
        <v>7.1778997511326956</v>
      </c>
      <c r="N31">
        <v>1</v>
      </c>
      <c r="O31">
        <f t="shared" ref="O31:O62" si="3">K31/N31</f>
        <v>15062593.338816</v>
      </c>
    </row>
    <row r="32" spans="3:19" ht="15" x14ac:dyDescent="0.25">
      <c r="C32">
        <v>42</v>
      </c>
      <c r="D32" t="s">
        <v>51</v>
      </c>
      <c r="E32" t="s">
        <v>52</v>
      </c>
      <c r="F32" t="s">
        <v>53</v>
      </c>
      <c r="G32" s="13" t="s">
        <v>67</v>
      </c>
      <c r="H32" t="s">
        <v>55</v>
      </c>
      <c r="I32" t="s">
        <v>56</v>
      </c>
      <c r="J32" t="s">
        <v>57</v>
      </c>
      <c r="K32">
        <v>535494293.24554002</v>
      </c>
      <c r="L32">
        <f t="shared" si="2"/>
        <v>8.7287548469229108</v>
      </c>
      <c r="N32">
        <v>743.12350000000004</v>
      </c>
      <c r="O32">
        <f t="shared" si="3"/>
        <v>720599.326014505</v>
      </c>
      <c r="R32" s="12" t="s">
        <v>62</v>
      </c>
      <c r="S32" s="12">
        <v>15062593.300000001</v>
      </c>
    </row>
    <row r="33" spans="3:19" ht="15" customHeight="1" x14ac:dyDescent="0.2">
      <c r="C33">
        <v>88</v>
      </c>
      <c r="D33" t="s">
        <v>51</v>
      </c>
      <c r="E33" t="s">
        <v>52</v>
      </c>
      <c r="F33" t="s">
        <v>53</v>
      </c>
      <c r="G33" s="13" t="s">
        <v>115</v>
      </c>
      <c r="H33" t="s">
        <v>55</v>
      </c>
      <c r="I33" t="s">
        <v>56</v>
      </c>
      <c r="J33" t="s">
        <v>57</v>
      </c>
      <c r="K33">
        <v>60250.373355000003</v>
      </c>
      <c r="L33">
        <f t="shared" si="2"/>
        <v>4.7799597424587548</v>
      </c>
      <c r="N33">
        <v>1</v>
      </c>
      <c r="O33">
        <f t="shared" si="3"/>
        <v>60250.373355000003</v>
      </c>
    </row>
    <row r="34" spans="3:19" ht="15" x14ac:dyDescent="0.25">
      <c r="C34">
        <v>34</v>
      </c>
      <c r="D34" t="s">
        <v>51</v>
      </c>
      <c r="E34" t="s">
        <v>52</v>
      </c>
      <c r="F34" t="s">
        <v>53</v>
      </c>
      <c r="G34" s="13" t="s">
        <v>69</v>
      </c>
      <c r="H34" t="s">
        <v>55</v>
      </c>
      <c r="I34" t="s">
        <v>56</v>
      </c>
      <c r="J34" t="s">
        <v>57</v>
      </c>
      <c r="K34">
        <v>26747945.42072</v>
      </c>
      <c r="L34">
        <f t="shared" si="2"/>
        <v>7.4272904283492958</v>
      </c>
      <c r="M34" t="s">
        <v>72</v>
      </c>
      <c r="N34">
        <v>77.325410000000005</v>
      </c>
      <c r="O34">
        <f t="shared" si="3"/>
        <v>345914.04585788806</v>
      </c>
      <c r="R34" s="12" t="s">
        <v>64</v>
      </c>
      <c r="S34" s="12">
        <v>6025037.2999999998</v>
      </c>
    </row>
    <row r="35" spans="3:19" ht="15" customHeight="1" x14ac:dyDescent="0.2">
      <c r="C35">
        <v>45</v>
      </c>
      <c r="D35" t="s">
        <v>51</v>
      </c>
      <c r="E35" t="s">
        <v>52</v>
      </c>
      <c r="F35" t="s">
        <v>53</v>
      </c>
      <c r="G35" s="13" t="s">
        <v>73</v>
      </c>
      <c r="H35" t="s">
        <v>55</v>
      </c>
      <c r="I35" t="s">
        <v>56</v>
      </c>
      <c r="J35" t="s">
        <v>57</v>
      </c>
      <c r="K35">
        <v>2939227.9186880002</v>
      </c>
      <c r="L35">
        <f t="shared" si="2"/>
        <v>6.4682332641912357</v>
      </c>
      <c r="M35" t="s">
        <v>96</v>
      </c>
      <c r="N35">
        <v>268.9907</v>
      </c>
      <c r="O35">
        <f t="shared" si="3"/>
        <v>10926.875608294265</v>
      </c>
    </row>
    <row r="36" spans="3:19" ht="15" x14ac:dyDescent="0.25">
      <c r="C36">
        <v>22</v>
      </c>
      <c r="D36" t="s">
        <v>51</v>
      </c>
      <c r="E36" t="s">
        <v>52</v>
      </c>
      <c r="F36" t="s">
        <v>53</v>
      </c>
      <c r="G36" s="13" t="s">
        <v>120</v>
      </c>
      <c r="H36" t="s">
        <v>55</v>
      </c>
      <c r="I36" t="s">
        <v>56</v>
      </c>
      <c r="J36" t="s">
        <v>57</v>
      </c>
      <c r="K36">
        <v>10797838.324952001</v>
      </c>
      <c r="L36">
        <f t="shared" si="2"/>
        <v>7.033336820532254</v>
      </c>
      <c r="M36" t="s">
        <v>120</v>
      </c>
      <c r="N36">
        <v>3496.0250000000001</v>
      </c>
      <c r="O36">
        <f t="shared" si="3"/>
        <v>3088.6044364534009</v>
      </c>
      <c r="R36" s="12" t="s">
        <v>121</v>
      </c>
      <c r="S36" s="12">
        <v>803.2</v>
      </c>
    </row>
    <row r="37" spans="3:19" ht="15" x14ac:dyDescent="0.25">
      <c r="C37">
        <v>39</v>
      </c>
      <c r="D37" t="s">
        <v>51</v>
      </c>
      <c r="E37" t="s">
        <v>52</v>
      </c>
      <c r="F37" t="s">
        <v>53</v>
      </c>
      <c r="G37" s="13" t="s">
        <v>75</v>
      </c>
      <c r="H37" t="s">
        <v>55</v>
      </c>
      <c r="I37" t="s">
        <v>56</v>
      </c>
      <c r="J37" t="s">
        <v>57</v>
      </c>
      <c r="K37">
        <v>23527440.684957001</v>
      </c>
      <c r="L37">
        <f t="shared" si="2"/>
        <v>7.3715746871907797</v>
      </c>
      <c r="M37" t="s">
        <v>72</v>
      </c>
      <c r="N37">
        <v>68.015280000000004</v>
      </c>
      <c r="O37">
        <f t="shared" si="3"/>
        <v>345914.04585788667</v>
      </c>
      <c r="R37" s="12" t="s">
        <v>123</v>
      </c>
      <c r="S37" s="12">
        <v>562723.69999999995</v>
      </c>
    </row>
    <row r="38" spans="3:19" ht="15" x14ac:dyDescent="0.25">
      <c r="C38">
        <v>12</v>
      </c>
      <c r="D38" t="s">
        <v>51</v>
      </c>
      <c r="E38" t="s">
        <v>52</v>
      </c>
      <c r="F38" t="s">
        <v>53</v>
      </c>
      <c r="G38" s="13" t="s">
        <v>77</v>
      </c>
      <c r="H38" t="s">
        <v>55</v>
      </c>
      <c r="I38" t="s">
        <v>56</v>
      </c>
      <c r="J38" t="s">
        <v>57</v>
      </c>
      <c r="K38">
        <v>1679296.6201309999</v>
      </c>
      <c r="L38">
        <f t="shared" si="2"/>
        <v>6.2251274138917321</v>
      </c>
      <c r="M38" t="s">
        <v>126</v>
      </c>
      <c r="N38">
        <v>1.257593</v>
      </c>
      <c r="O38">
        <f t="shared" si="3"/>
        <v>1335325.9918996051</v>
      </c>
      <c r="R38" s="12" t="s">
        <v>127</v>
      </c>
      <c r="S38" s="12">
        <v>36660.800000000003</v>
      </c>
    </row>
    <row r="39" spans="3:19" ht="15" x14ac:dyDescent="0.25">
      <c r="C39">
        <v>9</v>
      </c>
      <c r="D39" t="s">
        <v>51</v>
      </c>
      <c r="E39" t="s">
        <v>52</v>
      </c>
      <c r="F39" t="s">
        <v>53</v>
      </c>
      <c r="G39" s="13" t="s">
        <v>82</v>
      </c>
      <c r="H39" t="s">
        <v>55</v>
      </c>
      <c r="I39" t="s">
        <v>56</v>
      </c>
      <c r="J39" t="s">
        <v>57</v>
      </c>
      <c r="K39">
        <v>6375701.4369470002</v>
      </c>
      <c r="L39">
        <f t="shared" si="2"/>
        <v>6.8045279716060065</v>
      </c>
      <c r="M39" t="s">
        <v>126</v>
      </c>
      <c r="N39">
        <v>38.944490000000002</v>
      </c>
      <c r="O39">
        <f t="shared" si="3"/>
        <v>163712.54154174312</v>
      </c>
      <c r="R39" s="12" t="s">
        <v>130</v>
      </c>
      <c r="S39" s="12">
        <v>38974.699999999997</v>
      </c>
    </row>
    <row r="40" spans="3:19" ht="15" x14ac:dyDescent="0.25">
      <c r="C40">
        <v>20</v>
      </c>
      <c r="D40" t="s">
        <v>51</v>
      </c>
      <c r="E40" t="s">
        <v>52</v>
      </c>
      <c r="F40" t="s">
        <v>53</v>
      </c>
      <c r="G40" s="13" t="s">
        <v>86</v>
      </c>
      <c r="H40" t="s">
        <v>55</v>
      </c>
      <c r="I40" t="s">
        <v>56</v>
      </c>
      <c r="J40" t="s">
        <v>57</v>
      </c>
      <c r="K40">
        <v>6050031.4704949996</v>
      </c>
      <c r="L40">
        <f t="shared" si="2"/>
        <v>6.7817576337312744</v>
      </c>
      <c r="N40">
        <v>1147.759</v>
      </c>
      <c r="O40">
        <f t="shared" si="3"/>
        <v>5271.1688346551837</v>
      </c>
      <c r="R40" s="12" t="s">
        <v>132</v>
      </c>
      <c r="S40" s="12">
        <v>1808.5</v>
      </c>
    </row>
    <row r="41" spans="3:19" ht="15" x14ac:dyDescent="0.25">
      <c r="C41">
        <v>40</v>
      </c>
      <c r="D41" t="s">
        <v>51</v>
      </c>
      <c r="E41" t="s">
        <v>52</v>
      </c>
      <c r="F41" t="s">
        <v>53</v>
      </c>
      <c r="G41" s="13" t="s">
        <v>88</v>
      </c>
      <c r="H41" t="s">
        <v>55</v>
      </c>
      <c r="I41" t="s">
        <v>56</v>
      </c>
      <c r="J41" t="s">
        <v>57</v>
      </c>
      <c r="K41">
        <v>70863848.753868997</v>
      </c>
      <c r="L41">
        <f t="shared" si="2"/>
        <v>7.8504247360182662</v>
      </c>
      <c r="N41">
        <v>211.1525</v>
      </c>
      <c r="O41">
        <f t="shared" si="3"/>
        <v>335605.06626191497</v>
      </c>
      <c r="R41" s="12" t="s">
        <v>134</v>
      </c>
      <c r="S41" s="12">
        <v>2228999.9</v>
      </c>
    </row>
    <row r="42" spans="3:19" ht="15" x14ac:dyDescent="0.25">
      <c r="C42">
        <v>10</v>
      </c>
      <c r="D42" t="s">
        <v>51</v>
      </c>
      <c r="E42" t="s">
        <v>52</v>
      </c>
      <c r="F42" t="s">
        <v>53</v>
      </c>
      <c r="G42" s="13" t="s">
        <v>91</v>
      </c>
      <c r="H42" t="s">
        <v>55</v>
      </c>
      <c r="I42" t="s">
        <v>56</v>
      </c>
      <c r="J42" t="s">
        <v>57</v>
      </c>
      <c r="K42">
        <v>1080329.0751690001</v>
      </c>
      <c r="L42">
        <f t="shared" si="2"/>
        <v>6.0335560645252126</v>
      </c>
      <c r="M42" t="s">
        <v>126</v>
      </c>
      <c r="N42">
        <v>6.5989389999999997</v>
      </c>
      <c r="O42">
        <f t="shared" si="3"/>
        <v>163712.54154175392</v>
      </c>
      <c r="R42" s="14" t="s">
        <v>120</v>
      </c>
      <c r="S42" s="12">
        <v>6329.9</v>
      </c>
    </row>
    <row r="43" spans="3:19" ht="15" x14ac:dyDescent="0.25">
      <c r="C43">
        <v>2</v>
      </c>
      <c r="D43" t="s">
        <v>51</v>
      </c>
      <c r="E43" t="s">
        <v>52</v>
      </c>
      <c r="F43" t="s">
        <v>53</v>
      </c>
      <c r="G43" s="13" t="s">
        <v>139</v>
      </c>
      <c r="H43" t="s">
        <v>55</v>
      </c>
      <c r="I43" t="s">
        <v>56</v>
      </c>
      <c r="J43" t="s">
        <v>57</v>
      </c>
      <c r="K43">
        <v>17583843.800783001</v>
      </c>
      <c r="L43">
        <f t="shared" si="2"/>
        <v>7.2451138172109371</v>
      </c>
      <c r="N43">
        <v>10665.45</v>
      </c>
      <c r="O43">
        <f t="shared" si="3"/>
        <v>1648.6734081340214</v>
      </c>
      <c r="R43" s="12" t="s">
        <v>140</v>
      </c>
      <c r="S43" s="12">
        <v>4886.5</v>
      </c>
    </row>
    <row r="44" spans="3:19" ht="15" customHeight="1" x14ac:dyDescent="0.2">
      <c r="C44">
        <v>59</v>
      </c>
      <c r="D44" t="s">
        <v>51</v>
      </c>
      <c r="E44" t="s">
        <v>52</v>
      </c>
      <c r="F44" t="s">
        <v>53</v>
      </c>
      <c r="G44" s="13" t="s">
        <v>142</v>
      </c>
      <c r="H44" t="s">
        <v>55</v>
      </c>
      <c r="I44" t="s">
        <v>56</v>
      </c>
      <c r="J44" t="s">
        <v>57</v>
      </c>
      <c r="K44">
        <v>3459140.4585790001</v>
      </c>
      <c r="L44">
        <f t="shared" si="2"/>
        <v>6.5389681969225188</v>
      </c>
      <c r="M44" t="s">
        <v>72</v>
      </c>
      <c r="N44">
        <v>1</v>
      </c>
      <c r="O44">
        <f t="shared" si="3"/>
        <v>3459140.4585790001</v>
      </c>
    </row>
    <row r="45" spans="3:19" ht="15" customHeight="1" x14ac:dyDescent="0.2">
      <c r="C45">
        <v>61</v>
      </c>
      <c r="D45" t="s">
        <v>51</v>
      </c>
      <c r="E45" t="s">
        <v>52</v>
      </c>
      <c r="F45" t="s">
        <v>53</v>
      </c>
      <c r="G45" s="13" t="s">
        <v>144</v>
      </c>
      <c r="H45" t="s">
        <v>55</v>
      </c>
      <c r="I45" t="s">
        <v>56</v>
      </c>
      <c r="J45" t="s">
        <v>57</v>
      </c>
      <c r="K45">
        <v>37182.854138000002</v>
      </c>
      <c r="L45">
        <f t="shared" si="2"/>
        <v>4.570342722950933</v>
      </c>
      <c r="M45" t="s">
        <v>145</v>
      </c>
      <c r="N45">
        <v>1</v>
      </c>
      <c r="O45">
        <f t="shared" si="3"/>
        <v>37182.854138000002</v>
      </c>
    </row>
    <row r="46" spans="3:19" ht="15" customHeight="1" x14ac:dyDescent="0.2">
      <c r="C46">
        <v>67</v>
      </c>
      <c r="D46" t="s">
        <v>51</v>
      </c>
      <c r="E46" t="s">
        <v>52</v>
      </c>
      <c r="F46" t="s">
        <v>53</v>
      </c>
      <c r="G46" s="13" t="s">
        <v>147</v>
      </c>
      <c r="H46" t="s">
        <v>55</v>
      </c>
      <c r="I46" t="s">
        <v>56</v>
      </c>
      <c r="J46" t="s">
        <v>57</v>
      </c>
      <c r="K46">
        <v>20570.604788000001</v>
      </c>
      <c r="L46">
        <f t="shared" si="2"/>
        <v>4.3132470603981741</v>
      </c>
      <c r="N46">
        <v>1</v>
      </c>
      <c r="O46">
        <f t="shared" si="3"/>
        <v>20570.604788000001</v>
      </c>
    </row>
    <row r="47" spans="3:19" ht="15" customHeight="1" x14ac:dyDescent="0.2">
      <c r="C47">
        <v>50</v>
      </c>
      <c r="D47" t="s">
        <v>51</v>
      </c>
      <c r="E47" t="s">
        <v>52</v>
      </c>
      <c r="F47" t="s">
        <v>53</v>
      </c>
      <c r="G47" s="13" t="s">
        <v>92</v>
      </c>
      <c r="H47" t="s">
        <v>55</v>
      </c>
      <c r="I47" t="s">
        <v>56</v>
      </c>
      <c r="J47" t="s">
        <v>57</v>
      </c>
      <c r="K47">
        <v>46624955.15738</v>
      </c>
      <c r="L47">
        <f t="shared" si="2"/>
        <v>7.6686184271242661</v>
      </c>
      <c r="M47" t="s">
        <v>59</v>
      </c>
      <c r="N47">
        <v>179.12729999999999</v>
      </c>
      <c r="O47">
        <f t="shared" si="3"/>
        <v>260289.4989059736</v>
      </c>
    </row>
    <row r="48" spans="3:19" ht="15" customHeight="1" x14ac:dyDescent="0.2">
      <c r="C48">
        <v>60</v>
      </c>
      <c r="D48" t="s">
        <v>51</v>
      </c>
      <c r="E48" t="s">
        <v>52</v>
      </c>
      <c r="F48" t="s">
        <v>53</v>
      </c>
      <c r="G48" s="13" t="s">
        <v>150</v>
      </c>
      <c r="H48" t="s">
        <v>55</v>
      </c>
      <c r="I48" t="s">
        <v>56</v>
      </c>
      <c r="J48" t="s">
        <v>57</v>
      </c>
      <c r="K48">
        <v>37182.854138000002</v>
      </c>
      <c r="L48">
        <f t="shared" si="2"/>
        <v>4.570342722950933</v>
      </c>
      <c r="M48" t="s">
        <v>145</v>
      </c>
      <c r="N48">
        <v>1</v>
      </c>
      <c r="O48">
        <f t="shared" si="3"/>
        <v>37182.854138000002</v>
      </c>
    </row>
    <row r="49" spans="3:19" ht="15" customHeight="1" x14ac:dyDescent="0.2">
      <c r="C49">
        <v>74</v>
      </c>
      <c r="D49" t="s">
        <v>51</v>
      </c>
      <c r="E49" t="s">
        <v>52</v>
      </c>
      <c r="F49" t="s">
        <v>53</v>
      </c>
      <c r="G49" s="13" t="s">
        <v>151</v>
      </c>
      <c r="H49" t="s">
        <v>55</v>
      </c>
      <c r="I49" t="s">
        <v>56</v>
      </c>
      <c r="J49" t="s">
        <v>57</v>
      </c>
      <c r="K49">
        <v>0</v>
      </c>
      <c r="L49">
        <v>0</v>
      </c>
      <c r="N49">
        <v>1</v>
      </c>
      <c r="O49">
        <f t="shared" si="3"/>
        <v>0</v>
      </c>
    </row>
    <row r="50" spans="3:19" ht="15" x14ac:dyDescent="0.25">
      <c r="C50">
        <v>1</v>
      </c>
      <c r="D50" t="s">
        <v>51</v>
      </c>
      <c r="E50" t="s">
        <v>52</v>
      </c>
      <c r="F50" t="s">
        <v>53</v>
      </c>
      <c r="G50" s="13" t="s">
        <v>152</v>
      </c>
      <c r="H50" t="s">
        <v>55</v>
      </c>
      <c r="I50" t="s">
        <v>56</v>
      </c>
      <c r="J50" t="s">
        <v>57</v>
      </c>
      <c r="K50">
        <v>19395238.486230999</v>
      </c>
      <c r="L50">
        <f>LOG10(K50)</f>
        <v>7.2876951241071168</v>
      </c>
      <c r="N50">
        <v>3570.7240000000002</v>
      </c>
      <c r="O50">
        <f t="shared" si="3"/>
        <v>5431.7383494862661</v>
      </c>
      <c r="R50" s="12" t="s">
        <v>153</v>
      </c>
      <c r="S50" s="12">
        <v>6637.5</v>
      </c>
    </row>
    <row r="51" spans="3:19" ht="15" customHeight="1" x14ac:dyDescent="0.2">
      <c r="C51">
        <v>75</v>
      </c>
      <c r="D51" t="s">
        <v>51</v>
      </c>
      <c r="E51" t="s">
        <v>52</v>
      </c>
      <c r="F51" t="s">
        <v>53</v>
      </c>
      <c r="G51" s="13" t="s">
        <v>154</v>
      </c>
      <c r="H51" t="s">
        <v>55</v>
      </c>
      <c r="I51" t="s">
        <v>56</v>
      </c>
      <c r="J51" t="s">
        <v>57</v>
      </c>
      <c r="K51">
        <v>0</v>
      </c>
      <c r="L51">
        <v>0</v>
      </c>
      <c r="N51">
        <v>1</v>
      </c>
      <c r="O51">
        <f t="shared" si="3"/>
        <v>0</v>
      </c>
    </row>
    <row r="52" spans="3:19" ht="15" x14ac:dyDescent="0.25">
      <c r="C52">
        <v>21</v>
      </c>
      <c r="D52" t="s">
        <v>51</v>
      </c>
      <c r="E52" t="s">
        <v>52</v>
      </c>
      <c r="F52" t="s">
        <v>53</v>
      </c>
      <c r="G52" s="13" t="s">
        <v>155</v>
      </c>
      <c r="H52" t="s">
        <v>55</v>
      </c>
      <c r="I52" t="s">
        <v>56</v>
      </c>
      <c r="J52" t="s">
        <v>57</v>
      </c>
      <c r="K52">
        <v>266848.10331699997</v>
      </c>
      <c r="L52">
        <f t="shared" ref="L52:L76" si="4">LOG10(K52)</f>
        <v>5.4262641203047242</v>
      </c>
      <c r="M52" t="s">
        <v>120</v>
      </c>
      <c r="N52">
        <v>86.397630000000007</v>
      </c>
      <c r="O52">
        <f t="shared" si="3"/>
        <v>3088.6044364527124</v>
      </c>
      <c r="R52" s="12" t="s">
        <v>156</v>
      </c>
      <c r="S52" s="12">
        <v>7660.8</v>
      </c>
    </row>
    <row r="53" spans="3:19" ht="12.75" customHeight="1" x14ac:dyDescent="0.25">
      <c r="C53">
        <v>16</v>
      </c>
      <c r="D53" t="s">
        <v>51</v>
      </c>
      <c r="E53" t="s">
        <v>52</v>
      </c>
      <c r="F53" t="s">
        <v>53</v>
      </c>
      <c r="G53" s="13" t="s">
        <v>157</v>
      </c>
      <c r="H53" t="s">
        <v>55</v>
      </c>
      <c r="I53" t="s">
        <v>56</v>
      </c>
      <c r="J53" t="s">
        <v>57</v>
      </c>
      <c r="K53">
        <v>14537.269765999999</v>
      </c>
      <c r="L53">
        <f t="shared" si="4"/>
        <v>4.1624828496524096</v>
      </c>
      <c r="N53">
        <v>440.45350000000002</v>
      </c>
      <c r="O53">
        <f t="shared" si="3"/>
        <v>33.005231576091461</v>
      </c>
      <c r="R53" s="12" t="s">
        <v>158</v>
      </c>
      <c r="S53" s="12">
        <v>306781.5</v>
      </c>
    </row>
    <row r="54" spans="3:19" x14ac:dyDescent="0.2">
      <c r="C54">
        <v>70</v>
      </c>
      <c r="D54" t="s">
        <v>51</v>
      </c>
      <c r="E54" t="s">
        <v>52</v>
      </c>
      <c r="F54" t="s">
        <v>53</v>
      </c>
      <c r="G54" s="13" t="s">
        <v>160</v>
      </c>
      <c r="H54" t="s">
        <v>55</v>
      </c>
      <c r="I54" t="s">
        <v>56</v>
      </c>
      <c r="J54" t="s">
        <v>57</v>
      </c>
      <c r="K54">
        <v>19488.888085999999</v>
      </c>
      <c r="L54">
        <f t="shared" si="4"/>
        <v>4.2897870616989522</v>
      </c>
      <c r="M54" t="s">
        <v>161</v>
      </c>
      <c r="N54">
        <v>1</v>
      </c>
      <c r="O54">
        <f t="shared" si="3"/>
        <v>19488.888085999999</v>
      </c>
    </row>
    <row r="55" spans="3:19" ht="12.75" customHeight="1" x14ac:dyDescent="0.25">
      <c r="C55">
        <v>25</v>
      </c>
      <c r="D55" t="s">
        <v>51</v>
      </c>
      <c r="E55" t="s">
        <v>52</v>
      </c>
      <c r="F55" t="s">
        <v>53</v>
      </c>
      <c r="G55" s="13" t="s">
        <v>94</v>
      </c>
      <c r="H55" t="s">
        <v>55</v>
      </c>
      <c r="I55" t="s">
        <v>56</v>
      </c>
      <c r="J55" t="s">
        <v>57</v>
      </c>
      <c r="K55">
        <v>198372.43480300001</v>
      </c>
      <c r="L55">
        <f t="shared" si="4"/>
        <v>5.2974813238430301</v>
      </c>
      <c r="M55" t="s">
        <v>72</v>
      </c>
      <c r="N55">
        <v>0.57347320000000002</v>
      </c>
      <c r="O55">
        <f t="shared" si="3"/>
        <v>345914.04585776635</v>
      </c>
      <c r="R55" s="14" t="s">
        <v>145</v>
      </c>
      <c r="S55" s="12">
        <v>74365.7</v>
      </c>
    </row>
    <row r="56" spans="3:19" ht="12.75" customHeight="1" x14ac:dyDescent="0.25">
      <c r="C56">
        <v>32</v>
      </c>
      <c r="D56" t="s">
        <v>51</v>
      </c>
      <c r="E56" t="s">
        <v>52</v>
      </c>
      <c r="F56" t="s">
        <v>53</v>
      </c>
      <c r="G56" s="13" t="s">
        <v>97</v>
      </c>
      <c r="H56" t="s">
        <v>55</v>
      </c>
      <c r="I56" t="s">
        <v>56</v>
      </c>
      <c r="J56" t="s">
        <v>57</v>
      </c>
      <c r="K56">
        <v>2054280.7818779999</v>
      </c>
      <c r="L56">
        <f t="shared" si="4"/>
        <v>6.3126598032759889</v>
      </c>
      <c r="M56" t="s">
        <v>72</v>
      </c>
      <c r="N56">
        <v>5.9387030000000003</v>
      </c>
      <c r="O56">
        <f t="shared" si="3"/>
        <v>345914.0458578245</v>
      </c>
      <c r="R56" s="12" t="s">
        <v>162</v>
      </c>
      <c r="S56" s="12">
        <v>527309.6</v>
      </c>
    </row>
    <row r="57" spans="3:19" x14ac:dyDescent="0.2">
      <c r="C57">
        <v>71</v>
      </c>
      <c r="D57" t="s">
        <v>51</v>
      </c>
      <c r="E57" t="s">
        <v>52</v>
      </c>
      <c r="F57" t="s">
        <v>53</v>
      </c>
      <c r="G57" s="13" t="s">
        <v>163</v>
      </c>
      <c r="H57" t="s">
        <v>55</v>
      </c>
      <c r="I57" t="s">
        <v>56</v>
      </c>
      <c r="J57" t="s">
        <v>57</v>
      </c>
      <c r="K57">
        <v>19488.888085999999</v>
      </c>
      <c r="L57">
        <f t="shared" si="4"/>
        <v>4.2897870616989522</v>
      </c>
      <c r="M57" t="s">
        <v>161</v>
      </c>
      <c r="N57">
        <v>1</v>
      </c>
      <c r="O57">
        <f t="shared" si="3"/>
        <v>19488.888085999999</v>
      </c>
    </row>
    <row r="58" spans="3:19" x14ac:dyDescent="0.2">
      <c r="C58">
        <v>84</v>
      </c>
      <c r="D58" t="s">
        <v>51</v>
      </c>
      <c r="E58" t="s">
        <v>52</v>
      </c>
      <c r="F58" t="s">
        <v>53</v>
      </c>
      <c r="G58" s="13" t="s">
        <v>164</v>
      </c>
      <c r="H58" t="s">
        <v>55</v>
      </c>
      <c r="I58" t="s">
        <v>56</v>
      </c>
      <c r="J58" t="s">
        <v>57</v>
      </c>
      <c r="K58">
        <v>31842.855921999999</v>
      </c>
      <c r="L58">
        <f t="shared" si="4"/>
        <v>4.5030120118151027</v>
      </c>
      <c r="N58">
        <v>1</v>
      </c>
      <c r="O58">
        <f t="shared" si="3"/>
        <v>31842.855921999999</v>
      </c>
    </row>
    <row r="59" spans="3:19" x14ac:dyDescent="0.2">
      <c r="C59">
        <v>53</v>
      </c>
      <c r="D59" t="s">
        <v>51</v>
      </c>
      <c r="E59" t="s">
        <v>52</v>
      </c>
      <c r="F59" t="s">
        <v>53</v>
      </c>
      <c r="G59" s="13" t="s">
        <v>156</v>
      </c>
      <c r="H59" t="s">
        <v>55</v>
      </c>
      <c r="I59" t="s">
        <v>56</v>
      </c>
      <c r="J59" t="s">
        <v>57</v>
      </c>
      <c r="K59">
        <v>33554.258472000001</v>
      </c>
      <c r="L59">
        <f t="shared" si="4"/>
        <v>4.525747645623567</v>
      </c>
      <c r="N59">
        <v>1</v>
      </c>
      <c r="O59">
        <f t="shared" si="3"/>
        <v>33554.258472000001</v>
      </c>
    </row>
    <row r="60" spans="3:19" x14ac:dyDescent="0.2">
      <c r="C60">
        <v>79</v>
      </c>
      <c r="D60" t="s">
        <v>51</v>
      </c>
      <c r="E60" t="s">
        <v>52</v>
      </c>
      <c r="F60" t="s">
        <v>53</v>
      </c>
      <c r="G60" s="13" t="s">
        <v>165</v>
      </c>
      <c r="H60" t="s">
        <v>55</v>
      </c>
      <c r="I60" t="s">
        <v>56</v>
      </c>
      <c r="J60" t="s">
        <v>57</v>
      </c>
      <c r="K60">
        <v>2494086.8096650001</v>
      </c>
      <c r="L60">
        <f t="shared" si="4"/>
        <v>6.3969115655428306</v>
      </c>
      <c r="N60">
        <v>30</v>
      </c>
      <c r="O60">
        <f t="shared" si="3"/>
        <v>83136.226988833339</v>
      </c>
    </row>
    <row r="61" spans="3:19" ht="12.75" customHeight="1" x14ac:dyDescent="0.25">
      <c r="C61">
        <v>11</v>
      </c>
      <c r="D61" t="s">
        <v>51</v>
      </c>
      <c r="E61" t="s">
        <v>52</v>
      </c>
      <c r="F61" t="s">
        <v>53</v>
      </c>
      <c r="G61" s="13" t="s">
        <v>100</v>
      </c>
      <c r="H61" t="s">
        <v>55</v>
      </c>
      <c r="I61" t="s">
        <v>56</v>
      </c>
      <c r="J61" t="s">
        <v>57</v>
      </c>
      <c r="K61">
        <v>4308287.0743450001</v>
      </c>
      <c r="L61">
        <f t="shared" si="4"/>
        <v>6.6343046339597658</v>
      </c>
      <c r="M61" t="s">
        <v>126</v>
      </c>
      <c r="N61">
        <v>26.31617</v>
      </c>
      <c r="O61">
        <f t="shared" si="3"/>
        <v>163712.5415417593</v>
      </c>
      <c r="R61" s="12" t="s">
        <v>105</v>
      </c>
      <c r="S61" s="12">
        <v>93206</v>
      </c>
    </row>
    <row r="62" spans="3:19" ht="12.75" customHeight="1" x14ac:dyDescent="0.25">
      <c r="C62">
        <v>26</v>
      </c>
      <c r="D62" t="s">
        <v>51</v>
      </c>
      <c r="E62" t="s">
        <v>52</v>
      </c>
      <c r="F62" t="s">
        <v>53</v>
      </c>
      <c r="G62" s="13" t="s">
        <v>102</v>
      </c>
      <c r="H62" t="s">
        <v>55</v>
      </c>
      <c r="I62" t="s">
        <v>56</v>
      </c>
      <c r="J62" t="s">
        <v>57</v>
      </c>
      <c r="K62">
        <v>8881668.2866040003</v>
      </c>
      <c r="L62">
        <f t="shared" si="4"/>
        <v>6.9484945490687275</v>
      </c>
      <c r="M62" t="s">
        <v>72</v>
      </c>
      <c r="N62">
        <v>25.675940000000001</v>
      </c>
      <c r="O62">
        <f t="shared" si="3"/>
        <v>345914.04585787316</v>
      </c>
      <c r="R62" s="12" t="s">
        <v>166</v>
      </c>
      <c r="S62" s="12">
        <v>56370</v>
      </c>
    </row>
    <row r="63" spans="3:19" x14ac:dyDescent="0.2">
      <c r="C63">
        <v>47</v>
      </c>
      <c r="D63" t="s">
        <v>51</v>
      </c>
      <c r="E63" t="s">
        <v>52</v>
      </c>
      <c r="F63" t="s">
        <v>53</v>
      </c>
      <c r="G63" s="13" t="s">
        <v>167</v>
      </c>
      <c r="H63" t="s">
        <v>55</v>
      </c>
      <c r="I63" t="s">
        <v>56</v>
      </c>
      <c r="J63" t="s">
        <v>57</v>
      </c>
      <c r="K63">
        <v>3824.557624</v>
      </c>
      <c r="L63">
        <f t="shared" si="4"/>
        <v>3.5825812087533286</v>
      </c>
      <c r="M63" t="s">
        <v>85</v>
      </c>
      <c r="N63">
        <v>1</v>
      </c>
      <c r="O63">
        <f t="shared" ref="O63:O94" si="5">K63/N63</f>
        <v>3824.557624</v>
      </c>
    </row>
    <row r="64" spans="3:19" x14ac:dyDescent="0.2">
      <c r="C64">
        <v>81</v>
      </c>
      <c r="D64" t="s">
        <v>51</v>
      </c>
      <c r="E64" t="s">
        <v>52</v>
      </c>
      <c r="F64" t="s">
        <v>53</v>
      </c>
      <c r="G64" s="13" t="s">
        <v>168</v>
      </c>
      <c r="H64" t="s">
        <v>55</v>
      </c>
      <c r="I64" t="s">
        <v>56</v>
      </c>
      <c r="J64" t="s">
        <v>57</v>
      </c>
      <c r="K64">
        <v>742789.12392799999</v>
      </c>
      <c r="L64">
        <f t="shared" si="4"/>
        <v>5.8708655360846587</v>
      </c>
      <c r="N64">
        <v>1</v>
      </c>
      <c r="O64">
        <f t="shared" si="5"/>
        <v>742789.12392799999</v>
      </c>
    </row>
    <row r="65" spans="3:19" x14ac:dyDescent="0.2">
      <c r="C65">
        <v>48</v>
      </c>
      <c r="D65" t="s">
        <v>51</v>
      </c>
      <c r="E65" t="s">
        <v>52</v>
      </c>
      <c r="F65" t="s">
        <v>53</v>
      </c>
      <c r="G65" s="13" t="s">
        <v>104</v>
      </c>
      <c r="H65" t="s">
        <v>55</v>
      </c>
      <c r="I65" t="s">
        <v>56</v>
      </c>
      <c r="J65" t="s">
        <v>57</v>
      </c>
      <c r="K65">
        <v>127196.41080500001</v>
      </c>
      <c r="L65">
        <f t="shared" si="4"/>
        <v>5.1044748566773697</v>
      </c>
      <c r="M65" t="s">
        <v>85</v>
      </c>
      <c r="N65">
        <v>332.57810000000001</v>
      </c>
      <c r="O65">
        <f t="shared" si="5"/>
        <v>382.45576243595116</v>
      </c>
    </row>
    <row r="66" spans="3:19" x14ac:dyDescent="0.2">
      <c r="C66">
        <v>63</v>
      </c>
      <c r="D66" t="s">
        <v>51</v>
      </c>
      <c r="E66" t="s">
        <v>52</v>
      </c>
      <c r="F66" t="s">
        <v>53</v>
      </c>
      <c r="G66" s="13" t="s">
        <v>169</v>
      </c>
      <c r="H66" t="s">
        <v>55</v>
      </c>
      <c r="I66" t="s">
        <v>56</v>
      </c>
      <c r="J66" t="s">
        <v>57</v>
      </c>
      <c r="K66">
        <v>18122.380147</v>
      </c>
      <c r="L66">
        <f t="shared" si="4"/>
        <v>4.2582152362119032</v>
      </c>
      <c r="M66" t="s">
        <v>68</v>
      </c>
      <c r="N66">
        <v>1</v>
      </c>
      <c r="O66">
        <f t="shared" si="5"/>
        <v>18122.380147</v>
      </c>
    </row>
    <row r="67" spans="3:19" x14ac:dyDescent="0.2">
      <c r="C67">
        <v>68</v>
      </c>
      <c r="D67" t="s">
        <v>51</v>
      </c>
      <c r="E67" t="s">
        <v>52</v>
      </c>
      <c r="F67" t="s">
        <v>53</v>
      </c>
      <c r="G67" s="13" t="s">
        <v>170</v>
      </c>
      <c r="H67" t="s">
        <v>55</v>
      </c>
      <c r="I67" t="s">
        <v>56</v>
      </c>
      <c r="J67" t="s">
        <v>57</v>
      </c>
      <c r="K67">
        <v>8416.3600850000003</v>
      </c>
      <c r="L67">
        <f t="shared" si="4"/>
        <v>3.9251243080338951</v>
      </c>
      <c r="M67" t="s">
        <v>87</v>
      </c>
      <c r="N67">
        <v>1</v>
      </c>
      <c r="O67">
        <f t="shared" si="5"/>
        <v>8416.3600850000003</v>
      </c>
    </row>
    <row r="68" spans="3:19" ht="12.75" customHeight="1" x14ac:dyDescent="0.25">
      <c r="C68">
        <v>31</v>
      </c>
      <c r="D68" t="s">
        <v>51</v>
      </c>
      <c r="E68" t="s">
        <v>52</v>
      </c>
      <c r="F68" t="s">
        <v>53</v>
      </c>
      <c r="G68" s="13" t="s">
        <v>107</v>
      </c>
      <c r="H68" t="s">
        <v>55</v>
      </c>
      <c r="I68" t="s">
        <v>56</v>
      </c>
      <c r="J68" t="s">
        <v>57</v>
      </c>
      <c r="K68">
        <v>91189065.166751996</v>
      </c>
      <c r="L68">
        <f t="shared" si="4"/>
        <v>7.9599427635207354</v>
      </c>
      <c r="M68" t="s">
        <v>72</v>
      </c>
      <c r="N68">
        <v>263.61770000000001</v>
      </c>
      <c r="O68">
        <f t="shared" si="5"/>
        <v>345914.04585789191</v>
      </c>
      <c r="R68" s="14" t="s">
        <v>161</v>
      </c>
      <c r="S68" s="12">
        <v>19488.8</v>
      </c>
    </row>
    <row r="69" spans="3:19" x14ac:dyDescent="0.2">
      <c r="C69">
        <v>54</v>
      </c>
      <c r="D69" t="s">
        <v>51</v>
      </c>
      <c r="E69" t="s">
        <v>52</v>
      </c>
      <c r="F69" t="s">
        <v>53</v>
      </c>
      <c r="G69" s="13" t="s">
        <v>121</v>
      </c>
      <c r="H69" t="s">
        <v>55</v>
      </c>
      <c r="I69" t="s">
        <v>56</v>
      </c>
      <c r="J69" t="s">
        <v>57</v>
      </c>
      <c r="K69">
        <v>1957313.8214779999</v>
      </c>
      <c r="L69">
        <f t="shared" si="4"/>
        <v>6.2916604628627351</v>
      </c>
      <c r="N69">
        <v>21411.68</v>
      </c>
      <c r="O69">
        <f t="shared" si="5"/>
        <v>91.413369781259576</v>
      </c>
    </row>
    <row r="70" spans="3:19" ht="12.75" customHeight="1" x14ac:dyDescent="0.25">
      <c r="C70">
        <v>27</v>
      </c>
      <c r="D70" t="s">
        <v>51</v>
      </c>
      <c r="E70" t="s">
        <v>52</v>
      </c>
      <c r="F70" t="s">
        <v>53</v>
      </c>
      <c r="G70" s="13" t="s">
        <v>109</v>
      </c>
      <c r="H70" t="s">
        <v>55</v>
      </c>
      <c r="I70" t="s">
        <v>56</v>
      </c>
      <c r="J70" t="s">
        <v>57</v>
      </c>
      <c r="K70">
        <v>7295856.475633</v>
      </c>
      <c r="L70">
        <f t="shared" si="4"/>
        <v>6.8630762819467712</v>
      </c>
      <c r="M70" t="s">
        <v>72</v>
      </c>
      <c r="N70">
        <v>21.091529999999999</v>
      </c>
      <c r="O70">
        <f t="shared" si="5"/>
        <v>345914.04585788707</v>
      </c>
      <c r="R70" s="14" t="s">
        <v>68</v>
      </c>
      <c r="S70" s="12">
        <v>1812530.5</v>
      </c>
    </row>
    <row r="71" spans="3:19" x14ac:dyDescent="0.2">
      <c r="C71">
        <v>55</v>
      </c>
      <c r="D71" t="s">
        <v>51</v>
      </c>
      <c r="E71" t="s">
        <v>52</v>
      </c>
      <c r="F71" t="s">
        <v>53</v>
      </c>
      <c r="G71" s="13" t="s">
        <v>171</v>
      </c>
      <c r="H71" t="s">
        <v>55</v>
      </c>
      <c r="I71" t="s">
        <v>56</v>
      </c>
      <c r="J71" t="s">
        <v>57</v>
      </c>
      <c r="K71">
        <v>10307032.658292999</v>
      </c>
      <c r="L71">
        <f t="shared" si="4"/>
        <v>7.0131336521296328</v>
      </c>
      <c r="M71" t="s">
        <v>99</v>
      </c>
      <c r="N71">
        <v>1</v>
      </c>
      <c r="O71">
        <f t="shared" si="5"/>
        <v>10307032.658292999</v>
      </c>
    </row>
    <row r="72" spans="3:19" ht="12.75" customHeight="1" x14ac:dyDescent="0.25">
      <c r="C72">
        <v>33</v>
      </c>
      <c r="D72" t="s">
        <v>51</v>
      </c>
      <c r="E72" t="s">
        <v>52</v>
      </c>
      <c r="F72" t="s">
        <v>53</v>
      </c>
      <c r="G72" s="13" t="s">
        <v>172</v>
      </c>
      <c r="H72" t="s">
        <v>55</v>
      </c>
      <c r="I72" t="s">
        <v>56</v>
      </c>
      <c r="J72" t="s">
        <v>57</v>
      </c>
      <c r="K72">
        <v>3459140.4585790001</v>
      </c>
      <c r="L72">
        <f t="shared" si="4"/>
        <v>6.5389681969225188</v>
      </c>
      <c r="M72" t="s">
        <v>72</v>
      </c>
      <c r="N72">
        <v>1</v>
      </c>
      <c r="O72">
        <f t="shared" si="5"/>
        <v>3459140.4585790001</v>
      </c>
      <c r="R72" s="12" t="s">
        <v>66</v>
      </c>
      <c r="S72" s="12">
        <v>375230138.30000001</v>
      </c>
    </row>
    <row r="73" spans="3:19" x14ac:dyDescent="0.2">
      <c r="C73">
        <v>52</v>
      </c>
      <c r="D73" t="s">
        <v>51</v>
      </c>
      <c r="E73" t="s">
        <v>52</v>
      </c>
      <c r="F73" t="s">
        <v>53</v>
      </c>
      <c r="G73" s="13" t="s">
        <v>132</v>
      </c>
      <c r="H73" t="s">
        <v>55</v>
      </c>
      <c r="I73" t="s">
        <v>56</v>
      </c>
      <c r="J73" t="s">
        <v>57</v>
      </c>
      <c r="K73">
        <v>92498.351462999999</v>
      </c>
      <c r="L73">
        <f t="shared" si="4"/>
        <v>4.9661339926644139</v>
      </c>
      <c r="N73">
        <v>1</v>
      </c>
      <c r="O73">
        <f t="shared" si="5"/>
        <v>92498.351462999999</v>
      </c>
    </row>
    <row r="74" spans="3:19" x14ac:dyDescent="0.2">
      <c r="C74">
        <v>62</v>
      </c>
      <c r="D74" t="s">
        <v>51</v>
      </c>
      <c r="E74" t="s">
        <v>52</v>
      </c>
      <c r="F74" t="s">
        <v>53</v>
      </c>
      <c r="G74" s="13" t="s">
        <v>149</v>
      </c>
      <c r="H74" t="s">
        <v>55</v>
      </c>
      <c r="I74" t="s">
        <v>56</v>
      </c>
      <c r="J74" t="s">
        <v>57</v>
      </c>
      <c r="K74">
        <v>56370.081442000002</v>
      </c>
      <c r="L74">
        <f t="shared" si="4"/>
        <v>4.7510486622778014</v>
      </c>
      <c r="N74">
        <v>1</v>
      </c>
      <c r="O74">
        <f t="shared" si="5"/>
        <v>56370.081442000002</v>
      </c>
    </row>
    <row r="75" spans="3:19" ht="12.75" customHeight="1" x14ac:dyDescent="0.25">
      <c r="C75">
        <v>29</v>
      </c>
      <c r="D75" t="s">
        <v>51</v>
      </c>
      <c r="E75" t="s">
        <v>52</v>
      </c>
      <c r="F75" t="s">
        <v>53</v>
      </c>
      <c r="G75" s="13" t="s">
        <v>111</v>
      </c>
      <c r="H75" t="s">
        <v>55</v>
      </c>
      <c r="I75" t="s">
        <v>56</v>
      </c>
      <c r="J75" t="s">
        <v>57</v>
      </c>
      <c r="K75">
        <v>9000157.6838729996</v>
      </c>
      <c r="L75">
        <f t="shared" si="4"/>
        <v>6.9542501183988836</v>
      </c>
      <c r="M75" t="s">
        <v>72</v>
      </c>
      <c r="N75">
        <v>26.01848</v>
      </c>
      <c r="O75">
        <f t="shared" si="5"/>
        <v>345914.04585790558</v>
      </c>
      <c r="R75" s="12" t="s">
        <v>173</v>
      </c>
      <c r="S75" s="12">
        <v>20570.599999999999</v>
      </c>
    </row>
    <row r="76" spans="3:19" ht="12.75" customHeight="1" x14ac:dyDescent="0.25">
      <c r="C76">
        <v>38</v>
      </c>
      <c r="D76" t="s">
        <v>51</v>
      </c>
      <c r="E76" t="s">
        <v>52</v>
      </c>
      <c r="F76" t="s">
        <v>53</v>
      </c>
      <c r="G76" s="13" t="s">
        <v>113</v>
      </c>
      <c r="H76" t="s">
        <v>55</v>
      </c>
      <c r="I76" t="s">
        <v>56</v>
      </c>
      <c r="J76" t="s">
        <v>57</v>
      </c>
      <c r="K76">
        <v>333594.074975</v>
      </c>
      <c r="L76">
        <f t="shared" si="4"/>
        <v>5.5232183284509704</v>
      </c>
      <c r="M76" t="s">
        <v>72</v>
      </c>
      <c r="N76">
        <v>0.96438429999999997</v>
      </c>
      <c r="O76">
        <f t="shared" si="5"/>
        <v>345914.04585806717</v>
      </c>
      <c r="R76" s="12" t="s">
        <v>168</v>
      </c>
      <c r="S76" s="12">
        <v>742789.1</v>
      </c>
    </row>
    <row r="77" spans="3:19" x14ac:dyDescent="0.2">
      <c r="C77">
        <v>76</v>
      </c>
      <c r="D77" t="s">
        <v>51</v>
      </c>
      <c r="E77" t="s">
        <v>52</v>
      </c>
      <c r="F77" t="s">
        <v>53</v>
      </c>
      <c r="G77" s="13" t="s">
        <v>174</v>
      </c>
      <c r="H77" t="s">
        <v>55</v>
      </c>
      <c r="I77" t="s">
        <v>56</v>
      </c>
      <c r="J77" t="s">
        <v>57</v>
      </c>
      <c r="K77">
        <v>0</v>
      </c>
      <c r="L77">
        <v>0</v>
      </c>
      <c r="N77">
        <v>1</v>
      </c>
      <c r="O77">
        <f t="shared" si="5"/>
        <v>0</v>
      </c>
    </row>
    <row r="78" spans="3:19" ht="12.75" customHeight="1" x14ac:dyDescent="0.25">
      <c r="C78">
        <v>24</v>
      </c>
      <c r="D78" t="s">
        <v>51</v>
      </c>
      <c r="E78" t="s">
        <v>52</v>
      </c>
      <c r="F78" t="s">
        <v>53</v>
      </c>
      <c r="G78" s="13" t="s">
        <v>114</v>
      </c>
      <c r="H78" t="s">
        <v>55</v>
      </c>
      <c r="I78" t="s">
        <v>56</v>
      </c>
      <c r="J78" t="s">
        <v>57</v>
      </c>
      <c r="K78">
        <v>21606304.946125001</v>
      </c>
      <c r="L78">
        <f t="shared" ref="L78:L99" si="6">LOG10(K78)</f>
        <v>7.3345805013247141</v>
      </c>
      <c r="M78" t="s">
        <v>58</v>
      </c>
      <c r="N78">
        <v>188.62219999999999</v>
      </c>
      <c r="O78">
        <f t="shared" si="5"/>
        <v>114548.04867149785</v>
      </c>
      <c r="R78" s="12" t="s">
        <v>175</v>
      </c>
      <c r="S78" s="12">
        <v>19997.400000000001</v>
      </c>
    </row>
    <row r="79" spans="3:19" x14ac:dyDescent="0.2">
      <c r="C79">
        <v>51</v>
      </c>
      <c r="D79" t="s">
        <v>51</v>
      </c>
      <c r="E79" t="s">
        <v>52</v>
      </c>
      <c r="F79" t="s">
        <v>53</v>
      </c>
      <c r="G79" s="13" t="s">
        <v>116</v>
      </c>
      <c r="H79" t="s">
        <v>55</v>
      </c>
      <c r="I79" t="s">
        <v>56</v>
      </c>
      <c r="J79" t="s">
        <v>57</v>
      </c>
      <c r="K79">
        <v>16387233.391062001</v>
      </c>
      <c r="L79">
        <f t="shared" si="6"/>
        <v>7.2145056390851749</v>
      </c>
      <c r="M79" t="s">
        <v>59</v>
      </c>
      <c r="N79">
        <v>62.957720000000002</v>
      </c>
      <c r="O79">
        <f t="shared" si="5"/>
        <v>260289.4989059642</v>
      </c>
    </row>
    <row r="80" spans="3:19" ht="12.75" customHeight="1" x14ac:dyDescent="0.25">
      <c r="C80">
        <v>43</v>
      </c>
      <c r="D80" t="s">
        <v>51</v>
      </c>
      <c r="E80" t="s">
        <v>52</v>
      </c>
      <c r="F80" t="s">
        <v>53</v>
      </c>
      <c r="G80" s="13" t="s">
        <v>117</v>
      </c>
      <c r="H80" t="s">
        <v>55</v>
      </c>
      <c r="I80" t="s">
        <v>56</v>
      </c>
      <c r="J80" t="s">
        <v>57</v>
      </c>
      <c r="K80">
        <v>20712613.889311001</v>
      </c>
      <c r="L80">
        <f t="shared" si="6"/>
        <v>7.3162349094232084</v>
      </c>
      <c r="M80" t="s">
        <v>96</v>
      </c>
      <c r="N80">
        <v>1895.566</v>
      </c>
      <c r="O80">
        <f t="shared" si="5"/>
        <v>10926.875608293776</v>
      </c>
      <c r="R80" s="12" t="s">
        <v>90</v>
      </c>
      <c r="S80" s="12">
        <v>60250373.299999997</v>
      </c>
    </row>
    <row r="81" spans="3:19" x14ac:dyDescent="0.2">
      <c r="C81">
        <v>44</v>
      </c>
      <c r="D81" t="s">
        <v>51</v>
      </c>
      <c r="E81" t="s">
        <v>52</v>
      </c>
      <c r="F81" t="s">
        <v>53</v>
      </c>
      <c r="G81" s="13" t="s">
        <v>119</v>
      </c>
      <c r="H81" t="s">
        <v>55</v>
      </c>
      <c r="I81" t="s">
        <v>56</v>
      </c>
      <c r="J81" t="s">
        <v>57</v>
      </c>
      <c r="K81">
        <v>763607.87449700001</v>
      </c>
      <c r="L81">
        <f t="shared" si="6"/>
        <v>5.8828703982875821</v>
      </c>
      <c r="M81" t="s">
        <v>96</v>
      </c>
      <c r="N81">
        <v>69.883459999999999</v>
      </c>
      <c r="O81">
        <f t="shared" si="5"/>
        <v>10926.87560829129</v>
      </c>
    </row>
    <row r="82" spans="3:19" ht="12.75" customHeight="1" x14ac:dyDescent="0.25">
      <c r="C82">
        <v>35</v>
      </c>
      <c r="D82" t="s">
        <v>51</v>
      </c>
      <c r="E82" t="s">
        <v>52</v>
      </c>
      <c r="F82" t="s">
        <v>53</v>
      </c>
      <c r="G82" s="13" t="s">
        <v>176</v>
      </c>
      <c r="H82" t="s">
        <v>55</v>
      </c>
      <c r="I82" t="s">
        <v>56</v>
      </c>
      <c r="J82" t="s">
        <v>57</v>
      </c>
      <c r="K82">
        <v>4890598.5040079998</v>
      </c>
      <c r="L82">
        <f t="shared" si="6"/>
        <v>6.6893620106742722</v>
      </c>
      <c r="M82" t="s">
        <v>72</v>
      </c>
      <c r="N82">
        <v>14.13819</v>
      </c>
      <c r="O82">
        <f t="shared" si="5"/>
        <v>345914.04585792101</v>
      </c>
      <c r="R82" s="12" t="s">
        <v>177</v>
      </c>
      <c r="S82" s="12">
        <v>903571.9</v>
      </c>
    </row>
    <row r="83" spans="3:19" ht="12.75" customHeight="1" x14ac:dyDescent="0.25">
      <c r="C83">
        <v>6</v>
      </c>
      <c r="D83" t="s">
        <v>51</v>
      </c>
      <c r="E83" t="s">
        <v>52</v>
      </c>
      <c r="F83" t="s">
        <v>53</v>
      </c>
      <c r="G83" s="13" t="s">
        <v>122</v>
      </c>
      <c r="H83" t="s">
        <v>55</v>
      </c>
      <c r="I83" t="s">
        <v>56</v>
      </c>
      <c r="J83" t="s">
        <v>57</v>
      </c>
      <c r="K83">
        <v>9746221.7907100003</v>
      </c>
      <c r="L83">
        <f t="shared" si="6"/>
        <v>6.988836290216371</v>
      </c>
      <c r="M83" t="s">
        <v>126</v>
      </c>
      <c r="N83">
        <v>59.532530000000001</v>
      </c>
      <c r="O83">
        <f t="shared" si="5"/>
        <v>163712.54154174196</v>
      </c>
      <c r="R83" s="14" t="s">
        <v>71</v>
      </c>
      <c r="S83" s="12">
        <v>4837.6000000000004</v>
      </c>
    </row>
    <row r="84" spans="3:19" x14ac:dyDescent="0.2">
      <c r="C84">
        <v>57</v>
      </c>
      <c r="D84" t="s">
        <v>51</v>
      </c>
      <c r="E84" t="s">
        <v>52</v>
      </c>
      <c r="F84" t="s">
        <v>53</v>
      </c>
      <c r="G84" s="13" t="s">
        <v>179</v>
      </c>
      <c r="H84" t="s">
        <v>55</v>
      </c>
      <c r="I84" t="s">
        <v>56</v>
      </c>
      <c r="J84" t="s">
        <v>57</v>
      </c>
      <c r="K84">
        <v>1316900.3380470001</v>
      </c>
      <c r="L84">
        <f t="shared" si="6"/>
        <v>6.1195529091500909</v>
      </c>
      <c r="N84">
        <v>1</v>
      </c>
      <c r="O84">
        <f t="shared" si="5"/>
        <v>1316900.3380470001</v>
      </c>
    </row>
    <row r="85" spans="3:19" ht="12.75" customHeight="1" x14ac:dyDescent="0.25">
      <c r="C85">
        <v>36</v>
      </c>
      <c r="D85" t="s">
        <v>51</v>
      </c>
      <c r="E85" t="s">
        <v>52</v>
      </c>
      <c r="F85" t="s">
        <v>53</v>
      </c>
      <c r="G85" s="13" t="s">
        <v>124</v>
      </c>
      <c r="H85" t="s">
        <v>55</v>
      </c>
      <c r="I85" t="s">
        <v>56</v>
      </c>
      <c r="J85" t="s">
        <v>57</v>
      </c>
      <c r="K85">
        <v>24638.222572999999</v>
      </c>
      <c r="L85">
        <f t="shared" si="6"/>
        <v>4.3916093741668512</v>
      </c>
      <c r="M85" t="s">
        <v>72</v>
      </c>
      <c r="N85">
        <v>7.1226429999999993E-2</v>
      </c>
      <c r="O85">
        <f t="shared" si="5"/>
        <v>345914.04585348448</v>
      </c>
      <c r="R85" s="12" t="s">
        <v>165</v>
      </c>
      <c r="S85" s="12">
        <v>2494086.7999999998</v>
      </c>
    </row>
    <row r="86" spans="3:19" ht="12.75" customHeight="1" x14ac:dyDescent="0.25">
      <c r="C86">
        <v>14</v>
      </c>
      <c r="D86" t="s">
        <v>51</v>
      </c>
      <c r="E86" t="s">
        <v>52</v>
      </c>
      <c r="F86" t="s">
        <v>53</v>
      </c>
      <c r="G86" s="13" t="s">
        <v>128</v>
      </c>
      <c r="H86" t="s">
        <v>55</v>
      </c>
      <c r="I86" t="s">
        <v>56</v>
      </c>
      <c r="J86" t="s">
        <v>57</v>
      </c>
      <c r="K86">
        <v>5003.225042</v>
      </c>
      <c r="L86">
        <f t="shared" si="6"/>
        <v>3.6992500376227144</v>
      </c>
      <c r="M86" t="s">
        <v>71</v>
      </c>
      <c r="N86">
        <v>3.232621</v>
      </c>
      <c r="O86">
        <f t="shared" si="5"/>
        <v>1547.73016756372</v>
      </c>
      <c r="R86" s="12" t="s">
        <v>136</v>
      </c>
      <c r="S86" s="12">
        <v>126222.39999999999</v>
      </c>
    </row>
    <row r="87" spans="3:19" x14ac:dyDescent="0.2">
      <c r="C87">
        <v>58</v>
      </c>
      <c r="D87" t="s">
        <v>51</v>
      </c>
      <c r="E87" t="s">
        <v>52</v>
      </c>
      <c r="F87" t="s">
        <v>53</v>
      </c>
      <c r="G87" s="13" t="s">
        <v>180</v>
      </c>
      <c r="H87" t="s">
        <v>55</v>
      </c>
      <c r="I87" t="s">
        <v>56</v>
      </c>
      <c r="J87" t="s">
        <v>57</v>
      </c>
      <c r="K87">
        <v>1316900.3380470001</v>
      </c>
      <c r="L87">
        <f t="shared" si="6"/>
        <v>6.1195529091500909</v>
      </c>
      <c r="N87">
        <v>1</v>
      </c>
      <c r="O87">
        <f t="shared" si="5"/>
        <v>1316900.3380470001</v>
      </c>
    </row>
    <row r="88" spans="3:19" ht="12.75" customHeight="1" x14ac:dyDescent="0.25">
      <c r="C88">
        <v>30</v>
      </c>
      <c r="D88" t="s">
        <v>51</v>
      </c>
      <c r="E88" t="s">
        <v>52</v>
      </c>
      <c r="F88" t="s">
        <v>53</v>
      </c>
      <c r="G88" s="13" t="s">
        <v>131</v>
      </c>
      <c r="H88" t="s">
        <v>55</v>
      </c>
      <c r="I88" t="s">
        <v>56</v>
      </c>
      <c r="J88" t="s">
        <v>57</v>
      </c>
      <c r="K88">
        <v>101577.486609</v>
      </c>
      <c r="L88">
        <f t="shared" si="6"/>
        <v>5.0067974626238403</v>
      </c>
      <c r="M88" t="s">
        <v>72</v>
      </c>
      <c r="N88">
        <v>0.29364950000000001</v>
      </c>
      <c r="O88">
        <f t="shared" si="5"/>
        <v>345914.0458573912</v>
      </c>
      <c r="R88" s="14" t="s">
        <v>87</v>
      </c>
      <c r="S88" s="12">
        <v>803480.2</v>
      </c>
    </row>
    <row r="89" spans="3:19" ht="12.75" customHeight="1" x14ac:dyDescent="0.25">
      <c r="C89">
        <v>3</v>
      </c>
      <c r="D89" t="s">
        <v>51</v>
      </c>
      <c r="E89" t="s">
        <v>52</v>
      </c>
      <c r="F89" t="s">
        <v>53</v>
      </c>
      <c r="G89" s="13" t="s">
        <v>133</v>
      </c>
      <c r="H89" t="s">
        <v>55</v>
      </c>
      <c r="I89" t="s">
        <v>56</v>
      </c>
      <c r="J89" t="s">
        <v>57</v>
      </c>
      <c r="K89">
        <v>11166037.770857999</v>
      </c>
      <c r="L89">
        <f t="shared" si="6"/>
        <v>7.047899092585471</v>
      </c>
      <c r="N89">
        <v>360.91180000000003</v>
      </c>
      <c r="O89">
        <f t="shared" si="5"/>
        <v>30938.411464679179</v>
      </c>
      <c r="R89" s="12" t="s">
        <v>181</v>
      </c>
      <c r="S89" s="12">
        <v>32303.9</v>
      </c>
    </row>
    <row r="90" spans="3:19" ht="12.75" customHeight="1" x14ac:dyDescent="0.25">
      <c r="C90">
        <v>7</v>
      </c>
      <c r="D90" t="s">
        <v>51</v>
      </c>
      <c r="E90" t="s">
        <v>52</v>
      </c>
      <c r="F90" t="s">
        <v>53</v>
      </c>
      <c r="G90" s="13" t="s">
        <v>135</v>
      </c>
      <c r="H90" t="s">
        <v>55</v>
      </c>
      <c r="I90" t="s">
        <v>56</v>
      </c>
      <c r="J90" t="s">
        <v>57</v>
      </c>
      <c r="K90">
        <v>6899902.4464619998</v>
      </c>
      <c r="L90">
        <f t="shared" si="6"/>
        <v>6.8388429505542492</v>
      </c>
      <c r="M90" t="s">
        <v>126</v>
      </c>
      <c r="N90">
        <v>42.146450000000002</v>
      </c>
      <c r="O90">
        <f t="shared" si="5"/>
        <v>163712.54154174312</v>
      </c>
      <c r="R90" s="12" t="s">
        <v>159</v>
      </c>
      <c r="S90" s="12">
        <v>20.8</v>
      </c>
    </row>
    <row r="91" spans="3:19" ht="12.75" customHeight="1" x14ac:dyDescent="0.25">
      <c r="C91">
        <v>37</v>
      </c>
      <c r="D91" t="s">
        <v>51</v>
      </c>
      <c r="E91" t="s">
        <v>52</v>
      </c>
      <c r="F91" t="s">
        <v>53</v>
      </c>
      <c r="G91" s="13" t="s">
        <v>137</v>
      </c>
      <c r="H91" t="s">
        <v>55</v>
      </c>
      <c r="I91" t="s">
        <v>56</v>
      </c>
      <c r="J91" t="s">
        <v>57</v>
      </c>
      <c r="K91">
        <v>207067.053529</v>
      </c>
      <c r="L91">
        <f t="shared" si="6"/>
        <v>5.3161110037278103</v>
      </c>
      <c r="M91" t="s">
        <v>72</v>
      </c>
      <c r="N91">
        <v>0.59860840000000004</v>
      </c>
      <c r="O91">
        <f t="shared" si="5"/>
        <v>345914.04585869488</v>
      </c>
      <c r="R91" s="12" t="s">
        <v>108</v>
      </c>
      <c r="S91" s="12">
        <v>914795.7</v>
      </c>
    </row>
    <row r="92" spans="3:19" ht="12.75" customHeight="1" x14ac:dyDescent="0.25">
      <c r="C92">
        <v>5</v>
      </c>
      <c r="D92" t="s">
        <v>51</v>
      </c>
      <c r="E92" t="s">
        <v>52</v>
      </c>
      <c r="F92" t="s">
        <v>53</v>
      </c>
      <c r="G92" s="13" t="s">
        <v>141</v>
      </c>
      <c r="H92" t="s">
        <v>55</v>
      </c>
      <c r="I92" t="s">
        <v>56</v>
      </c>
      <c r="J92" t="s">
        <v>57</v>
      </c>
      <c r="K92">
        <v>2521223.890631</v>
      </c>
      <c r="L92">
        <f t="shared" si="6"/>
        <v>6.401611413763769</v>
      </c>
      <c r="M92" t="s">
        <v>126</v>
      </c>
      <c r="N92">
        <v>15.400309999999999</v>
      </c>
      <c r="O92">
        <f t="shared" si="5"/>
        <v>163712.54154176119</v>
      </c>
      <c r="R92" s="14" t="s">
        <v>126</v>
      </c>
      <c r="S92" s="12">
        <v>94801.7</v>
      </c>
    </row>
    <row r="93" spans="3:19" x14ac:dyDescent="0.2">
      <c r="C93">
        <v>49</v>
      </c>
      <c r="D93" t="s">
        <v>51</v>
      </c>
      <c r="E93" t="s">
        <v>52</v>
      </c>
      <c r="F93" t="s">
        <v>53</v>
      </c>
      <c r="G93" s="13" t="s">
        <v>143</v>
      </c>
      <c r="H93" t="s">
        <v>55</v>
      </c>
      <c r="I93" t="s">
        <v>56</v>
      </c>
      <c r="J93" t="s">
        <v>57</v>
      </c>
      <c r="K93">
        <v>35454058.674932003</v>
      </c>
      <c r="L93">
        <f t="shared" si="6"/>
        <v>7.5496659591024677</v>
      </c>
      <c r="M93" t="s">
        <v>59</v>
      </c>
      <c r="N93">
        <v>136.21010000000001</v>
      </c>
      <c r="O93">
        <f t="shared" si="5"/>
        <v>260289.49890596952</v>
      </c>
    </row>
    <row r="94" spans="3:19" ht="12.75" customHeight="1" x14ac:dyDescent="0.25">
      <c r="C94">
        <v>8</v>
      </c>
      <c r="D94" t="s">
        <v>51</v>
      </c>
      <c r="E94" t="s">
        <v>52</v>
      </c>
      <c r="F94" t="s">
        <v>53</v>
      </c>
      <c r="G94" s="13" t="s">
        <v>146</v>
      </c>
      <c r="H94" t="s">
        <v>55</v>
      </c>
      <c r="I94" t="s">
        <v>56</v>
      </c>
      <c r="J94" t="s">
        <v>57</v>
      </c>
      <c r="K94">
        <v>1724708.3508909999</v>
      </c>
      <c r="L94">
        <f t="shared" si="6"/>
        <v>6.2367156661876351</v>
      </c>
      <c r="M94" t="s">
        <v>126</v>
      </c>
      <c r="N94">
        <v>10.534979999999999</v>
      </c>
      <c r="O94">
        <f t="shared" si="5"/>
        <v>163712.54154170203</v>
      </c>
      <c r="R94" s="14" t="s">
        <v>58</v>
      </c>
      <c r="S94" s="12">
        <v>23718.1</v>
      </c>
    </row>
    <row r="95" spans="3:19" ht="12.75" customHeight="1" x14ac:dyDescent="0.25">
      <c r="C95">
        <v>41</v>
      </c>
      <c r="D95" t="s">
        <v>51</v>
      </c>
      <c r="E95" t="s">
        <v>52</v>
      </c>
      <c r="F95" t="s">
        <v>53</v>
      </c>
      <c r="G95" s="13" t="s">
        <v>148</v>
      </c>
      <c r="H95" t="s">
        <v>55</v>
      </c>
      <c r="I95" t="s">
        <v>56</v>
      </c>
      <c r="J95" t="s">
        <v>57</v>
      </c>
      <c r="K95">
        <v>6560423.824364</v>
      </c>
      <c r="L95">
        <f t="shared" si="6"/>
        <v>6.8169318970946957</v>
      </c>
      <c r="N95">
        <v>224.52940000000001</v>
      </c>
      <c r="O95">
        <f t="shared" ref="O95:O126" si="7">K95/N95</f>
        <v>29218.551442991429</v>
      </c>
      <c r="R95" s="12" t="s">
        <v>164</v>
      </c>
      <c r="S95" s="12">
        <v>31842.799999999999</v>
      </c>
    </row>
    <row r="96" spans="3:19" x14ac:dyDescent="0.2">
      <c r="C96">
        <v>78</v>
      </c>
      <c r="D96" t="s">
        <v>51</v>
      </c>
      <c r="E96" t="s">
        <v>52</v>
      </c>
      <c r="F96" t="s">
        <v>53</v>
      </c>
      <c r="G96" s="13" t="s">
        <v>177</v>
      </c>
      <c r="H96" t="s">
        <v>55</v>
      </c>
      <c r="I96" t="s">
        <v>56</v>
      </c>
      <c r="J96" t="s">
        <v>57</v>
      </c>
      <c r="K96">
        <v>903571.98045899998</v>
      </c>
      <c r="L96">
        <f t="shared" si="6"/>
        <v>5.9559627550939265</v>
      </c>
      <c r="N96">
        <v>1</v>
      </c>
      <c r="O96">
        <f t="shared" si="7"/>
        <v>903571.98045899998</v>
      </c>
    </row>
    <row r="97" spans="3:15" x14ac:dyDescent="0.2">
      <c r="C97">
        <v>72</v>
      </c>
      <c r="D97" t="s">
        <v>51</v>
      </c>
      <c r="E97" t="s">
        <v>52</v>
      </c>
      <c r="F97" t="s">
        <v>53</v>
      </c>
      <c r="G97" s="13" t="s">
        <v>162</v>
      </c>
      <c r="H97" t="s">
        <v>55</v>
      </c>
      <c r="I97" t="s">
        <v>56</v>
      </c>
      <c r="J97" t="s">
        <v>57</v>
      </c>
      <c r="K97">
        <v>527309.67943899997</v>
      </c>
      <c r="L97">
        <f t="shared" si="6"/>
        <v>5.7220657434315267</v>
      </c>
      <c r="N97">
        <v>1</v>
      </c>
      <c r="O97">
        <f t="shared" si="7"/>
        <v>527309.67943899997</v>
      </c>
    </row>
    <row r="98" spans="3:15" x14ac:dyDescent="0.2">
      <c r="C98">
        <v>82</v>
      </c>
      <c r="D98" t="s">
        <v>51</v>
      </c>
      <c r="E98" t="s">
        <v>52</v>
      </c>
      <c r="F98" t="s">
        <v>53</v>
      </c>
      <c r="G98" s="13" t="s">
        <v>123</v>
      </c>
      <c r="H98" t="s">
        <v>55</v>
      </c>
      <c r="I98" t="s">
        <v>56</v>
      </c>
      <c r="J98" t="s">
        <v>57</v>
      </c>
      <c r="K98">
        <v>562723.72086400003</v>
      </c>
      <c r="L98">
        <f t="shared" si="6"/>
        <v>5.7502952226414781</v>
      </c>
      <c r="N98">
        <v>30</v>
      </c>
      <c r="O98">
        <f t="shared" si="7"/>
        <v>18757.457362133333</v>
      </c>
    </row>
    <row r="99" spans="3:15" x14ac:dyDescent="0.2">
      <c r="C99">
        <v>83</v>
      </c>
      <c r="D99" t="s">
        <v>51</v>
      </c>
      <c r="E99" t="s">
        <v>52</v>
      </c>
      <c r="F99" t="s">
        <v>53</v>
      </c>
      <c r="G99" s="13" t="s">
        <v>134</v>
      </c>
      <c r="H99" t="s">
        <v>55</v>
      </c>
      <c r="I99" t="s">
        <v>56</v>
      </c>
      <c r="J99" t="s">
        <v>57</v>
      </c>
      <c r="K99">
        <v>2228999.914508</v>
      </c>
      <c r="L99">
        <f t="shared" si="6"/>
        <v>6.3481100518231246</v>
      </c>
      <c r="N99">
        <v>30</v>
      </c>
      <c r="O99">
        <f t="shared" si="7"/>
        <v>74299.997150266674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scale to SLucy biomass</vt:lpstr>
      <vt:lpstr>fix scale2SluceyBiom</vt:lpstr>
      <vt:lpstr>20170626final</vt:lpstr>
      <vt:lpstr>Sheet1 (2)_2 checkRM</vt:lpstr>
      <vt:lpstr>20170331</vt:lpstr>
      <vt:lpstr>Sheet1 (2)_2</vt:lpstr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3</cp:revision>
  <dcterms:created xsi:type="dcterms:W3CDTF">2017-04-03T09:57:54Z</dcterms:created>
  <dcterms:modified xsi:type="dcterms:W3CDTF">2018-08-17T20:37:52Z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