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 activeTab="7"/>
  </bookViews>
  <sheets>
    <sheet name="Group Condition" sheetId="1" r:id="rId1"/>
    <sheet name="Notes Log" sheetId="7" state="hidden" r:id="rId2"/>
    <sheet name="Crash Diagnosis" sheetId="6" state="hidden" r:id="rId3"/>
    <sheet name="Recruitment_Log" sheetId="3" r:id="rId4"/>
    <sheet name="mL-Log" sheetId="4" r:id="rId5"/>
    <sheet name="mQ-log" sheetId="5" r:id="rId6"/>
    <sheet name="Init Scalar " sheetId="8" r:id="rId7"/>
    <sheet name="Init Scalar Revert" sheetId="10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2" hidden="1">'Crash Diagnosis'!$A$1:$J$88</definedName>
    <definedName name="_xlnm._FilterDatabase" localSheetId="0" hidden="1">'Group Condition'!$A$1:$K$88</definedName>
    <definedName name="_xlnm._FilterDatabase" localSheetId="7" hidden="1">'Init Scalar Revert'!$A$2:$J$39</definedName>
    <definedName name="_xlnm._FilterDatabase" localSheetId="4" hidden="1">'mL-Log'!$A$1:$G$64</definedName>
    <definedName name="_xlnm._FilterDatabase" localSheetId="5" hidden="1">'mQ-log'!$A$1:$I$1</definedName>
    <definedName name="_xlnm._FilterDatabase" localSheetId="1" hidden="1">'Notes Log'!$A$1:$E$88</definedName>
    <definedName name="_xlnm._FilterDatabase" localSheetId="3" hidden="1">Recruitment_Log!$A$1:$P$68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6" i="10"/>
  <c r="B15" i="10"/>
  <c r="B24" i="10"/>
  <c r="B14" i="10"/>
  <c r="B20" i="10"/>
  <c r="B35" i="10"/>
  <c r="B29" i="10"/>
  <c r="B19" i="10"/>
  <c r="B33" i="10"/>
  <c r="B17" i="10"/>
  <c r="B34" i="10"/>
  <c r="B9" i="10"/>
  <c r="B4" i="10"/>
  <c r="B38" i="10"/>
  <c r="B3" i="10"/>
  <c r="B18" i="10"/>
  <c r="B13" i="10"/>
  <c r="B22" i="10"/>
  <c r="B27" i="10"/>
  <c r="B10" i="10"/>
  <c r="B36" i="10"/>
  <c r="B37" i="10"/>
  <c r="B39" i="10"/>
  <c r="B23" i="10"/>
  <c r="B28" i="10"/>
  <c r="B25" i="10"/>
  <c r="B32" i="10"/>
  <c r="B21" i="10"/>
  <c r="B30" i="10"/>
  <c r="B8" i="10"/>
  <c r="B31" i="10"/>
  <c r="B11" i="10"/>
  <c r="B26" i="10"/>
  <c r="B5" i="10"/>
  <c r="B7" i="10"/>
  <c r="B16" i="10"/>
  <c r="B20" i="1"/>
  <c r="B16" i="1"/>
  <c r="B14" i="1"/>
  <c r="B5" i="1"/>
  <c r="B19" i="1"/>
  <c r="B29" i="1"/>
  <c r="B18" i="1"/>
  <c r="B24" i="1"/>
  <c r="B43" i="1"/>
  <c r="B65" i="1"/>
  <c r="B57" i="1"/>
  <c r="B77" i="1"/>
  <c r="B67" i="1"/>
  <c r="B35" i="1"/>
  <c r="B23" i="1"/>
  <c r="B47" i="1"/>
  <c r="B40" i="1"/>
  <c r="B21" i="1"/>
  <c r="B73" i="1"/>
  <c r="B74" i="1"/>
  <c r="B79" i="1"/>
  <c r="B80" i="1"/>
  <c r="B41" i="1"/>
  <c r="B10" i="1"/>
  <c r="B78" i="1"/>
  <c r="B11" i="1"/>
  <c r="B62" i="1"/>
  <c r="B60" i="1"/>
  <c r="B87" i="1"/>
  <c r="B3" i="1"/>
  <c r="B68" i="1"/>
  <c r="B61" i="1"/>
  <c r="B51" i="1"/>
  <c r="B75" i="1"/>
  <c r="B2" i="1"/>
  <c r="B86" i="1"/>
  <c r="B82" i="1"/>
  <c r="B83" i="1"/>
  <c r="B22" i="1"/>
  <c r="B17" i="1"/>
  <c r="B26" i="1"/>
  <c r="B52" i="1"/>
  <c r="B71" i="1"/>
  <c r="B33" i="1"/>
  <c r="B64" i="1"/>
  <c r="B12" i="1"/>
  <c r="B66" i="1"/>
  <c r="B48" i="1"/>
  <c r="B46" i="1"/>
  <c r="B13" i="1"/>
  <c r="B49" i="1"/>
  <c r="B72" i="1"/>
  <c r="B55" i="1"/>
  <c r="B84" i="1"/>
  <c r="B81" i="1"/>
  <c r="B54" i="1"/>
  <c r="B27" i="1"/>
  <c r="B28" i="1"/>
  <c r="B69" i="1"/>
  <c r="B34" i="1"/>
  <c r="B88" i="1"/>
  <c r="B56" i="1"/>
  <c r="B45" i="1"/>
  <c r="B30" i="1"/>
  <c r="B63" i="1"/>
  <c r="B53" i="1"/>
  <c r="B76" i="1"/>
  <c r="B85" i="1"/>
  <c r="B39" i="1"/>
  <c r="B70" i="1"/>
  <c r="B25" i="1"/>
  <c r="B58" i="1"/>
  <c r="B44" i="1"/>
  <c r="B36" i="1"/>
  <c r="B7" i="1"/>
  <c r="B37" i="1"/>
  <c r="B15" i="1"/>
  <c r="B31" i="1"/>
  <c r="B59" i="1"/>
  <c r="B4" i="1"/>
  <c r="B6" i="1"/>
  <c r="B8" i="1"/>
  <c r="B50" i="1"/>
  <c r="B9" i="1"/>
  <c r="B38" i="1"/>
  <c r="B42" i="1"/>
  <c r="B32" i="1"/>
  <c r="G12" i="10"/>
  <c r="G6" i="10"/>
  <c r="G15" i="10"/>
  <c r="G24" i="10"/>
  <c r="G14" i="10"/>
  <c r="G20" i="10"/>
  <c r="G35" i="10"/>
  <c r="G29" i="10"/>
  <c r="G19" i="10"/>
  <c r="G33" i="10"/>
  <c r="G17" i="10"/>
  <c r="G34" i="10"/>
  <c r="G9" i="10"/>
  <c r="G4" i="10"/>
  <c r="G38" i="10"/>
  <c r="G3" i="10"/>
  <c r="G18" i="10"/>
  <c r="G13" i="10"/>
  <c r="G22" i="10"/>
  <c r="G27" i="10"/>
  <c r="G10" i="10"/>
  <c r="G36" i="10"/>
  <c r="G37" i="10"/>
  <c r="G39" i="10"/>
  <c r="G23" i="10"/>
  <c r="G28" i="10"/>
  <c r="G25" i="10"/>
  <c r="G32" i="10"/>
  <c r="G21" i="10"/>
  <c r="G30" i="10"/>
  <c r="G8" i="10"/>
  <c r="G31" i="10"/>
  <c r="G11" i="10"/>
  <c r="G26" i="10"/>
  <c r="G5" i="10"/>
  <c r="G7" i="10"/>
  <c r="G16" i="10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2" i="5"/>
  <c r="P2" i="5"/>
  <c r="F12" i="10"/>
  <c r="F6" i="10"/>
  <c r="F15" i="10"/>
  <c r="F24" i="10"/>
  <c r="F14" i="10"/>
  <c r="F20" i="10"/>
  <c r="F35" i="10"/>
  <c r="F29" i="10"/>
  <c r="F19" i="10"/>
  <c r="F33" i="10"/>
  <c r="F17" i="10"/>
  <c r="F34" i="10"/>
  <c r="F9" i="10"/>
  <c r="F4" i="10"/>
  <c r="F38" i="10"/>
  <c r="F3" i="10"/>
  <c r="F18" i="10"/>
  <c r="F13" i="10"/>
  <c r="F22" i="10"/>
  <c r="F27" i="10"/>
  <c r="F10" i="10"/>
  <c r="F36" i="10"/>
  <c r="F37" i="10"/>
  <c r="F39" i="10"/>
  <c r="F23" i="10"/>
  <c r="F28" i="10"/>
  <c r="F25" i="10"/>
  <c r="F32" i="10"/>
  <c r="F21" i="10"/>
  <c r="F30" i="10"/>
  <c r="F8" i="10"/>
  <c r="F31" i="10"/>
  <c r="F11" i="10"/>
  <c r="F26" i="10"/>
  <c r="F5" i="10"/>
  <c r="F7" i="10"/>
  <c r="F16" i="10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2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2" i="4"/>
  <c r="M10" i="3"/>
  <c r="H28" i="10" s="1"/>
  <c r="M21" i="3"/>
  <c r="M24" i="3"/>
  <c r="M31" i="3"/>
  <c r="M38" i="3"/>
  <c r="M65" i="3"/>
  <c r="M66" i="3"/>
  <c r="M67" i="3"/>
  <c r="M68" i="3"/>
  <c r="L3" i="3"/>
  <c r="M3" i="3" s="1"/>
  <c r="H10" i="10" s="1"/>
  <c r="L4" i="3"/>
  <c r="M4" i="3" s="1"/>
  <c r="H16" i="10" s="1"/>
  <c r="L5" i="3"/>
  <c r="M5" i="3" s="1"/>
  <c r="L6" i="3"/>
  <c r="M6" i="3" s="1"/>
  <c r="H20" i="10" s="1"/>
  <c r="L7" i="3"/>
  <c r="M7" i="3" s="1"/>
  <c r="H9" i="10" s="1"/>
  <c r="L8" i="3"/>
  <c r="M8" i="3" s="1"/>
  <c r="H4" i="10" s="1"/>
  <c r="L9" i="3"/>
  <c r="M9" i="3" s="1"/>
  <c r="H18" i="10" s="1"/>
  <c r="L10" i="3"/>
  <c r="L11" i="3"/>
  <c r="M11" i="3" s="1"/>
  <c r="H32" i="10" s="1"/>
  <c r="L12" i="3"/>
  <c r="M12" i="3" s="1"/>
  <c r="L13" i="3"/>
  <c r="M13" i="3" s="1"/>
  <c r="H12" i="10" s="1"/>
  <c r="L14" i="3"/>
  <c r="M14" i="3" s="1"/>
  <c r="H24" i="10" s="1"/>
  <c r="L15" i="3"/>
  <c r="M15" i="3" s="1"/>
  <c r="L16" i="3"/>
  <c r="M16" i="3" s="1"/>
  <c r="H6" i="10" s="1"/>
  <c r="L17" i="3"/>
  <c r="M17" i="3" s="1"/>
  <c r="H14" i="10" s="1"/>
  <c r="L18" i="3"/>
  <c r="M18" i="3" s="1"/>
  <c r="H29" i="10" s="1"/>
  <c r="L19" i="3"/>
  <c r="M19" i="3" s="1"/>
  <c r="L20" i="3"/>
  <c r="M20" i="3" s="1"/>
  <c r="H34" i="10" s="1"/>
  <c r="L22" i="3"/>
  <c r="M22" i="3" s="1"/>
  <c r="L23" i="3"/>
  <c r="M23" i="3" s="1"/>
  <c r="H38" i="10" s="1"/>
  <c r="L25" i="3"/>
  <c r="M25" i="3" s="1"/>
  <c r="H3" i="10" s="1"/>
  <c r="L26" i="3"/>
  <c r="M26" i="3" s="1"/>
  <c r="H39" i="10" s="1"/>
  <c r="L27" i="3"/>
  <c r="M27" i="3" s="1"/>
  <c r="H13" i="10" s="1"/>
  <c r="L28" i="3"/>
  <c r="M28" i="3" s="1"/>
  <c r="H33" i="10" s="1"/>
  <c r="L29" i="3"/>
  <c r="M29" i="3" s="1"/>
  <c r="H17" i="10" s="1"/>
  <c r="L30" i="3"/>
  <c r="M30" i="3" s="1"/>
  <c r="L32" i="3"/>
  <c r="M32" i="3" s="1"/>
  <c r="H27" i="10" s="1"/>
  <c r="L33" i="3"/>
  <c r="M33" i="3" s="1"/>
  <c r="H22" i="10" s="1"/>
  <c r="L34" i="3"/>
  <c r="M34" i="3" s="1"/>
  <c r="H15" i="10" s="1"/>
  <c r="L35" i="3"/>
  <c r="M35" i="3" s="1"/>
  <c r="L36" i="3"/>
  <c r="M36" i="3" s="1"/>
  <c r="L37" i="3"/>
  <c r="M37" i="3" s="1"/>
  <c r="H37" i="10" s="1"/>
  <c r="L39" i="3"/>
  <c r="M39" i="3" s="1"/>
  <c r="H11" i="10" s="1"/>
  <c r="L40" i="3"/>
  <c r="M40" i="3" s="1"/>
  <c r="L41" i="3"/>
  <c r="M41" i="3" s="1"/>
  <c r="L42" i="3"/>
  <c r="M42" i="3" s="1"/>
  <c r="H36" i="10" s="1"/>
  <c r="L43" i="3"/>
  <c r="M43" i="3" s="1"/>
  <c r="H23" i="10" s="1"/>
  <c r="L44" i="3"/>
  <c r="M44" i="3" s="1"/>
  <c r="L45" i="3"/>
  <c r="M45" i="3" s="1"/>
  <c r="L46" i="3"/>
  <c r="M46" i="3" s="1"/>
  <c r="H25" i="10" s="1"/>
  <c r="L47" i="3"/>
  <c r="M47" i="3" s="1"/>
  <c r="L48" i="3"/>
  <c r="M48" i="3" s="1"/>
  <c r="H19" i="10" s="1"/>
  <c r="L49" i="3"/>
  <c r="M49" i="3" s="1"/>
  <c r="H21" i="10" s="1"/>
  <c r="L50" i="3"/>
  <c r="M50" i="3" s="1"/>
  <c r="L51" i="3"/>
  <c r="M51" i="3" s="1"/>
  <c r="L52" i="3"/>
  <c r="M52" i="3" s="1"/>
  <c r="H35" i="10" s="1"/>
  <c r="L53" i="3"/>
  <c r="M53" i="3" s="1"/>
  <c r="H30" i="10" s="1"/>
  <c r="L54" i="3"/>
  <c r="M54" i="3" s="1"/>
  <c r="H8" i="10" s="1"/>
  <c r="L55" i="3"/>
  <c r="M55" i="3" s="1"/>
  <c r="H31" i="10" s="1"/>
  <c r="L56" i="3"/>
  <c r="M56" i="3" s="1"/>
  <c r="H26" i="10" s="1"/>
  <c r="L57" i="3"/>
  <c r="M57" i="3" s="1"/>
  <c r="L58" i="3"/>
  <c r="M58" i="3" s="1"/>
  <c r="H5" i="10" s="1"/>
  <c r="L59" i="3"/>
  <c r="M59" i="3" s="1"/>
  <c r="H7" i="10" s="1"/>
  <c r="L60" i="3"/>
  <c r="M60" i="3" s="1"/>
  <c r="L61" i="3"/>
  <c r="M61" i="3" s="1"/>
  <c r="L62" i="3"/>
  <c r="M62" i="3" s="1"/>
  <c r="L63" i="3"/>
  <c r="M63" i="3" s="1"/>
  <c r="L64" i="3"/>
  <c r="M64" i="3" s="1"/>
  <c r="L2" i="3"/>
  <c r="M2" i="3" s="1"/>
  <c r="G3" i="8"/>
  <c r="G4" i="8"/>
  <c r="G5" i="8"/>
  <c r="G6" i="8"/>
  <c r="G7" i="8"/>
  <c r="G8" i="8"/>
  <c r="G9" i="8"/>
  <c r="G10" i="8"/>
  <c r="G11" i="8"/>
  <c r="G12" i="8"/>
  <c r="G13" i="8"/>
  <c r="G14" i="8"/>
  <c r="H14" i="1" s="1"/>
  <c r="G15" i="8"/>
  <c r="G16" i="8"/>
  <c r="G17" i="8"/>
  <c r="G18" i="8"/>
  <c r="G19" i="8"/>
  <c r="G20" i="8"/>
  <c r="G21" i="8"/>
  <c r="G22" i="8"/>
  <c r="G23" i="8"/>
  <c r="G24" i="8"/>
  <c r="G25" i="8"/>
  <c r="G26" i="8"/>
  <c r="H26" i="1" s="1"/>
  <c r="G27" i="8"/>
  <c r="G28" i="8"/>
  <c r="G29" i="8"/>
  <c r="G30" i="8"/>
  <c r="G31" i="8"/>
  <c r="G32" i="8"/>
  <c r="G33" i="8"/>
  <c r="G34" i="8"/>
  <c r="G35" i="8"/>
  <c r="G36" i="8"/>
  <c r="G37" i="8"/>
  <c r="G38" i="8"/>
  <c r="H38" i="1" s="1"/>
  <c r="G39" i="8"/>
  <c r="G40" i="8"/>
  <c r="G41" i="8"/>
  <c r="G42" i="8"/>
  <c r="G43" i="8"/>
  <c r="G44" i="8"/>
  <c r="G45" i="8"/>
  <c r="G46" i="8"/>
  <c r="G47" i="8"/>
  <c r="G48" i="8"/>
  <c r="G49" i="8"/>
  <c r="G50" i="8"/>
  <c r="H50" i="1" s="1"/>
  <c r="G51" i="8"/>
  <c r="G52" i="8"/>
  <c r="G53" i="8"/>
  <c r="G54" i="8"/>
  <c r="G55" i="8"/>
  <c r="G56" i="8"/>
  <c r="G57" i="8"/>
  <c r="G58" i="8"/>
  <c r="G59" i="8"/>
  <c r="G60" i="8"/>
  <c r="G61" i="8"/>
  <c r="G62" i="8"/>
  <c r="H62" i="1" s="1"/>
  <c r="G63" i="8"/>
  <c r="G64" i="8"/>
  <c r="G65" i="8"/>
  <c r="G66" i="8"/>
  <c r="G67" i="8"/>
  <c r="G68" i="8"/>
  <c r="G69" i="8"/>
  <c r="G70" i="8"/>
  <c r="G71" i="8"/>
  <c r="G72" i="8"/>
  <c r="G73" i="8"/>
  <c r="G74" i="8"/>
  <c r="H74" i="1" s="1"/>
  <c r="G75" i="8"/>
  <c r="G76" i="8"/>
  <c r="G77" i="8"/>
  <c r="G78" i="8"/>
  <c r="G79" i="8"/>
  <c r="G80" i="8"/>
  <c r="G81" i="8"/>
  <c r="G82" i="8"/>
  <c r="G83" i="8"/>
  <c r="G84" i="8"/>
  <c r="G85" i="8"/>
  <c r="G86" i="8"/>
  <c r="H85" i="1" s="1"/>
  <c r="G87" i="8"/>
  <c r="G88" i="8"/>
  <c r="G89" i="8"/>
  <c r="G90" i="8"/>
  <c r="G2" i="8"/>
  <c r="J12" i="1"/>
  <c r="J20" i="1"/>
  <c r="J14" i="1"/>
  <c r="J24" i="1"/>
  <c r="J11" i="1"/>
  <c r="J3" i="1"/>
  <c r="J22" i="1"/>
  <c r="J34" i="1"/>
  <c r="J39" i="1"/>
  <c r="J65" i="1"/>
  <c r="J57" i="1"/>
  <c r="J77" i="1"/>
  <c r="J67" i="1"/>
  <c r="J16" i="1"/>
  <c r="J29" i="1"/>
  <c r="J47" i="1"/>
  <c r="J5" i="1"/>
  <c r="J18" i="1"/>
  <c r="J73" i="1"/>
  <c r="J74" i="1"/>
  <c r="J79" i="1"/>
  <c r="J80" i="1"/>
  <c r="J35" i="1"/>
  <c r="J10" i="1"/>
  <c r="J78" i="1"/>
  <c r="J41" i="1"/>
  <c r="J62" i="1"/>
  <c r="J60" i="1"/>
  <c r="J87" i="1"/>
  <c r="J51" i="1"/>
  <c r="J68" i="1"/>
  <c r="J61" i="1"/>
  <c r="J2" i="1"/>
  <c r="J75" i="1"/>
  <c r="J55" i="1"/>
  <c r="J86" i="1"/>
  <c r="J82" i="1"/>
  <c r="J83" i="1"/>
  <c r="J17" i="1"/>
  <c r="J40" i="1"/>
  <c r="J21" i="1"/>
  <c r="J52" i="1"/>
  <c r="J71" i="1"/>
  <c r="J33" i="1"/>
  <c r="J64" i="1"/>
  <c r="J26" i="1"/>
  <c r="J66" i="1"/>
  <c r="J19" i="1"/>
  <c r="J46" i="1"/>
  <c r="J13" i="1"/>
  <c r="J49" i="1"/>
  <c r="J72" i="1"/>
  <c r="J15" i="1"/>
  <c r="J84" i="1"/>
  <c r="J81" i="1"/>
  <c r="J54" i="1"/>
  <c r="J27" i="1"/>
  <c r="J48" i="1"/>
  <c r="J69" i="1"/>
  <c r="J28" i="1"/>
  <c r="J88" i="1"/>
  <c r="J56" i="1"/>
  <c r="J45" i="1"/>
  <c r="J30" i="1"/>
  <c r="J63" i="1"/>
  <c r="J53" i="1"/>
  <c r="J76" i="1"/>
  <c r="J85" i="1"/>
  <c r="J23" i="1"/>
  <c r="J70" i="1"/>
  <c r="J25" i="1"/>
  <c r="J58" i="1"/>
  <c r="J44" i="1"/>
  <c r="J43" i="1"/>
  <c r="J36" i="1"/>
  <c r="J7" i="1"/>
  <c r="J37" i="1"/>
  <c r="J31" i="1"/>
  <c r="J59" i="1"/>
  <c r="J4" i="1"/>
  <c r="J6" i="1"/>
  <c r="J8" i="1"/>
  <c r="J50" i="1"/>
  <c r="J9" i="1"/>
  <c r="J38" i="1"/>
  <c r="J42" i="1"/>
  <c r="J32" i="1"/>
  <c r="H12" i="1"/>
  <c r="H20" i="1"/>
  <c r="H24" i="1"/>
  <c r="H11" i="1"/>
  <c r="H3" i="1"/>
  <c r="H22" i="1"/>
  <c r="H34" i="1"/>
  <c r="H39" i="1"/>
  <c r="H65" i="1"/>
  <c r="H57" i="1"/>
  <c r="H77" i="1"/>
  <c r="H67" i="1"/>
  <c r="H16" i="1"/>
  <c r="H29" i="1"/>
  <c r="H47" i="1"/>
  <c r="H5" i="1"/>
  <c r="H18" i="1"/>
  <c r="H73" i="1"/>
  <c r="H79" i="1"/>
  <c r="H80" i="1"/>
  <c r="H35" i="1"/>
  <c r="H10" i="1"/>
  <c r="H78" i="1"/>
  <c r="H41" i="1"/>
  <c r="H60" i="1"/>
  <c r="H87" i="1"/>
  <c r="H51" i="1"/>
  <c r="H68" i="1"/>
  <c r="H61" i="1"/>
  <c r="H2" i="1"/>
  <c r="H75" i="1"/>
  <c r="H55" i="1"/>
  <c r="H86" i="1"/>
  <c r="H82" i="1"/>
  <c r="H83" i="1"/>
  <c r="H17" i="1"/>
  <c r="H40" i="1"/>
  <c r="H21" i="1"/>
  <c r="H52" i="1"/>
  <c r="H71" i="1"/>
  <c r="H33" i="1"/>
  <c r="H64" i="1"/>
  <c r="H66" i="1"/>
  <c r="H19" i="1"/>
  <c r="H46" i="1"/>
  <c r="H13" i="1"/>
  <c r="H49" i="1"/>
  <c r="H72" i="1"/>
  <c r="H15" i="1"/>
  <c r="H84" i="1"/>
  <c r="H81" i="1"/>
  <c r="H54" i="1"/>
  <c r="H27" i="1"/>
  <c r="H48" i="1"/>
  <c r="H69" i="1"/>
  <c r="H28" i="1"/>
  <c r="H88" i="1"/>
  <c r="H56" i="1"/>
  <c r="H45" i="1"/>
  <c r="H30" i="1"/>
  <c r="H63" i="1"/>
  <c r="H53" i="1"/>
  <c r="H76" i="1"/>
  <c r="H23" i="1"/>
  <c r="H70" i="1"/>
  <c r="H25" i="1"/>
  <c r="H58" i="1"/>
  <c r="H44" i="1"/>
  <c r="H43" i="1"/>
  <c r="H36" i="1"/>
  <c r="H7" i="1"/>
  <c r="H37" i="1"/>
  <c r="H31" i="1"/>
  <c r="H59" i="1"/>
  <c r="H4" i="1"/>
  <c r="H6" i="1"/>
  <c r="H8" i="1"/>
  <c r="H9" i="1"/>
  <c r="H42" i="1"/>
  <c r="H32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K55" i="3" l="1"/>
  <c r="K48" i="3"/>
  <c r="K18" i="3"/>
  <c r="K17" i="3"/>
  <c r="K10" i="3"/>
  <c r="K5" i="3"/>
  <c r="K3" i="3"/>
  <c r="J49" i="3" l="1"/>
  <c r="J48" i="3"/>
  <c r="J46" i="3"/>
  <c r="K7" i="5"/>
  <c r="J7" i="5"/>
  <c r="I54" i="3"/>
  <c r="K16" i="5"/>
  <c r="J16" i="5"/>
  <c r="I32" i="1"/>
  <c r="C2" i="7" s="1"/>
  <c r="I12" i="1"/>
  <c r="C3" i="7" s="1"/>
  <c r="I20" i="1"/>
  <c r="C4" i="7" s="1"/>
  <c r="I14" i="1"/>
  <c r="C5" i="7" s="1"/>
  <c r="I24" i="1"/>
  <c r="C6" i="7" s="1"/>
  <c r="I11" i="1"/>
  <c r="C7" i="7" s="1"/>
  <c r="I3" i="1"/>
  <c r="C8" i="7" s="1"/>
  <c r="I22" i="1"/>
  <c r="C9" i="7" s="1"/>
  <c r="I34" i="1"/>
  <c r="C10" i="7" s="1"/>
  <c r="I39" i="1"/>
  <c r="C11" i="7" s="1"/>
  <c r="I65" i="1"/>
  <c r="C12" i="7" s="1"/>
  <c r="I57" i="1"/>
  <c r="C13" i="7" s="1"/>
  <c r="I77" i="1"/>
  <c r="C14" i="7" s="1"/>
  <c r="I67" i="1"/>
  <c r="C15" i="7" s="1"/>
  <c r="I16" i="1"/>
  <c r="C16" i="7" s="1"/>
  <c r="I29" i="1"/>
  <c r="C17" i="7" s="1"/>
  <c r="I47" i="1"/>
  <c r="C18" i="7" s="1"/>
  <c r="I5" i="1"/>
  <c r="C19" i="7" s="1"/>
  <c r="I18" i="1"/>
  <c r="C20" i="7" s="1"/>
  <c r="I73" i="1"/>
  <c r="C21" i="7" s="1"/>
  <c r="I74" i="1"/>
  <c r="C22" i="7" s="1"/>
  <c r="I79" i="1"/>
  <c r="C23" i="7" s="1"/>
  <c r="I80" i="1"/>
  <c r="C24" i="7" s="1"/>
  <c r="I35" i="1"/>
  <c r="C25" i="7" s="1"/>
  <c r="I10" i="1"/>
  <c r="C26" i="7" s="1"/>
  <c r="I78" i="1"/>
  <c r="C27" i="7" s="1"/>
  <c r="I41" i="1"/>
  <c r="C28" i="7" s="1"/>
  <c r="I62" i="1"/>
  <c r="C29" i="7" s="1"/>
  <c r="I60" i="1"/>
  <c r="C30" i="7" s="1"/>
  <c r="I87" i="1"/>
  <c r="C31" i="7" s="1"/>
  <c r="I51" i="1"/>
  <c r="C32" i="7" s="1"/>
  <c r="I61" i="1"/>
  <c r="C34" i="7" s="1"/>
  <c r="I2" i="1"/>
  <c r="C35" i="7" s="1"/>
  <c r="I75" i="1"/>
  <c r="C36" i="7" s="1"/>
  <c r="I55" i="1"/>
  <c r="C37" i="7" s="1"/>
  <c r="I86" i="1"/>
  <c r="C38" i="7" s="1"/>
  <c r="I82" i="1"/>
  <c r="C39" i="7" s="1"/>
  <c r="I83" i="1"/>
  <c r="C40" i="7" s="1"/>
  <c r="I17" i="1"/>
  <c r="C41" i="7" s="1"/>
  <c r="I40" i="1"/>
  <c r="C42" i="7" s="1"/>
  <c r="I21" i="1"/>
  <c r="C43" i="7" s="1"/>
  <c r="I52" i="1"/>
  <c r="C44" i="7" s="1"/>
  <c r="I71" i="1"/>
  <c r="C45" i="7" s="1"/>
  <c r="I33" i="1"/>
  <c r="C46" i="7" s="1"/>
  <c r="I64" i="1"/>
  <c r="C47" i="7" s="1"/>
  <c r="I26" i="1"/>
  <c r="C48" i="7" s="1"/>
  <c r="I66" i="1"/>
  <c r="C49" i="7" s="1"/>
  <c r="I19" i="1"/>
  <c r="C50" i="7" s="1"/>
  <c r="I46" i="1"/>
  <c r="C51" i="7" s="1"/>
  <c r="I13" i="1"/>
  <c r="C52" i="7" s="1"/>
  <c r="I49" i="1"/>
  <c r="C53" i="7" s="1"/>
  <c r="I72" i="1"/>
  <c r="C54" i="7" s="1"/>
  <c r="I15" i="1"/>
  <c r="C55" i="7" s="1"/>
  <c r="I84" i="1"/>
  <c r="C56" i="7" s="1"/>
  <c r="I81" i="1"/>
  <c r="C57" i="7" s="1"/>
  <c r="I54" i="1"/>
  <c r="C58" i="7" s="1"/>
  <c r="I27" i="1"/>
  <c r="C59" i="7" s="1"/>
  <c r="I48" i="1"/>
  <c r="C60" i="7" s="1"/>
  <c r="I69" i="1"/>
  <c r="C61" i="7" s="1"/>
  <c r="I28" i="1"/>
  <c r="C62" i="7" s="1"/>
  <c r="I88" i="1"/>
  <c r="C63" i="7" s="1"/>
  <c r="I56" i="1"/>
  <c r="C64" i="7" s="1"/>
  <c r="I45" i="1"/>
  <c r="C65" i="7" s="1"/>
  <c r="I30" i="1"/>
  <c r="C66" i="7" s="1"/>
  <c r="I63" i="1"/>
  <c r="C67" i="7" s="1"/>
  <c r="I53" i="1"/>
  <c r="C68" i="7" s="1"/>
  <c r="I76" i="1"/>
  <c r="C69" i="7" s="1"/>
  <c r="I85" i="1"/>
  <c r="C70" i="7" s="1"/>
  <c r="I23" i="1"/>
  <c r="C71" i="7" s="1"/>
  <c r="I70" i="1"/>
  <c r="C72" i="7" s="1"/>
  <c r="I25" i="1"/>
  <c r="C73" i="7" s="1"/>
  <c r="I58" i="1"/>
  <c r="C74" i="7" s="1"/>
  <c r="I44" i="1"/>
  <c r="C75" i="7" s="1"/>
  <c r="I43" i="1"/>
  <c r="C76" i="7" s="1"/>
  <c r="I36" i="1"/>
  <c r="C77" i="7" s="1"/>
  <c r="I7" i="1"/>
  <c r="C78" i="7" s="1"/>
  <c r="I37" i="1"/>
  <c r="C79" i="7" s="1"/>
  <c r="I31" i="1"/>
  <c r="C80" i="7" s="1"/>
  <c r="I59" i="1"/>
  <c r="C81" i="7" s="1"/>
  <c r="I4" i="1"/>
  <c r="C82" i="7" s="1"/>
  <c r="I6" i="1"/>
  <c r="C83" i="7" s="1"/>
  <c r="I8" i="1"/>
  <c r="C84" i="7" s="1"/>
  <c r="I50" i="1"/>
  <c r="C85" i="7" s="1"/>
  <c r="I9" i="1"/>
  <c r="C86" i="7" s="1"/>
  <c r="I38" i="1"/>
  <c r="C87" i="7" s="1"/>
  <c r="I42" i="1"/>
  <c r="C88" i="7" s="1"/>
  <c r="I68" i="1"/>
  <c r="C33" i="7" s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80" i="6"/>
  <c r="C81" i="6"/>
  <c r="C82" i="6"/>
  <c r="C83" i="6"/>
  <c r="C84" i="6"/>
  <c r="C85" i="6"/>
  <c r="C86" i="6"/>
  <c r="C87" i="6"/>
  <c r="C88" i="6"/>
  <c r="C2" i="6"/>
  <c r="G46" i="5" l="1"/>
  <c r="G51" i="5"/>
  <c r="G60" i="5"/>
  <c r="G62" i="5"/>
  <c r="G2" i="5"/>
  <c r="F14" i="5"/>
  <c r="F17" i="5"/>
  <c r="F36" i="5"/>
  <c r="F29" i="5"/>
  <c r="F7" i="5"/>
  <c r="F51" i="5"/>
  <c r="F54" i="5"/>
  <c r="F56" i="5"/>
  <c r="F60" i="5"/>
  <c r="F2" i="5"/>
  <c r="G59" i="5"/>
  <c r="F59" i="5"/>
  <c r="F62" i="5"/>
  <c r="G6" i="3"/>
  <c r="G16" i="3"/>
  <c r="G2" i="3"/>
  <c r="E16" i="5"/>
  <c r="E4" i="5"/>
  <c r="E5" i="5"/>
  <c r="E14" i="5"/>
  <c r="E6" i="5"/>
  <c r="E8" i="5"/>
  <c r="E9" i="5"/>
  <c r="E10" i="5"/>
  <c r="E11" i="5"/>
  <c r="E12" i="5"/>
  <c r="E13" i="5"/>
  <c r="E52" i="5"/>
  <c r="E15" i="5"/>
  <c r="E18" i="5"/>
  <c r="E17" i="5"/>
  <c r="E36" i="5"/>
  <c r="E19" i="5"/>
  <c r="E29" i="5"/>
  <c r="E21" i="5"/>
  <c r="E22" i="5"/>
  <c r="E20" i="5"/>
  <c r="E24" i="5"/>
  <c r="E25" i="5"/>
  <c r="E26" i="5"/>
  <c r="E27" i="5"/>
  <c r="E28" i="5"/>
  <c r="E7" i="5"/>
  <c r="E30" i="5"/>
  <c r="E31" i="5"/>
  <c r="E32" i="5"/>
  <c r="E33" i="5"/>
  <c r="E34" i="5"/>
  <c r="E35" i="5"/>
  <c r="E23" i="5"/>
  <c r="E37" i="5"/>
  <c r="E38" i="5"/>
  <c r="E39" i="5"/>
  <c r="E40" i="5"/>
  <c r="E3" i="5"/>
  <c r="E42" i="5"/>
  <c r="E43" i="5"/>
  <c r="E44" i="5"/>
  <c r="E45" i="5"/>
  <c r="E41" i="5"/>
  <c r="E47" i="5"/>
  <c r="E48" i="5"/>
  <c r="E49" i="5"/>
  <c r="E50" i="5"/>
  <c r="E46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G16" i="5"/>
  <c r="G14" i="5"/>
  <c r="G6" i="5"/>
  <c r="G17" i="5"/>
  <c r="G36" i="5"/>
  <c r="G29" i="5"/>
  <c r="G22" i="5"/>
  <c r="G20" i="5"/>
  <c r="G25" i="5"/>
  <c r="G7" i="5"/>
  <c r="G32" i="5"/>
  <c r="G45" i="5"/>
  <c r="G54" i="5"/>
  <c r="G55" i="5"/>
  <c r="G56" i="5"/>
  <c r="F16" i="5"/>
  <c r="F6" i="5"/>
  <c r="F22" i="5"/>
  <c r="F20" i="5"/>
  <c r="F25" i="5"/>
  <c r="F32" i="5"/>
  <c r="F45" i="5"/>
  <c r="F46" i="5"/>
  <c r="F55" i="5"/>
  <c r="F21" i="3" l="1"/>
  <c r="F18" i="3"/>
  <c r="F52" i="3"/>
  <c r="F14" i="3"/>
  <c r="D16" i="3"/>
  <c r="D4" i="3"/>
  <c r="D5" i="3"/>
  <c r="D14" i="3"/>
  <c r="D6" i="3"/>
  <c r="D8" i="3"/>
  <c r="D9" i="3"/>
  <c r="D10" i="3"/>
  <c r="D11" i="3"/>
  <c r="D12" i="3"/>
  <c r="D13" i="3"/>
  <c r="D52" i="3"/>
  <c r="D15" i="3"/>
  <c r="D18" i="3"/>
  <c r="D17" i="3"/>
  <c r="D36" i="3"/>
  <c r="D19" i="3"/>
  <c r="D29" i="3"/>
  <c r="D21" i="3"/>
  <c r="D22" i="3"/>
  <c r="D20" i="3"/>
  <c r="D24" i="3"/>
  <c r="D25" i="3"/>
  <c r="D26" i="3"/>
  <c r="D27" i="3"/>
  <c r="D28" i="3"/>
  <c r="D7" i="3"/>
  <c r="D30" i="3"/>
  <c r="D31" i="3"/>
  <c r="D32" i="3"/>
  <c r="D33" i="3"/>
  <c r="D34" i="3"/>
  <c r="D35" i="3"/>
  <c r="D23" i="3"/>
  <c r="D37" i="3"/>
  <c r="D38" i="3"/>
  <c r="D39" i="3"/>
  <c r="D40" i="3"/>
  <c r="D3" i="3"/>
  <c r="D42" i="3"/>
  <c r="D43" i="3"/>
  <c r="D44" i="3"/>
  <c r="D45" i="3"/>
  <c r="D41" i="3"/>
  <c r="D47" i="3"/>
  <c r="D48" i="3"/>
  <c r="D49" i="3"/>
  <c r="D50" i="3"/>
  <c r="D46" i="3"/>
  <c r="D51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</calcChain>
</file>

<file path=xl/sharedStrings.xml><?xml version="1.0" encoding="utf-8"?>
<sst xmlns="http://schemas.openxmlformats.org/spreadsheetml/2006/main" count="1450" uniqueCount="410">
  <si>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</si>
  <si>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</si>
  <si>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</si>
  <si>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</si>
  <si>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</si>
  <si>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</si>
  <si>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</si>
  <si>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</si>
  <si>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</si>
  <si>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</si>
  <si>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</si>
  <si>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</si>
  <si>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</si>
  <si>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</si>
  <si>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</si>
  <si>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</si>
  <si>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</si>
  <si>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</si>
  <si>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</si>
  <si>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</si>
  <si>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</si>
  <si>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</si>
  <si>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</si>
  <si>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</si>
  <si>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</si>
  <si>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</si>
  <si>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</si>
  <si>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</si>
  <si>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</si>
  <si>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</si>
  <si>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</si>
  <si>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</si>
  <si>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</si>
  <si>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</si>
  <si>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</si>
  <si>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</si>
  <si>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</si>
  <si>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</si>
  <si>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</si>
  <si>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</si>
  <si>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</si>
  <si>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</si>
  <si>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</si>
  <si>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</si>
  <si>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</si>
  <si>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</si>
  <si>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</si>
  <si>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</si>
  <si>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</si>
  <si>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</si>
  <si>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</si>
  <si>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</si>
  <si>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</si>
  <si>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</si>
  <si>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</si>
  <si>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</si>
  <si>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</si>
  <si>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</si>
  <si>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</si>
  <si>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</si>
  <si>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</si>
  <si>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</si>
  <si>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</si>
  <si>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</si>
  <si>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</si>
  <si>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</si>
  <si>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</si>
  <si>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</si>
  <si>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</si>
  <si>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</si>
  <si>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</si>
  <si>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</si>
  <si>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</si>
  <si>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</si>
  <si>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</si>
  <si>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</si>
  <si>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</si>
  <si>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</si>
  <si>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</si>
  <si>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</si>
  <si>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</si>
  <si>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</si>
  <si>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</si>
  <si>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</si>
  <si>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</si>
  <si>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</si>
  <si>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</si>
  <si>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</si>
  <si>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</si>
  <si>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</si>
  <si>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</si>
  <si>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</si>
  <si>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</si>
  <si>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</si>
  <si>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</si>
  <si>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</si>
  <si>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</si>
  <si>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</si>
  <si>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</si>
  <si>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</si>
  <si>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</si>
  <si>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</si>
  <si>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</si>
  <si>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</si>
  <si>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</si>
  <si>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</si>
  <si>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</si>
  <si>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</si>
  <si>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</si>
  <si>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</si>
  <si>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</si>
  <si>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</si>
  <si>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</si>
  <si>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</si>
  <si>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</si>
  <si>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</si>
  <si>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</si>
  <si>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</si>
  <si>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</si>
  <si>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</si>
  <si>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</si>
  <si>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</si>
  <si>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</si>
  <si>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</si>
  <si>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</si>
  <si>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</si>
  <si>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</si>
  <si>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</si>
  <si>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</si>
  <si>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</si>
  <si>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</si>
  <si>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</si>
  <si>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</si>
  <si>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</si>
  <si>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</si>
  <si>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</si>
  <si>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</si>
  <si>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</si>
  <si>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</si>
  <si>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</si>
  <si>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</si>
  <si>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</si>
  <si>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</si>
  <si>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</si>
  <si>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</si>
  <si>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</si>
  <si>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</si>
  <si>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</si>
  <si>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</si>
  <si>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</si>
  <si>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</si>
  <si>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</si>
  <si>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</si>
  <si>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</si>
  <si>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</si>
  <si>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</si>
  <si>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</si>
  <si>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</si>
  <si>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</si>
  <si>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</si>
  <si>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</si>
  <si>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</si>
  <si>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</si>
  <si>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</si>
  <si>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</si>
  <si>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</si>
  <si>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</si>
  <si>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</si>
  <si>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</si>
  <si>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</si>
  <si>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</si>
  <si>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</si>
  <si>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</si>
  <si>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</si>
  <si>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</si>
  <si>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</si>
  <si>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</si>
  <si>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</si>
  <si>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</si>
  <si>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</si>
  <si>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</si>
  <si>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</si>
  <si>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</si>
  <si>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Change</t>
  </si>
  <si>
    <t>Master_10202020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</si>
  <si>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</si>
  <si>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</si>
  <si>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</si>
  <si>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</si>
  <si>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</si>
  <si>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</si>
  <si>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</si>
  <si>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</si>
  <si>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</si>
  <si>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</si>
  <si>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</si>
  <si>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</si>
  <si>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</si>
  <si>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</si>
  <si>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</si>
  <si>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</si>
  <si>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</si>
  <si>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</si>
  <si>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</si>
  <si>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</si>
  <si>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</si>
  <si>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</si>
  <si>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</si>
  <si>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</si>
  <si>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</si>
  <si>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</si>
  <si>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</si>
  <si>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</si>
  <si>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</si>
  <si>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</si>
  <si>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</si>
  <si>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</si>
  <si>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</si>
  <si>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</si>
  <si>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</si>
  <si>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</si>
  <si>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</si>
  <si>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</si>
  <si>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</si>
  <si>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</si>
  <si>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</si>
  <si>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</si>
  <si>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</si>
  <si>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</si>
  <si>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</si>
  <si>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</si>
  <si>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</si>
  <si>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</si>
  <si>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</si>
  <si>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</si>
  <si>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</si>
  <si>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</si>
  <si>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</si>
  <si>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</si>
  <si>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</si>
  <si>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</si>
  <si>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</si>
  <si>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</si>
  <si>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</si>
  <si>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</si>
  <si>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</si>
  <si>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</si>
  <si>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</si>
  <si>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</si>
  <si>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</si>
  <si>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</si>
  <si>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</si>
  <si>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</si>
  <si>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</si>
  <si>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</si>
  <si>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</si>
  <si>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</si>
  <si>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</si>
  <si>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</si>
  <si>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</si>
  <si>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</si>
  <si>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</si>
  <si>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</si>
  <si>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</si>
  <si>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</si>
  <si>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</si>
  <si>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</si>
  <si>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</si>
  <si>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</si>
  <si>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</si>
  <si>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</si>
  <si>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</si>
  <si>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</si>
  <si>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</si>
  <si>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</si>
  <si>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</si>
  <si>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</si>
  <si>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</si>
  <si>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</si>
  <si>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</si>
  <si>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</si>
  <si>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</si>
  <si>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</si>
  <si>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</si>
  <si>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</si>
  <si>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</si>
  <si>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</si>
  <si>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</si>
  <si>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</si>
  <si>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</si>
  <si>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</si>
  <si>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</si>
  <si>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</si>
  <si>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</si>
  <si>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</si>
  <si>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</si>
  <si>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</si>
  <si>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</si>
  <si>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</si>
  <si>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</si>
  <si>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</si>
  <si>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</si>
  <si>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</si>
  <si>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</si>
  <si>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</si>
  <si>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</si>
  <si>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</si>
  <si>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</si>
  <si>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</si>
  <si>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</si>
  <si>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</si>
  <si>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</si>
  <si>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</si>
  <si>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</si>
  <si>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</si>
  <si>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</si>
  <si>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</si>
  <si>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</si>
  <si>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</si>
  <si>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</si>
  <si>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</si>
  <si>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</si>
  <si>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</si>
  <si>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</si>
  <si>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</si>
  <si>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</si>
  <si>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</si>
  <si>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</si>
  <si>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</si>
  <si>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</si>
  <si>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</si>
  <si>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</si>
  <si>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</si>
  <si>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</si>
  <si>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</si>
  <si>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</si>
  <si>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</si>
  <si>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</si>
  <si>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</si>
  <si>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</si>
  <si>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</si>
  <si>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</si>
  <si>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</si>
  <si>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</si>
  <si>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</si>
  <si>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</si>
  <si>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</si>
  <si>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</si>
  <si>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</si>
  <si>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</si>
  <si>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</si>
  <si>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</si>
  <si>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</si>
  <si>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</si>
  <si>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</si>
  <si>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</si>
  <si>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</si>
  <si>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</si>
  <si>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</si>
  <si>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</si>
  <si>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</si>
  <si>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</si>
  <si>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</si>
  <si>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</si>
  <si>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</si>
  <si>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</si>
  <si>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</si>
  <si>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</si>
  <si>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</si>
  <si>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</si>
  <si>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</si>
  <si>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</si>
  <si>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</si>
  <si>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</si>
  <si>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</si>
  <si>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</si>
  <si>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</si>
  <si>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</si>
  <si>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</si>
  <si>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</si>
  <si>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</si>
  <si>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</si>
  <si>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</si>
  <si>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MB</t>
  </si>
  <si>
    <t>DC</t>
  </si>
  <si>
    <t>Init Scalar</t>
  </si>
  <si>
    <t>Init Scalar 11022020</t>
  </si>
  <si>
    <t>Init_Scalar_4</t>
  </si>
  <si>
    <t>Init_Scalar_5</t>
  </si>
  <si>
    <t>v6536_NewCatch_3</t>
  </si>
  <si>
    <t>Too High</t>
  </si>
  <si>
    <t>init.change</t>
  </si>
  <si>
    <t>Init Changed</t>
  </si>
  <si>
    <t>New_Init_CatchTS</t>
  </si>
  <si>
    <t>Status</t>
  </si>
  <si>
    <t>H</t>
  </si>
  <si>
    <t>L</t>
  </si>
  <si>
    <t>C</t>
  </si>
  <si>
    <t>M</t>
  </si>
  <si>
    <t>mum</t>
  </si>
  <si>
    <t>mL</t>
  </si>
  <si>
    <t>mQ</t>
  </si>
  <si>
    <t>KDENR</t>
  </si>
  <si>
    <t>pPREY</t>
  </si>
  <si>
    <t>Changed from RM Orig (at_biol_neus_v15_scaled_diet_20181126_3.prm)</t>
  </si>
  <si>
    <t>Assimiltion E</t>
  </si>
  <si>
    <t>New_Init_CatchTS mL2</t>
  </si>
  <si>
    <t>New_Init_CatchTS mL1</t>
  </si>
  <si>
    <t>mL Change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</si>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</sst>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8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init_scalar_v6536_NewCatch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Master_11302020_KDEN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mo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scalar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_scalar_v6536_NewCatch"/>
    </sheetNames>
    <sheetDataSet>
      <sheetData sheetId="0">
        <row r="2">
          <cell r="A2" t="str">
            <v>MAK</v>
          </cell>
          <cell r="B2">
            <v>2.93</v>
          </cell>
          <cell r="C2">
            <v>8.8772099999999998</v>
          </cell>
          <cell r="D2">
            <v>8.8772132989999992</v>
          </cell>
        </row>
        <row r="3">
          <cell r="A3" t="str">
            <v>HER</v>
          </cell>
          <cell r="B3">
            <v>373.37</v>
          </cell>
          <cell r="C3">
            <v>15.587289999999999</v>
          </cell>
          <cell r="D3">
            <v>15.58729078</v>
          </cell>
        </row>
        <row r="4">
          <cell r="A4" t="str">
            <v>WHK</v>
          </cell>
          <cell r="B4">
            <v>1</v>
          </cell>
          <cell r="C4">
            <v>4.7056800000000001</v>
          </cell>
          <cell r="D4">
            <v>4.7056837390000004</v>
          </cell>
        </row>
        <row r="5">
          <cell r="A5" t="str">
            <v>BLF</v>
          </cell>
          <cell r="B5">
            <v>1.46</v>
          </cell>
          <cell r="C5">
            <v>8.2990899999999996</v>
          </cell>
          <cell r="D5">
            <v>8.2990938990000007</v>
          </cell>
        </row>
        <row r="6">
          <cell r="A6" t="str">
            <v>WPF</v>
          </cell>
          <cell r="B6">
            <v>1.93</v>
          </cell>
          <cell r="C6">
            <v>4.9696699999999998</v>
          </cell>
          <cell r="D6">
            <v>4.9696735710000004</v>
          </cell>
        </row>
        <row r="7">
          <cell r="A7" t="str">
            <v>SUF</v>
          </cell>
          <cell r="B7">
            <v>1.92</v>
          </cell>
          <cell r="C7">
            <v>26.855260000000001</v>
          </cell>
          <cell r="D7">
            <v>26.855260869999999</v>
          </cell>
        </row>
        <row r="8">
          <cell r="A8" t="str">
            <v>WIF</v>
          </cell>
          <cell r="B8">
            <v>1.05</v>
          </cell>
          <cell r="C8">
            <v>15.394970000000001</v>
          </cell>
          <cell r="D8">
            <v>15.394965300000001</v>
          </cell>
        </row>
        <row r="9">
          <cell r="A9" t="str">
            <v>WTF</v>
          </cell>
          <cell r="B9">
            <v>2.44</v>
          </cell>
          <cell r="C9">
            <v>2.0842000000000001</v>
          </cell>
          <cell r="D9">
            <v>2.0841953969999998</v>
          </cell>
        </row>
        <row r="10">
          <cell r="A10" t="str">
            <v>FOU</v>
          </cell>
          <cell r="B10">
            <v>2.04</v>
          </cell>
          <cell r="C10">
            <v>3.9979100000000001</v>
          </cell>
          <cell r="D10">
            <v>3.9979082419999998</v>
          </cell>
        </row>
        <row r="11">
          <cell r="A11" t="str">
            <v>HAL</v>
          </cell>
          <cell r="B11">
            <v>2.85</v>
          </cell>
          <cell r="C11">
            <v>24.610330000000001</v>
          </cell>
          <cell r="D11">
            <v>24.610325509999999</v>
          </cell>
        </row>
        <row r="12">
          <cell r="A12" t="str">
            <v>PLA</v>
          </cell>
          <cell r="B12">
            <v>2.11</v>
          </cell>
          <cell r="C12">
            <v>6.4963800000000003</v>
          </cell>
          <cell r="D12">
            <v>6.4963754189999996</v>
          </cell>
        </row>
        <row r="13">
          <cell r="A13" t="str">
            <v>FLA</v>
          </cell>
          <cell r="B13">
            <v>0.11</v>
          </cell>
          <cell r="C13">
            <v>0.34675</v>
          </cell>
          <cell r="D13">
            <v>0.34674987200000001</v>
          </cell>
        </row>
        <row r="14">
          <cell r="A14" t="str">
            <v>BFT</v>
          </cell>
          <cell r="B14">
            <v>0.27</v>
          </cell>
          <cell r="C14" t="e">
            <v>#N/A</v>
          </cell>
          <cell r="D14">
            <v>0.27</v>
          </cell>
        </row>
        <row r="15">
          <cell r="A15" t="str">
            <v>TUN</v>
          </cell>
          <cell r="B15">
            <v>3.42</v>
          </cell>
          <cell r="C15">
            <v>5.6287200000000004</v>
          </cell>
          <cell r="D15">
            <v>5.6287183719999998</v>
          </cell>
        </row>
        <row r="16">
          <cell r="A16" t="str">
            <v>BIL</v>
          </cell>
          <cell r="B16">
            <v>0.22</v>
          </cell>
          <cell r="C16">
            <v>6.6672200000000004</v>
          </cell>
          <cell r="D16">
            <v>6.6672173600000004</v>
          </cell>
        </row>
        <row r="17">
          <cell r="A17" t="str">
            <v>MPF</v>
          </cell>
          <cell r="B17">
            <v>0.6</v>
          </cell>
          <cell r="C17">
            <v>60.540320000000001</v>
          </cell>
          <cell r="D17">
            <v>60.540321980000002</v>
          </cell>
        </row>
        <row r="18">
          <cell r="A18" t="str">
            <v>BUT</v>
          </cell>
          <cell r="B18">
            <v>1</v>
          </cell>
          <cell r="C18">
            <v>72.318489999999997</v>
          </cell>
          <cell r="D18">
            <v>72.318494520000002</v>
          </cell>
        </row>
        <row r="19">
          <cell r="A19" t="str">
            <v>BPF</v>
          </cell>
          <cell r="B19">
            <v>0.06</v>
          </cell>
          <cell r="C19">
            <v>1.25285</v>
          </cell>
          <cell r="D19">
            <v>1.2528512570000001</v>
          </cell>
        </row>
        <row r="20">
          <cell r="A20" t="str">
            <v>ANC</v>
          </cell>
          <cell r="B20">
            <v>0.91</v>
          </cell>
          <cell r="C20">
            <v>125.47928</v>
          </cell>
          <cell r="D20">
            <v>125.479276</v>
          </cell>
        </row>
        <row r="21">
          <cell r="A21" t="str">
            <v>GOO</v>
          </cell>
          <cell r="B21">
            <v>1</v>
          </cell>
          <cell r="C21">
            <v>1.8621799999999999</v>
          </cell>
          <cell r="D21">
            <v>1.8621823959999999</v>
          </cell>
        </row>
        <row r="22">
          <cell r="A22" t="str">
            <v>MEN</v>
          </cell>
          <cell r="B22">
            <v>1.17</v>
          </cell>
          <cell r="C22">
            <v>0.12028</v>
          </cell>
          <cell r="D22">
            <v>0.120275307</v>
          </cell>
        </row>
        <row r="23">
          <cell r="A23" t="str">
            <v>FDE</v>
          </cell>
          <cell r="B23">
            <v>0.15</v>
          </cell>
          <cell r="C23">
            <v>2.8553899999999999</v>
          </cell>
          <cell r="D23">
            <v>2.8553917279999999</v>
          </cell>
        </row>
        <row r="24">
          <cell r="A24" t="str">
            <v>COD</v>
          </cell>
          <cell r="B24">
            <v>2.38</v>
          </cell>
          <cell r="C24">
            <v>13.601380000000001</v>
          </cell>
          <cell r="D24">
            <v>13.60138179</v>
          </cell>
        </row>
        <row r="25">
          <cell r="A25" t="str">
            <v>SHK</v>
          </cell>
          <cell r="B25">
            <v>1</v>
          </cell>
          <cell r="C25">
            <v>4.5705299999999998</v>
          </cell>
          <cell r="D25">
            <v>4.5705284319999997</v>
          </cell>
        </row>
        <row r="26">
          <cell r="A26" t="str">
            <v>OHK</v>
          </cell>
          <cell r="B26">
            <v>1.57</v>
          </cell>
          <cell r="C26">
            <v>15.580159999999999</v>
          </cell>
          <cell r="D26">
            <v>15.580161759999999</v>
          </cell>
        </row>
        <row r="27">
          <cell r="A27" t="str">
            <v>POL</v>
          </cell>
          <cell r="B27">
            <v>2.0499999999999998</v>
          </cell>
          <cell r="C27">
            <v>4.0453700000000001</v>
          </cell>
          <cell r="D27">
            <v>4.0453719340000003</v>
          </cell>
        </row>
        <row r="28">
          <cell r="A28" t="str">
            <v>RHK</v>
          </cell>
          <cell r="B28">
            <v>1.98</v>
          </cell>
          <cell r="C28">
            <v>11.473470000000001</v>
          </cell>
          <cell r="D28">
            <v>11.47346999</v>
          </cell>
        </row>
        <row r="29">
          <cell r="A29" t="str">
            <v>BSB</v>
          </cell>
          <cell r="B29">
            <v>1.93</v>
          </cell>
          <cell r="C29">
            <v>36.832349999999998</v>
          </cell>
          <cell r="D29">
            <v>36.832345089999997</v>
          </cell>
        </row>
        <row r="30">
          <cell r="A30" t="str">
            <v>SCU</v>
          </cell>
          <cell r="B30">
            <v>2.0699999999999998</v>
          </cell>
          <cell r="C30">
            <v>81.873549999999994</v>
          </cell>
          <cell r="D30">
            <v>81.873548409999998</v>
          </cell>
        </row>
        <row r="31">
          <cell r="A31" t="str">
            <v>TYL</v>
          </cell>
          <cell r="B31">
            <v>2.2999999999999998</v>
          </cell>
          <cell r="C31">
            <v>13.99338</v>
          </cell>
          <cell r="D31">
            <v>13.99337553</v>
          </cell>
        </row>
        <row r="32">
          <cell r="A32" t="str">
            <v>RED</v>
          </cell>
          <cell r="B32">
            <v>17.12</v>
          </cell>
          <cell r="C32">
            <v>3.4146399999999999</v>
          </cell>
          <cell r="D32">
            <v>3.4146443350000002</v>
          </cell>
        </row>
        <row r="33">
          <cell r="A33" t="str">
            <v>OPT</v>
          </cell>
          <cell r="B33">
            <v>2.41</v>
          </cell>
          <cell r="C33">
            <v>1.39958</v>
          </cell>
          <cell r="D33">
            <v>1.3995842030000001</v>
          </cell>
        </row>
        <row r="34">
          <cell r="A34" t="str">
            <v>SAL</v>
          </cell>
          <cell r="B34">
            <v>3.9999999999999998E-6</v>
          </cell>
          <cell r="C34">
            <v>2.1000000000000001E-4</v>
          </cell>
          <cell r="D34">
            <v>2.07701E-4</v>
          </cell>
        </row>
        <row r="35">
          <cell r="A35" t="str">
            <v>DRM</v>
          </cell>
          <cell r="B35">
            <v>1.61</v>
          </cell>
          <cell r="C35">
            <v>1712.14923</v>
          </cell>
          <cell r="D35">
            <v>1712.1492270000001</v>
          </cell>
        </row>
        <row r="36">
          <cell r="A36" t="str">
            <v>STB</v>
          </cell>
          <cell r="B36">
            <v>8.9999999999999998E-4</v>
          </cell>
          <cell r="C36">
            <v>8.3000000000000001E-4</v>
          </cell>
          <cell r="D36">
            <v>8.30943E-4</v>
          </cell>
        </row>
        <row r="37">
          <cell r="A37" t="str">
            <v>TAU</v>
          </cell>
          <cell r="B37">
            <v>2.42</v>
          </cell>
          <cell r="C37">
            <v>5.5777200000000002</v>
          </cell>
          <cell r="D37">
            <v>5.5777170800000002</v>
          </cell>
        </row>
        <row r="38">
          <cell r="A38" t="str">
            <v>WOL</v>
          </cell>
          <cell r="B38">
            <v>3.05</v>
          </cell>
          <cell r="C38" t="e">
            <v>#N/A</v>
          </cell>
          <cell r="D38">
            <v>3.05</v>
          </cell>
        </row>
        <row r="39">
          <cell r="A39" t="str">
            <v>SDF</v>
          </cell>
          <cell r="B39">
            <v>2.9999999999999997E-4</v>
          </cell>
          <cell r="C39">
            <v>1.9000000000000001E-4</v>
          </cell>
          <cell r="D39">
            <v>1.88352E-4</v>
          </cell>
        </row>
        <row r="40">
          <cell r="A40" t="str">
            <v>FDF</v>
          </cell>
          <cell r="B40">
            <v>0.7</v>
          </cell>
          <cell r="C40">
            <v>1.84446</v>
          </cell>
          <cell r="D40">
            <v>1.844462681</v>
          </cell>
        </row>
        <row r="41">
          <cell r="A41" t="str">
            <v>HAD</v>
          </cell>
          <cell r="B41">
            <v>1.65</v>
          </cell>
          <cell r="C41">
            <v>4.3494999999999999</v>
          </cell>
          <cell r="D41">
            <v>4.3494993800000001</v>
          </cell>
        </row>
        <row r="42">
          <cell r="A42" t="str">
            <v>YTF</v>
          </cell>
          <cell r="B42">
            <v>1</v>
          </cell>
          <cell r="C42">
            <v>1.61185</v>
          </cell>
          <cell r="D42">
            <v>1.611851495</v>
          </cell>
        </row>
        <row r="43">
          <cell r="A43" t="str">
            <v>DOG</v>
          </cell>
          <cell r="B43">
            <v>2.9</v>
          </cell>
          <cell r="C43">
            <v>25.4499</v>
          </cell>
          <cell r="D43">
            <v>25.449904530000001</v>
          </cell>
        </row>
        <row r="44">
          <cell r="A44" t="str">
            <v>SMO</v>
          </cell>
          <cell r="B44">
            <v>1.67</v>
          </cell>
          <cell r="C44">
            <v>10.94403</v>
          </cell>
          <cell r="D44">
            <v>10.94402988</v>
          </cell>
        </row>
        <row r="45">
          <cell r="A45" t="str">
            <v>SSH</v>
          </cell>
          <cell r="B45">
            <v>0.03</v>
          </cell>
          <cell r="C45">
            <v>0.12323000000000001</v>
          </cell>
          <cell r="D45">
            <v>0.123228464</v>
          </cell>
        </row>
        <row r="46">
          <cell r="A46" t="str">
            <v>DSH</v>
          </cell>
          <cell r="B46">
            <v>1E-3</v>
          </cell>
          <cell r="C46">
            <v>0.45344000000000001</v>
          </cell>
          <cell r="D46">
            <v>0.45343570100000002</v>
          </cell>
        </row>
        <row r="47">
          <cell r="A47" t="str">
            <v>BLS</v>
          </cell>
          <cell r="B47">
            <v>1.7</v>
          </cell>
          <cell r="C47" t="e">
            <v>#N/A</v>
          </cell>
          <cell r="D47">
            <v>1.7</v>
          </cell>
        </row>
        <row r="48">
          <cell r="A48" t="str">
            <v>POR</v>
          </cell>
          <cell r="B48">
            <v>0.62</v>
          </cell>
          <cell r="C48">
            <v>9.1646400000000003</v>
          </cell>
          <cell r="D48">
            <v>9.1646354429999999</v>
          </cell>
        </row>
        <row r="49">
          <cell r="A49" t="str">
            <v>PSH</v>
          </cell>
          <cell r="B49">
            <v>0.46</v>
          </cell>
          <cell r="C49">
            <v>26.620190000000001</v>
          </cell>
          <cell r="D49">
            <v>26.620192639999999</v>
          </cell>
        </row>
        <row r="50">
          <cell r="A50" t="str">
            <v>WSK</v>
          </cell>
          <cell r="B50">
            <v>3.15</v>
          </cell>
          <cell r="C50">
            <v>15.12618</v>
          </cell>
          <cell r="D50">
            <v>15.126177269999999</v>
          </cell>
        </row>
        <row r="51">
          <cell r="A51" t="str">
            <v>LSK</v>
          </cell>
          <cell r="B51">
            <v>2.16</v>
          </cell>
          <cell r="C51">
            <v>8.3547799999999999</v>
          </cell>
          <cell r="D51">
            <v>8.3547796870000006</v>
          </cell>
        </row>
        <row r="52">
          <cell r="A52" t="str">
            <v>SK</v>
          </cell>
          <cell r="B52">
            <v>2.82</v>
          </cell>
          <cell r="C52">
            <v>2.6026199999999999</v>
          </cell>
          <cell r="D52">
            <v>2.6026244799999998</v>
          </cell>
        </row>
        <row r="53">
          <cell r="A53" t="str">
            <v>SB</v>
          </cell>
          <cell r="B53">
            <v>3.17</v>
          </cell>
          <cell r="C53" t="e">
            <v>#N/A</v>
          </cell>
          <cell r="D53">
            <v>3.17</v>
          </cell>
        </row>
        <row r="54">
          <cell r="A54" t="str">
            <v>PIN</v>
          </cell>
          <cell r="B54">
            <v>0.2</v>
          </cell>
          <cell r="C54" t="e">
            <v>#N/A</v>
          </cell>
          <cell r="D54">
            <v>0.2</v>
          </cell>
        </row>
        <row r="55">
          <cell r="A55" t="str">
            <v>REP</v>
          </cell>
          <cell r="B55">
            <v>0.69</v>
          </cell>
          <cell r="C55">
            <v>30.058389999999999</v>
          </cell>
          <cell r="D55">
            <v>30.058387249999999</v>
          </cell>
        </row>
        <row r="56">
          <cell r="A56" t="str">
            <v>RWH</v>
          </cell>
          <cell r="B56">
            <v>0.31</v>
          </cell>
          <cell r="C56" t="e">
            <v>#N/A</v>
          </cell>
          <cell r="D56">
            <v>0.31</v>
          </cell>
        </row>
        <row r="57">
          <cell r="A57" t="str">
            <v>BWH</v>
          </cell>
          <cell r="B57">
            <v>1.36</v>
          </cell>
          <cell r="C57" t="e">
            <v>#N/A</v>
          </cell>
          <cell r="D57">
            <v>1.36</v>
          </cell>
        </row>
        <row r="58">
          <cell r="A58" t="str">
            <v>SWH</v>
          </cell>
          <cell r="B58">
            <v>2.08</v>
          </cell>
          <cell r="C58" t="e">
            <v>#N/A</v>
          </cell>
          <cell r="D58">
            <v>2.08</v>
          </cell>
        </row>
        <row r="59">
          <cell r="A59" t="str">
            <v>TWH</v>
          </cell>
          <cell r="B59">
            <v>0.02</v>
          </cell>
          <cell r="C59" t="e">
            <v>#N/A</v>
          </cell>
          <cell r="D59">
            <v>0.02</v>
          </cell>
        </row>
        <row r="60">
          <cell r="A60" t="str">
            <v>INV</v>
          </cell>
          <cell r="B60">
            <v>3.0000000000000001E-3</v>
          </cell>
          <cell r="C60" t="e">
            <v>#N/A</v>
          </cell>
          <cell r="D60">
            <v>3.0000000000000001E-3</v>
          </cell>
        </row>
        <row r="61">
          <cell r="A61" t="str">
            <v>LSQ</v>
          </cell>
          <cell r="B61">
            <v>1.98</v>
          </cell>
          <cell r="C61" t="e">
            <v>#N/A</v>
          </cell>
          <cell r="D61">
            <v>1.98</v>
          </cell>
        </row>
        <row r="62">
          <cell r="A62" t="str">
            <v>ISQ</v>
          </cell>
          <cell r="B62">
            <v>2.31</v>
          </cell>
          <cell r="C62" t="e">
            <v>#N/A</v>
          </cell>
          <cell r="D62">
            <v>2.31</v>
          </cell>
        </row>
        <row r="63">
          <cell r="A63" t="str">
            <v>SCA</v>
          </cell>
          <cell r="B63">
            <v>0.62</v>
          </cell>
          <cell r="C63" t="e">
            <v>#N/A</v>
          </cell>
          <cell r="D63">
            <v>0.62</v>
          </cell>
        </row>
        <row r="64">
          <cell r="A64" t="str">
            <v>QHG</v>
          </cell>
          <cell r="B64">
            <v>0.79</v>
          </cell>
          <cell r="C64" t="e">
            <v>#N/A</v>
          </cell>
          <cell r="D64">
            <v>0.79</v>
          </cell>
        </row>
        <row r="65">
          <cell r="A65" t="str">
            <v>CLA</v>
          </cell>
          <cell r="B65">
            <v>0.15</v>
          </cell>
          <cell r="C65" t="e">
            <v>#N/A</v>
          </cell>
          <cell r="D65">
            <v>0.15</v>
          </cell>
        </row>
        <row r="66">
          <cell r="A66" t="str">
            <v>BFF</v>
          </cell>
          <cell r="B66">
            <v>0.16</v>
          </cell>
          <cell r="C66" t="e">
            <v>#N/A</v>
          </cell>
          <cell r="D66">
            <v>0.16</v>
          </cell>
        </row>
        <row r="67">
          <cell r="A67" t="str">
            <v>BG</v>
          </cell>
          <cell r="B67">
            <v>1.22</v>
          </cell>
          <cell r="C67" t="e">
            <v>#N/A</v>
          </cell>
          <cell r="D67">
            <v>1.22</v>
          </cell>
        </row>
        <row r="68">
          <cell r="A68" t="str">
            <v>LOB</v>
          </cell>
          <cell r="B68">
            <v>3.5</v>
          </cell>
          <cell r="C68" t="e">
            <v>#N/A</v>
          </cell>
          <cell r="D68">
            <v>3.5</v>
          </cell>
        </row>
        <row r="69">
          <cell r="A69" t="str">
            <v>RCB</v>
          </cell>
          <cell r="B69">
            <v>5</v>
          </cell>
          <cell r="C69" t="e">
            <v>#N/A</v>
          </cell>
          <cell r="D69">
            <v>5</v>
          </cell>
        </row>
        <row r="70">
          <cell r="A70" t="str">
            <v>BMS</v>
          </cell>
          <cell r="B70">
            <v>0.9</v>
          </cell>
          <cell r="C70" t="e">
            <v>#N/A</v>
          </cell>
          <cell r="D70">
            <v>0.9</v>
          </cell>
        </row>
        <row r="71">
          <cell r="A71" t="str">
            <v>NSH</v>
          </cell>
          <cell r="B71">
            <v>2.19</v>
          </cell>
          <cell r="C71" t="e">
            <v>#N/A</v>
          </cell>
          <cell r="D71">
            <v>2.19</v>
          </cell>
        </row>
        <row r="72">
          <cell r="A72" t="str">
            <v>OSH</v>
          </cell>
          <cell r="B72">
            <v>1.48</v>
          </cell>
          <cell r="C72" t="e">
            <v>#N/A</v>
          </cell>
          <cell r="D72">
            <v>1.48</v>
          </cell>
        </row>
        <row r="73">
          <cell r="A73" t="str">
            <v>ZL</v>
          </cell>
          <cell r="B73">
            <v>1</v>
          </cell>
          <cell r="C73" t="e">
            <v>#N/A</v>
          </cell>
          <cell r="D73">
            <v>1</v>
          </cell>
        </row>
        <row r="74">
          <cell r="A74" t="str">
            <v>BD</v>
          </cell>
          <cell r="B74">
            <v>4.8259999999999996</v>
          </cell>
          <cell r="C74" t="e">
            <v>#N/A</v>
          </cell>
          <cell r="D74">
            <v>4.8259999999999996</v>
          </cell>
        </row>
        <row r="75">
          <cell r="A75" t="str">
            <v>MA</v>
          </cell>
          <cell r="B75">
            <v>1</v>
          </cell>
          <cell r="C75" t="e">
            <v>#N/A</v>
          </cell>
          <cell r="D75">
            <v>1</v>
          </cell>
        </row>
        <row r="76">
          <cell r="A76" t="str">
            <v>MB</v>
          </cell>
          <cell r="B76">
            <v>1</v>
          </cell>
          <cell r="C76" t="e">
            <v>#N/A</v>
          </cell>
          <cell r="D76">
            <v>1</v>
          </cell>
        </row>
        <row r="77">
          <cell r="A77" t="str">
            <v>SG</v>
          </cell>
          <cell r="B77">
            <v>1</v>
          </cell>
          <cell r="C77" t="e">
            <v>#N/A</v>
          </cell>
          <cell r="D77">
            <v>1</v>
          </cell>
        </row>
        <row r="78">
          <cell r="A78" t="str">
            <v>BC</v>
          </cell>
          <cell r="B78">
            <v>0.41</v>
          </cell>
          <cell r="C78" t="e">
            <v>#N/A</v>
          </cell>
          <cell r="D78">
            <v>0.41</v>
          </cell>
        </row>
        <row r="79">
          <cell r="A79" t="str">
            <v>ZG</v>
          </cell>
          <cell r="B79">
            <v>0.61</v>
          </cell>
          <cell r="C79" t="e">
            <v>#N/A</v>
          </cell>
          <cell r="D79">
            <v>0.61</v>
          </cell>
        </row>
        <row r="80">
          <cell r="A80" t="str">
            <v>PL</v>
          </cell>
          <cell r="B80">
            <v>1</v>
          </cell>
          <cell r="C80" t="e">
            <v>#N/A</v>
          </cell>
          <cell r="D80">
            <v>1</v>
          </cell>
        </row>
        <row r="81">
          <cell r="A81" t="str">
            <v>DF</v>
          </cell>
          <cell r="B81">
            <v>7.84</v>
          </cell>
          <cell r="C81" t="e">
            <v>#N/A</v>
          </cell>
          <cell r="D81">
            <v>7.84</v>
          </cell>
        </row>
        <row r="82">
          <cell r="A82" t="str">
            <v>PS</v>
          </cell>
          <cell r="B82">
            <v>1</v>
          </cell>
          <cell r="C82" t="e">
            <v>#N/A</v>
          </cell>
          <cell r="D82">
            <v>1</v>
          </cell>
        </row>
        <row r="83">
          <cell r="A83" t="str">
            <v>ZM</v>
          </cell>
          <cell r="B83">
            <v>1</v>
          </cell>
          <cell r="C83" t="e">
            <v>#N/A</v>
          </cell>
          <cell r="D83">
            <v>1</v>
          </cell>
        </row>
        <row r="84">
          <cell r="A84" t="str">
            <v>ZS</v>
          </cell>
          <cell r="B84">
            <v>1</v>
          </cell>
          <cell r="C84" t="e">
            <v>#N/A</v>
          </cell>
          <cell r="D84">
            <v>1</v>
          </cell>
        </row>
        <row r="85">
          <cell r="A85" t="str">
            <v>PB</v>
          </cell>
          <cell r="B85">
            <v>1</v>
          </cell>
          <cell r="C85" t="e">
            <v>#N/A</v>
          </cell>
          <cell r="D85">
            <v>1</v>
          </cell>
        </row>
        <row r="86">
          <cell r="A86" t="str">
            <v>BB</v>
          </cell>
          <cell r="B86">
            <v>1000.68</v>
          </cell>
          <cell r="C86" t="e">
            <v>#N/A</v>
          </cell>
          <cell r="D86">
            <v>1000.68</v>
          </cell>
        </row>
        <row r="87">
          <cell r="A87" t="str">
            <v>BO</v>
          </cell>
          <cell r="B87">
            <v>49.42</v>
          </cell>
          <cell r="C87" t="e">
            <v>#N/A</v>
          </cell>
          <cell r="D87">
            <v>49.42</v>
          </cell>
        </row>
        <row r="88">
          <cell r="A88" t="str">
            <v>DL</v>
          </cell>
          <cell r="B88">
            <v>1</v>
          </cell>
          <cell r="C88" t="e">
            <v>#N/A</v>
          </cell>
          <cell r="D88">
            <v>1</v>
          </cell>
        </row>
        <row r="89">
          <cell r="A89" t="str">
            <v>DR</v>
          </cell>
          <cell r="B89">
            <v>1</v>
          </cell>
          <cell r="C89" t="e">
            <v>#N/A</v>
          </cell>
          <cell r="D89">
            <v>1</v>
          </cell>
        </row>
        <row r="90">
          <cell r="A90" t="str">
            <v>DC</v>
          </cell>
          <cell r="B90">
            <v>1</v>
          </cell>
          <cell r="C90" t="e">
            <v>#N/A</v>
          </cell>
          <cell r="D9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11302020_KDENR"/>
    </sheetNames>
    <sheetDataSet>
      <sheetData sheetId="0">
        <row r="2">
          <cell r="A2" t="str">
            <v>MAK</v>
          </cell>
          <cell r="B2">
            <v>532233758.39999998</v>
          </cell>
        </row>
        <row r="3">
          <cell r="A3" t="str">
            <v>HER</v>
          </cell>
          <cell r="B3">
            <v>2000000000000</v>
          </cell>
        </row>
        <row r="4">
          <cell r="A4" t="str">
            <v>WHK</v>
          </cell>
          <cell r="B4">
            <v>52020187.369999997</v>
          </cell>
        </row>
        <row r="5">
          <cell r="A5" t="str">
            <v>BLF</v>
          </cell>
          <cell r="B5">
            <v>2655051.4360000002</v>
          </cell>
        </row>
        <row r="6">
          <cell r="A6" t="str">
            <v>WPF</v>
          </cell>
          <cell r="B6">
            <v>1000000</v>
          </cell>
        </row>
        <row r="7">
          <cell r="A7" t="str">
            <v>SUF</v>
          </cell>
          <cell r="B7">
            <v>1053704.304</v>
          </cell>
        </row>
        <row r="8">
          <cell r="A8" t="str">
            <v>WIF</v>
          </cell>
          <cell r="B8">
            <v>2000000</v>
          </cell>
        </row>
        <row r="9">
          <cell r="A9" t="str">
            <v>WTF</v>
          </cell>
          <cell r="B9">
            <v>15000000</v>
          </cell>
        </row>
        <row r="10">
          <cell r="A10" t="str">
            <v>HAL</v>
          </cell>
          <cell r="B10">
            <v>200000</v>
          </cell>
        </row>
        <row r="11">
          <cell r="A11" t="str">
            <v>PLA</v>
          </cell>
          <cell r="B11">
            <v>6384375</v>
          </cell>
        </row>
        <row r="12">
          <cell r="A12" t="str">
            <v>FOU</v>
          </cell>
          <cell r="B12">
            <v>6500000</v>
          </cell>
        </row>
        <row r="13">
          <cell r="A13" t="str">
            <v>FLA</v>
          </cell>
          <cell r="B13">
            <v>10000000</v>
          </cell>
        </row>
        <row r="14">
          <cell r="A14" t="str">
            <v>BFT</v>
          </cell>
          <cell r="B14">
            <v>175816.31169</v>
          </cell>
        </row>
        <row r="15">
          <cell r="A15" t="str">
            <v>TUN</v>
          </cell>
          <cell r="B15">
            <v>201050.08910000001</v>
          </cell>
        </row>
        <row r="16">
          <cell r="A16" t="str">
            <v>BIL</v>
          </cell>
          <cell r="B16">
            <v>100</v>
          </cell>
        </row>
        <row r="17">
          <cell r="A17" t="str">
            <v>MPF</v>
          </cell>
          <cell r="B17">
            <v>4986608.142</v>
          </cell>
        </row>
        <row r="18">
          <cell r="A18" t="str">
            <v>BUT</v>
          </cell>
          <cell r="B18">
            <v>10000000</v>
          </cell>
        </row>
        <row r="19">
          <cell r="A19" t="str">
            <v>ANC</v>
          </cell>
          <cell r="B19">
            <v>114181041.2</v>
          </cell>
        </row>
        <row r="20">
          <cell r="A20" t="str">
            <v>BPF</v>
          </cell>
          <cell r="B20">
            <v>1742353</v>
          </cell>
        </row>
        <row r="21">
          <cell r="A21" t="str">
            <v>GOO</v>
          </cell>
          <cell r="B21">
            <v>2430000</v>
          </cell>
        </row>
        <row r="22">
          <cell r="A22" t="str">
            <v>MEN</v>
          </cell>
          <cell r="B22">
            <v>321227180.55000001</v>
          </cell>
        </row>
        <row r="23">
          <cell r="A23" t="str">
            <v>FDE</v>
          </cell>
          <cell r="B23">
            <v>2957397.3650000002</v>
          </cell>
        </row>
        <row r="24">
          <cell r="A24" t="str">
            <v>COD</v>
          </cell>
          <cell r="B24">
            <v>12358166.710000001</v>
          </cell>
        </row>
        <row r="25">
          <cell r="A25" t="str">
            <v>SHK</v>
          </cell>
          <cell r="B25">
            <v>361154520.60000002</v>
          </cell>
        </row>
        <row r="26">
          <cell r="A26" t="str">
            <v>SSH</v>
          </cell>
          <cell r="B26">
            <v>16705.027440000002</v>
          </cell>
        </row>
        <row r="27">
          <cell r="A27" t="str">
            <v>OHK</v>
          </cell>
          <cell r="B27">
            <v>49069.656669999997</v>
          </cell>
        </row>
        <row r="28">
          <cell r="A28" t="str">
            <v>POL</v>
          </cell>
          <cell r="B28">
            <v>1540000</v>
          </cell>
        </row>
        <row r="29">
          <cell r="A29" t="str">
            <v>RHK</v>
          </cell>
          <cell r="B29">
            <v>3521063.9419999998</v>
          </cell>
        </row>
        <row r="30">
          <cell r="A30" t="str">
            <v>BSB</v>
          </cell>
          <cell r="B30">
            <v>1000000</v>
          </cell>
        </row>
        <row r="31">
          <cell r="A31" t="str">
            <v>SCU</v>
          </cell>
          <cell r="B31">
            <v>5700290.8640000001</v>
          </cell>
        </row>
        <row r="32">
          <cell r="A32" t="str">
            <v>TYL</v>
          </cell>
          <cell r="B32">
            <v>40960.04507</v>
          </cell>
        </row>
        <row r="33">
          <cell r="A33" t="str">
            <v>RED</v>
          </cell>
          <cell r="B33">
            <v>1251368041</v>
          </cell>
        </row>
        <row r="34">
          <cell r="A34" t="str">
            <v>OPT</v>
          </cell>
          <cell r="B34">
            <v>22940055.34</v>
          </cell>
        </row>
        <row r="35">
          <cell r="A35" t="str">
            <v>SAL</v>
          </cell>
          <cell r="B35">
            <v>2123.8950410000002</v>
          </cell>
        </row>
        <row r="36">
          <cell r="A36" t="str">
            <v>DRM</v>
          </cell>
          <cell r="B36">
            <v>100000</v>
          </cell>
        </row>
        <row r="37">
          <cell r="A37" t="str">
            <v>STB</v>
          </cell>
          <cell r="B37">
            <v>233447.39780000001</v>
          </cell>
        </row>
        <row r="38">
          <cell r="A38" t="str">
            <v>TAU</v>
          </cell>
          <cell r="B38">
            <v>150000</v>
          </cell>
        </row>
        <row r="39">
          <cell r="A39" t="str">
            <v>WOL</v>
          </cell>
          <cell r="B39">
            <v>491000</v>
          </cell>
        </row>
        <row r="40">
          <cell r="A40" t="str">
            <v>SDF</v>
          </cell>
          <cell r="B40">
            <v>74822.192989999996</v>
          </cell>
        </row>
        <row r="41">
          <cell r="A41" t="str">
            <v>FDF</v>
          </cell>
          <cell r="B41">
            <v>7850000</v>
          </cell>
        </row>
        <row r="42">
          <cell r="A42" t="str">
            <v>HAD</v>
          </cell>
          <cell r="B42">
            <v>100000000</v>
          </cell>
        </row>
        <row r="43">
          <cell r="A43" t="str">
            <v>YTF</v>
          </cell>
          <cell r="B43">
            <v>150805160.5</v>
          </cell>
        </row>
        <row r="44">
          <cell r="A44" t="str">
            <v>DOG</v>
          </cell>
          <cell r="B44">
            <v>176000000</v>
          </cell>
        </row>
        <row r="45">
          <cell r="A45" t="str">
            <v>SMO</v>
          </cell>
          <cell r="B45">
            <v>250000</v>
          </cell>
        </row>
        <row r="46">
          <cell r="A46" t="str">
            <v>DSH</v>
          </cell>
          <cell r="B46">
            <v>110.9</v>
          </cell>
        </row>
        <row r="47">
          <cell r="A47" t="str">
            <v>BLS</v>
          </cell>
          <cell r="B47">
            <v>15874.27808</v>
          </cell>
        </row>
        <row r="48">
          <cell r="A48" t="str">
            <v>POR</v>
          </cell>
          <cell r="B48">
            <v>6221.5131609999999</v>
          </cell>
        </row>
        <row r="49">
          <cell r="A49" t="str">
            <v>PSH</v>
          </cell>
          <cell r="B49">
            <v>4273.9050960000004</v>
          </cell>
        </row>
        <row r="50">
          <cell r="A50" t="str">
            <v>WSK</v>
          </cell>
          <cell r="B50">
            <v>60071048.259999998</v>
          </cell>
        </row>
        <row r="51">
          <cell r="A51" t="str">
            <v>LSK</v>
          </cell>
          <cell r="B51">
            <v>15150975.09</v>
          </cell>
        </row>
        <row r="52">
          <cell r="A52" t="str">
            <v>SK</v>
          </cell>
          <cell r="B52">
            <v>328703</v>
          </cell>
        </row>
        <row r="53">
          <cell r="A53" t="str">
            <v>SB</v>
          </cell>
          <cell r="B53">
            <v>10723808.939999999</v>
          </cell>
        </row>
        <row r="54">
          <cell r="A54" t="str">
            <v>PIN</v>
          </cell>
          <cell r="B54">
            <v>28898.867849999999</v>
          </cell>
        </row>
        <row r="55">
          <cell r="A55" t="str">
            <v>REP</v>
          </cell>
          <cell r="B55">
            <v>749</v>
          </cell>
        </row>
        <row r="56">
          <cell r="A56" t="str">
            <v>RWH</v>
          </cell>
          <cell r="B56">
            <v>53</v>
          </cell>
        </row>
        <row r="57">
          <cell r="A57" t="str">
            <v>BWH</v>
          </cell>
          <cell r="B57">
            <v>235</v>
          </cell>
        </row>
        <row r="58">
          <cell r="A58" t="str">
            <v>SWH</v>
          </cell>
          <cell r="B58">
            <v>7496</v>
          </cell>
        </row>
        <row r="59">
          <cell r="A59" t="str">
            <v>TWH</v>
          </cell>
          <cell r="B59">
            <v>71.004761549999998</v>
          </cell>
        </row>
        <row r="60">
          <cell r="A60" t="str">
            <v>INV</v>
          </cell>
          <cell r="B60">
            <v>500000</v>
          </cell>
        </row>
        <row r="61">
          <cell r="A61" t="str">
            <v>LSQj</v>
          </cell>
          <cell r="B61">
            <v>0.02</v>
          </cell>
        </row>
        <row r="62">
          <cell r="A62" t="str">
            <v>LSQa</v>
          </cell>
          <cell r="B62">
            <v>0.02</v>
          </cell>
        </row>
        <row r="63">
          <cell r="A63" t="str">
            <v>ISQj</v>
          </cell>
          <cell r="B63">
            <v>0.02</v>
          </cell>
        </row>
        <row r="64">
          <cell r="A64" t="str">
            <v>ISQa</v>
          </cell>
          <cell r="B64">
            <v>0.02</v>
          </cell>
        </row>
        <row r="65">
          <cell r="A65" t="str">
            <v>NSHj</v>
          </cell>
          <cell r="B65">
            <v>1.2500000000000001E-2</v>
          </cell>
        </row>
        <row r="66">
          <cell r="A66" t="str">
            <v>NSHa</v>
          </cell>
          <cell r="B66">
            <v>1.2500000000000001E-2</v>
          </cell>
        </row>
        <row r="67">
          <cell r="A67" t="str">
            <v>OSHj</v>
          </cell>
          <cell r="B67">
            <v>0.05</v>
          </cell>
        </row>
        <row r="68">
          <cell r="A68" t="str">
            <v>OSHa</v>
          </cell>
          <cell r="B68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0</v>
          </cell>
          <cell r="D31">
            <v>0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0</v>
          </cell>
          <cell r="D44">
            <v>0</v>
          </cell>
        </row>
        <row r="45">
          <cell r="A45" t="str">
            <v>BUT</v>
          </cell>
          <cell r="B45" t="str">
            <v>mL</v>
          </cell>
          <cell r="C45">
            <v>0</v>
          </cell>
          <cell r="D45">
            <v>0</v>
          </cell>
        </row>
        <row r="46">
          <cell r="A46" t="str">
            <v>ANC</v>
          </cell>
          <cell r="B46" t="str">
            <v>mL</v>
          </cell>
          <cell r="C46">
            <v>0</v>
          </cell>
          <cell r="D46">
            <v>0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0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0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0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0</v>
          </cell>
          <cell r="D78">
            <v>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1.25E-14</v>
          </cell>
          <cell r="D20">
            <v>3.1300000000000002E-12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1E-10</v>
          </cell>
          <cell r="D22">
            <v>1.0000000000000001E-9</v>
          </cell>
        </row>
        <row r="23">
          <cell r="A23" t="str">
            <v>BLF</v>
          </cell>
          <cell r="B23" t="str">
            <v>mQ</v>
          </cell>
          <cell r="C23">
            <v>6.9299999999999998E-13</v>
          </cell>
          <cell r="D23">
            <v>1.3500000000000001E-9</v>
          </cell>
        </row>
        <row r="24">
          <cell r="A24" t="str">
            <v>WPF</v>
          </cell>
          <cell r="B24" t="str">
            <v>mQ</v>
          </cell>
          <cell r="C24">
            <v>2.5999999999999998E-10</v>
          </cell>
          <cell r="D24">
            <v>1.6000000000000001E-9</v>
          </cell>
        </row>
        <row r="25">
          <cell r="A25" t="str">
            <v>SUF</v>
          </cell>
          <cell r="B25" t="str">
            <v>mQ</v>
          </cell>
          <cell r="C25">
            <v>6.5000000000000003E-10</v>
          </cell>
          <cell r="D25">
            <v>4.0000000000000002E-9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7.7999999999999999E-10</v>
          </cell>
          <cell r="D28">
            <v>4.8E-9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1.1300000000000001E-11</v>
          </cell>
          <cell r="D36">
            <v>8.9999999999999999E-11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1.25E-11</v>
          </cell>
          <cell r="D39">
            <v>4.25E-9</v>
          </cell>
        </row>
        <row r="40">
          <cell r="A40" t="str">
            <v>MEN</v>
          </cell>
          <cell r="B40" t="str">
            <v>mQ</v>
          </cell>
          <cell r="C40">
            <v>1.4999999999999999E-14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1.1300000000000001E-11</v>
          </cell>
          <cell r="D42">
            <v>5.93E-9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3.7500000000000002E-13</v>
          </cell>
          <cell r="D47">
            <v>3.75E-10</v>
          </cell>
        </row>
        <row r="48">
          <cell r="A48" t="str">
            <v>SCU</v>
          </cell>
          <cell r="B48" t="str">
            <v>mQ</v>
          </cell>
          <cell r="C48">
            <v>2.25E-13</v>
          </cell>
          <cell r="D48">
            <v>2.25E-10</v>
          </cell>
        </row>
        <row r="49">
          <cell r="A49" t="str">
            <v>TYL</v>
          </cell>
          <cell r="B49" t="str">
            <v>mQ</v>
          </cell>
          <cell r="C49">
            <v>1.4999999999999999E-13</v>
          </cell>
          <cell r="D49">
            <v>1.5E-10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4.5E-13</v>
          </cell>
          <cell r="D51">
            <v>4.5E-10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1E-13</v>
          </cell>
          <cell r="D53">
            <v>1E-10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5.9999999999999997E-13</v>
          </cell>
          <cell r="D55">
            <v>6E-10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1.99E-11</v>
          </cell>
          <cell r="D59">
            <v>3E-9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1E-13</v>
          </cell>
          <cell r="D61">
            <v>2.0000000000000001E-13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5.5000000000000002E-5</v>
          </cell>
          <cell r="D73">
            <v>2.5000000000000001E-5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init_scalar_1"/>
    </sheetNames>
    <sheetDataSet>
      <sheetData sheetId="0">
        <row r="2">
          <cell r="A2" t="str">
            <v>MAK</v>
          </cell>
          <cell r="B2">
            <v>368.93836249999998</v>
          </cell>
          <cell r="C2">
            <v>1</v>
          </cell>
        </row>
        <row r="3">
          <cell r="A3" t="str">
            <v>HER</v>
          </cell>
          <cell r="B3">
            <v>349.74733370000001</v>
          </cell>
          <cell r="C3">
            <v>2</v>
          </cell>
        </row>
        <row r="4">
          <cell r="A4" t="str">
            <v>WHK</v>
          </cell>
          <cell r="B4">
            <v>499.00586320000002</v>
          </cell>
          <cell r="C4">
            <v>3</v>
          </cell>
        </row>
        <row r="5">
          <cell r="A5" t="str">
            <v>BLF</v>
          </cell>
          <cell r="B5">
            <v>846.14256490000002</v>
          </cell>
          <cell r="C5">
            <v>4</v>
          </cell>
        </row>
        <row r="6">
          <cell r="A6" t="str">
            <v>WPF</v>
          </cell>
          <cell r="B6">
            <v>435.39351449999998</v>
          </cell>
          <cell r="C6">
            <v>5</v>
          </cell>
        </row>
        <row r="7">
          <cell r="A7" t="str">
            <v>SUF</v>
          </cell>
          <cell r="B7">
            <v>676.8808262</v>
          </cell>
          <cell r="C7">
            <v>6</v>
          </cell>
        </row>
        <row r="8">
          <cell r="A8" t="str">
            <v>WIF</v>
          </cell>
          <cell r="B8">
            <v>460.44312489999999</v>
          </cell>
          <cell r="C8">
            <v>7</v>
          </cell>
        </row>
        <row r="9">
          <cell r="A9" t="str">
            <v>WTF</v>
          </cell>
          <cell r="B9">
            <v>725.51045720000002</v>
          </cell>
          <cell r="C9">
            <v>8</v>
          </cell>
        </row>
        <row r="10">
          <cell r="A10" t="str">
            <v>FOU</v>
          </cell>
          <cell r="B10">
            <v>623.54185900000004</v>
          </cell>
          <cell r="C10">
            <v>9</v>
          </cell>
        </row>
        <row r="11">
          <cell r="A11" t="str">
            <v>HAL</v>
          </cell>
          <cell r="B11">
            <v>372.98014719999998</v>
          </cell>
          <cell r="C11">
            <v>10</v>
          </cell>
        </row>
        <row r="12">
          <cell r="A12" t="str">
            <v>PLA</v>
          </cell>
          <cell r="B12">
            <v>520.90195229999995</v>
          </cell>
          <cell r="C12">
            <v>11</v>
          </cell>
        </row>
        <row r="13">
          <cell r="A13" t="str">
            <v>FLA</v>
          </cell>
          <cell r="B13">
            <v>18.551337910000001</v>
          </cell>
          <cell r="C13">
            <v>12</v>
          </cell>
        </row>
        <row r="14">
          <cell r="A14" t="str">
            <v>BFT</v>
          </cell>
          <cell r="B14">
            <v>1</v>
          </cell>
          <cell r="C14">
            <v>13</v>
          </cell>
        </row>
        <row r="15">
          <cell r="A15" t="str">
            <v>TUN</v>
          </cell>
          <cell r="B15">
            <v>56.112532700000003</v>
          </cell>
          <cell r="C15">
            <v>14</v>
          </cell>
        </row>
        <row r="16">
          <cell r="A16" t="str">
            <v>BIL</v>
          </cell>
          <cell r="B16">
            <v>29.3051867</v>
          </cell>
          <cell r="C16">
            <v>15</v>
          </cell>
        </row>
        <row r="17">
          <cell r="A17" t="str">
            <v>MPF</v>
          </cell>
          <cell r="B17">
            <v>3327.4607540000002</v>
          </cell>
          <cell r="C17">
            <v>16</v>
          </cell>
        </row>
        <row r="18">
          <cell r="A18" t="str">
            <v>BUT</v>
          </cell>
          <cell r="B18">
            <v>2321.0455379999999</v>
          </cell>
          <cell r="C18">
            <v>17</v>
          </cell>
        </row>
        <row r="19">
          <cell r="A19" t="str">
            <v>BPF</v>
          </cell>
          <cell r="B19">
            <v>15.574994950000001</v>
          </cell>
          <cell r="C19">
            <v>18</v>
          </cell>
        </row>
        <row r="20">
          <cell r="A20" t="str">
            <v>ANC</v>
          </cell>
          <cell r="B20">
            <v>282.36885189999998</v>
          </cell>
          <cell r="C20">
            <v>19</v>
          </cell>
        </row>
        <row r="21">
          <cell r="A21" t="str">
            <v>GOO</v>
          </cell>
          <cell r="B21">
            <v>514.36371140000006</v>
          </cell>
          <cell r="C21">
            <v>20</v>
          </cell>
        </row>
        <row r="22">
          <cell r="A22" t="str">
            <v>MEN</v>
          </cell>
          <cell r="B22">
            <v>12.27104866</v>
          </cell>
          <cell r="C22">
            <v>21</v>
          </cell>
        </row>
        <row r="23">
          <cell r="A23" t="str">
            <v>FDE</v>
          </cell>
          <cell r="B23">
            <v>54.435983159999999</v>
          </cell>
          <cell r="C23">
            <v>22</v>
          </cell>
        </row>
        <row r="24">
          <cell r="A24" t="str">
            <v>COD</v>
          </cell>
          <cell r="B24">
            <v>525.2742634</v>
          </cell>
          <cell r="C24">
            <v>23</v>
          </cell>
        </row>
        <row r="25">
          <cell r="A25" t="str">
            <v>SHK</v>
          </cell>
          <cell r="B25">
            <v>172.68873869999999</v>
          </cell>
          <cell r="C25">
            <v>24</v>
          </cell>
        </row>
        <row r="26">
          <cell r="A26" t="str">
            <v>OHK</v>
          </cell>
          <cell r="B26">
            <v>1681.158187</v>
          </cell>
          <cell r="C26">
            <v>25</v>
          </cell>
        </row>
        <row r="27">
          <cell r="A27" t="str">
            <v>POL</v>
          </cell>
          <cell r="B27">
            <v>225.80962020000001</v>
          </cell>
          <cell r="C27">
            <v>26</v>
          </cell>
        </row>
        <row r="28">
          <cell r="A28" t="str">
            <v>RHK</v>
          </cell>
          <cell r="B28">
            <v>326.2571006</v>
          </cell>
          <cell r="C28">
            <v>27</v>
          </cell>
        </row>
        <row r="29">
          <cell r="A29" t="str">
            <v>BSB</v>
          </cell>
          <cell r="B29">
            <v>463.76380399999999</v>
          </cell>
          <cell r="C29">
            <v>28</v>
          </cell>
        </row>
        <row r="30">
          <cell r="A30" t="str">
            <v>SCU</v>
          </cell>
          <cell r="B30">
            <v>648.65849820000005</v>
          </cell>
          <cell r="C30">
            <v>29</v>
          </cell>
        </row>
        <row r="31">
          <cell r="A31" t="str">
            <v>TYL</v>
          </cell>
          <cell r="B31">
            <v>1658.977404</v>
          </cell>
          <cell r="C31">
            <v>30</v>
          </cell>
        </row>
        <row r="32">
          <cell r="A32" t="str">
            <v>RED</v>
          </cell>
          <cell r="B32">
            <v>3467.7347140000002</v>
          </cell>
          <cell r="C32">
            <v>31</v>
          </cell>
        </row>
        <row r="33">
          <cell r="A33" t="str">
            <v>OPT</v>
          </cell>
          <cell r="B33">
            <v>60.082854750000003</v>
          </cell>
          <cell r="C33">
            <v>32</v>
          </cell>
        </row>
        <row r="34">
          <cell r="A34" t="str">
            <v>SAL</v>
          </cell>
          <cell r="B34">
            <v>5.4438100000000003E-4</v>
          </cell>
          <cell r="C34">
            <v>33</v>
          </cell>
        </row>
        <row r="35">
          <cell r="A35" t="str">
            <v>DRM</v>
          </cell>
          <cell r="B35">
            <v>11847.003119999999</v>
          </cell>
          <cell r="C35">
            <v>34</v>
          </cell>
        </row>
        <row r="36">
          <cell r="A36" t="str">
            <v>STB</v>
          </cell>
          <cell r="B36">
            <v>0.10331647200000001</v>
          </cell>
          <cell r="C36">
            <v>35</v>
          </cell>
        </row>
        <row r="37">
          <cell r="A37" t="str">
            <v>TAU</v>
          </cell>
          <cell r="B37">
            <v>556.73580370000002</v>
          </cell>
          <cell r="C37">
            <v>36</v>
          </cell>
        </row>
        <row r="38">
          <cell r="A38" t="str">
            <v>WOL</v>
          </cell>
          <cell r="B38">
            <v>1</v>
          </cell>
          <cell r="C38">
            <v>37</v>
          </cell>
        </row>
        <row r="39">
          <cell r="A39" t="str">
            <v>SDF</v>
          </cell>
          <cell r="B39">
            <v>1.375612E-3</v>
          </cell>
          <cell r="C39">
            <v>38</v>
          </cell>
        </row>
        <row r="40">
          <cell r="A40" t="str">
            <v>FDF</v>
          </cell>
          <cell r="B40">
            <v>62.355382429999999</v>
          </cell>
          <cell r="C40">
            <v>39</v>
          </cell>
        </row>
        <row r="41">
          <cell r="A41" t="str">
            <v>HAD</v>
          </cell>
          <cell r="B41">
            <v>252.3838666</v>
          </cell>
          <cell r="C41">
            <v>40</v>
          </cell>
        </row>
        <row r="42">
          <cell r="A42" t="str">
            <v>YTF</v>
          </cell>
          <cell r="B42">
            <v>246.46267069999999</v>
          </cell>
          <cell r="C42">
            <v>41</v>
          </cell>
        </row>
        <row r="43">
          <cell r="A43" t="str">
            <v>DOG</v>
          </cell>
          <cell r="B43">
            <v>820.11798629999998</v>
          </cell>
          <cell r="C43">
            <v>42</v>
          </cell>
        </row>
        <row r="44">
          <cell r="A44" t="str">
            <v>SMO</v>
          </cell>
          <cell r="B44">
            <v>620.77542210000001</v>
          </cell>
          <cell r="C44">
            <v>43</v>
          </cell>
        </row>
        <row r="45">
          <cell r="A45" t="str">
            <v>SSH</v>
          </cell>
          <cell r="B45">
            <v>5.9118723080000004</v>
          </cell>
          <cell r="C45">
            <v>44</v>
          </cell>
        </row>
        <row r="46">
          <cell r="A46" t="str">
            <v>DSH</v>
          </cell>
          <cell r="B46">
            <v>0.74678504800000001</v>
          </cell>
          <cell r="C46">
            <v>45</v>
          </cell>
        </row>
        <row r="47">
          <cell r="A47" t="str">
            <v>BLS</v>
          </cell>
          <cell r="B47">
            <v>1</v>
          </cell>
          <cell r="C47">
            <v>46</v>
          </cell>
        </row>
        <row r="48">
          <cell r="A48" t="str">
            <v>POR</v>
          </cell>
          <cell r="B48">
            <v>1362.0378470000001</v>
          </cell>
          <cell r="C48">
            <v>47</v>
          </cell>
        </row>
        <row r="49">
          <cell r="A49" t="str">
            <v>PSH</v>
          </cell>
          <cell r="B49">
            <v>160.24124560000001</v>
          </cell>
          <cell r="C49">
            <v>48</v>
          </cell>
        </row>
        <row r="50">
          <cell r="A50" t="str">
            <v>WSK</v>
          </cell>
          <cell r="B50">
            <v>316.52079479999998</v>
          </cell>
          <cell r="C50">
            <v>49</v>
          </cell>
        </row>
        <row r="51">
          <cell r="A51" t="str">
            <v>LSK</v>
          </cell>
          <cell r="B51">
            <v>213.94896660000001</v>
          </cell>
          <cell r="C51">
            <v>50</v>
          </cell>
        </row>
        <row r="52">
          <cell r="A52" t="str">
            <v>SK</v>
          </cell>
          <cell r="B52">
            <v>456.58143439999998</v>
          </cell>
          <cell r="C52">
            <v>51</v>
          </cell>
        </row>
        <row r="53">
          <cell r="A53" t="str">
            <v>SB</v>
          </cell>
          <cell r="B53">
            <v>1</v>
          </cell>
          <cell r="C53">
            <v>52</v>
          </cell>
        </row>
        <row r="54">
          <cell r="A54" t="str">
            <v>PIN</v>
          </cell>
          <cell r="B54">
            <v>1</v>
          </cell>
          <cell r="C54">
            <v>53</v>
          </cell>
        </row>
        <row r="55">
          <cell r="A55" t="str">
            <v>REP</v>
          </cell>
          <cell r="B55">
            <v>1558.359702</v>
          </cell>
          <cell r="C55">
            <v>54</v>
          </cell>
        </row>
        <row r="56">
          <cell r="A56" t="str">
            <v>RWH</v>
          </cell>
          <cell r="B56">
            <v>1</v>
          </cell>
          <cell r="C56">
            <v>55</v>
          </cell>
        </row>
        <row r="57">
          <cell r="A57" t="str">
            <v>BWH</v>
          </cell>
          <cell r="B57">
            <v>1</v>
          </cell>
          <cell r="C57">
            <v>56</v>
          </cell>
        </row>
        <row r="58">
          <cell r="A58" t="str">
            <v>SWH</v>
          </cell>
          <cell r="B58">
            <v>1</v>
          </cell>
          <cell r="C58">
            <v>57</v>
          </cell>
        </row>
        <row r="59">
          <cell r="A59" t="str">
            <v>TWH</v>
          </cell>
          <cell r="B59">
            <v>1</v>
          </cell>
          <cell r="C59">
            <v>58</v>
          </cell>
        </row>
        <row r="60">
          <cell r="A60" t="str">
            <v>INV</v>
          </cell>
          <cell r="B60">
            <v>1</v>
          </cell>
          <cell r="C60">
            <v>59</v>
          </cell>
        </row>
        <row r="61">
          <cell r="A61" t="str">
            <v>LSQ</v>
          </cell>
          <cell r="B61">
            <v>942.52182319999997</v>
          </cell>
          <cell r="C61">
            <v>60</v>
          </cell>
        </row>
        <row r="62">
          <cell r="A62" t="str">
            <v>ISQ</v>
          </cell>
          <cell r="B62">
            <v>432.87685440000001</v>
          </cell>
          <cell r="C62">
            <v>61</v>
          </cell>
        </row>
        <row r="63">
          <cell r="A63" t="str">
            <v>SCA</v>
          </cell>
          <cell r="B63">
            <v>1</v>
          </cell>
          <cell r="C63">
            <v>62</v>
          </cell>
        </row>
        <row r="64">
          <cell r="A64" t="str">
            <v>QHG</v>
          </cell>
          <cell r="B64">
            <v>1</v>
          </cell>
          <cell r="C64">
            <v>63</v>
          </cell>
        </row>
        <row r="65">
          <cell r="A65" t="str">
            <v>CLA</v>
          </cell>
          <cell r="B65">
            <v>1</v>
          </cell>
          <cell r="C65">
            <v>64</v>
          </cell>
        </row>
        <row r="66">
          <cell r="A66" t="str">
            <v>BFF</v>
          </cell>
          <cell r="B66">
            <v>1</v>
          </cell>
          <cell r="C66">
            <v>65</v>
          </cell>
        </row>
        <row r="67">
          <cell r="A67" t="str">
            <v>BG</v>
          </cell>
          <cell r="B67">
            <v>1</v>
          </cell>
          <cell r="C67">
            <v>66</v>
          </cell>
        </row>
        <row r="68">
          <cell r="A68" t="str">
            <v>LOB</v>
          </cell>
          <cell r="B68">
            <v>1</v>
          </cell>
          <cell r="C68">
            <v>67</v>
          </cell>
        </row>
        <row r="69">
          <cell r="A69" t="str">
            <v>RCB</v>
          </cell>
          <cell r="B69">
            <v>1</v>
          </cell>
          <cell r="C69">
            <v>68</v>
          </cell>
        </row>
        <row r="70">
          <cell r="A70" t="str">
            <v>BMS</v>
          </cell>
          <cell r="B70">
            <v>1</v>
          </cell>
          <cell r="C70">
            <v>69</v>
          </cell>
        </row>
        <row r="71">
          <cell r="A71" t="str">
            <v>NSH</v>
          </cell>
          <cell r="B71">
            <v>1.400866347</v>
          </cell>
          <cell r="C71">
            <v>70</v>
          </cell>
        </row>
        <row r="72">
          <cell r="A72" t="str">
            <v>OSH</v>
          </cell>
          <cell r="B72">
            <v>0.32700692799999997</v>
          </cell>
          <cell r="C72">
            <v>71</v>
          </cell>
        </row>
        <row r="73">
          <cell r="A73" t="str">
            <v>ZL</v>
          </cell>
          <cell r="B73">
            <v>1</v>
          </cell>
          <cell r="C73">
            <v>72</v>
          </cell>
        </row>
        <row r="74">
          <cell r="A74" t="str">
            <v>BD</v>
          </cell>
          <cell r="B74">
            <v>1</v>
          </cell>
          <cell r="C74">
            <v>73</v>
          </cell>
        </row>
        <row r="75">
          <cell r="A75" t="str">
            <v>MA</v>
          </cell>
          <cell r="B75">
            <v>1</v>
          </cell>
          <cell r="C75">
            <v>74</v>
          </cell>
        </row>
        <row r="76">
          <cell r="A76" t="str">
            <v>MB</v>
          </cell>
          <cell r="B76">
            <v>1</v>
          </cell>
          <cell r="C76">
            <v>75</v>
          </cell>
        </row>
        <row r="77">
          <cell r="A77" t="str">
            <v>SG</v>
          </cell>
          <cell r="B77">
            <v>1</v>
          </cell>
          <cell r="C77">
            <v>76</v>
          </cell>
        </row>
        <row r="78">
          <cell r="A78" t="str">
            <v>BC</v>
          </cell>
          <cell r="B78">
            <v>1</v>
          </cell>
          <cell r="C78">
            <v>77</v>
          </cell>
        </row>
        <row r="79">
          <cell r="A79" t="str">
            <v>ZG</v>
          </cell>
          <cell r="B79">
            <v>1</v>
          </cell>
          <cell r="C79">
            <v>78</v>
          </cell>
        </row>
        <row r="80">
          <cell r="A80" t="str">
            <v>PL</v>
          </cell>
          <cell r="B80">
            <v>1</v>
          </cell>
          <cell r="C80">
            <v>79</v>
          </cell>
        </row>
        <row r="81">
          <cell r="A81" t="str">
            <v>DF</v>
          </cell>
          <cell r="B81">
            <v>1</v>
          </cell>
          <cell r="C81">
            <v>80</v>
          </cell>
        </row>
        <row r="82">
          <cell r="A82" t="str">
            <v>PS</v>
          </cell>
          <cell r="B82">
            <v>1</v>
          </cell>
          <cell r="C82">
            <v>81</v>
          </cell>
        </row>
        <row r="83">
          <cell r="A83" t="str">
            <v>ZM</v>
          </cell>
          <cell r="B83">
            <v>1</v>
          </cell>
          <cell r="C83">
            <v>82</v>
          </cell>
        </row>
        <row r="84">
          <cell r="A84" t="str">
            <v>ZS</v>
          </cell>
          <cell r="B84">
            <v>1</v>
          </cell>
          <cell r="C84">
            <v>83</v>
          </cell>
        </row>
        <row r="85">
          <cell r="A85" t="str">
            <v>PB</v>
          </cell>
          <cell r="B85">
            <v>1</v>
          </cell>
          <cell r="C85">
            <v>84</v>
          </cell>
        </row>
        <row r="86">
          <cell r="A86" t="str">
            <v>BB</v>
          </cell>
          <cell r="B86">
            <v>1</v>
          </cell>
          <cell r="C86">
            <v>85</v>
          </cell>
        </row>
        <row r="87">
          <cell r="A87" t="str">
            <v>BO</v>
          </cell>
          <cell r="B87">
            <v>1</v>
          </cell>
          <cell r="C87">
            <v>86</v>
          </cell>
        </row>
        <row r="88">
          <cell r="A88" t="str">
            <v>DL</v>
          </cell>
          <cell r="B88">
            <v>1</v>
          </cell>
          <cell r="C88">
            <v>87</v>
          </cell>
        </row>
        <row r="89">
          <cell r="A89" t="str">
            <v>DR</v>
          </cell>
          <cell r="B89">
            <v>1</v>
          </cell>
          <cell r="C89">
            <v>88</v>
          </cell>
        </row>
        <row r="90">
          <cell r="A90" t="str">
            <v>DC</v>
          </cell>
          <cell r="B90">
            <v>1</v>
          </cell>
          <cell r="C90">
            <v>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zoomScaleNormal="100" workbookViewId="0">
      <pane xSplit="3" ySplit="1" topLeftCell="D49" activePane="bottomRight" state="frozen"/>
      <selection pane="topRight" activeCell="C1" sqref="C1"/>
      <selection pane="bottomLeft" activeCell="A2" sqref="A2"/>
      <selection pane="bottomRight" activeCell="L16" sqref="L16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10.44140625" style="22" bestFit="1" customWidth="1"/>
    <col min="5" max="5" width="10.33203125" style="23" bestFit="1" customWidth="1"/>
    <col min="6" max="6" width="19.5546875" style="23" bestFit="1" customWidth="1"/>
    <col min="7" max="7" width="9.5546875" style="24" bestFit="1" customWidth="1"/>
    <col min="8" max="8" width="13.33203125" style="22" bestFit="1" customWidth="1"/>
    <col min="9" max="9" width="7.6640625" style="24" bestFit="1" customWidth="1"/>
    <col min="10" max="10" width="11.21875" bestFit="1" customWidth="1"/>
    <col min="11" max="11" width="9.21875" style="13" bestFit="1" customWidth="1"/>
  </cols>
  <sheetData>
    <row r="1" spans="1:11" x14ac:dyDescent="0.3">
      <c r="A1" t="s">
        <v>90</v>
      </c>
      <c r="B1" t="s">
        <v>409</v>
      </c>
      <c r="C1" t="s">
        <v>179</v>
      </c>
      <c r="D1" s="19" t="s">
        <v>390</v>
      </c>
      <c r="E1" s="20" t="s">
        <v>0</v>
      </c>
      <c r="F1" s="20" t="s">
        <v>2</v>
      </c>
      <c r="G1" s="21" t="s">
        <v>91</v>
      </c>
      <c r="H1" s="19" t="s">
        <v>392</v>
      </c>
      <c r="I1" s="21" t="s">
        <v>1</v>
      </c>
      <c r="J1" t="s">
        <v>385</v>
      </c>
      <c r="K1" s="13" t="s">
        <v>183</v>
      </c>
    </row>
    <row r="2" spans="1:11" x14ac:dyDescent="0.3">
      <c r="A2" t="s">
        <v>10</v>
      </c>
      <c r="B2">
        <f>VLOOKUP(A2,[4]new_init_scalar_1!$A$2:$C$90,3,FALSE)</f>
        <v>1</v>
      </c>
      <c r="C2" t="s">
        <v>92</v>
      </c>
      <c r="E2" s="23" t="s">
        <v>180</v>
      </c>
      <c r="H2" s="22" t="str">
        <f>VLOOKUP(A2,'Init Scalar '!$A$2:$H$90,7,FALSE)</f>
        <v>X</v>
      </c>
      <c r="I2" s="24" t="str">
        <f>IF(OR(COUNTIF(D2:G2,"X")=0,COUNTIF(D2:G2,"B")&lt;&gt;0),"X","")</f>
        <v/>
      </c>
      <c r="J2">
        <f>VLOOKUP(A2,'Init Scalar '!$A$2:$H$90,6,FALSE)</f>
        <v>8.8772132989999992</v>
      </c>
    </row>
    <row r="3" spans="1:11" x14ac:dyDescent="0.3">
      <c r="A3" t="s">
        <v>9</v>
      </c>
      <c r="B3">
        <f>VLOOKUP(A3,[4]new_init_scalar_1!$A$2:$C$90,3,FALSE)</f>
        <v>2</v>
      </c>
      <c r="C3" t="s">
        <v>93</v>
      </c>
      <c r="D3" s="22" t="s">
        <v>180</v>
      </c>
      <c r="H3" s="22" t="str">
        <f>VLOOKUP(A3,'Init Scalar '!$A$2:$H$90,7,FALSE)</f>
        <v>X</v>
      </c>
      <c r="I3" s="24" t="str">
        <f>IF(OR(COUNTIF(D3:G3,"X")=0,COUNTIF(D3:G3,"B")&lt;&gt;0),"X","")</f>
        <v/>
      </c>
      <c r="J3">
        <f>VLOOKUP(A3,'Init Scalar '!$A$2:$H$90,6,FALSE)</f>
        <v>15.58729078</v>
      </c>
    </row>
    <row r="4" spans="1:11" x14ac:dyDescent="0.3">
      <c r="A4" t="s">
        <v>11</v>
      </c>
      <c r="B4">
        <f>VLOOKUP(A4,[4]new_init_scalar_1!$A$2:$C$90,3,FALSE)</f>
        <v>3</v>
      </c>
      <c r="C4" t="s">
        <v>94</v>
      </c>
      <c r="G4" s="24" t="s">
        <v>180</v>
      </c>
      <c r="H4" s="22" t="str">
        <f>VLOOKUP(A4,'Init Scalar '!$A$2:$H$90,7,FALSE)</f>
        <v>X</v>
      </c>
      <c r="I4" s="24" t="str">
        <f>IF(OR(COUNTIF(D4:G4,"X")=0,COUNTIF(D4:G4,"B")&lt;&gt;0),"X","")</f>
        <v/>
      </c>
      <c r="J4">
        <f>VLOOKUP(A4,'Init Scalar '!$A$2:$H$90,6,FALSE)</f>
        <v>4.7056837390000004</v>
      </c>
    </row>
    <row r="5" spans="1:11" x14ac:dyDescent="0.3">
      <c r="A5" t="s">
        <v>12</v>
      </c>
      <c r="B5">
        <f>VLOOKUP(A5,[4]new_init_scalar_1!$A$2:$C$90,3,FALSE)</f>
        <v>4</v>
      </c>
      <c r="C5" t="s">
        <v>95</v>
      </c>
      <c r="E5" s="23" t="s">
        <v>180</v>
      </c>
      <c r="H5" s="22" t="str">
        <f>VLOOKUP(A5,'Init Scalar '!$A$2:$H$90,7,FALSE)</f>
        <v>X</v>
      </c>
      <c r="I5" s="24" t="str">
        <f>IF(OR(COUNTIF(D5:G5,"X")=0,COUNTIF(D5:G5,"B")&lt;&gt;0),"X","")</f>
        <v/>
      </c>
      <c r="J5">
        <f>VLOOKUP(A5,'Init Scalar '!$A$2:$H$90,6,FALSE)</f>
        <v>8.2990938990000007</v>
      </c>
    </row>
    <row r="6" spans="1:11" x14ac:dyDescent="0.3">
      <c r="A6" t="s">
        <v>13</v>
      </c>
      <c r="B6">
        <f>VLOOKUP(A6,[4]new_init_scalar_1!$A$2:$C$90,3,FALSE)</f>
        <v>5</v>
      </c>
      <c r="C6" t="s">
        <v>96</v>
      </c>
      <c r="G6" s="24" t="s">
        <v>180</v>
      </c>
      <c r="H6" s="22" t="str">
        <f>VLOOKUP(A6,'Init Scalar '!$A$2:$H$90,7,FALSE)</f>
        <v>X</v>
      </c>
      <c r="I6" s="24" t="str">
        <f>IF(OR(COUNTIF(D6:G6,"X")=0,COUNTIF(D6:G6,"B")&lt;&gt;0),"X","")</f>
        <v/>
      </c>
      <c r="J6">
        <f>VLOOKUP(A6,'Init Scalar '!$A$2:$H$90,6,FALSE)</f>
        <v>4.9696735710000004</v>
      </c>
    </row>
    <row r="7" spans="1:11" x14ac:dyDescent="0.3">
      <c r="A7" t="s">
        <v>14</v>
      </c>
      <c r="B7">
        <f>VLOOKUP(A7,[4]new_init_scalar_1!$A$2:$C$90,3,FALSE)</f>
        <v>6</v>
      </c>
      <c r="C7" t="s">
        <v>97</v>
      </c>
      <c r="G7" s="24" t="s">
        <v>180</v>
      </c>
      <c r="H7" s="22" t="str">
        <f>VLOOKUP(A7,'Init Scalar '!$A$2:$H$90,7,FALSE)</f>
        <v>X</v>
      </c>
      <c r="I7" s="24" t="str">
        <f>IF(OR(COUNTIF(D7:G7,"X")=0,COUNTIF(D7:G7,"B")&lt;&gt;0),"X","")</f>
        <v/>
      </c>
      <c r="J7">
        <f>VLOOKUP(A7,'Init Scalar '!$A$2:$H$90,6,FALSE)</f>
        <v>26.855260869999999</v>
      </c>
    </row>
    <row r="8" spans="1:11" x14ac:dyDescent="0.3">
      <c r="A8" t="s">
        <v>15</v>
      </c>
      <c r="B8">
        <f>VLOOKUP(A8,[4]new_init_scalar_1!$A$2:$C$90,3,FALSE)</f>
        <v>7</v>
      </c>
      <c r="C8" t="s">
        <v>98</v>
      </c>
      <c r="H8" s="22" t="str">
        <f>VLOOKUP(A8,'Init Scalar '!$A$2:$H$90,7,FALSE)</f>
        <v>X</v>
      </c>
      <c r="I8" s="24" t="str">
        <f>IF(OR(COUNTIF(D8:G8,"X")=0,COUNTIF(D8:G8,"B")&lt;&gt;0),"X","")</f>
        <v>X</v>
      </c>
      <c r="J8">
        <f>VLOOKUP(A8,'Init Scalar '!$A$2:$H$90,6,FALSE)</f>
        <v>15.394965300000001</v>
      </c>
    </row>
    <row r="9" spans="1:11" x14ac:dyDescent="0.3">
      <c r="A9" t="s">
        <v>16</v>
      </c>
      <c r="B9">
        <f>VLOOKUP(A9,[4]new_init_scalar_1!$A$2:$C$90,3,FALSE)</f>
        <v>8</v>
      </c>
      <c r="C9" t="s">
        <v>99</v>
      </c>
      <c r="H9" s="22" t="str">
        <f>VLOOKUP(A9,'Init Scalar '!$A$2:$H$90,7,FALSE)</f>
        <v>X</v>
      </c>
      <c r="I9" s="24" t="str">
        <f>IF(OR(COUNTIF(D9:G9,"X")=0,COUNTIF(D9:G9,"B")&lt;&gt;0),"X","")</f>
        <v>X</v>
      </c>
      <c r="J9">
        <f>VLOOKUP(A9,'Init Scalar '!$A$2:$H$90,6,FALSE)</f>
        <v>2.0841953969999998</v>
      </c>
    </row>
    <row r="10" spans="1:11" x14ac:dyDescent="0.3">
      <c r="A10" t="s">
        <v>17</v>
      </c>
      <c r="B10">
        <f>VLOOKUP(A10,[4]new_init_scalar_1!$A$2:$C$90,3,FALSE)</f>
        <v>9</v>
      </c>
      <c r="C10" t="s">
        <v>100</v>
      </c>
      <c r="H10" s="22" t="str">
        <f>VLOOKUP(A10,'Init Scalar '!$A$2:$H$90,7,FALSE)</f>
        <v>X</v>
      </c>
      <c r="I10" s="24" t="str">
        <f>IF(OR(COUNTIF(D10:G10,"X")=0,COUNTIF(D10:G10,"B")&lt;&gt;0),"X","")</f>
        <v>X</v>
      </c>
      <c r="J10">
        <f>VLOOKUP(A10,'Init Scalar '!$A$2:$H$90,6,FALSE)</f>
        <v>3.9979082419999998</v>
      </c>
    </row>
    <row r="11" spans="1:11" x14ac:dyDescent="0.3">
      <c r="A11" t="s">
        <v>8</v>
      </c>
      <c r="B11">
        <f>VLOOKUP(A11,[4]new_init_scalar_1!$A$2:$C$90,3,FALSE)</f>
        <v>10</v>
      </c>
      <c r="C11" t="s">
        <v>101</v>
      </c>
      <c r="D11" s="22" t="s">
        <v>180</v>
      </c>
      <c r="H11" s="22" t="str">
        <f>VLOOKUP(A11,'Init Scalar '!$A$2:$H$90,7,FALSE)</f>
        <v>X</v>
      </c>
      <c r="I11" s="24" t="str">
        <f>IF(OR(COUNTIF(D11:G11,"X")=0,COUNTIF(D11:G11,"B")&lt;&gt;0),"X","")</f>
        <v/>
      </c>
      <c r="J11">
        <f>VLOOKUP(A11,'Init Scalar '!$A$2:$H$90,6,FALSE)</f>
        <v>24.610325509999999</v>
      </c>
    </row>
    <row r="12" spans="1:11" x14ac:dyDescent="0.3">
      <c r="A12" t="s">
        <v>4</v>
      </c>
      <c r="B12">
        <f>VLOOKUP(A12,[4]new_init_scalar_1!$A$2:$C$90,3,FALSE)</f>
        <v>11</v>
      </c>
      <c r="C12" t="s">
        <v>102</v>
      </c>
      <c r="E12" s="23" t="s">
        <v>180</v>
      </c>
      <c r="H12" s="22" t="str">
        <f>VLOOKUP(A12,'Init Scalar '!$A$2:$H$90,7,FALSE)</f>
        <v>X</v>
      </c>
      <c r="I12" s="24" t="str">
        <f>IF(OR(COUNTIF(D12:G12,"X")=0,COUNTIF(D12:G12,"B")&lt;&gt;0),"X","")</f>
        <v/>
      </c>
      <c r="J12">
        <f>VLOOKUP(A12,'Init Scalar '!$A$2:$H$90,6,FALSE)</f>
        <v>6.4963754189999996</v>
      </c>
    </row>
    <row r="13" spans="1:11" x14ac:dyDescent="0.3">
      <c r="A13" t="s">
        <v>18</v>
      </c>
      <c r="B13">
        <f>VLOOKUP(A13,[4]new_init_scalar_1!$A$2:$C$90,3,FALSE)</f>
        <v>12</v>
      </c>
      <c r="C13" t="s">
        <v>103</v>
      </c>
      <c r="H13" s="22" t="str">
        <f>VLOOKUP(A13,'Init Scalar '!$A$2:$H$90,7,FALSE)</f>
        <v>X</v>
      </c>
      <c r="I13" s="24" t="str">
        <f>IF(OR(COUNTIF(D13:G13,"X")=0,COUNTIF(D13:G13,"B")&lt;&gt;0),"X","")</f>
        <v>X</v>
      </c>
      <c r="J13">
        <f>VLOOKUP(A13,'Init Scalar '!$A$2:$H$90,6,FALSE)</f>
        <v>0.34674987200000001</v>
      </c>
    </row>
    <row r="14" spans="1:11" x14ac:dyDescent="0.3">
      <c r="A14" t="s">
        <v>6</v>
      </c>
      <c r="B14">
        <f>VLOOKUP(A14,[4]new_init_scalar_1!$A$2:$C$90,3,FALSE)</f>
        <v>13</v>
      </c>
      <c r="C14" t="s">
        <v>104</v>
      </c>
      <c r="D14" s="22" t="s">
        <v>180</v>
      </c>
      <c r="H14" s="22" t="str">
        <f>VLOOKUP(A14,'Init Scalar '!$A$2:$H$90,7,FALSE)</f>
        <v/>
      </c>
      <c r="I14" s="24" t="str">
        <f>IF(OR(COUNTIF(D14:G14,"X")=0,COUNTIF(D14:G14,"B")&lt;&gt;0),"X","")</f>
        <v/>
      </c>
      <c r="J14">
        <f>VLOOKUP(A14,'Init Scalar '!$A$2:$H$90,6,FALSE)</f>
        <v>0.27</v>
      </c>
    </row>
    <row r="15" spans="1:11" x14ac:dyDescent="0.3">
      <c r="A15" t="s">
        <v>19</v>
      </c>
      <c r="B15">
        <f>VLOOKUP(A15,[4]new_init_scalar_1!$A$2:$C$90,3,FALSE)</f>
        <v>14</v>
      </c>
      <c r="C15" t="s">
        <v>105</v>
      </c>
      <c r="D15" s="22" t="s">
        <v>180</v>
      </c>
      <c r="H15" s="22" t="str">
        <f>VLOOKUP(A15,'Init Scalar '!$A$2:$H$90,7,FALSE)</f>
        <v>X</v>
      </c>
      <c r="I15" s="24" t="str">
        <f>IF(OR(COUNTIF(D15:G15,"X")=0,COUNTIF(D15:G15,"B")&lt;&gt;0),"X","")</f>
        <v/>
      </c>
      <c r="J15">
        <f>VLOOKUP(A15,'Init Scalar '!$A$2:$H$90,6,FALSE)</f>
        <v>5.6287183719999998</v>
      </c>
    </row>
    <row r="16" spans="1:11" x14ac:dyDescent="0.3">
      <c r="A16" t="s">
        <v>20</v>
      </c>
      <c r="B16">
        <f>VLOOKUP(A16,[4]new_init_scalar_1!$A$2:$C$90,3,FALSE)</f>
        <v>15</v>
      </c>
      <c r="C16" t="s">
        <v>106</v>
      </c>
      <c r="D16" s="22" t="s">
        <v>180</v>
      </c>
      <c r="H16" s="22" t="str">
        <f>VLOOKUP(A16,'Init Scalar '!$A$2:$H$90,7,FALSE)</f>
        <v>X</v>
      </c>
      <c r="I16" s="24" t="str">
        <f>IF(OR(COUNTIF(D16:G16,"X")=0,COUNTIF(D16:G16,"B")&lt;&gt;0),"X","")</f>
        <v/>
      </c>
      <c r="J16">
        <f>VLOOKUP(A16,'Init Scalar '!$A$2:$H$90,6,FALSE)</f>
        <v>6.6672173600000004</v>
      </c>
    </row>
    <row r="17" spans="1:10" x14ac:dyDescent="0.3">
      <c r="A17" t="s">
        <v>21</v>
      </c>
      <c r="B17">
        <f>VLOOKUP(A17,[4]new_init_scalar_1!$A$2:$C$90,3,FALSE)</f>
        <v>16</v>
      </c>
      <c r="C17" t="s">
        <v>107</v>
      </c>
      <c r="E17" s="23" t="s">
        <v>180</v>
      </c>
      <c r="H17" s="22" t="str">
        <f>VLOOKUP(A17,'Init Scalar '!$A$2:$H$90,7,FALSE)</f>
        <v>X</v>
      </c>
      <c r="I17" s="24" t="str">
        <f>IF(OR(COUNTIF(D17:G17,"X")=0,COUNTIF(D17:G17,"B")&lt;&gt;0),"X","")</f>
        <v/>
      </c>
      <c r="J17">
        <f>VLOOKUP(A17,'Init Scalar '!$A$2:$H$90,6,FALSE)</f>
        <v>60.540321980000002</v>
      </c>
    </row>
    <row r="18" spans="1:10" x14ac:dyDescent="0.3">
      <c r="A18" t="s">
        <v>22</v>
      </c>
      <c r="B18">
        <f>VLOOKUP(A18,[4]new_init_scalar_1!$A$2:$C$90,3,FALSE)</f>
        <v>17</v>
      </c>
      <c r="C18" t="s">
        <v>108</v>
      </c>
      <c r="E18" s="23" t="s">
        <v>180</v>
      </c>
      <c r="H18" s="22" t="str">
        <f>VLOOKUP(A18,'Init Scalar '!$A$2:$H$90,7,FALSE)</f>
        <v>X</v>
      </c>
      <c r="I18" s="24" t="str">
        <f>IF(OR(COUNTIF(D18:G18,"X")=0,COUNTIF(D18:G18,"B")&lt;&gt;0),"X","")</f>
        <v/>
      </c>
      <c r="J18">
        <f>VLOOKUP(A18,'Init Scalar '!$A$2:$H$90,6,FALSE)</f>
        <v>72.318494520000002</v>
      </c>
    </row>
    <row r="19" spans="1:10" x14ac:dyDescent="0.3">
      <c r="A19" t="s">
        <v>23</v>
      </c>
      <c r="B19">
        <f>VLOOKUP(A19,[4]new_init_scalar_1!$A$2:$C$90,3,FALSE)</f>
        <v>18</v>
      </c>
      <c r="C19" t="s">
        <v>109</v>
      </c>
      <c r="G19" s="24" t="s">
        <v>180</v>
      </c>
      <c r="H19" s="22" t="str">
        <f>VLOOKUP(A19,'Init Scalar '!$A$2:$H$90,7,FALSE)</f>
        <v>X</v>
      </c>
      <c r="I19" s="24" t="str">
        <f>IF(OR(COUNTIF(D19:G19,"X")=0,COUNTIF(D19:G19,"B")&lt;&gt;0),"X","")</f>
        <v/>
      </c>
      <c r="J19">
        <f>VLOOKUP(A19,'Init Scalar '!$A$2:$H$90,6,FALSE)</f>
        <v>1.2528512570000001</v>
      </c>
    </row>
    <row r="20" spans="1:10" x14ac:dyDescent="0.3">
      <c r="A20" t="s">
        <v>5</v>
      </c>
      <c r="B20">
        <f>VLOOKUP(A20,[4]new_init_scalar_1!$A$2:$C$90,3,FALSE)</f>
        <v>19</v>
      </c>
      <c r="C20" t="s">
        <v>110</v>
      </c>
      <c r="E20" s="23" t="s">
        <v>180</v>
      </c>
      <c r="H20" s="22" t="str">
        <f>VLOOKUP(A20,'Init Scalar '!$A$2:$H$90,7,FALSE)</f>
        <v>X</v>
      </c>
      <c r="I20" s="24" t="str">
        <f>IF(OR(COUNTIF(D20:G20,"X")=0,COUNTIF(D20:G20,"B")&lt;&gt;0),"X","")</f>
        <v/>
      </c>
      <c r="J20">
        <f>VLOOKUP(A20,'Init Scalar '!$A$2:$H$90,6,FALSE)</f>
        <v>125.479276</v>
      </c>
    </row>
    <row r="21" spans="1:10" x14ac:dyDescent="0.3">
      <c r="A21" t="s">
        <v>24</v>
      </c>
      <c r="B21">
        <f>VLOOKUP(A21,[4]new_init_scalar_1!$A$2:$C$90,3,FALSE)</f>
        <v>20</v>
      </c>
      <c r="C21" t="s">
        <v>111</v>
      </c>
      <c r="G21" s="24" t="s">
        <v>180</v>
      </c>
      <c r="H21" s="22" t="str">
        <f>VLOOKUP(A21,'Init Scalar '!$A$2:$H$90,7,FALSE)</f>
        <v>X</v>
      </c>
      <c r="I21" s="24" t="str">
        <f>IF(OR(COUNTIF(D21:G21,"X")=0,COUNTIF(D21:G21,"B")&lt;&gt;0),"X","")</f>
        <v/>
      </c>
      <c r="J21">
        <f>VLOOKUP(A21,'Init Scalar '!$A$2:$H$90,6,FALSE)</f>
        <v>1.8621823959999999</v>
      </c>
    </row>
    <row r="22" spans="1:10" x14ac:dyDescent="0.3">
      <c r="A22" t="s">
        <v>25</v>
      </c>
      <c r="B22">
        <f>VLOOKUP(A22,[4]new_init_scalar_1!$A$2:$C$90,3,FALSE)</f>
        <v>21</v>
      </c>
      <c r="C22" t="s">
        <v>112</v>
      </c>
      <c r="G22" s="24" t="s">
        <v>180</v>
      </c>
      <c r="H22" s="22" t="str">
        <f>VLOOKUP(A22,'Init Scalar '!$A$2:$H$90,7,FALSE)</f>
        <v>X</v>
      </c>
      <c r="I22" s="24" t="str">
        <f>IF(OR(COUNTIF(D22:G22,"X")=0,COUNTIF(D22:G22,"B")&lt;&gt;0),"X","")</f>
        <v/>
      </c>
      <c r="J22">
        <f>VLOOKUP(A22,'Init Scalar '!$A$2:$H$90,6,FALSE)</f>
        <v>0.120275307</v>
      </c>
    </row>
    <row r="23" spans="1:10" x14ac:dyDescent="0.3">
      <c r="A23" t="s">
        <v>26</v>
      </c>
      <c r="B23">
        <f>VLOOKUP(A23,[4]new_init_scalar_1!$A$2:$C$90,3,FALSE)</f>
        <v>22</v>
      </c>
      <c r="C23" t="s">
        <v>113</v>
      </c>
      <c r="E23" s="23" t="s">
        <v>180</v>
      </c>
      <c r="H23" s="22" t="str">
        <f>VLOOKUP(A23,'Init Scalar '!$A$2:$H$90,7,FALSE)</f>
        <v>X</v>
      </c>
      <c r="I23" s="24" t="str">
        <f>IF(OR(COUNTIF(D23:G23,"X")=0,COUNTIF(D23:G23,"B")&lt;&gt;0),"X","")</f>
        <v/>
      </c>
      <c r="J23">
        <f>VLOOKUP(A23,'Init Scalar '!$A$2:$H$90,6,FALSE)</f>
        <v>2.8553917279999999</v>
      </c>
    </row>
    <row r="24" spans="1:10" x14ac:dyDescent="0.3">
      <c r="A24" t="s">
        <v>7</v>
      </c>
      <c r="B24">
        <f>VLOOKUP(A24,[4]new_init_scalar_1!$A$2:$C$90,3,FALSE)</f>
        <v>23</v>
      </c>
      <c r="C24" t="s">
        <v>114</v>
      </c>
      <c r="E24" s="23" t="s">
        <v>180</v>
      </c>
      <c r="H24" s="22" t="str">
        <f>VLOOKUP(A24,'Init Scalar '!$A$2:$H$90,7,FALSE)</f>
        <v>X</v>
      </c>
      <c r="I24" s="24" t="str">
        <f>IF(OR(COUNTIF(D24:G24,"X")=0,COUNTIF(D24:G24,"B")&lt;&gt;0),"X","")</f>
        <v/>
      </c>
      <c r="J24">
        <f>VLOOKUP(A24,'Init Scalar '!$A$2:$H$90,6,FALSE)</f>
        <v>13.60138179</v>
      </c>
    </row>
    <row r="25" spans="1:10" x14ac:dyDescent="0.3">
      <c r="A25" t="s">
        <v>27</v>
      </c>
      <c r="B25">
        <f>VLOOKUP(A25,[4]new_init_scalar_1!$A$2:$C$90,3,FALSE)</f>
        <v>24</v>
      </c>
      <c r="C25" t="s">
        <v>115</v>
      </c>
      <c r="E25" s="23" t="s">
        <v>180</v>
      </c>
      <c r="H25" s="22" t="str">
        <f>VLOOKUP(A25,'Init Scalar '!$A$2:$H$90,7,FALSE)</f>
        <v>X</v>
      </c>
      <c r="I25" s="24" t="str">
        <f>IF(OR(COUNTIF(D25:G25,"X")=0,COUNTIF(D25:G25,"B")&lt;&gt;0),"X","")</f>
        <v/>
      </c>
      <c r="J25">
        <f>VLOOKUP(A25,'Init Scalar '!$A$2:$H$90,6,FALSE)</f>
        <v>4.5705284319999997</v>
      </c>
    </row>
    <row r="26" spans="1:10" x14ac:dyDescent="0.3">
      <c r="A26" t="s">
        <v>28</v>
      </c>
      <c r="B26">
        <f>VLOOKUP(A26,[4]new_init_scalar_1!$A$2:$C$90,3,FALSE)</f>
        <v>25</v>
      </c>
      <c r="C26" t="s">
        <v>116</v>
      </c>
      <c r="D26" s="22" t="s">
        <v>180</v>
      </c>
      <c r="E26" s="23" t="s">
        <v>180</v>
      </c>
      <c r="H26" s="22" t="str">
        <f>VLOOKUP(A26,'Init Scalar '!$A$2:$H$90,7,FALSE)</f>
        <v>X</v>
      </c>
      <c r="I26" s="24" t="str">
        <f>IF(OR(COUNTIF(D26:G26,"X")=0,COUNTIF(D26:G26,"B")&lt;&gt;0),"X","")</f>
        <v/>
      </c>
      <c r="J26">
        <f>VLOOKUP(A26,'Init Scalar '!$A$2:$H$90,6,FALSE)</f>
        <v>15.580161759999999</v>
      </c>
    </row>
    <row r="27" spans="1:10" x14ac:dyDescent="0.3">
      <c r="A27" t="s">
        <v>29</v>
      </c>
      <c r="B27">
        <f>VLOOKUP(A27,[4]new_init_scalar_1!$A$2:$C$90,3,FALSE)</f>
        <v>26</v>
      </c>
      <c r="C27" t="s">
        <v>117</v>
      </c>
      <c r="H27" s="22" t="str">
        <f>VLOOKUP(A27,'Init Scalar '!$A$2:$H$90,7,FALSE)</f>
        <v>X</v>
      </c>
      <c r="I27" s="24" t="str">
        <f>IF(OR(COUNTIF(D27:G27,"X")=0,COUNTIF(D27:G27,"B")&lt;&gt;0),"X","")</f>
        <v>X</v>
      </c>
      <c r="J27">
        <f>VLOOKUP(A27,'Init Scalar '!$A$2:$H$90,6,FALSE)</f>
        <v>4.0453719340000003</v>
      </c>
    </row>
    <row r="28" spans="1:10" x14ac:dyDescent="0.3">
      <c r="A28" t="s">
        <v>30</v>
      </c>
      <c r="B28">
        <f>VLOOKUP(A28,[4]new_init_scalar_1!$A$2:$C$90,3,FALSE)</f>
        <v>27</v>
      </c>
      <c r="C28" t="s">
        <v>118</v>
      </c>
      <c r="E28" s="23" t="s">
        <v>180</v>
      </c>
      <c r="H28" s="22" t="str">
        <f>VLOOKUP(A28,'Init Scalar '!$A$2:$H$90,7,FALSE)</f>
        <v>X</v>
      </c>
      <c r="I28" s="24" t="str">
        <f>IF(OR(COUNTIF(D28:G28,"X")=0,COUNTIF(D28:G28,"B")&lt;&gt;0),"X","")</f>
        <v/>
      </c>
      <c r="J28">
        <f>VLOOKUP(A28,'Init Scalar '!$A$2:$H$90,6,FALSE)</f>
        <v>11.47346999</v>
      </c>
    </row>
    <row r="29" spans="1:10" x14ac:dyDescent="0.3">
      <c r="A29" t="s">
        <v>31</v>
      </c>
      <c r="B29">
        <f>VLOOKUP(A29,[4]new_init_scalar_1!$A$2:$C$90,3,FALSE)</f>
        <v>28</v>
      </c>
      <c r="C29" t="s">
        <v>119</v>
      </c>
      <c r="E29" s="23" t="s">
        <v>180</v>
      </c>
      <c r="H29" s="22" t="str">
        <f>VLOOKUP(A29,'Init Scalar '!$A$2:$H$90,7,FALSE)</f>
        <v>X</v>
      </c>
      <c r="I29" s="24" t="str">
        <f>IF(OR(COUNTIF(D29:G29,"X")=0,COUNTIF(D29:G29,"B")&lt;&gt;0),"X","")</f>
        <v/>
      </c>
      <c r="J29">
        <f>VLOOKUP(A29,'Init Scalar '!$A$2:$H$90,6,FALSE)</f>
        <v>36.832345089999997</v>
      </c>
    </row>
    <row r="30" spans="1:10" x14ac:dyDescent="0.3">
      <c r="A30" t="s">
        <v>32</v>
      </c>
      <c r="B30">
        <f>VLOOKUP(A30,[4]new_init_scalar_1!$A$2:$C$90,3,FALSE)</f>
        <v>29</v>
      </c>
      <c r="C30" t="s">
        <v>120</v>
      </c>
      <c r="E30" s="23" t="s">
        <v>180</v>
      </c>
      <c r="H30" s="22" t="str">
        <f>VLOOKUP(A30,'Init Scalar '!$A$2:$H$90,7,FALSE)</f>
        <v>X</v>
      </c>
      <c r="I30" s="24" t="str">
        <f>IF(OR(COUNTIF(D30:G30,"X")=0,COUNTIF(D30:G30,"B")&lt;&gt;0),"X","")</f>
        <v/>
      </c>
      <c r="J30">
        <f>VLOOKUP(A30,'Init Scalar '!$A$2:$H$90,6,FALSE)</f>
        <v>81.873548409999998</v>
      </c>
    </row>
    <row r="31" spans="1:10" x14ac:dyDescent="0.3">
      <c r="A31" t="s">
        <v>33</v>
      </c>
      <c r="B31">
        <f>VLOOKUP(A31,[4]new_init_scalar_1!$A$2:$C$90,3,FALSE)</f>
        <v>30</v>
      </c>
      <c r="C31" t="s">
        <v>121</v>
      </c>
      <c r="E31" s="23" t="s">
        <v>180</v>
      </c>
      <c r="H31" s="22" t="str">
        <f>VLOOKUP(A31,'Init Scalar '!$A$2:$H$90,7,FALSE)</f>
        <v>X</v>
      </c>
      <c r="I31" s="24" t="str">
        <f>IF(OR(COUNTIF(D31:G31,"X")=0,COUNTIF(D31:G31,"B")&lt;&gt;0),"X","")</f>
        <v/>
      </c>
      <c r="J31">
        <f>VLOOKUP(A31,'Init Scalar '!$A$2:$H$90,6,FALSE)</f>
        <v>13.99337553</v>
      </c>
    </row>
    <row r="32" spans="1:10" x14ac:dyDescent="0.3">
      <c r="A32" t="s">
        <v>3</v>
      </c>
      <c r="B32">
        <f>VLOOKUP(A32,[4]new_init_scalar_1!$A$2:$C$90,3,FALSE)</f>
        <v>31</v>
      </c>
      <c r="C32" t="s">
        <v>122</v>
      </c>
      <c r="H32" s="22" t="str">
        <f>VLOOKUP(A32,'Init Scalar '!$A$2:$H$90,7,FALSE)</f>
        <v>X</v>
      </c>
      <c r="I32" s="24" t="str">
        <f>IF(OR(COUNTIF(D32:G32,"X")=0,COUNTIF(D32:G32,"B")&lt;&gt;0),"X","")</f>
        <v>X</v>
      </c>
      <c r="J32">
        <f>VLOOKUP(A32,'Init Scalar '!$A$2:$H$90,6,FALSE)</f>
        <v>3.4146443350000002</v>
      </c>
    </row>
    <row r="33" spans="1:10" x14ac:dyDescent="0.3">
      <c r="A33" t="s">
        <v>34</v>
      </c>
      <c r="B33">
        <f>VLOOKUP(A33,[4]new_init_scalar_1!$A$2:$C$90,3,FALSE)</f>
        <v>32</v>
      </c>
      <c r="C33" t="s">
        <v>123</v>
      </c>
      <c r="E33" s="23" t="s">
        <v>180</v>
      </c>
      <c r="H33" s="22" t="str">
        <f>VLOOKUP(A33,'Init Scalar '!$A$2:$H$90,7,FALSE)</f>
        <v>X</v>
      </c>
      <c r="I33" s="24" t="str">
        <f>IF(OR(COUNTIF(D33:G33,"X")=0,COUNTIF(D33:G33,"B")&lt;&gt;0),"X","")</f>
        <v/>
      </c>
      <c r="J33">
        <f>VLOOKUP(A33,'Init Scalar '!$A$2:$H$90,6,FALSE)</f>
        <v>1.3995842030000001</v>
      </c>
    </row>
    <row r="34" spans="1:10" x14ac:dyDescent="0.3">
      <c r="A34" t="s">
        <v>35</v>
      </c>
      <c r="B34">
        <f>VLOOKUP(A34,[4]new_init_scalar_1!$A$2:$C$90,3,FALSE)</f>
        <v>33</v>
      </c>
      <c r="C34" t="s">
        <v>124</v>
      </c>
      <c r="E34" s="23" t="s">
        <v>180</v>
      </c>
      <c r="G34" s="24" t="s">
        <v>180</v>
      </c>
      <c r="H34" s="22" t="str">
        <f>VLOOKUP(A34,'Init Scalar '!$A$2:$H$90,7,FALSE)</f>
        <v>X</v>
      </c>
      <c r="I34" s="24" t="str">
        <f>IF(OR(COUNTIF(D34:G34,"X")=0,COUNTIF(D34:G34,"B")&lt;&gt;0),"X","")</f>
        <v/>
      </c>
      <c r="J34">
        <f>VLOOKUP(A34,'Init Scalar '!$A$2:$H$90,6,FALSE)</f>
        <v>2.07701E-4</v>
      </c>
    </row>
    <row r="35" spans="1:10" x14ac:dyDescent="0.3">
      <c r="A35" t="s">
        <v>36</v>
      </c>
      <c r="B35">
        <f>VLOOKUP(A35,[4]new_init_scalar_1!$A$2:$C$90,3,FALSE)</f>
        <v>34</v>
      </c>
      <c r="C35" t="s">
        <v>125</v>
      </c>
      <c r="E35" s="23" t="s">
        <v>180</v>
      </c>
      <c r="H35" s="22" t="str">
        <f>VLOOKUP(A35,'Init Scalar '!$A$2:$H$90,7,FALSE)</f>
        <v>X</v>
      </c>
      <c r="I35" s="24" t="str">
        <f>IF(OR(COUNTIF(D35:G35,"X")=0,COUNTIF(D35:G35,"B")&lt;&gt;0),"X","")</f>
        <v/>
      </c>
      <c r="J35">
        <f>VLOOKUP(A35,'Init Scalar '!$A$2:$H$90,6,FALSE)</f>
        <v>1712.1492270000001</v>
      </c>
    </row>
    <row r="36" spans="1:10" x14ac:dyDescent="0.3">
      <c r="A36" t="s">
        <v>37</v>
      </c>
      <c r="B36">
        <f>VLOOKUP(A36,[4]new_init_scalar_1!$A$2:$C$90,3,FALSE)</f>
        <v>35</v>
      </c>
      <c r="C36" t="s">
        <v>126</v>
      </c>
      <c r="E36" s="23" t="s">
        <v>180</v>
      </c>
      <c r="H36" s="22" t="str">
        <f>VLOOKUP(A36,'Init Scalar '!$A$2:$H$90,7,FALSE)</f>
        <v>X</v>
      </c>
      <c r="I36" s="24" t="str">
        <f>IF(OR(COUNTIF(D36:G36,"X")=0,COUNTIF(D36:G36,"B")&lt;&gt;0),"X","")</f>
        <v/>
      </c>
      <c r="J36">
        <f>VLOOKUP(A36,'Init Scalar '!$A$2:$H$90,6,FALSE)</f>
        <v>8.30943E-4</v>
      </c>
    </row>
    <row r="37" spans="1:10" x14ac:dyDescent="0.3">
      <c r="A37" t="s">
        <v>38</v>
      </c>
      <c r="B37">
        <f>VLOOKUP(A37,[4]new_init_scalar_1!$A$2:$C$90,3,FALSE)</f>
        <v>36</v>
      </c>
      <c r="C37" t="s">
        <v>127</v>
      </c>
      <c r="D37" s="22" t="s">
        <v>180</v>
      </c>
      <c r="H37" s="22" t="str">
        <f>VLOOKUP(A37,'Init Scalar '!$A$2:$H$90,7,FALSE)</f>
        <v>X</v>
      </c>
      <c r="I37" s="24" t="str">
        <f>IF(OR(COUNTIF(D37:G37,"X")=0,COUNTIF(D37:G37,"B")&lt;&gt;0),"X","")</f>
        <v/>
      </c>
      <c r="J37">
        <f>VLOOKUP(A37,'Init Scalar '!$A$2:$H$90,6,FALSE)</f>
        <v>5.5777170800000002</v>
      </c>
    </row>
    <row r="38" spans="1:10" x14ac:dyDescent="0.3">
      <c r="A38" t="s">
        <v>39</v>
      </c>
      <c r="B38">
        <f>VLOOKUP(A38,[4]new_init_scalar_1!$A$2:$C$90,3,FALSE)</f>
        <v>37</v>
      </c>
      <c r="C38" t="s">
        <v>128</v>
      </c>
      <c r="H38" s="22" t="str">
        <f>VLOOKUP(A38,'Init Scalar '!$A$2:$H$90,7,FALSE)</f>
        <v/>
      </c>
      <c r="I38" s="24" t="str">
        <f>IF(OR(COUNTIF(D38:G38,"X")=0,COUNTIF(D38:G38,"B")&lt;&gt;0),"X","")</f>
        <v>X</v>
      </c>
      <c r="J38">
        <f>VLOOKUP(A38,'Init Scalar '!$A$2:$H$90,6,FALSE)</f>
        <v>3.05</v>
      </c>
    </row>
    <row r="39" spans="1:10" x14ac:dyDescent="0.3">
      <c r="A39" t="s">
        <v>40</v>
      </c>
      <c r="B39">
        <f>VLOOKUP(A39,[4]new_init_scalar_1!$A$2:$C$90,3,FALSE)</f>
        <v>38</v>
      </c>
      <c r="C39" t="s">
        <v>129</v>
      </c>
      <c r="E39" s="23" t="s">
        <v>180</v>
      </c>
      <c r="H39" s="22" t="str">
        <f>VLOOKUP(A39,'Init Scalar '!$A$2:$H$90,7,FALSE)</f>
        <v>X</v>
      </c>
      <c r="I39" s="24" t="str">
        <f>IF(OR(COUNTIF(D39:G39,"X")=0,COUNTIF(D39:G39,"B")&lt;&gt;0),"X","")</f>
        <v/>
      </c>
      <c r="J39">
        <f>VLOOKUP(A39,'Init Scalar '!$A$2:$H$90,6,FALSE)</f>
        <v>1.88352E-4</v>
      </c>
    </row>
    <row r="40" spans="1:10" x14ac:dyDescent="0.3">
      <c r="A40" t="s">
        <v>41</v>
      </c>
      <c r="B40">
        <f>VLOOKUP(A40,[4]new_init_scalar_1!$A$2:$C$90,3,FALSE)</f>
        <v>39</v>
      </c>
      <c r="C40" t="s">
        <v>130</v>
      </c>
      <c r="E40" s="23" t="s">
        <v>180</v>
      </c>
      <c r="H40" s="22" t="str">
        <f>VLOOKUP(A40,'Init Scalar '!$A$2:$H$90,7,FALSE)</f>
        <v>X</v>
      </c>
      <c r="I40" s="24" t="str">
        <f>IF(OR(COUNTIF(D40:G40,"X")=0,COUNTIF(D40:G40,"B")&lt;&gt;0),"X","")</f>
        <v/>
      </c>
      <c r="J40">
        <f>VLOOKUP(A40,'Init Scalar '!$A$2:$H$90,6,FALSE)</f>
        <v>1.844462681</v>
      </c>
    </row>
    <row r="41" spans="1:10" x14ac:dyDescent="0.3">
      <c r="A41" t="s">
        <v>42</v>
      </c>
      <c r="B41">
        <f>VLOOKUP(A41,[4]new_init_scalar_1!$A$2:$C$90,3,FALSE)</f>
        <v>40</v>
      </c>
      <c r="C41" t="s">
        <v>131</v>
      </c>
      <c r="E41" s="23" t="s">
        <v>180</v>
      </c>
      <c r="H41" s="22" t="str">
        <f>VLOOKUP(A41,'Init Scalar '!$A$2:$H$90,7,FALSE)</f>
        <v>X</v>
      </c>
      <c r="I41" s="24" t="str">
        <f>IF(OR(COUNTIF(D41:G41,"X")=0,COUNTIF(D41:G41,"B")&lt;&gt;0),"X","")</f>
        <v/>
      </c>
      <c r="J41">
        <f>VLOOKUP(A41,'Init Scalar '!$A$2:$H$90,6,FALSE)</f>
        <v>4.3494993800000001</v>
      </c>
    </row>
    <row r="42" spans="1:10" x14ac:dyDescent="0.3">
      <c r="A42" t="s">
        <v>43</v>
      </c>
      <c r="B42">
        <f>VLOOKUP(A42,[4]new_init_scalar_1!$A$2:$C$90,3,FALSE)</f>
        <v>41</v>
      </c>
      <c r="C42" t="s">
        <v>132</v>
      </c>
      <c r="H42" s="22" t="str">
        <f>VLOOKUP(A42,'Init Scalar '!$A$2:$H$90,7,FALSE)</f>
        <v>X</v>
      </c>
      <c r="I42" s="24" t="str">
        <f>IF(OR(COUNTIF(D42:G42,"X")=0,COUNTIF(D42:G42,"B")&lt;&gt;0),"X","")</f>
        <v>X</v>
      </c>
      <c r="J42">
        <f>VLOOKUP(A42,'Init Scalar '!$A$2:$H$90,6,FALSE)</f>
        <v>1.611851495</v>
      </c>
    </row>
    <row r="43" spans="1:10" x14ac:dyDescent="0.3">
      <c r="A43" t="s">
        <v>44</v>
      </c>
      <c r="B43">
        <f>VLOOKUP(A43,[4]new_init_scalar_1!$A$2:$C$90,3,FALSE)</f>
        <v>42</v>
      </c>
      <c r="C43" t="s">
        <v>133</v>
      </c>
      <c r="D43" s="22" t="s">
        <v>180</v>
      </c>
      <c r="H43" s="22" t="str">
        <f>VLOOKUP(A43,'Init Scalar '!$A$2:$H$90,7,FALSE)</f>
        <v>X</v>
      </c>
      <c r="I43" s="24" t="str">
        <f>IF(OR(COUNTIF(D43:G43,"X")=0,COUNTIF(D43:G43,"B")&lt;&gt;0),"X","")</f>
        <v/>
      </c>
      <c r="J43">
        <f>VLOOKUP(A43,'Init Scalar '!$A$2:$H$90,6,FALSE)</f>
        <v>25.449904530000001</v>
      </c>
    </row>
    <row r="44" spans="1:10" x14ac:dyDescent="0.3">
      <c r="A44" t="s">
        <v>45</v>
      </c>
      <c r="B44">
        <f>VLOOKUP(A44,[4]new_init_scalar_1!$A$2:$C$90,3,FALSE)</f>
        <v>43</v>
      </c>
      <c r="C44" t="s">
        <v>134</v>
      </c>
      <c r="H44" s="22" t="str">
        <f>VLOOKUP(A44,'Init Scalar '!$A$2:$H$90,7,FALSE)</f>
        <v>X</v>
      </c>
      <c r="I44" s="24" t="str">
        <f>IF(OR(COUNTIF(D44:G44,"X")=0,COUNTIF(D44:G44,"B")&lt;&gt;0),"X","")</f>
        <v>X</v>
      </c>
      <c r="J44">
        <f>VLOOKUP(A44,'Init Scalar '!$A$2:$H$90,6,FALSE)</f>
        <v>10.94402988</v>
      </c>
    </row>
    <row r="45" spans="1:10" x14ac:dyDescent="0.3">
      <c r="A45" t="s">
        <v>46</v>
      </c>
      <c r="B45">
        <f>VLOOKUP(A45,[4]new_init_scalar_1!$A$2:$C$90,3,FALSE)</f>
        <v>44</v>
      </c>
      <c r="C45" t="s">
        <v>135</v>
      </c>
      <c r="H45" s="22" t="str">
        <f>VLOOKUP(A45,'Init Scalar '!$A$2:$H$90,7,FALSE)</f>
        <v>X</v>
      </c>
      <c r="I45" s="24" t="str">
        <f>IF(OR(COUNTIF(D45:G45,"X")=0,COUNTIF(D45:G45,"B")&lt;&gt;0),"X","")</f>
        <v>X</v>
      </c>
      <c r="J45">
        <f>VLOOKUP(A45,'Init Scalar '!$A$2:$H$90,6,FALSE)</f>
        <v>0.123228464</v>
      </c>
    </row>
    <row r="46" spans="1:10" x14ac:dyDescent="0.3">
      <c r="A46" t="s">
        <v>47</v>
      </c>
      <c r="B46">
        <f>VLOOKUP(A46,[4]new_init_scalar_1!$A$2:$C$90,3,FALSE)</f>
        <v>45</v>
      </c>
      <c r="C46" t="s">
        <v>136</v>
      </c>
      <c r="H46" s="22" t="str">
        <f>VLOOKUP(A46,'Init Scalar '!$A$2:$H$90,7,FALSE)</f>
        <v>X</v>
      </c>
      <c r="I46" s="24" t="str">
        <f>IF(OR(COUNTIF(D46:G46,"X")=0,COUNTIF(D46:G46,"B")&lt;&gt;0),"X","")</f>
        <v>X</v>
      </c>
      <c r="J46">
        <f>VLOOKUP(A46,'Init Scalar '!$A$2:$H$90,6,FALSE)</f>
        <v>0.45343570100000002</v>
      </c>
    </row>
    <row r="47" spans="1:10" x14ac:dyDescent="0.3">
      <c r="A47" t="s">
        <v>48</v>
      </c>
      <c r="B47">
        <f>VLOOKUP(A47,[4]new_init_scalar_1!$A$2:$C$90,3,FALSE)</f>
        <v>46</v>
      </c>
      <c r="C47" t="s">
        <v>137</v>
      </c>
      <c r="D47" s="22" t="s">
        <v>180</v>
      </c>
      <c r="H47" s="22" t="str">
        <f>VLOOKUP(A47,'Init Scalar '!$A$2:$H$90,7,FALSE)</f>
        <v/>
      </c>
      <c r="I47" s="24" t="str">
        <f>IF(OR(COUNTIF(D47:G47,"X")=0,COUNTIF(D47:G47,"B")&lt;&gt;0),"X","")</f>
        <v/>
      </c>
      <c r="J47">
        <f>VLOOKUP(A47,'Init Scalar '!$A$2:$H$90,6,FALSE)</f>
        <v>1.7</v>
      </c>
    </row>
    <row r="48" spans="1:10" x14ac:dyDescent="0.3">
      <c r="A48" t="s">
        <v>49</v>
      </c>
      <c r="B48">
        <f>VLOOKUP(A48,[4]new_init_scalar_1!$A$2:$C$90,3,FALSE)</f>
        <v>47</v>
      </c>
      <c r="C48" t="s">
        <v>138</v>
      </c>
      <c r="D48" s="22" t="s">
        <v>180</v>
      </c>
      <c r="H48" s="22" t="str">
        <f>VLOOKUP(A48,'Init Scalar '!$A$2:$H$90,7,FALSE)</f>
        <v>X</v>
      </c>
      <c r="I48" s="24" t="str">
        <f>IF(OR(COUNTIF(D48:G48,"X")=0,COUNTIF(D48:G48,"B")&lt;&gt;0),"X","")</f>
        <v/>
      </c>
      <c r="J48">
        <f>VLOOKUP(A48,'Init Scalar '!$A$2:$H$90,6,FALSE)</f>
        <v>9.1646354429999999</v>
      </c>
    </row>
    <row r="49" spans="1:10" x14ac:dyDescent="0.3">
      <c r="A49" t="s">
        <v>50</v>
      </c>
      <c r="B49">
        <f>VLOOKUP(A49,[4]new_init_scalar_1!$A$2:$C$90,3,FALSE)</f>
        <v>48</v>
      </c>
      <c r="C49" t="s">
        <v>139</v>
      </c>
      <c r="D49" s="22" t="s">
        <v>180</v>
      </c>
      <c r="H49" s="22" t="str">
        <f>VLOOKUP(A49,'Init Scalar '!$A$2:$H$90,7,FALSE)</f>
        <v>X</v>
      </c>
      <c r="I49" s="24" t="str">
        <f>IF(OR(COUNTIF(D49:G49,"X")=0,COUNTIF(D49:G49,"B")&lt;&gt;0),"X","")</f>
        <v/>
      </c>
      <c r="J49">
        <f>VLOOKUP(A49,'Init Scalar '!$A$2:$H$90,6,FALSE)</f>
        <v>26.620192639999999</v>
      </c>
    </row>
    <row r="50" spans="1:10" x14ac:dyDescent="0.3">
      <c r="A50" t="s">
        <v>51</v>
      </c>
      <c r="B50">
        <f>VLOOKUP(A50,[4]new_init_scalar_1!$A$2:$C$90,3,FALSE)</f>
        <v>49</v>
      </c>
      <c r="C50" t="s">
        <v>140</v>
      </c>
      <c r="H50" s="22" t="str">
        <f>VLOOKUP(A50,'Init Scalar '!$A$2:$H$90,7,FALSE)</f>
        <v>X</v>
      </c>
      <c r="I50" s="24" t="str">
        <f>IF(OR(COUNTIF(D50:G50,"X")=0,COUNTIF(D50:G50,"B")&lt;&gt;0),"X","")</f>
        <v>X</v>
      </c>
      <c r="J50">
        <f>VLOOKUP(A50,'Init Scalar '!$A$2:$H$90,6,FALSE)</f>
        <v>15.126177269999999</v>
      </c>
    </row>
    <row r="51" spans="1:10" x14ac:dyDescent="0.3">
      <c r="A51" t="s">
        <v>52</v>
      </c>
      <c r="B51">
        <f>VLOOKUP(A51,[4]new_init_scalar_1!$A$2:$C$90,3,FALSE)</f>
        <v>50</v>
      </c>
      <c r="C51" t="s">
        <v>141</v>
      </c>
      <c r="E51" s="23" t="s">
        <v>180</v>
      </c>
      <c r="H51" s="22" t="str">
        <f>VLOOKUP(A51,'Init Scalar '!$A$2:$H$90,7,FALSE)</f>
        <v>X</v>
      </c>
      <c r="I51" s="24" t="str">
        <f>IF(OR(COUNTIF(D51:G51,"X")=0,COUNTIF(D51:G51,"B")&lt;&gt;0),"X","")</f>
        <v/>
      </c>
      <c r="J51">
        <f>VLOOKUP(A51,'Init Scalar '!$A$2:$H$90,6,FALSE)</f>
        <v>8.3547796870000006</v>
      </c>
    </row>
    <row r="52" spans="1:10" x14ac:dyDescent="0.3">
      <c r="A52" t="s">
        <v>53</v>
      </c>
      <c r="B52">
        <f>VLOOKUP(A52,[4]new_init_scalar_1!$A$2:$C$90,3,FALSE)</f>
        <v>51</v>
      </c>
      <c r="C52" t="s">
        <v>142</v>
      </c>
      <c r="H52" s="22" t="str">
        <f>VLOOKUP(A52,'Init Scalar '!$A$2:$H$90,7,FALSE)</f>
        <v>X</v>
      </c>
      <c r="I52" s="24" t="str">
        <f>IF(OR(COUNTIF(D52:G52,"X")=0,COUNTIF(D52:G52,"B")&lt;&gt;0),"X","")</f>
        <v>X</v>
      </c>
      <c r="J52">
        <f>VLOOKUP(A52,'Init Scalar '!$A$2:$H$90,6,FALSE)</f>
        <v>2.6026244799999998</v>
      </c>
    </row>
    <row r="53" spans="1:10" x14ac:dyDescent="0.3">
      <c r="A53" t="s">
        <v>54</v>
      </c>
      <c r="B53">
        <f>VLOOKUP(A53,[4]new_init_scalar_1!$A$2:$C$90,3,FALSE)</f>
        <v>52</v>
      </c>
      <c r="C53" t="s">
        <v>143</v>
      </c>
      <c r="D53" s="22" t="s">
        <v>180</v>
      </c>
      <c r="H53" s="22" t="str">
        <f>VLOOKUP(A53,'Init Scalar '!$A$2:$H$90,7,FALSE)</f>
        <v/>
      </c>
      <c r="I53" s="24" t="str">
        <f>IF(OR(COUNTIF(D53:G53,"X")=0,COUNTIF(D53:G53,"B")&lt;&gt;0),"X","")</f>
        <v/>
      </c>
      <c r="J53">
        <f>VLOOKUP(A53,'Init Scalar '!$A$2:$H$90,6,FALSE)</f>
        <v>3.17</v>
      </c>
    </row>
    <row r="54" spans="1:10" x14ac:dyDescent="0.3">
      <c r="A54" t="s">
        <v>55</v>
      </c>
      <c r="B54">
        <f>VLOOKUP(A54,[4]new_init_scalar_1!$A$2:$C$90,3,FALSE)</f>
        <v>53</v>
      </c>
      <c r="C54" t="s">
        <v>144</v>
      </c>
      <c r="E54" s="23" t="s">
        <v>180</v>
      </c>
      <c r="H54" s="22" t="str">
        <f>VLOOKUP(A54,'Init Scalar '!$A$2:$H$90,7,FALSE)</f>
        <v/>
      </c>
      <c r="I54" s="24" t="str">
        <f>IF(OR(COUNTIF(D54:G54,"X")=0,COUNTIF(D54:G54,"B")&lt;&gt;0),"X","")</f>
        <v/>
      </c>
      <c r="J54">
        <f>VLOOKUP(A54,'Init Scalar '!$A$2:$H$90,6,FALSE)</f>
        <v>0.2</v>
      </c>
    </row>
    <row r="55" spans="1:10" x14ac:dyDescent="0.3">
      <c r="A55" t="s">
        <v>56</v>
      </c>
      <c r="B55">
        <f>VLOOKUP(A55,[4]new_init_scalar_1!$A$2:$C$90,3,FALSE)</f>
        <v>54</v>
      </c>
      <c r="C55" t="s">
        <v>145</v>
      </c>
      <c r="E55" s="23" t="s">
        <v>180</v>
      </c>
      <c r="H55" s="22" t="str">
        <f>VLOOKUP(A55,'Init Scalar '!$A$2:$H$90,7,FALSE)</f>
        <v>X</v>
      </c>
      <c r="I55" s="24" t="str">
        <f>IF(OR(COUNTIF(D55:G55,"X")=0,COUNTIF(D55:G55,"B")&lt;&gt;0),"X","")</f>
        <v/>
      </c>
      <c r="J55">
        <f>VLOOKUP(A55,'Init Scalar '!$A$2:$H$90,6,FALSE)</f>
        <v>30.058387249999999</v>
      </c>
    </row>
    <row r="56" spans="1:10" x14ac:dyDescent="0.3">
      <c r="A56" t="s">
        <v>57</v>
      </c>
      <c r="B56">
        <f>VLOOKUP(A56,[4]new_init_scalar_1!$A$2:$C$90,3,FALSE)</f>
        <v>55</v>
      </c>
      <c r="C56" t="s">
        <v>146</v>
      </c>
      <c r="H56" s="22" t="str">
        <f>VLOOKUP(A56,'Init Scalar '!$A$2:$H$90,7,FALSE)</f>
        <v/>
      </c>
      <c r="I56" s="24" t="str">
        <f>IF(OR(COUNTIF(D56:G56,"X")=0,COUNTIF(D56:G56,"B")&lt;&gt;0),"X","")</f>
        <v>X</v>
      </c>
      <c r="J56">
        <f>VLOOKUP(A56,'Init Scalar '!$A$2:$H$90,6,FALSE)</f>
        <v>0.31</v>
      </c>
    </row>
    <row r="57" spans="1:10" x14ac:dyDescent="0.3">
      <c r="A57" t="s">
        <v>58</v>
      </c>
      <c r="B57">
        <f>VLOOKUP(A57,[4]new_init_scalar_1!$A$2:$C$90,3,FALSE)</f>
        <v>56</v>
      </c>
      <c r="C57" t="s">
        <v>147</v>
      </c>
      <c r="E57" s="23" t="s">
        <v>180</v>
      </c>
      <c r="H57" s="22" t="str">
        <f>VLOOKUP(A57,'Init Scalar '!$A$2:$H$90,7,FALSE)</f>
        <v/>
      </c>
      <c r="I57" s="24" t="str">
        <f>IF(OR(COUNTIF(D57:G57,"X")=0,COUNTIF(D57:G57,"B")&lt;&gt;0),"X","")</f>
        <v/>
      </c>
      <c r="J57">
        <f>VLOOKUP(A57,'Init Scalar '!$A$2:$H$90,6,FALSE)</f>
        <v>1.36</v>
      </c>
    </row>
    <row r="58" spans="1:10" x14ac:dyDescent="0.3">
      <c r="A58" t="s">
        <v>59</v>
      </c>
      <c r="B58">
        <f>VLOOKUP(A58,[4]new_init_scalar_1!$A$2:$C$90,3,FALSE)</f>
        <v>57</v>
      </c>
      <c r="C58" t="s">
        <v>148</v>
      </c>
      <c r="E58" s="23" t="s">
        <v>180</v>
      </c>
      <c r="H58" s="22" t="str">
        <f>VLOOKUP(A58,'Init Scalar '!$A$2:$H$90,7,FALSE)</f>
        <v/>
      </c>
      <c r="I58" s="24" t="str">
        <f>IF(OR(COUNTIF(D58:G58,"X")=0,COUNTIF(D58:G58,"B")&lt;&gt;0),"X","")</f>
        <v/>
      </c>
      <c r="J58">
        <f>VLOOKUP(A58,'Init Scalar '!$A$2:$H$90,6,FALSE)</f>
        <v>2.08</v>
      </c>
    </row>
    <row r="59" spans="1:10" x14ac:dyDescent="0.3">
      <c r="A59" t="s">
        <v>60</v>
      </c>
      <c r="B59">
        <f>VLOOKUP(A59,[4]new_init_scalar_1!$A$2:$C$90,3,FALSE)</f>
        <v>58</v>
      </c>
      <c r="C59" t="s">
        <v>149</v>
      </c>
      <c r="H59" s="22" t="str">
        <f>VLOOKUP(A59,'Init Scalar '!$A$2:$H$90,7,FALSE)</f>
        <v/>
      </c>
      <c r="I59" s="24" t="str">
        <f>IF(OR(COUNTIF(D59:G59,"X")=0,COUNTIF(D59:G59,"B")&lt;&gt;0),"X","")</f>
        <v>X</v>
      </c>
      <c r="J59">
        <f>VLOOKUP(A59,'Init Scalar '!$A$2:$H$90,6,FALSE)</f>
        <v>0.02</v>
      </c>
    </row>
    <row r="60" spans="1:10" x14ac:dyDescent="0.3">
      <c r="A60" t="s">
        <v>61</v>
      </c>
      <c r="B60">
        <f>VLOOKUP(A60,[4]new_init_scalar_1!$A$2:$C$90,3,FALSE)</f>
        <v>59</v>
      </c>
      <c r="C60" t="s">
        <v>150</v>
      </c>
      <c r="D60" s="22" t="s">
        <v>180</v>
      </c>
      <c r="H60" s="22" t="str">
        <f>VLOOKUP(A60,'Init Scalar '!$A$2:$H$90,7,FALSE)</f>
        <v/>
      </c>
      <c r="I60" s="24" t="str">
        <f>IF(OR(COUNTIF(D60:G60,"X")=0,COUNTIF(D60:G60,"B")&lt;&gt;0),"X","")</f>
        <v/>
      </c>
      <c r="J60">
        <f>VLOOKUP(A60,'Init Scalar '!$A$2:$H$90,6,FALSE)</f>
        <v>3.0000000000000001E-3</v>
      </c>
    </row>
    <row r="61" spans="1:10" x14ac:dyDescent="0.3">
      <c r="A61" t="s">
        <v>62</v>
      </c>
      <c r="B61">
        <f>VLOOKUP(A61,[4]new_init_scalar_1!$A$2:$C$90,3,FALSE)</f>
        <v>60</v>
      </c>
      <c r="C61" t="s">
        <v>151</v>
      </c>
      <c r="H61" s="22" t="str">
        <f>VLOOKUP(A61,'Init Scalar '!$A$2:$H$90,7,FALSE)</f>
        <v/>
      </c>
      <c r="I61" s="24" t="str">
        <f>IF(OR(COUNTIF(D61:G61,"X")=0,COUNTIF(D61:G61,"B")&lt;&gt;0),"X","")</f>
        <v>X</v>
      </c>
      <c r="J61">
        <f>VLOOKUP(A61,'Init Scalar '!$A$2:$H$90,6,FALSE)</f>
        <v>1.98</v>
      </c>
    </row>
    <row r="62" spans="1:10" x14ac:dyDescent="0.3">
      <c r="A62" t="s">
        <v>63</v>
      </c>
      <c r="B62">
        <f>VLOOKUP(A62,[4]new_init_scalar_1!$A$2:$C$90,3,FALSE)</f>
        <v>61</v>
      </c>
      <c r="C62" t="s">
        <v>152</v>
      </c>
      <c r="D62" s="22" t="s">
        <v>180</v>
      </c>
      <c r="H62" s="22" t="str">
        <f>VLOOKUP(A62,'Init Scalar '!$A$2:$H$90,7,FALSE)</f>
        <v/>
      </c>
      <c r="I62" s="24" t="str">
        <f>IF(OR(COUNTIF(D62:G62,"X")=0,COUNTIF(D62:G62,"B")&lt;&gt;0),"X","")</f>
        <v/>
      </c>
      <c r="J62">
        <f>VLOOKUP(A62,'Init Scalar '!$A$2:$H$90,6,FALSE)</f>
        <v>2.31</v>
      </c>
    </row>
    <row r="63" spans="1:10" x14ac:dyDescent="0.3">
      <c r="A63" t="s">
        <v>64</v>
      </c>
      <c r="B63">
        <f>VLOOKUP(A63,[4]new_init_scalar_1!$A$2:$C$90,3,FALSE)</f>
        <v>62</v>
      </c>
      <c r="C63" t="s">
        <v>153</v>
      </c>
      <c r="G63" s="24" t="s">
        <v>180</v>
      </c>
      <c r="H63" s="22" t="str">
        <f>VLOOKUP(A63,'Init Scalar '!$A$2:$H$90,7,FALSE)</f>
        <v/>
      </c>
      <c r="I63" s="24" t="str">
        <f>IF(OR(COUNTIF(D63:G63,"X")=0,COUNTIF(D63:G63,"B")&lt;&gt;0),"X","")</f>
        <v/>
      </c>
      <c r="J63">
        <f>VLOOKUP(A63,'Init Scalar '!$A$2:$H$90,6,FALSE)</f>
        <v>0.62</v>
      </c>
    </row>
    <row r="64" spans="1:10" x14ac:dyDescent="0.3">
      <c r="A64" t="s">
        <v>65</v>
      </c>
      <c r="B64">
        <f>VLOOKUP(A64,[4]new_init_scalar_1!$A$2:$C$90,3,FALSE)</f>
        <v>63</v>
      </c>
      <c r="C64" t="s">
        <v>154</v>
      </c>
      <c r="E64" s="23" t="s">
        <v>180</v>
      </c>
      <c r="H64" s="22" t="str">
        <f>VLOOKUP(A64,'Init Scalar '!$A$2:$H$90,7,FALSE)</f>
        <v/>
      </c>
      <c r="I64" s="24" t="str">
        <f>IF(OR(COUNTIF(D64:G64,"X")=0,COUNTIF(D64:G64,"B")&lt;&gt;0),"X","")</f>
        <v/>
      </c>
      <c r="J64">
        <f>VLOOKUP(A64,'Init Scalar '!$A$2:$H$90,6,FALSE)</f>
        <v>0.79</v>
      </c>
    </row>
    <row r="65" spans="1:10" x14ac:dyDescent="0.3">
      <c r="A65" t="s">
        <v>66</v>
      </c>
      <c r="B65">
        <f>VLOOKUP(A65,[4]new_init_scalar_1!$A$2:$C$90,3,FALSE)</f>
        <v>64</v>
      </c>
      <c r="C65" t="s">
        <v>155</v>
      </c>
      <c r="G65" s="24" t="s">
        <v>180</v>
      </c>
      <c r="H65" s="22" t="str">
        <f>VLOOKUP(A65,'Init Scalar '!$A$2:$H$90,7,FALSE)</f>
        <v/>
      </c>
      <c r="I65" s="24" t="str">
        <f>IF(OR(COUNTIF(D65:G65,"X")=0,COUNTIF(D65:G65,"B")&lt;&gt;0),"X","")</f>
        <v/>
      </c>
      <c r="J65">
        <f>VLOOKUP(A65,'Init Scalar '!$A$2:$H$90,6,FALSE)</f>
        <v>0.15</v>
      </c>
    </row>
    <row r="66" spans="1:10" x14ac:dyDescent="0.3">
      <c r="A66" t="s">
        <v>67</v>
      </c>
      <c r="B66">
        <f>VLOOKUP(A66,[4]new_init_scalar_1!$A$2:$C$90,3,FALSE)</f>
        <v>65</v>
      </c>
      <c r="C66" t="s">
        <v>156</v>
      </c>
      <c r="G66" s="24" t="s">
        <v>180</v>
      </c>
      <c r="H66" s="22" t="str">
        <f>VLOOKUP(A66,'Init Scalar '!$A$2:$H$90,7,FALSE)</f>
        <v/>
      </c>
      <c r="I66" s="24" t="str">
        <f>IF(OR(COUNTIF(D66:G66,"X")=0,COUNTIF(D66:G66,"B")&lt;&gt;0),"X","")</f>
        <v/>
      </c>
      <c r="J66">
        <f>VLOOKUP(A66,'Init Scalar '!$A$2:$H$90,6,FALSE)</f>
        <v>0.16</v>
      </c>
    </row>
    <row r="67" spans="1:10" x14ac:dyDescent="0.3">
      <c r="A67" t="s">
        <v>68</v>
      </c>
      <c r="B67">
        <f>VLOOKUP(A67,[4]new_init_scalar_1!$A$2:$C$90,3,FALSE)</f>
        <v>66</v>
      </c>
      <c r="C67" t="s">
        <v>157</v>
      </c>
      <c r="G67" s="24" t="s">
        <v>180</v>
      </c>
      <c r="H67" s="22" t="str">
        <f>VLOOKUP(A67,'Init Scalar '!$A$2:$H$90,7,FALSE)</f>
        <v/>
      </c>
      <c r="I67" s="24" t="str">
        <f>IF(OR(COUNTIF(D67:G67,"X")=0,COUNTIF(D67:G67,"B")&lt;&gt;0),"X","")</f>
        <v/>
      </c>
      <c r="J67">
        <f>VLOOKUP(A67,'Init Scalar '!$A$2:$H$90,6,FALSE)</f>
        <v>1.22</v>
      </c>
    </row>
    <row r="68" spans="1:10" x14ac:dyDescent="0.3">
      <c r="A68" t="s">
        <v>69</v>
      </c>
      <c r="B68">
        <f>VLOOKUP(A68,[4]new_init_scalar_1!$A$2:$C$90,3,FALSE)</f>
        <v>67</v>
      </c>
      <c r="C68" t="s">
        <v>158</v>
      </c>
      <c r="D68" s="22" t="s">
        <v>180</v>
      </c>
      <c r="G68" s="24" t="s">
        <v>180</v>
      </c>
      <c r="H68" s="22" t="str">
        <f>VLOOKUP(A68,'Init Scalar '!$A$2:$H$90,7,FALSE)</f>
        <v/>
      </c>
      <c r="I68" s="24" t="str">
        <f>IF(OR(COUNTIF(D68:G68,"X")=0,COUNTIF(D68:G68,"B")&lt;&gt;0),"X","")</f>
        <v/>
      </c>
      <c r="J68">
        <f>VLOOKUP(A68,'Init Scalar '!$A$2:$H$90,6,FALSE)</f>
        <v>3.5</v>
      </c>
    </row>
    <row r="69" spans="1:10" x14ac:dyDescent="0.3">
      <c r="A69" t="s">
        <v>70</v>
      </c>
      <c r="B69">
        <f>VLOOKUP(A69,[4]new_init_scalar_1!$A$2:$C$90,3,FALSE)</f>
        <v>68</v>
      </c>
      <c r="C69" t="s">
        <v>159</v>
      </c>
      <c r="H69" s="22" t="str">
        <f>VLOOKUP(A69,'Init Scalar '!$A$2:$H$90,7,FALSE)</f>
        <v/>
      </c>
      <c r="I69" s="24" t="str">
        <f>IF(OR(COUNTIF(D69:G69,"X")=0,COUNTIF(D69:G69,"B")&lt;&gt;0),"X","")</f>
        <v>X</v>
      </c>
      <c r="J69">
        <f>VLOOKUP(A69,'Init Scalar '!$A$2:$H$90,6,FALSE)</f>
        <v>5</v>
      </c>
    </row>
    <row r="70" spans="1:10" x14ac:dyDescent="0.3">
      <c r="A70" t="s">
        <v>71</v>
      </c>
      <c r="B70">
        <f>VLOOKUP(A70,[4]new_init_scalar_1!$A$2:$C$90,3,FALSE)</f>
        <v>69</v>
      </c>
      <c r="C70" t="s">
        <v>160</v>
      </c>
      <c r="G70" s="24" t="s">
        <v>180</v>
      </c>
      <c r="H70" s="22" t="str">
        <f>VLOOKUP(A70,'Init Scalar '!$A$2:$H$90,7,FALSE)</f>
        <v/>
      </c>
      <c r="I70" s="24" t="str">
        <f>IF(OR(COUNTIF(D70:G70,"X")=0,COUNTIF(D70:G70,"B")&lt;&gt;0),"X","")</f>
        <v/>
      </c>
      <c r="J70">
        <f>VLOOKUP(A70,'Init Scalar '!$A$2:$H$90,6,FALSE)</f>
        <v>0.9</v>
      </c>
    </row>
    <row r="71" spans="1:10" x14ac:dyDescent="0.3">
      <c r="A71" t="s">
        <v>72</v>
      </c>
      <c r="B71">
        <f>VLOOKUP(A71,[4]new_init_scalar_1!$A$2:$C$90,3,FALSE)</f>
        <v>70</v>
      </c>
      <c r="C71" t="s">
        <v>161</v>
      </c>
      <c r="H71" s="22" t="str">
        <f>VLOOKUP(A71,'Init Scalar '!$A$2:$H$90,7,FALSE)</f>
        <v/>
      </c>
      <c r="I71" s="24" t="str">
        <f>IF(OR(COUNTIF(D71:G71,"X")=0,COUNTIF(D71:G71,"B")&lt;&gt;0),"X","")</f>
        <v>X</v>
      </c>
      <c r="J71">
        <f>VLOOKUP(A71,'Init Scalar '!$A$2:$H$90,6,FALSE)</f>
        <v>2.19</v>
      </c>
    </row>
    <row r="72" spans="1:10" x14ac:dyDescent="0.3">
      <c r="A72" t="s">
        <v>73</v>
      </c>
      <c r="B72">
        <f>VLOOKUP(A72,[4]new_init_scalar_1!$A$2:$C$90,3,FALSE)</f>
        <v>71</v>
      </c>
      <c r="C72" t="s">
        <v>162</v>
      </c>
      <c r="H72" s="22" t="str">
        <f>VLOOKUP(A72,'Init Scalar '!$A$2:$H$90,7,FALSE)</f>
        <v/>
      </c>
      <c r="I72" s="24" t="str">
        <f>IF(OR(COUNTIF(D72:G72,"X")=0,COUNTIF(D72:G72,"B")&lt;&gt;0),"X","")</f>
        <v>X</v>
      </c>
      <c r="J72">
        <f>VLOOKUP(A72,'Init Scalar '!$A$2:$H$90,6,FALSE)</f>
        <v>1.48</v>
      </c>
    </row>
    <row r="73" spans="1:10" x14ac:dyDescent="0.3">
      <c r="A73" t="s">
        <v>74</v>
      </c>
      <c r="B73">
        <f>VLOOKUP(A73,[4]new_init_scalar_1!$A$2:$C$90,3,FALSE)</f>
        <v>72</v>
      </c>
      <c r="C73" t="s">
        <v>163</v>
      </c>
      <c r="D73" s="22" t="s">
        <v>180</v>
      </c>
      <c r="E73" s="23" t="s">
        <v>180</v>
      </c>
      <c r="H73" s="22" t="str">
        <f>VLOOKUP(A73,'Init Scalar '!$A$2:$H$90,7,FALSE)</f>
        <v/>
      </c>
      <c r="I73" s="24" t="str">
        <f>IF(OR(COUNTIF(D73:G73,"X")=0,COUNTIF(D73:G73,"B")&lt;&gt;0),"X","")</f>
        <v/>
      </c>
      <c r="J73">
        <f>VLOOKUP(A73,'Init Scalar '!$A$2:$H$90,6,FALSE)</f>
        <v>1</v>
      </c>
    </row>
    <row r="74" spans="1:10" x14ac:dyDescent="0.3">
      <c r="A74" t="s">
        <v>75</v>
      </c>
      <c r="B74">
        <f>VLOOKUP(A74,[4]new_init_scalar_1!$A$2:$C$90,3,FALSE)</f>
        <v>73</v>
      </c>
      <c r="C74" t="s">
        <v>164</v>
      </c>
      <c r="H74" s="22" t="str">
        <f>VLOOKUP(A74,'Init Scalar '!$A$2:$H$90,7,FALSE)</f>
        <v/>
      </c>
      <c r="I74" s="24" t="str">
        <f>IF(OR(COUNTIF(D74:G74,"X")=0,COUNTIF(D74:G74,"B")&lt;&gt;0),"X","")</f>
        <v>X</v>
      </c>
      <c r="J74">
        <f>VLOOKUP(A74,'Init Scalar '!$A$2:$H$90,6,FALSE)</f>
        <v>4.8259999999999996</v>
      </c>
    </row>
    <row r="75" spans="1:10" x14ac:dyDescent="0.3">
      <c r="A75" t="s">
        <v>76</v>
      </c>
      <c r="B75">
        <f>VLOOKUP(A75,[4]new_init_scalar_1!$A$2:$C$90,3,FALSE)</f>
        <v>74</v>
      </c>
      <c r="C75" t="s">
        <v>165</v>
      </c>
      <c r="H75" s="22" t="str">
        <f>VLOOKUP(A75,'Init Scalar '!$A$2:$H$90,7,FALSE)</f>
        <v/>
      </c>
      <c r="I75" s="24" t="str">
        <f>IF(OR(COUNTIF(D75:G75,"X")=0,COUNTIF(D75:G75,"B")&lt;&gt;0),"X","")</f>
        <v>X</v>
      </c>
      <c r="J75">
        <f>VLOOKUP(A75,'Init Scalar '!$A$2:$H$90,6,FALSE)</f>
        <v>1</v>
      </c>
    </row>
    <row r="76" spans="1:10" x14ac:dyDescent="0.3">
      <c r="A76" t="s">
        <v>77</v>
      </c>
      <c r="B76">
        <f>VLOOKUP(A76,[4]new_init_scalar_1!$A$2:$C$90,3,FALSE)</f>
        <v>76</v>
      </c>
      <c r="C76" t="s">
        <v>166</v>
      </c>
      <c r="H76" s="22" t="str">
        <f>VLOOKUP(A76,'Init Scalar '!$A$2:$H$90,7,FALSE)</f>
        <v/>
      </c>
      <c r="I76" s="24" t="str">
        <f>IF(OR(COUNTIF(D76:G76,"X")=0,COUNTIF(D76:G76,"B")&lt;&gt;0),"X","")</f>
        <v>X</v>
      </c>
      <c r="J76">
        <f>VLOOKUP(A76,'Init Scalar '!$A$2:$H$90,6,FALSE)</f>
        <v>1</v>
      </c>
    </row>
    <row r="77" spans="1:10" x14ac:dyDescent="0.3">
      <c r="A77" t="s">
        <v>78</v>
      </c>
      <c r="B77">
        <f>VLOOKUP(A77,[4]new_init_scalar_1!$A$2:$C$90,3,FALSE)</f>
        <v>77</v>
      </c>
      <c r="C77" t="s">
        <v>167</v>
      </c>
      <c r="E77" s="23" t="s">
        <v>180</v>
      </c>
      <c r="H77" s="22" t="str">
        <f>VLOOKUP(A77,'Init Scalar '!$A$2:$H$90,7,FALSE)</f>
        <v/>
      </c>
      <c r="I77" s="24" t="str">
        <f>IF(OR(COUNTIF(D77:G77,"X")=0,COUNTIF(D77:G77,"B")&lt;&gt;0),"X","")</f>
        <v/>
      </c>
      <c r="J77">
        <f>VLOOKUP(A77,'Init Scalar '!$A$2:$H$90,6,FALSE)</f>
        <v>0.41</v>
      </c>
    </row>
    <row r="78" spans="1:10" x14ac:dyDescent="0.3">
      <c r="A78" t="s">
        <v>79</v>
      </c>
      <c r="B78">
        <f>VLOOKUP(A78,[4]new_init_scalar_1!$A$2:$C$90,3,FALSE)</f>
        <v>78</v>
      </c>
      <c r="C78" t="s">
        <v>168</v>
      </c>
      <c r="E78" s="23" t="s">
        <v>180</v>
      </c>
      <c r="H78" s="22" t="str">
        <f>VLOOKUP(A78,'Init Scalar '!$A$2:$H$90,7,FALSE)</f>
        <v/>
      </c>
      <c r="I78" s="24" t="str">
        <f>IF(OR(COUNTIF(D78:G78,"X")=0,COUNTIF(D78:G78,"B")&lt;&gt;0),"X","")</f>
        <v/>
      </c>
      <c r="J78">
        <f>VLOOKUP(A78,'Init Scalar '!$A$2:$H$90,6,FALSE)</f>
        <v>0.61</v>
      </c>
    </row>
    <row r="79" spans="1:10" x14ac:dyDescent="0.3">
      <c r="A79" t="s">
        <v>80</v>
      </c>
      <c r="B79">
        <f>VLOOKUP(A79,[4]new_init_scalar_1!$A$2:$C$90,3,FALSE)</f>
        <v>79</v>
      </c>
      <c r="C79" t="s">
        <v>169</v>
      </c>
      <c r="H79" s="22" t="str">
        <f>VLOOKUP(A79,'Init Scalar '!$A$2:$H$90,7,FALSE)</f>
        <v/>
      </c>
      <c r="I79" s="24" t="str">
        <f>IF(OR(COUNTIF(D79:G79,"X")=0,COUNTIF(D79:G79,"B")&lt;&gt;0),"X","")</f>
        <v>X</v>
      </c>
      <c r="J79">
        <f>VLOOKUP(A79,'Init Scalar '!$A$2:$H$90,6,FALSE)</f>
        <v>1</v>
      </c>
    </row>
    <row r="80" spans="1:10" x14ac:dyDescent="0.3">
      <c r="A80" t="s">
        <v>81</v>
      </c>
      <c r="B80">
        <f>VLOOKUP(A80,[4]new_init_scalar_1!$A$2:$C$90,3,FALSE)</f>
        <v>80</v>
      </c>
      <c r="C80" t="s">
        <v>170</v>
      </c>
      <c r="H80" s="22" t="str">
        <f>VLOOKUP(A80,'Init Scalar '!$A$2:$H$90,7,FALSE)</f>
        <v/>
      </c>
      <c r="I80" s="24" t="str">
        <f>IF(OR(COUNTIF(D80:G80,"X")=0,COUNTIF(D80:G80,"B")&lt;&gt;0),"X","")</f>
        <v>X</v>
      </c>
      <c r="J80">
        <f>VLOOKUP(A80,'Init Scalar '!$A$2:$H$90,6,FALSE)</f>
        <v>7.84</v>
      </c>
    </row>
    <row r="81" spans="1:10" x14ac:dyDescent="0.3">
      <c r="A81" t="s">
        <v>82</v>
      </c>
      <c r="B81">
        <f>VLOOKUP(A81,[4]new_init_scalar_1!$A$2:$C$90,3,FALSE)</f>
        <v>81</v>
      </c>
      <c r="C81" t="s">
        <v>171</v>
      </c>
      <c r="H81" s="22" t="str">
        <f>VLOOKUP(A81,'Init Scalar '!$A$2:$H$90,7,FALSE)</f>
        <v/>
      </c>
      <c r="I81" s="24" t="str">
        <f>IF(OR(COUNTIF(D81:G81,"X")=0,COUNTIF(D81:G81,"B")&lt;&gt;0),"X","")</f>
        <v>X</v>
      </c>
      <c r="J81">
        <f>VLOOKUP(A81,'Init Scalar '!$A$2:$H$90,6,FALSE)</f>
        <v>1</v>
      </c>
    </row>
    <row r="82" spans="1:10" x14ac:dyDescent="0.3">
      <c r="A82" t="s">
        <v>83</v>
      </c>
      <c r="B82">
        <f>VLOOKUP(A82,[4]new_init_scalar_1!$A$2:$C$90,3,FALSE)</f>
        <v>82</v>
      </c>
      <c r="C82" t="s">
        <v>172</v>
      </c>
      <c r="E82" s="23" t="s">
        <v>180</v>
      </c>
      <c r="H82" s="22" t="str">
        <f>VLOOKUP(A82,'Init Scalar '!$A$2:$H$90,7,FALSE)</f>
        <v/>
      </c>
      <c r="I82" s="24" t="str">
        <f>IF(OR(COUNTIF(D82:G82,"X")=0,COUNTIF(D82:G82,"B")&lt;&gt;0),"X","")</f>
        <v/>
      </c>
      <c r="J82">
        <f>VLOOKUP(A82,'Init Scalar '!$A$2:$H$90,6,FALSE)</f>
        <v>1</v>
      </c>
    </row>
    <row r="83" spans="1:10" x14ac:dyDescent="0.3">
      <c r="A83" t="s">
        <v>84</v>
      </c>
      <c r="B83">
        <f>VLOOKUP(A83,[4]new_init_scalar_1!$A$2:$C$90,3,FALSE)</f>
        <v>83</v>
      </c>
      <c r="C83" t="s">
        <v>173</v>
      </c>
      <c r="E83" s="23" t="s">
        <v>180</v>
      </c>
      <c r="H83" s="22" t="str">
        <f>VLOOKUP(A83,'Init Scalar '!$A$2:$H$90,7,FALSE)</f>
        <v/>
      </c>
      <c r="I83" s="24" t="str">
        <f>IF(OR(COUNTIF(D83:G83,"X")=0,COUNTIF(D83:G83,"B")&lt;&gt;0),"X","")</f>
        <v/>
      </c>
      <c r="J83">
        <f>VLOOKUP(A83,'Init Scalar '!$A$2:$H$90,6,FALSE)</f>
        <v>1</v>
      </c>
    </row>
    <row r="84" spans="1:10" x14ac:dyDescent="0.3">
      <c r="A84" t="s">
        <v>85</v>
      </c>
      <c r="B84">
        <f>VLOOKUP(A84,[4]new_init_scalar_1!$A$2:$C$90,3,FALSE)</f>
        <v>84</v>
      </c>
      <c r="C84" t="s">
        <v>174</v>
      </c>
      <c r="H84" s="22" t="str">
        <f>VLOOKUP(A84,'Init Scalar '!$A$2:$H$90,7,FALSE)</f>
        <v/>
      </c>
      <c r="I84" s="24" t="str">
        <f>IF(OR(COUNTIF(D84:G84,"X")=0,COUNTIF(D84:G84,"B")&lt;&gt;0),"X","")</f>
        <v>X</v>
      </c>
      <c r="J84">
        <f>VLOOKUP(A84,'Init Scalar '!$A$2:$H$90,6,FALSE)</f>
        <v>1</v>
      </c>
    </row>
    <row r="85" spans="1:10" x14ac:dyDescent="0.3">
      <c r="A85" t="s">
        <v>86</v>
      </c>
      <c r="B85">
        <f>VLOOKUP(A85,[4]new_init_scalar_1!$A$2:$C$90,3,FALSE)</f>
        <v>85</v>
      </c>
      <c r="C85" t="s">
        <v>175</v>
      </c>
      <c r="H85" s="22" t="str">
        <f>VLOOKUP(A85,'Init Scalar '!$A$2:$H$90,7,FALSE)</f>
        <v/>
      </c>
      <c r="I85" s="24" t="str">
        <f>IF(OR(COUNTIF(D85:G85,"X")=0,COUNTIF(D85:G85,"B")&lt;&gt;0),"X","")</f>
        <v>X</v>
      </c>
      <c r="J85">
        <f>VLOOKUP(A85,'Init Scalar '!$A$2:$H$90,6,FALSE)</f>
        <v>1000.68</v>
      </c>
    </row>
    <row r="86" spans="1:10" x14ac:dyDescent="0.3">
      <c r="A86" t="s">
        <v>87</v>
      </c>
      <c r="B86">
        <f>VLOOKUP(A86,[4]new_init_scalar_1!$A$2:$C$90,3,FALSE)</f>
        <v>86</v>
      </c>
      <c r="C86" t="s">
        <v>176</v>
      </c>
      <c r="E86" s="23" t="s">
        <v>180</v>
      </c>
      <c r="H86" s="22" t="str">
        <f>VLOOKUP(A86,'Init Scalar '!$A$2:$H$90,7,FALSE)</f>
        <v/>
      </c>
      <c r="I86" s="24" t="str">
        <f>IF(OR(COUNTIF(D86:G86,"X")=0,COUNTIF(D86:G86,"B")&lt;&gt;0),"X","")</f>
        <v/>
      </c>
      <c r="J86">
        <f>VLOOKUP(A86,'Init Scalar '!$A$2:$H$90,6,FALSE)</f>
        <v>49.42</v>
      </c>
    </row>
    <row r="87" spans="1:10" x14ac:dyDescent="0.3">
      <c r="A87" t="s">
        <v>88</v>
      </c>
      <c r="B87">
        <f>VLOOKUP(A87,[4]new_init_scalar_1!$A$2:$C$90,3,FALSE)</f>
        <v>87</v>
      </c>
      <c r="C87" t="s">
        <v>177</v>
      </c>
      <c r="H87" s="22" t="str">
        <f>VLOOKUP(A87,'Init Scalar '!$A$2:$H$90,7,FALSE)</f>
        <v/>
      </c>
      <c r="I87" s="24" t="str">
        <f>IF(OR(COUNTIF(D87:G87,"X")=0,COUNTIF(D87:G87,"B")&lt;&gt;0),"X","")</f>
        <v>X</v>
      </c>
      <c r="J87">
        <f>VLOOKUP(A87,'Init Scalar '!$A$2:$H$90,6,FALSE)</f>
        <v>1</v>
      </c>
    </row>
    <row r="88" spans="1:10" x14ac:dyDescent="0.3">
      <c r="A88" t="s">
        <v>89</v>
      </c>
      <c r="B88">
        <f>VLOOKUP(A88,[4]new_init_scalar_1!$A$2:$C$90,3,FALSE)</f>
        <v>88</v>
      </c>
      <c r="C88" t="s">
        <v>178</v>
      </c>
      <c r="H88" s="22" t="str">
        <f>VLOOKUP(A88,'Init Scalar '!$A$2:$H$90,7,FALSE)</f>
        <v/>
      </c>
      <c r="I88" s="24" t="str">
        <f>IF(OR(COUNTIF(D88:G88,"X")=0,COUNTIF(D88:G88,"B")&lt;&gt;0),"X","")</f>
        <v>X</v>
      </c>
      <c r="J88">
        <f>VLOOKUP(A88,'Init Scalar '!$A$2:$H$90,6,FALSE)</f>
        <v>1</v>
      </c>
    </row>
  </sheetData>
  <autoFilter ref="A1:K88">
    <sortState ref="A2:K88">
      <sortCondition ref="B1:B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272</v>
      </c>
      <c r="D1" t="s">
        <v>275</v>
      </c>
      <c r="E1" t="s">
        <v>276</v>
      </c>
      <c r="F1" t="s">
        <v>343</v>
      </c>
    </row>
    <row r="2" spans="1:6" hidden="1" x14ac:dyDescent="0.3">
      <c r="A2" t="s">
        <v>3</v>
      </c>
      <c r="B2" t="s">
        <v>122</v>
      </c>
      <c r="C2" t="str">
        <f>VLOOKUP(A2,'Group Condition'!A2:K88,8,FALSE)</f>
        <v>X</v>
      </c>
      <c r="D2" t="s">
        <v>274</v>
      </c>
      <c r="E2" t="s">
        <v>331</v>
      </c>
    </row>
    <row r="3" spans="1:6" x14ac:dyDescent="0.3">
      <c r="A3" t="s">
        <v>4</v>
      </c>
      <c r="B3" t="s">
        <v>102</v>
      </c>
      <c r="C3" t="str">
        <f>VLOOKUP(A3,'Group Condition'!A3:K89,8,FALSE)</f>
        <v>X</v>
      </c>
      <c r="D3" t="s">
        <v>277</v>
      </c>
      <c r="E3" t="s">
        <v>278</v>
      </c>
      <c r="F3" t="s">
        <v>344</v>
      </c>
    </row>
    <row r="4" spans="1:6" hidden="1" x14ac:dyDescent="0.3">
      <c r="A4" t="s">
        <v>5</v>
      </c>
      <c r="B4" t="s">
        <v>110</v>
      </c>
      <c r="C4" t="str">
        <f>VLOOKUP(A4,'Group Condition'!A4:K90,8,FALSE)</f>
        <v>X</v>
      </c>
    </row>
    <row r="5" spans="1:6" x14ac:dyDescent="0.3">
      <c r="A5" t="s">
        <v>6</v>
      </c>
      <c r="B5" t="s">
        <v>104</v>
      </c>
      <c r="C5" t="str">
        <f>VLOOKUP(A5,'Group Condition'!A5:K91,8,FALSE)</f>
        <v/>
      </c>
      <c r="F5" t="s">
        <v>286</v>
      </c>
    </row>
    <row r="6" spans="1:6" hidden="1" x14ac:dyDescent="0.3">
      <c r="A6" t="s">
        <v>7</v>
      </c>
      <c r="B6" t="s">
        <v>114</v>
      </c>
      <c r="C6" t="str">
        <f>VLOOKUP(A6,'Group Condition'!A6:K92,8,FALSE)</f>
        <v>X</v>
      </c>
    </row>
    <row r="7" spans="1:6" x14ac:dyDescent="0.3">
      <c r="A7" t="s">
        <v>8</v>
      </c>
      <c r="B7" t="s">
        <v>101</v>
      </c>
      <c r="C7" t="str">
        <f>VLOOKUP(A7,'Group Condition'!A7:K93,8,FALSE)</f>
        <v>X</v>
      </c>
      <c r="D7" t="s">
        <v>279</v>
      </c>
      <c r="E7" t="s">
        <v>335</v>
      </c>
      <c r="F7" t="s">
        <v>362</v>
      </c>
    </row>
    <row r="8" spans="1:6" hidden="1" x14ac:dyDescent="0.3">
      <c r="A8" t="s">
        <v>9</v>
      </c>
      <c r="B8" t="s">
        <v>93</v>
      </c>
      <c r="C8" t="e">
        <f>VLOOKUP(A8,'Group Condition'!A8:K94,8,FALSE)</f>
        <v>#N/A</v>
      </c>
      <c r="D8" t="s">
        <v>284</v>
      </c>
      <c r="E8" t="s">
        <v>287</v>
      </c>
    </row>
    <row r="9" spans="1:6" x14ac:dyDescent="0.3">
      <c r="A9" t="s">
        <v>25</v>
      </c>
      <c r="B9" t="s">
        <v>112</v>
      </c>
      <c r="C9" t="str">
        <f>VLOOKUP(A9,'Group Condition'!A9:K95,8,FALSE)</f>
        <v>X</v>
      </c>
      <c r="D9" t="s">
        <v>285</v>
      </c>
      <c r="E9" t="s">
        <v>336</v>
      </c>
      <c r="F9" t="s">
        <v>363</v>
      </c>
    </row>
    <row r="10" spans="1:6" x14ac:dyDescent="0.3">
      <c r="A10" t="s">
        <v>35</v>
      </c>
      <c r="B10" t="s">
        <v>124</v>
      </c>
      <c r="C10" t="str">
        <f>VLOOKUP(A10,'Group Condition'!A10:K96,8,FALSE)</f>
        <v>X</v>
      </c>
      <c r="D10" t="s">
        <v>286</v>
      </c>
      <c r="E10" t="s">
        <v>288</v>
      </c>
      <c r="F10" t="s">
        <v>345</v>
      </c>
    </row>
    <row r="11" spans="1:6" x14ac:dyDescent="0.3">
      <c r="A11" t="s">
        <v>40</v>
      </c>
      <c r="B11" t="s">
        <v>129</v>
      </c>
      <c r="C11" t="str">
        <f>VLOOKUP(A11,'Group Condition'!A11:K97,8,FALSE)</f>
        <v>X</v>
      </c>
      <c r="D11" t="s">
        <v>289</v>
      </c>
      <c r="E11" t="s">
        <v>290</v>
      </c>
      <c r="F11" t="s">
        <v>346</v>
      </c>
    </row>
    <row r="12" spans="1:6" hidden="1" x14ac:dyDescent="0.3">
      <c r="A12" t="s">
        <v>66</v>
      </c>
      <c r="B12" t="s">
        <v>155</v>
      </c>
      <c r="C12" t="str">
        <f>VLOOKUP(A12,'Group Condition'!A12:K98,8,FALSE)</f>
        <v/>
      </c>
    </row>
    <row r="13" spans="1:6" x14ac:dyDescent="0.3">
      <c r="A13" t="s">
        <v>58</v>
      </c>
      <c r="B13" t="s">
        <v>147</v>
      </c>
      <c r="C13" t="str">
        <f>VLOOKUP(A13,'Group Condition'!A13:K99,8,FALSE)</f>
        <v/>
      </c>
    </row>
    <row r="14" spans="1:6" x14ac:dyDescent="0.3">
      <c r="A14" t="s">
        <v>78</v>
      </c>
      <c r="B14" t="s">
        <v>167</v>
      </c>
      <c r="C14" t="str">
        <f>VLOOKUP(A14,'Group Condition'!A14:K100,8,FALSE)</f>
        <v/>
      </c>
    </row>
    <row r="15" spans="1:6" hidden="1" x14ac:dyDescent="0.3">
      <c r="A15" t="s">
        <v>68</v>
      </c>
      <c r="B15" t="s">
        <v>157</v>
      </c>
      <c r="C15" t="str">
        <f>VLOOKUP(A15,'Group Condition'!A15:K101,8,FALSE)</f>
        <v/>
      </c>
    </row>
    <row r="16" spans="1:6" hidden="1" x14ac:dyDescent="0.3">
      <c r="A16" t="s">
        <v>20</v>
      </c>
      <c r="B16" t="s">
        <v>106</v>
      </c>
      <c r="C16" t="str">
        <f>VLOOKUP(A16,'Group Condition'!A16:K102,8,FALSE)</f>
        <v>X</v>
      </c>
    </row>
    <row r="17" spans="1:6" x14ac:dyDescent="0.3">
      <c r="A17" t="s">
        <v>31</v>
      </c>
      <c r="B17" t="s">
        <v>119</v>
      </c>
      <c r="C17" t="str">
        <f>VLOOKUP(A17,'Group Condition'!A17:K103,8,FALSE)</f>
        <v>X</v>
      </c>
      <c r="D17" t="s">
        <v>291</v>
      </c>
      <c r="E17" t="s">
        <v>337</v>
      </c>
      <c r="F17" t="s">
        <v>347</v>
      </c>
    </row>
    <row r="18" spans="1:6" hidden="1" x14ac:dyDescent="0.3">
      <c r="A18" t="s">
        <v>48</v>
      </c>
      <c r="B18" t="s">
        <v>137</v>
      </c>
      <c r="C18" t="str">
        <f>VLOOKUP(A18,'Group Condition'!A18:K104,8,FALSE)</f>
        <v/>
      </c>
    </row>
    <row r="19" spans="1:6" x14ac:dyDescent="0.3">
      <c r="A19" t="s">
        <v>12</v>
      </c>
      <c r="B19" t="s">
        <v>95</v>
      </c>
      <c r="C19" t="e">
        <f>VLOOKUP(A19,'Group Condition'!A19:K105,8,FALSE)</f>
        <v>#N/A</v>
      </c>
      <c r="D19" t="s">
        <v>292</v>
      </c>
      <c r="E19" t="s">
        <v>294</v>
      </c>
      <c r="F19" t="s">
        <v>286</v>
      </c>
    </row>
    <row r="20" spans="1:6" x14ac:dyDescent="0.3">
      <c r="A20" t="s">
        <v>22</v>
      </c>
      <c r="B20" t="s">
        <v>108</v>
      </c>
      <c r="C20" t="e">
        <f>VLOOKUP(A20,'Group Condition'!A20:K106,8,FALSE)</f>
        <v>#N/A</v>
      </c>
      <c r="D20" t="s">
        <v>293</v>
      </c>
      <c r="E20" t="s">
        <v>295</v>
      </c>
      <c r="F20" t="s">
        <v>286</v>
      </c>
    </row>
    <row r="21" spans="1:6" x14ac:dyDescent="0.3">
      <c r="A21" t="s">
        <v>74</v>
      </c>
      <c r="B21" t="s">
        <v>163</v>
      </c>
      <c r="C21" t="str">
        <f>VLOOKUP(A21,'Group Condition'!A21:K107,8,FALSE)</f>
        <v/>
      </c>
      <c r="D21" t="s">
        <v>296</v>
      </c>
      <c r="E21" t="s">
        <v>338</v>
      </c>
      <c r="F21" t="s">
        <v>348</v>
      </c>
    </row>
    <row r="22" spans="1:6" hidden="1" x14ac:dyDescent="0.3">
      <c r="A22" t="s">
        <v>75</v>
      </c>
      <c r="B22" t="s">
        <v>164</v>
      </c>
      <c r="C22" t="str">
        <f>VLOOKUP(A22,'Group Condition'!A22:K108,8,FALSE)</f>
        <v/>
      </c>
    </row>
    <row r="23" spans="1:6" hidden="1" x14ac:dyDescent="0.3">
      <c r="A23" t="s">
        <v>80</v>
      </c>
      <c r="B23" t="s">
        <v>169</v>
      </c>
      <c r="C23" t="str">
        <f>VLOOKUP(A23,'Group Condition'!A23:K109,8,FALSE)</f>
        <v/>
      </c>
    </row>
    <row r="24" spans="1:6" hidden="1" x14ac:dyDescent="0.3">
      <c r="A24" t="s">
        <v>81</v>
      </c>
      <c r="B24" t="s">
        <v>170</v>
      </c>
      <c r="C24" t="str">
        <f>VLOOKUP(A24,'Group Condition'!A24:K110,8,FALSE)</f>
        <v/>
      </c>
    </row>
    <row r="25" spans="1:6" x14ac:dyDescent="0.3">
      <c r="A25" t="s">
        <v>36</v>
      </c>
      <c r="B25" t="s">
        <v>125</v>
      </c>
      <c r="C25" t="str">
        <f>VLOOKUP(A25,'Group Condition'!A25:K111,8,FALSE)</f>
        <v>X</v>
      </c>
      <c r="D25" t="s">
        <v>280</v>
      </c>
      <c r="E25" t="s">
        <v>288</v>
      </c>
      <c r="F25" t="s">
        <v>364</v>
      </c>
    </row>
    <row r="26" spans="1:6" hidden="1" x14ac:dyDescent="0.3">
      <c r="A26" t="s">
        <v>17</v>
      </c>
      <c r="B26" t="s">
        <v>100</v>
      </c>
      <c r="C26" t="e">
        <f>VLOOKUP(A26,'Group Condition'!A26:K112,8,FALSE)</f>
        <v>#N/A</v>
      </c>
    </row>
    <row r="27" spans="1:6" x14ac:dyDescent="0.3">
      <c r="A27" t="s">
        <v>79</v>
      </c>
      <c r="B27" t="s">
        <v>168</v>
      </c>
      <c r="C27" t="str">
        <f>VLOOKUP(A27,'Group Condition'!A27:K113,8,FALSE)</f>
        <v/>
      </c>
      <c r="F27" t="s">
        <v>365</v>
      </c>
    </row>
    <row r="28" spans="1:6" x14ac:dyDescent="0.3">
      <c r="A28" t="s">
        <v>42</v>
      </c>
      <c r="B28" t="s">
        <v>131</v>
      </c>
      <c r="C28" t="str">
        <f>VLOOKUP(A28,'Group Condition'!A28:K114,8,FALSE)</f>
        <v>X</v>
      </c>
      <c r="E28" t="s">
        <v>298</v>
      </c>
      <c r="F28" t="s">
        <v>349</v>
      </c>
    </row>
    <row r="29" spans="1:6" hidden="1" x14ac:dyDescent="0.3">
      <c r="A29" t="s">
        <v>63</v>
      </c>
      <c r="B29" t="s">
        <v>152</v>
      </c>
      <c r="C29" t="str">
        <f>VLOOKUP(A29,'Group Condition'!A29:K115,8,FALSE)</f>
        <v/>
      </c>
    </row>
    <row r="30" spans="1:6" hidden="1" x14ac:dyDescent="0.3">
      <c r="A30" t="s">
        <v>61</v>
      </c>
      <c r="B30" t="s">
        <v>150</v>
      </c>
      <c r="C30" t="str">
        <f>VLOOKUP(A30,'Group Condition'!A30:K116,8,FALSE)</f>
        <v/>
      </c>
    </row>
    <row r="31" spans="1:6" hidden="1" x14ac:dyDescent="0.3">
      <c r="A31" t="s">
        <v>88</v>
      </c>
      <c r="B31" t="s">
        <v>177</v>
      </c>
      <c r="C31" t="str">
        <f>VLOOKUP(A31,'Group Condition'!A31:K117,8,FALSE)</f>
        <v/>
      </c>
    </row>
    <row r="32" spans="1:6" hidden="1" x14ac:dyDescent="0.3">
      <c r="A32" t="s">
        <v>52</v>
      </c>
      <c r="B32" t="s">
        <v>141</v>
      </c>
      <c r="C32" t="str">
        <f>VLOOKUP(A32,'Group Condition'!A32:K118,8,FALSE)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Condition'!A33:K119,8,FALSE)</f>
        <v/>
      </c>
    </row>
    <row r="34" spans="1:6" hidden="1" x14ac:dyDescent="0.3">
      <c r="A34" t="s">
        <v>62</v>
      </c>
      <c r="B34" t="s">
        <v>151</v>
      </c>
      <c r="C34" t="str">
        <f>VLOOKUP(A34,'Group Condition'!A34:K120,8,FALSE)</f>
        <v/>
      </c>
      <c r="E34" t="s">
        <v>299</v>
      </c>
    </row>
    <row r="35" spans="1:6" x14ac:dyDescent="0.3">
      <c r="A35" t="s">
        <v>10</v>
      </c>
      <c r="B35" t="s">
        <v>92</v>
      </c>
      <c r="C35" t="e">
        <f>VLOOKUP(A35,'Group Condition'!A35:K121,8,FALSE)</f>
        <v>#N/A</v>
      </c>
      <c r="D35" t="s">
        <v>300</v>
      </c>
      <c r="E35" t="s">
        <v>301</v>
      </c>
      <c r="F35" t="s">
        <v>350</v>
      </c>
    </row>
    <row r="36" spans="1:6" hidden="1" x14ac:dyDescent="0.3">
      <c r="A36" t="s">
        <v>76</v>
      </c>
      <c r="B36" t="s">
        <v>165</v>
      </c>
      <c r="C36" t="str">
        <f>VLOOKUP(A36,'Group Condition'!A36:K122,8,FALSE)</f>
        <v/>
      </c>
    </row>
    <row r="37" spans="1:6" x14ac:dyDescent="0.3">
      <c r="A37" t="s">
        <v>56</v>
      </c>
      <c r="B37" t="s">
        <v>145</v>
      </c>
      <c r="C37" t="str">
        <f>VLOOKUP(A37,'Group Condition'!A37:K123,8,FALSE)</f>
        <v>X</v>
      </c>
    </row>
    <row r="38" spans="1:6" x14ac:dyDescent="0.3">
      <c r="A38" t="s">
        <v>87</v>
      </c>
      <c r="B38" t="s">
        <v>176</v>
      </c>
      <c r="C38" t="str">
        <f>VLOOKUP(A38,'Group Condition'!A38:K124,8,FALSE)</f>
        <v/>
      </c>
    </row>
    <row r="39" spans="1:6" x14ac:dyDescent="0.3">
      <c r="A39" t="s">
        <v>83</v>
      </c>
      <c r="B39" t="s">
        <v>172</v>
      </c>
      <c r="C39" t="str">
        <f>VLOOKUP(A39,'Group Condition'!A39:K125,8,FALSE)</f>
        <v/>
      </c>
      <c r="D39" t="s">
        <v>302</v>
      </c>
      <c r="E39" t="s">
        <v>303</v>
      </c>
      <c r="F39" t="s">
        <v>351</v>
      </c>
    </row>
    <row r="40" spans="1:6" x14ac:dyDescent="0.3">
      <c r="A40" t="s">
        <v>84</v>
      </c>
      <c r="B40" t="s">
        <v>173</v>
      </c>
      <c r="C40" t="str">
        <f>VLOOKUP(A40,'Group Condition'!A40:K126,8,FALSE)</f>
        <v/>
      </c>
      <c r="D40" t="s">
        <v>297</v>
      </c>
      <c r="E40" t="s">
        <v>304</v>
      </c>
      <c r="F40" t="s">
        <v>352</v>
      </c>
    </row>
    <row r="41" spans="1:6" x14ac:dyDescent="0.3">
      <c r="A41" t="s">
        <v>21</v>
      </c>
      <c r="B41" t="s">
        <v>107</v>
      </c>
      <c r="C41" t="e">
        <f>VLOOKUP(A41,'Group Condition'!A41:K127,8,FALSE)</f>
        <v>#N/A</v>
      </c>
      <c r="E41" t="s">
        <v>305</v>
      </c>
      <c r="F41" t="s">
        <v>353</v>
      </c>
    </row>
    <row r="42" spans="1:6" hidden="1" x14ac:dyDescent="0.3">
      <c r="A42" t="s">
        <v>41</v>
      </c>
      <c r="B42" t="s">
        <v>130</v>
      </c>
      <c r="C42" t="e">
        <f>VLOOKUP(A42,'Group Condition'!A42:K128,8,FALSE)</f>
        <v>#N/A</v>
      </c>
      <c r="E42" t="s">
        <v>339</v>
      </c>
    </row>
    <row r="43" spans="1:6" x14ac:dyDescent="0.3">
      <c r="A43" t="s">
        <v>24</v>
      </c>
      <c r="B43" t="s">
        <v>111</v>
      </c>
      <c r="C43" t="e">
        <f>VLOOKUP(A43,'Group Condition'!A43:K129,8,FALSE)</f>
        <v>#N/A</v>
      </c>
      <c r="E43" t="s">
        <v>306</v>
      </c>
      <c r="F43" t="s">
        <v>366</v>
      </c>
    </row>
    <row r="44" spans="1:6" x14ac:dyDescent="0.3">
      <c r="A44" t="s">
        <v>53</v>
      </c>
      <c r="B44" t="s">
        <v>142</v>
      </c>
      <c r="C44" t="str">
        <f>VLOOKUP(A44,'Group Condition'!A44:K130,8,FALSE)</f>
        <v>X</v>
      </c>
      <c r="E44" t="s">
        <v>307</v>
      </c>
      <c r="F44" t="s">
        <v>367</v>
      </c>
    </row>
    <row r="45" spans="1:6" x14ac:dyDescent="0.3">
      <c r="A45" t="s">
        <v>72</v>
      </c>
      <c r="B45" t="s">
        <v>161</v>
      </c>
      <c r="C45" t="str">
        <f>VLOOKUP(A45,'Group Condition'!A45:K131,8,FALSE)</f>
        <v/>
      </c>
      <c r="F45" t="s">
        <v>354</v>
      </c>
    </row>
    <row r="46" spans="1:6" x14ac:dyDescent="0.3">
      <c r="A46" t="s">
        <v>34</v>
      </c>
      <c r="B46" t="s">
        <v>123</v>
      </c>
      <c r="C46" t="e">
        <f>VLOOKUP(A46,'Group Condition'!A46:K132,8,FALSE)</f>
        <v>#N/A</v>
      </c>
      <c r="E46" t="s">
        <v>340</v>
      </c>
      <c r="F46" t="s">
        <v>368</v>
      </c>
    </row>
    <row r="47" spans="1:6" hidden="1" x14ac:dyDescent="0.3">
      <c r="A47" t="s">
        <v>65</v>
      </c>
      <c r="B47" t="s">
        <v>154</v>
      </c>
      <c r="C47" t="str">
        <f>VLOOKUP(A47,'Group Condition'!A47:K133,8,FALSE)</f>
        <v/>
      </c>
    </row>
    <row r="48" spans="1:6" x14ac:dyDescent="0.3">
      <c r="A48" t="s">
        <v>28</v>
      </c>
      <c r="B48" t="s">
        <v>116</v>
      </c>
      <c r="C48" t="e">
        <f>VLOOKUP(A48,'Group Condition'!A48:K134,8,FALSE)</f>
        <v>#N/A</v>
      </c>
      <c r="E48" t="s">
        <v>309</v>
      </c>
      <c r="F48" t="s">
        <v>369</v>
      </c>
    </row>
    <row r="49" spans="1:6" hidden="1" x14ac:dyDescent="0.3">
      <c r="A49" t="s">
        <v>67</v>
      </c>
      <c r="B49" t="s">
        <v>156</v>
      </c>
      <c r="C49" t="str">
        <f>VLOOKUP(A49,'Group Condition'!A49:K135,8,FALSE)</f>
        <v/>
      </c>
    </row>
    <row r="50" spans="1:6" hidden="1" x14ac:dyDescent="0.3">
      <c r="A50" t="s">
        <v>23</v>
      </c>
      <c r="B50" t="s">
        <v>109</v>
      </c>
      <c r="C50" t="e">
        <f>VLOOKUP(A50,'Group Condition'!A50:K136,8,FALSE)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Condition'!A51:K137,8,FALSE)</f>
        <v>#N/A</v>
      </c>
      <c r="E51" t="s">
        <v>341</v>
      </c>
      <c r="F51" t="s">
        <v>370</v>
      </c>
    </row>
    <row r="52" spans="1:6" hidden="1" x14ac:dyDescent="0.3">
      <c r="A52" t="s">
        <v>18</v>
      </c>
      <c r="B52" t="s">
        <v>103</v>
      </c>
      <c r="C52" t="e">
        <f>VLOOKUP(A52,'Group Condition'!A52:K138,8,FALSE)</f>
        <v>#N/A</v>
      </c>
    </row>
    <row r="53" spans="1:6" hidden="1" x14ac:dyDescent="0.3">
      <c r="A53" t="s">
        <v>50</v>
      </c>
      <c r="B53" t="s">
        <v>139</v>
      </c>
      <c r="C53" t="e">
        <f>VLOOKUP(A53,'Group Condition'!A53:K139,8,FALSE)</f>
        <v>#N/A</v>
      </c>
    </row>
    <row r="54" spans="1:6" x14ac:dyDescent="0.3">
      <c r="A54" t="s">
        <v>73</v>
      </c>
      <c r="B54" t="s">
        <v>162</v>
      </c>
      <c r="C54" t="str">
        <f>VLOOKUP(A54,'Group Condition'!A54:K140,8,FALSE)</f>
        <v/>
      </c>
      <c r="E54" t="s">
        <v>312</v>
      </c>
      <c r="F54" t="s">
        <v>355</v>
      </c>
    </row>
    <row r="55" spans="1:6" hidden="1" x14ac:dyDescent="0.3">
      <c r="A55" t="s">
        <v>19</v>
      </c>
      <c r="B55" t="s">
        <v>105</v>
      </c>
      <c r="C55" t="e">
        <f>VLOOKUP(A55,'Group Condition'!A55:K141,8,FALSE)</f>
        <v>#N/A</v>
      </c>
    </row>
    <row r="56" spans="1:6" hidden="1" x14ac:dyDescent="0.3">
      <c r="A56" t="s">
        <v>85</v>
      </c>
      <c r="B56" t="s">
        <v>174</v>
      </c>
      <c r="C56" t="str">
        <f>VLOOKUP(A56,'Group Condition'!A56:K142,8,FALSE)</f>
        <v/>
      </c>
    </row>
    <row r="57" spans="1:6" hidden="1" x14ac:dyDescent="0.3">
      <c r="A57" t="s">
        <v>82</v>
      </c>
      <c r="B57" t="s">
        <v>171</v>
      </c>
      <c r="C57" t="str">
        <f>VLOOKUP(A57,'Group Condition'!A57:K143,8,FALSE)</f>
        <v/>
      </c>
    </row>
    <row r="58" spans="1:6" x14ac:dyDescent="0.3">
      <c r="A58" t="s">
        <v>55</v>
      </c>
      <c r="B58" t="s">
        <v>144</v>
      </c>
      <c r="C58" t="e">
        <f>VLOOKUP(A58,'Group Condition'!A58:K144,8,FALSE)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Condition'!A59:K145,8,FALSE)</f>
        <v>#N/A</v>
      </c>
      <c r="E59" t="s">
        <v>311</v>
      </c>
      <c r="F59" t="s">
        <v>371</v>
      </c>
    </row>
    <row r="60" spans="1:6" hidden="1" x14ac:dyDescent="0.3">
      <c r="A60" t="s">
        <v>49</v>
      </c>
      <c r="B60" t="s">
        <v>138</v>
      </c>
      <c r="C60" t="e">
        <f>VLOOKUP(A60,'Group Condition'!A60:K146,8,FALSE)</f>
        <v>#N/A</v>
      </c>
    </row>
    <row r="61" spans="1:6" x14ac:dyDescent="0.3">
      <c r="A61" t="s">
        <v>70</v>
      </c>
      <c r="B61" t="s">
        <v>159</v>
      </c>
      <c r="C61" t="str">
        <f>VLOOKUP(A61,'Group Condition'!A61:K147,8,FALSE)</f>
        <v/>
      </c>
      <c r="D61" t="s">
        <v>313</v>
      </c>
      <c r="E61" t="s">
        <v>314</v>
      </c>
      <c r="F61" t="s">
        <v>356</v>
      </c>
    </row>
    <row r="62" spans="1:6" x14ac:dyDescent="0.3">
      <c r="A62" t="s">
        <v>30</v>
      </c>
      <c r="B62" t="s">
        <v>118</v>
      </c>
      <c r="C62" t="e">
        <f>VLOOKUP(A62,'Group Condition'!A62:K148,8,FALSE)</f>
        <v>#N/A</v>
      </c>
      <c r="E62" t="s">
        <v>310</v>
      </c>
      <c r="F62" t="s">
        <v>372</v>
      </c>
    </row>
    <row r="63" spans="1:6" hidden="1" x14ac:dyDescent="0.3">
      <c r="A63" t="s">
        <v>89</v>
      </c>
      <c r="B63" t="s">
        <v>178</v>
      </c>
      <c r="C63" t="str">
        <f>VLOOKUP(A63,'Group Condition'!A63:K149,8,FALSE)</f>
        <v/>
      </c>
    </row>
    <row r="64" spans="1:6" x14ac:dyDescent="0.3">
      <c r="A64" t="s">
        <v>57</v>
      </c>
      <c r="B64" t="s">
        <v>146</v>
      </c>
      <c r="C64" t="e">
        <f>VLOOKUP(A64,'Group Condition'!A64:K150,8,FALSE)</f>
        <v>#N/A</v>
      </c>
    </row>
    <row r="65" spans="1:6" x14ac:dyDescent="0.3">
      <c r="A65" t="s">
        <v>46</v>
      </c>
      <c r="B65" t="s">
        <v>135</v>
      </c>
      <c r="C65" t="e">
        <f>VLOOKUP(A65,'Group Condition'!A65:K151,8,FALSE)</f>
        <v>#N/A</v>
      </c>
      <c r="D65" t="s">
        <v>281</v>
      </c>
      <c r="E65" t="s">
        <v>308</v>
      </c>
      <c r="F65" t="s">
        <v>373</v>
      </c>
    </row>
    <row r="66" spans="1:6" x14ac:dyDescent="0.3">
      <c r="A66" t="s">
        <v>32</v>
      </c>
      <c r="B66" t="s">
        <v>120</v>
      </c>
      <c r="C66" t="e">
        <f>VLOOKUP(A66,'Group Condition'!A66:K152,8,FALSE)</f>
        <v>#N/A</v>
      </c>
      <c r="D66" t="s">
        <v>315</v>
      </c>
      <c r="E66" t="s">
        <v>286</v>
      </c>
      <c r="F66" t="s">
        <v>357</v>
      </c>
    </row>
    <row r="67" spans="1:6" hidden="1" x14ac:dyDescent="0.3">
      <c r="A67" t="s">
        <v>64</v>
      </c>
      <c r="B67" t="s">
        <v>153</v>
      </c>
      <c r="C67" t="e">
        <f>VLOOKUP(A67,'Group Condition'!A67:K153,8,FALSE)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Condition'!A68:K154,8,FALSE)</f>
        <v>#N/A</v>
      </c>
      <c r="D68" t="s">
        <v>316</v>
      </c>
      <c r="E68" t="s">
        <v>317</v>
      </c>
    </row>
    <row r="69" spans="1:6" x14ac:dyDescent="0.3">
      <c r="A69" t="s">
        <v>77</v>
      </c>
      <c r="B69" t="s">
        <v>166</v>
      </c>
      <c r="C69" t="str">
        <f>VLOOKUP(A69,'Group Condition'!A69:K155,8,FALSE)</f>
        <v/>
      </c>
    </row>
    <row r="70" spans="1:6" hidden="1" x14ac:dyDescent="0.3">
      <c r="A70" t="s">
        <v>86</v>
      </c>
      <c r="B70" t="s">
        <v>175</v>
      </c>
      <c r="C70" t="str">
        <f>VLOOKUP(A70,'Group Condition'!A70:K156,8,FALSE)</f>
        <v/>
      </c>
    </row>
    <row r="71" spans="1:6" x14ac:dyDescent="0.3">
      <c r="A71" t="s">
        <v>26</v>
      </c>
      <c r="B71" t="s">
        <v>113</v>
      </c>
      <c r="C71" t="e">
        <f>VLOOKUP(A71,'Group Condition'!A71:K157,8,FALSE)</f>
        <v>#N/A</v>
      </c>
      <c r="E71" t="s">
        <v>286</v>
      </c>
      <c r="F71" t="s">
        <v>374</v>
      </c>
    </row>
    <row r="72" spans="1:6" x14ac:dyDescent="0.3">
      <c r="A72" t="s">
        <v>71</v>
      </c>
      <c r="B72" t="s">
        <v>160</v>
      </c>
      <c r="C72" t="e">
        <f>VLOOKUP(A72,'Group Condition'!A72:K158,8,FALSE)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Condition'!A73:K159,8,FALSE)</f>
        <v>#N/A</v>
      </c>
      <c r="E73" t="s">
        <v>318</v>
      </c>
    </row>
    <row r="74" spans="1:6" x14ac:dyDescent="0.3">
      <c r="A74" t="s">
        <v>59</v>
      </c>
      <c r="B74" t="s">
        <v>148</v>
      </c>
      <c r="C74" t="e">
        <f>VLOOKUP(A74,'Group Condition'!A74:K160,8,FALSE)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Condition'!A75:K161,8,FALSE)</f>
        <v>#N/A</v>
      </c>
      <c r="F75" t="s">
        <v>375</v>
      </c>
    </row>
    <row r="76" spans="1:6" x14ac:dyDescent="0.3">
      <c r="A76" t="s">
        <v>44</v>
      </c>
      <c r="B76" t="s">
        <v>133</v>
      </c>
      <c r="C76" t="e">
        <f>VLOOKUP(A76,'Group Condition'!A76:K162,8,FALSE)</f>
        <v>#N/A</v>
      </c>
      <c r="D76" t="s">
        <v>282</v>
      </c>
      <c r="E76" t="s">
        <v>319</v>
      </c>
      <c r="F76" t="s">
        <v>376</v>
      </c>
    </row>
    <row r="77" spans="1:6" x14ac:dyDescent="0.3">
      <c r="A77" t="s">
        <v>37</v>
      </c>
      <c r="B77" t="s">
        <v>126</v>
      </c>
      <c r="C77" t="e">
        <f>VLOOKUP(A77,'Group Condition'!A77:K163,8,FALSE)</f>
        <v>#N/A</v>
      </c>
      <c r="D77" t="s">
        <v>283</v>
      </c>
      <c r="E77" t="s">
        <v>342</v>
      </c>
      <c r="F77" t="s">
        <v>377</v>
      </c>
    </row>
    <row r="78" spans="1:6" x14ac:dyDescent="0.3">
      <c r="A78" t="s">
        <v>14</v>
      </c>
      <c r="B78" t="s">
        <v>97</v>
      </c>
      <c r="C78" t="e">
        <f>VLOOKUP(A78,'Group Condition'!A78:K164,8,FALSE)</f>
        <v>#N/A</v>
      </c>
      <c r="D78" t="s">
        <v>320</v>
      </c>
      <c r="E78" t="s">
        <v>321</v>
      </c>
      <c r="F78" t="s">
        <v>378</v>
      </c>
    </row>
    <row r="79" spans="1:6" x14ac:dyDescent="0.3">
      <c r="A79" t="s">
        <v>38</v>
      </c>
      <c r="B79" t="s">
        <v>127</v>
      </c>
      <c r="C79" t="e">
        <f>VLOOKUP(A79,'Group Condition'!A79:K165,8,FALSE)</f>
        <v>#N/A</v>
      </c>
      <c r="E79" t="s">
        <v>322</v>
      </c>
      <c r="F79" t="s">
        <v>379</v>
      </c>
    </row>
    <row r="80" spans="1:6" x14ac:dyDescent="0.3">
      <c r="A80" t="s">
        <v>33</v>
      </c>
      <c r="B80" t="s">
        <v>121</v>
      </c>
      <c r="C80" t="e">
        <f>VLOOKUP(A80,'Group Condition'!A80:K166,8,FALSE)</f>
        <v>#N/A</v>
      </c>
      <c r="D80" t="s">
        <v>323</v>
      </c>
      <c r="E80" t="s">
        <v>324</v>
      </c>
      <c r="F80" t="s">
        <v>358</v>
      </c>
    </row>
    <row r="81" spans="1:6" hidden="1" x14ac:dyDescent="0.3">
      <c r="A81" t="s">
        <v>60</v>
      </c>
      <c r="B81" t="s">
        <v>149</v>
      </c>
      <c r="C81" t="e">
        <f>VLOOKUP(A81,'Group Condition'!A81:K167,8,FALSE)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Condition'!A82:K168,8,FALSE)</f>
        <v>#N/A</v>
      </c>
      <c r="E82" t="s">
        <v>327</v>
      </c>
    </row>
    <row r="83" spans="1:6" hidden="1" x14ac:dyDescent="0.3">
      <c r="A83" t="s">
        <v>13</v>
      </c>
      <c r="B83" t="s">
        <v>96</v>
      </c>
      <c r="C83" t="e">
        <f>VLOOKUP(A83,'Group Condition'!A83:K169,8,FALSE)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Condition'!A84:K170,8,FALSE)</f>
        <v>#N/A</v>
      </c>
      <c r="E84" t="s">
        <v>328</v>
      </c>
      <c r="F84" t="s">
        <v>380</v>
      </c>
    </row>
    <row r="85" spans="1:6" hidden="1" x14ac:dyDescent="0.3">
      <c r="A85" t="s">
        <v>51</v>
      </c>
      <c r="B85" t="s">
        <v>140</v>
      </c>
      <c r="C85" t="e">
        <f>VLOOKUP(A85,'Group Condition'!A85:K171,8,FALSE)</f>
        <v>#N/A</v>
      </c>
      <c r="D85" t="s">
        <v>329</v>
      </c>
      <c r="E85" t="s">
        <v>330</v>
      </c>
    </row>
    <row r="86" spans="1:6" x14ac:dyDescent="0.3">
      <c r="A86" t="s">
        <v>16</v>
      </c>
      <c r="B86" t="s">
        <v>99</v>
      </c>
      <c r="C86" t="e">
        <f>VLOOKUP(A86,'Group Condition'!A86:K172,8,FALSE)</f>
        <v>#N/A</v>
      </c>
      <c r="E86" t="s">
        <v>325</v>
      </c>
      <c r="F86" t="s">
        <v>381</v>
      </c>
    </row>
    <row r="87" spans="1:6" x14ac:dyDescent="0.3">
      <c r="A87" t="s">
        <v>39</v>
      </c>
      <c r="B87" t="s">
        <v>128</v>
      </c>
      <c r="C87" t="e">
        <f>VLOOKUP(A87,'Group Condition'!A87:K173,8,FALSE)</f>
        <v>#N/A</v>
      </c>
      <c r="E87" t="s">
        <v>326</v>
      </c>
      <c r="F87" t="s">
        <v>382</v>
      </c>
    </row>
    <row r="88" spans="1:6" hidden="1" x14ac:dyDescent="0.3">
      <c r="A88" t="s">
        <v>43</v>
      </c>
      <c r="B88" t="s">
        <v>132</v>
      </c>
      <c r="C88" t="e">
        <f>VLOOKUP(A88,'Group Condition'!A88:K174,8,FALSE)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8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66" sqref="B66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8.5546875" bestFit="1" customWidth="1"/>
    <col min="4" max="4" width="12.21875" bestFit="1" customWidth="1"/>
    <col min="5" max="5" width="13.21875" bestFit="1" customWidth="1"/>
    <col min="6" max="6" width="14" bestFit="1" customWidth="1"/>
    <col min="7" max="7" width="14" customWidth="1"/>
    <col min="8" max="8" width="10.88671875" bestFit="1" customWidth="1"/>
    <col min="9" max="9" width="11.109375" customWidth="1"/>
    <col min="10" max="10" width="35" bestFit="1" customWidth="1"/>
    <col min="11" max="12" width="8.88671875" customWidth="1"/>
    <col min="13" max="13" width="12.21875" bestFit="1" customWidth="1"/>
  </cols>
  <sheetData>
    <row r="1" spans="1:13" x14ac:dyDescent="0.3">
      <c r="A1" t="s">
        <v>90</v>
      </c>
      <c r="B1" t="s">
        <v>179</v>
      </c>
      <c r="C1" t="s">
        <v>201</v>
      </c>
      <c r="D1" t="s">
        <v>192</v>
      </c>
      <c r="E1" t="s">
        <v>193</v>
      </c>
      <c r="F1" t="s">
        <v>196</v>
      </c>
      <c r="G1" t="s">
        <v>211</v>
      </c>
      <c r="H1" t="s">
        <v>194</v>
      </c>
      <c r="I1" t="s">
        <v>195</v>
      </c>
      <c r="J1" t="s">
        <v>197</v>
      </c>
      <c r="K1" t="s">
        <v>205</v>
      </c>
      <c r="L1" t="s">
        <v>260</v>
      </c>
      <c r="M1" t="s">
        <v>261</v>
      </c>
    </row>
    <row r="2" spans="1:13" x14ac:dyDescent="0.3">
      <c r="A2" t="s">
        <v>3</v>
      </c>
      <c r="B2" t="s">
        <v>122</v>
      </c>
      <c r="C2">
        <f>VLOOKUP(A2,'Group Condition'!$A$2:$I$88,7,FALSE)</f>
        <v>0</v>
      </c>
      <c r="D2">
        <v>7</v>
      </c>
      <c r="E2" t="s">
        <v>203</v>
      </c>
      <c r="F2" t="s">
        <v>198</v>
      </c>
      <c r="G2" t="s">
        <v>198</v>
      </c>
      <c r="H2" t="s">
        <v>199</v>
      </c>
      <c r="I2" t="s">
        <v>200</v>
      </c>
      <c r="J2" t="s">
        <v>264</v>
      </c>
      <c r="L2" t="s">
        <v>247</v>
      </c>
    </row>
    <row r="3" spans="1:13" x14ac:dyDescent="0.3">
      <c r="A3" t="s">
        <v>4</v>
      </c>
      <c r="B3" t="s">
        <v>102</v>
      </c>
      <c r="C3">
        <f>VLOOKUP(A3,'Group Condition'!$A$2:$I$88,7,FALSE)</f>
        <v>0</v>
      </c>
      <c r="D3">
        <v>19</v>
      </c>
      <c r="E3" t="s">
        <v>198</v>
      </c>
      <c r="F3" t="s">
        <v>198</v>
      </c>
      <c r="G3" t="s">
        <v>202</v>
      </c>
      <c r="H3" t="s">
        <v>262</v>
      </c>
      <c r="I3" t="s">
        <v>263</v>
      </c>
      <c r="J3" t="s">
        <v>265</v>
      </c>
      <c r="L3" t="s">
        <v>248</v>
      </c>
    </row>
    <row r="4" spans="1:13" hidden="1" x14ac:dyDescent="0.3">
      <c r="A4" t="s">
        <v>5</v>
      </c>
      <c r="B4" t="s">
        <v>110</v>
      </c>
      <c r="C4">
        <f>VLOOKUP(A4,'Group Condition'!$A$2:$I$88,7,FALSE)</f>
        <v>0</v>
      </c>
    </row>
    <row r="5" spans="1:13" hidden="1" x14ac:dyDescent="0.3">
      <c r="A5" t="s">
        <v>6</v>
      </c>
      <c r="B5" t="s">
        <v>104</v>
      </c>
      <c r="C5">
        <f>VLOOKUP(A5,'Group Condition'!$A$2:$I$88,7,FALSE)</f>
        <v>0</v>
      </c>
    </row>
    <row r="6" spans="1:13" hidden="1" x14ac:dyDescent="0.3">
      <c r="A6" t="s">
        <v>7</v>
      </c>
      <c r="B6" t="s">
        <v>114</v>
      </c>
      <c r="C6">
        <f>VLOOKUP(A6,'Group Condition'!$A$2:$I$88,7,FALSE)</f>
        <v>0</v>
      </c>
    </row>
    <row r="7" spans="1:13" hidden="1" x14ac:dyDescent="0.3">
      <c r="A7" t="s">
        <v>8</v>
      </c>
      <c r="B7" t="s">
        <v>101</v>
      </c>
      <c r="C7">
        <f>VLOOKUP(A7,'Group Condition'!$A$2:$I$88,7,FALSE)</f>
        <v>0</v>
      </c>
    </row>
    <row r="8" spans="1:13" hidden="1" x14ac:dyDescent="0.3">
      <c r="A8" t="s">
        <v>9</v>
      </c>
      <c r="B8" t="s">
        <v>93</v>
      </c>
      <c r="C8">
        <f>VLOOKUP(A8,'Group Condition'!$A$2:$I$88,7,FALSE)</f>
        <v>0</v>
      </c>
    </row>
    <row r="9" spans="1:13" x14ac:dyDescent="0.3">
      <c r="A9" t="s">
        <v>25</v>
      </c>
      <c r="B9" t="s">
        <v>112</v>
      </c>
      <c r="C9" t="str">
        <f>VLOOKUP(A9,'Group Condition'!$A$2:$I$88,7,FALSE)</f>
        <v>X</v>
      </c>
      <c r="D9">
        <v>7</v>
      </c>
      <c r="E9" t="s">
        <v>202</v>
      </c>
      <c r="F9" t="s">
        <v>198</v>
      </c>
      <c r="G9" t="s">
        <v>198</v>
      </c>
      <c r="H9" t="s">
        <v>204</v>
      </c>
      <c r="I9" t="s">
        <v>10</v>
      </c>
      <c r="J9" t="s">
        <v>266</v>
      </c>
      <c r="L9" t="s">
        <v>249</v>
      </c>
    </row>
    <row r="10" spans="1:13" x14ac:dyDescent="0.3">
      <c r="A10" t="s">
        <v>35</v>
      </c>
      <c r="B10" t="s">
        <v>124</v>
      </c>
      <c r="C10" t="str">
        <f>VLOOKUP(A10,'Group Condition'!$A$2:$I$88,7,FALSE)</f>
        <v>X</v>
      </c>
      <c r="D10">
        <v>22</v>
      </c>
      <c r="E10" t="s">
        <v>202</v>
      </c>
      <c r="F10" t="s">
        <v>203</v>
      </c>
      <c r="G10" t="s">
        <v>202</v>
      </c>
      <c r="H10" t="s">
        <v>207</v>
      </c>
      <c r="I10" t="s">
        <v>208</v>
      </c>
      <c r="J10" t="s">
        <v>267</v>
      </c>
      <c r="K10" t="s">
        <v>206</v>
      </c>
    </row>
    <row r="11" spans="1:13" x14ac:dyDescent="0.3">
      <c r="A11" t="s">
        <v>40</v>
      </c>
      <c r="B11" t="s">
        <v>129</v>
      </c>
      <c r="C11">
        <f>VLOOKUP(A11,'Group Condition'!$A$2:$I$88,7,FALSE)</f>
        <v>0</v>
      </c>
      <c r="D11">
        <v>25</v>
      </c>
      <c r="E11" t="s">
        <v>202</v>
      </c>
      <c r="F11" t="s">
        <v>198</v>
      </c>
      <c r="G11" t="s">
        <v>202</v>
      </c>
      <c r="H11" t="s">
        <v>209</v>
      </c>
      <c r="I11" t="s">
        <v>210</v>
      </c>
      <c r="L11" t="s">
        <v>250</v>
      </c>
    </row>
    <row r="12" spans="1:13" hidden="1" x14ac:dyDescent="0.3">
      <c r="A12" t="s">
        <v>66</v>
      </c>
      <c r="B12" t="s">
        <v>155</v>
      </c>
      <c r="C12" t="str">
        <f>VLOOKUP(A12,'Group Condition'!$A$2:$I$88,7,FALSE)</f>
        <v>X</v>
      </c>
    </row>
    <row r="13" spans="1:13" hidden="1" x14ac:dyDescent="0.3">
      <c r="A13" t="s">
        <v>58</v>
      </c>
      <c r="B13" t="s">
        <v>147</v>
      </c>
      <c r="C13">
        <f>VLOOKUP(A13,'Group Condition'!$A$2:$I$88,7,FALSE)</f>
        <v>0</v>
      </c>
    </row>
    <row r="14" spans="1:13" hidden="1" x14ac:dyDescent="0.3">
      <c r="A14" t="s">
        <v>78</v>
      </c>
      <c r="B14" t="s">
        <v>167</v>
      </c>
      <c r="C14">
        <f>VLOOKUP(A14,'Group Condition'!$A$2:$I$88,7,FALSE)</f>
        <v>0</v>
      </c>
    </row>
    <row r="15" spans="1:13" hidden="1" x14ac:dyDescent="0.3">
      <c r="A15" t="s">
        <v>68</v>
      </c>
      <c r="B15" t="s">
        <v>157</v>
      </c>
      <c r="C15" t="str">
        <f>VLOOKUP(A15,'Group Condition'!$A$2:$I$88,7,FALSE)</f>
        <v>X</v>
      </c>
    </row>
    <row r="16" spans="1:13" hidden="1" x14ac:dyDescent="0.3">
      <c r="A16" t="s">
        <v>20</v>
      </c>
      <c r="B16" t="s">
        <v>106</v>
      </c>
      <c r="C16">
        <f>VLOOKUP(A16,'Group Condition'!$A$2:$I$88,7,FALSE)</f>
        <v>0</v>
      </c>
    </row>
    <row r="17" spans="1:12" x14ac:dyDescent="0.3">
      <c r="A17" t="s">
        <v>31</v>
      </c>
      <c r="B17" t="s">
        <v>119</v>
      </c>
      <c r="C17">
        <f>VLOOKUP(A17,'Group Condition'!$A$2:$I$88,7,FALSE)</f>
        <v>0</v>
      </c>
      <c r="D17">
        <v>39</v>
      </c>
      <c r="E17" t="s">
        <v>202</v>
      </c>
      <c r="F17" t="s">
        <v>203</v>
      </c>
      <c r="G17" t="s">
        <v>202</v>
      </c>
      <c r="H17" t="s">
        <v>213</v>
      </c>
      <c r="I17" t="s">
        <v>200</v>
      </c>
      <c r="K17" t="s">
        <v>212</v>
      </c>
      <c r="L17" t="s">
        <v>251</v>
      </c>
    </row>
    <row r="18" spans="1:12" hidden="1" x14ac:dyDescent="0.3">
      <c r="A18" t="s">
        <v>48</v>
      </c>
      <c r="B18" t="s">
        <v>137</v>
      </c>
      <c r="C18">
        <f>VLOOKUP(A18,'Group Condition'!$A$2:$I$88,7,FALSE)</f>
        <v>0</v>
      </c>
    </row>
    <row r="19" spans="1:12" x14ac:dyDescent="0.3">
      <c r="A19" t="s">
        <v>12</v>
      </c>
      <c r="B19" t="s">
        <v>95</v>
      </c>
      <c r="C19">
        <f>VLOOKUP(A19,'Group Condition'!$A$2:$I$88,7,FALSE)</f>
        <v>0</v>
      </c>
      <c r="D19">
        <v>21</v>
      </c>
      <c r="E19" t="s">
        <v>202</v>
      </c>
      <c r="F19" t="s">
        <v>202</v>
      </c>
      <c r="G19" t="s">
        <v>202</v>
      </c>
      <c r="H19" t="s">
        <v>214</v>
      </c>
      <c r="I19" t="s">
        <v>215</v>
      </c>
      <c r="L19" t="s">
        <v>252</v>
      </c>
    </row>
    <row r="20" spans="1:12" x14ac:dyDescent="0.3">
      <c r="A20" t="s">
        <v>22</v>
      </c>
      <c r="B20" t="s">
        <v>108</v>
      </c>
      <c r="C20">
        <f>VLOOKUP(A20,'Group Condition'!$A$2:$I$88,7,FALSE)</f>
        <v>0</v>
      </c>
      <c r="D20">
        <v>19</v>
      </c>
      <c r="E20" t="s">
        <v>202</v>
      </c>
      <c r="F20" t="s">
        <v>203</v>
      </c>
      <c r="G20" t="s">
        <v>202</v>
      </c>
      <c r="H20" t="s">
        <v>216</v>
      </c>
      <c r="I20" t="s">
        <v>10</v>
      </c>
      <c r="L20" t="s">
        <v>256</v>
      </c>
    </row>
    <row r="21" spans="1:12" x14ac:dyDescent="0.3">
      <c r="A21" t="s">
        <v>74</v>
      </c>
      <c r="B21" t="s">
        <v>163</v>
      </c>
      <c r="C21">
        <f>VLOOKUP(A21,'Group Condition'!$A$2:$I$88,7,FALSE)</f>
        <v>0</v>
      </c>
      <c r="D21">
        <v>17</v>
      </c>
      <c r="E21" t="s">
        <v>217</v>
      </c>
      <c r="F21" t="s">
        <v>217</v>
      </c>
      <c r="G21" t="s">
        <v>217</v>
      </c>
      <c r="H21" t="s">
        <v>218</v>
      </c>
      <c r="I21" t="s">
        <v>219</v>
      </c>
      <c r="L21" t="s">
        <v>253</v>
      </c>
    </row>
    <row r="22" spans="1:12" hidden="1" x14ac:dyDescent="0.3">
      <c r="A22" t="s">
        <v>75</v>
      </c>
      <c r="B22" t="s">
        <v>164</v>
      </c>
      <c r="C22">
        <f>VLOOKUP(A22,'Group Condition'!$A$2:$I$88,7,FALSE)</f>
        <v>0</v>
      </c>
    </row>
    <row r="23" spans="1:12" hidden="1" x14ac:dyDescent="0.3">
      <c r="A23" t="s">
        <v>80</v>
      </c>
      <c r="B23" t="s">
        <v>169</v>
      </c>
      <c r="C23">
        <f>VLOOKUP(A23,'Group Condition'!$A$2:$I$88,7,FALSE)</f>
        <v>0</v>
      </c>
    </row>
    <row r="24" spans="1:12" hidden="1" x14ac:dyDescent="0.3">
      <c r="A24" t="s">
        <v>81</v>
      </c>
      <c r="B24" t="s">
        <v>170</v>
      </c>
      <c r="C24">
        <f>VLOOKUP(A24,'Group Condition'!$A$2:$I$88,7,FALSE)</f>
        <v>0</v>
      </c>
    </row>
    <row r="25" spans="1:12" x14ac:dyDescent="0.3">
      <c r="A25" t="s">
        <v>36</v>
      </c>
      <c r="B25" t="s">
        <v>125</v>
      </c>
      <c r="C25">
        <f>VLOOKUP(A25,'Group Condition'!$A$2:$I$88,7,FALSE)</f>
        <v>0</v>
      </c>
      <c r="D25">
        <v>21</v>
      </c>
      <c r="E25" t="s">
        <v>202</v>
      </c>
      <c r="F25" t="s">
        <v>203</v>
      </c>
      <c r="G25" t="s">
        <v>202</v>
      </c>
      <c r="H25" t="s">
        <v>78</v>
      </c>
      <c r="I25" t="s">
        <v>220</v>
      </c>
      <c r="L25" t="s">
        <v>254</v>
      </c>
    </row>
    <row r="26" spans="1:12" hidden="1" x14ac:dyDescent="0.3">
      <c r="A26" t="s">
        <v>17</v>
      </c>
      <c r="B26" t="s">
        <v>100</v>
      </c>
      <c r="C26">
        <f>VLOOKUP(A26,'Group Condition'!$A$2:$I$88,7,FALSE)</f>
        <v>0</v>
      </c>
    </row>
    <row r="27" spans="1:12" x14ac:dyDescent="0.3">
      <c r="A27" t="s">
        <v>79</v>
      </c>
      <c r="B27" t="s">
        <v>168</v>
      </c>
      <c r="C27">
        <f>VLOOKUP(A27,'Group Condition'!$A$2:$I$88,7,FALSE)</f>
        <v>0</v>
      </c>
      <c r="D27">
        <v>49</v>
      </c>
      <c r="E27" t="s">
        <v>217</v>
      </c>
      <c r="F27" t="s">
        <v>217</v>
      </c>
      <c r="G27" t="s">
        <v>217</v>
      </c>
      <c r="H27" t="s">
        <v>221</v>
      </c>
      <c r="I27" t="s">
        <v>222</v>
      </c>
      <c r="L27" t="s">
        <v>255</v>
      </c>
    </row>
    <row r="28" spans="1:12" hidden="1" x14ac:dyDescent="0.3">
      <c r="A28" t="s">
        <v>42</v>
      </c>
      <c r="B28" t="s">
        <v>131</v>
      </c>
      <c r="C28">
        <f>VLOOKUP(A28,'Group Condition'!$A$2:$I$88,7,FALSE)</f>
        <v>0</v>
      </c>
    </row>
    <row r="29" spans="1:12" hidden="1" x14ac:dyDescent="0.3">
      <c r="A29" t="s">
        <v>63</v>
      </c>
      <c r="B29" t="s">
        <v>152</v>
      </c>
      <c r="C29">
        <f>VLOOKUP(A29,'Group Condition'!$A$2:$I$88,7,FALSE)</f>
        <v>0</v>
      </c>
    </row>
    <row r="30" spans="1:12" hidden="1" x14ac:dyDescent="0.3">
      <c r="A30" t="s">
        <v>61</v>
      </c>
      <c r="B30" t="s">
        <v>150</v>
      </c>
      <c r="C30">
        <f>VLOOKUP(A30,'Group Condition'!$A$2:$I$88,7,FALSE)</f>
        <v>0</v>
      </c>
    </row>
    <row r="31" spans="1:12" hidden="1" x14ac:dyDescent="0.3">
      <c r="A31" t="s">
        <v>88</v>
      </c>
      <c r="B31" t="s">
        <v>177</v>
      </c>
      <c r="C31">
        <f>VLOOKUP(A31,'Group Condition'!$A$2:$I$88,7,FALSE)</f>
        <v>0</v>
      </c>
    </row>
    <row r="32" spans="1:12" hidden="1" x14ac:dyDescent="0.3">
      <c r="A32" t="s">
        <v>52</v>
      </c>
      <c r="B32" t="s">
        <v>141</v>
      </c>
      <c r="C32">
        <f>VLOOKUP(A32,'Group Condition'!$A$2:$I$88,7,FALSE)</f>
        <v>0</v>
      </c>
    </row>
    <row r="33" spans="1:12" hidden="1" x14ac:dyDescent="0.3">
      <c r="A33" t="s">
        <v>69</v>
      </c>
      <c r="B33" t="s">
        <v>158</v>
      </c>
      <c r="C33" t="str">
        <f>VLOOKUP(A33,'Group Condition'!$A$2:$I$88,7,FALSE)</f>
        <v>X</v>
      </c>
    </row>
    <row r="34" spans="1:12" hidden="1" x14ac:dyDescent="0.3">
      <c r="A34" t="s">
        <v>62</v>
      </c>
      <c r="B34" t="s">
        <v>151</v>
      </c>
      <c r="C34">
        <f>VLOOKUP(A34,'Group Condition'!$A$2:$I$88,7,FALSE)</f>
        <v>0</v>
      </c>
    </row>
    <row r="35" spans="1:12" x14ac:dyDescent="0.3">
      <c r="A35" t="s">
        <v>10</v>
      </c>
      <c r="B35" t="s">
        <v>92</v>
      </c>
      <c r="C35">
        <f>VLOOKUP(A35,'Group Condition'!$A$2:$I$88,7,FALSE)</f>
        <v>0</v>
      </c>
      <c r="D35">
        <v>28</v>
      </c>
      <c r="E35" t="s">
        <v>203</v>
      </c>
      <c r="F35" t="s">
        <v>203</v>
      </c>
      <c r="G35" t="s">
        <v>198</v>
      </c>
      <c r="H35" t="s">
        <v>224</v>
      </c>
      <c r="I35" t="s">
        <v>225</v>
      </c>
      <c r="K35" t="s">
        <v>223</v>
      </c>
    </row>
    <row r="36" spans="1:12" hidden="1" x14ac:dyDescent="0.3">
      <c r="A36" t="s">
        <v>76</v>
      </c>
      <c r="B36" t="s">
        <v>165</v>
      </c>
      <c r="C36">
        <f>VLOOKUP(A36,'Group Condition'!$A$2:$I$88,7,FALSE)</f>
        <v>0</v>
      </c>
    </row>
    <row r="37" spans="1:12" hidden="1" x14ac:dyDescent="0.3">
      <c r="A37" t="s">
        <v>56</v>
      </c>
      <c r="B37" t="s">
        <v>145</v>
      </c>
      <c r="C37">
        <f>VLOOKUP(A37,'Group Condition'!$A$2:$I$88,7,FALSE)</f>
        <v>0</v>
      </c>
    </row>
    <row r="38" spans="1:12" hidden="1" x14ac:dyDescent="0.3">
      <c r="A38" t="s">
        <v>87</v>
      </c>
      <c r="B38" t="s">
        <v>176</v>
      </c>
      <c r="C38">
        <f>VLOOKUP(A38,'Group Condition'!$A$2:$I$88,7,FALSE)</f>
        <v>0</v>
      </c>
    </row>
    <row r="39" spans="1:12" x14ac:dyDescent="0.3">
      <c r="A39" t="s">
        <v>83</v>
      </c>
      <c r="B39" t="s">
        <v>172</v>
      </c>
      <c r="C39">
        <f>VLOOKUP(A39,'Group Condition'!$A$2:$I$88,7,FALSE)</f>
        <v>0</v>
      </c>
      <c r="D39">
        <v>5</v>
      </c>
      <c r="E39" t="s">
        <v>217</v>
      </c>
      <c r="F39" t="s">
        <v>217</v>
      </c>
      <c r="G39" t="s">
        <v>217</v>
      </c>
      <c r="H39" t="s">
        <v>226</v>
      </c>
      <c r="I39" t="s">
        <v>227</v>
      </c>
    </row>
    <row r="40" spans="1:12" x14ac:dyDescent="0.3">
      <c r="A40" t="s">
        <v>84</v>
      </c>
      <c r="B40" t="s">
        <v>173</v>
      </c>
      <c r="C40">
        <f>VLOOKUP(A40,'Group Condition'!$A$2:$I$88,7,FALSE)</f>
        <v>0</v>
      </c>
      <c r="D40">
        <v>5</v>
      </c>
      <c r="E40" t="s">
        <v>217</v>
      </c>
      <c r="F40" t="s">
        <v>217</v>
      </c>
      <c r="G40" t="s">
        <v>217</v>
      </c>
      <c r="H40" t="s">
        <v>228</v>
      </c>
      <c r="I40" t="s">
        <v>229</v>
      </c>
    </row>
    <row r="41" spans="1:12" hidden="1" x14ac:dyDescent="0.3">
      <c r="A41" t="s">
        <v>21</v>
      </c>
      <c r="B41" t="s">
        <v>107</v>
      </c>
      <c r="C41">
        <f>VLOOKUP(A41,'Group Condition'!$A$2:$I$88,7,FALSE)</f>
        <v>0</v>
      </c>
    </row>
    <row r="42" spans="1:12" hidden="1" x14ac:dyDescent="0.3">
      <c r="A42" t="s">
        <v>41</v>
      </c>
      <c r="B42" t="s">
        <v>130</v>
      </c>
      <c r="C42">
        <f>VLOOKUP(A42,'Group Condition'!$A$2:$I$88,7,FALSE)</f>
        <v>0</v>
      </c>
    </row>
    <row r="43" spans="1:12" hidden="1" x14ac:dyDescent="0.3">
      <c r="A43" t="s">
        <v>24</v>
      </c>
      <c r="B43" t="s">
        <v>111</v>
      </c>
      <c r="C43" t="str">
        <f>VLOOKUP(A43,'Group Condition'!$A$2:$I$88,7,FALSE)</f>
        <v>X</v>
      </c>
      <c r="D43">
        <v>10</v>
      </c>
      <c r="E43" t="s">
        <v>198</v>
      </c>
      <c r="F43" t="s">
        <v>198</v>
      </c>
      <c r="G43" t="s">
        <v>202</v>
      </c>
      <c r="H43" t="s">
        <v>230</v>
      </c>
      <c r="I43" t="s">
        <v>231</v>
      </c>
      <c r="J43" t="s">
        <v>232</v>
      </c>
      <c r="L43" t="s">
        <v>257</v>
      </c>
    </row>
    <row r="44" spans="1:12" hidden="1" x14ac:dyDescent="0.3">
      <c r="A44" t="s">
        <v>53</v>
      </c>
      <c r="B44" t="s">
        <v>142</v>
      </c>
      <c r="C44">
        <f>VLOOKUP(A44,'Group Condition'!$A$2:$I$88,7,FALSE)</f>
        <v>0</v>
      </c>
    </row>
    <row r="45" spans="1:12" hidden="1" x14ac:dyDescent="0.3">
      <c r="A45" t="s">
        <v>72</v>
      </c>
      <c r="B45" t="s">
        <v>161</v>
      </c>
      <c r="C45">
        <f>VLOOKUP(A45,'Group Condition'!$A$2:$I$88,7,FALSE)</f>
        <v>0</v>
      </c>
    </row>
    <row r="46" spans="1:12" hidden="1" x14ac:dyDescent="0.3">
      <c r="A46" t="s">
        <v>34</v>
      </c>
      <c r="B46" t="s">
        <v>123</v>
      </c>
      <c r="C46">
        <f>VLOOKUP(A46,'Group Condition'!$A$2:$I$88,7,FALSE)</f>
        <v>0</v>
      </c>
    </row>
    <row r="47" spans="1:12" hidden="1" x14ac:dyDescent="0.3">
      <c r="A47" t="s">
        <v>65</v>
      </c>
      <c r="B47" t="s">
        <v>154</v>
      </c>
      <c r="C47">
        <f>VLOOKUP(A47,'Group Condition'!$A$2:$I$88,7,FALSE)</f>
        <v>0</v>
      </c>
    </row>
    <row r="48" spans="1:12" hidden="1" x14ac:dyDescent="0.3">
      <c r="A48" t="s">
        <v>28</v>
      </c>
      <c r="B48" t="s">
        <v>116</v>
      </c>
      <c r="C48">
        <f>VLOOKUP(A48,'Group Condition'!$A$2:$I$88,7,FALSE)</f>
        <v>0</v>
      </c>
    </row>
    <row r="49" spans="1:12" hidden="1" x14ac:dyDescent="0.3">
      <c r="A49" t="s">
        <v>67</v>
      </c>
      <c r="B49" t="s">
        <v>156</v>
      </c>
      <c r="C49" t="str">
        <f>VLOOKUP(A49,'Group Condition'!$A$2:$I$88,7,FALSE)</f>
        <v>X</v>
      </c>
    </row>
    <row r="50" spans="1:12" hidden="1" x14ac:dyDescent="0.3">
      <c r="A50" t="s">
        <v>23</v>
      </c>
      <c r="B50" t="s">
        <v>109</v>
      </c>
      <c r="C50" t="str">
        <f>VLOOKUP(A50,'Group Condition'!$A$2:$I$88,7,FALSE)</f>
        <v>X</v>
      </c>
    </row>
    <row r="51" spans="1:12" hidden="1" x14ac:dyDescent="0.3">
      <c r="A51" t="s">
        <v>47</v>
      </c>
      <c r="B51" t="s">
        <v>136</v>
      </c>
      <c r="C51">
        <f>VLOOKUP(A51,'Group Condition'!$A$2:$I$88,7,FALSE)</f>
        <v>0</v>
      </c>
    </row>
    <row r="52" spans="1:12" hidden="1" x14ac:dyDescent="0.3">
      <c r="A52" t="s">
        <v>18</v>
      </c>
      <c r="B52" t="s">
        <v>103</v>
      </c>
      <c r="C52">
        <f>VLOOKUP(A52,'Group Condition'!$A$2:$I$88,7,FALSE)</f>
        <v>0</v>
      </c>
    </row>
    <row r="53" spans="1:12" hidden="1" x14ac:dyDescent="0.3">
      <c r="A53" t="s">
        <v>50</v>
      </c>
      <c r="B53" t="s">
        <v>139</v>
      </c>
      <c r="C53">
        <f>VLOOKUP(A53,'Group Condition'!$A$2:$I$88,7,FALSE)</f>
        <v>0</v>
      </c>
    </row>
    <row r="54" spans="1:12" hidden="1" x14ac:dyDescent="0.3">
      <c r="A54" t="s">
        <v>73</v>
      </c>
      <c r="B54" t="s">
        <v>162</v>
      </c>
      <c r="C54">
        <f>VLOOKUP(A54,'Group Condition'!$A$2:$I$88,7,FALSE)</f>
        <v>0</v>
      </c>
    </row>
    <row r="55" spans="1:12" hidden="1" x14ac:dyDescent="0.3">
      <c r="A55" t="s">
        <v>19</v>
      </c>
      <c r="B55" t="s">
        <v>105</v>
      </c>
      <c r="C55">
        <f>VLOOKUP(A55,'Group Condition'!$A$2:$I$88,7,FALSE)</f>
        <v>0</v>
      </c>
    </row>
    <row r="56" spans="1:12" hidden="1" x14ac:dyDescent="0.3">
      <c r="A56" t="s">
        <v>85</v>
      </c>
      <c r="B56" t="s">
        <v>174</v>
      </c>
      <c r="C56">
        <f>VLOOKUP(A56,'Group Condition'!$A$2:$I$88,7,FALSE)</f>
        <v>0</v>
      </c>
    </row>
    <row r="57" spans="1:12" hidden="1" x14ac:dyDescent="0.3">
      <c r="A57" t="s">
        <v>82</v>
      </c>
      <c r="B57" t="s">
        <v>171</v>
      </c>
      <c r="C57">
        <f>VLOOKUP(A57,'Group Condition'!$A$2:$I$88,7,FALSE)</f>
        <v>0</v>
      </c>
    </row>
    <row r="58" spans="1:12" x14ac:dyDescent="0.3">
      <c r="A58" t="s">
        <v>55</v>
      </c>
      <c r="B58" t="s">
        <v>144</v>
      </c>
      <c r="C58">
        <f>VLOOKUP(A58,'Group Condition'!$A$2:$I$88,7,FALSE)</f>
        <v>0</v>
      </c>
    </row>
    <row r="59" spans="1:12" hidden="1" x14ac:dyDescent="0.3">
      <c r="A59" t="s">
        <v>29</v>
      </c>
      <c r="B59" t="s">
        <v>117</v>
      </c>
      <c r="C59">
        <f>VLOOKUP(A59,'Group Condition'!$A$2:$I$88,7,FALSE)</f>
        <v>0</v>
      </c>
    </row>
    <row r="60" spans="1:12" hidden="1" x14ac:dyDescent="0.3">
      <c r="A60" t="s">
        <v>49</v>
      </c>
      <c r="B60" t="s">
        <v>138</v>
      </c>
      <c r="C60">
        <f>VLOOKUP(A60,'Group Condition'!$A$2:$I$88,7,FALSE)</f>
        <v>0</v>
      </c>
    </row>
    <row r="61" spans="1:12" hidden="1" x14ac:dyDescent="0.3">
      <c r="A61" t="s">
        <v>70</v>
      </c>
      <c r="B61" t="s">
        <v>159</v>
      </c>
      <c r="C61">
        <f>VLOOKUP(A61,'Group Condition'!$A$2:$I$88,7,FALSE)</f>
        <v>0</v>
      </c>
      <c r="D61">
        <v>7</v>
      </c>
      <c r="E61" t="s">
        <v>217</v>
      </c>
      <c r="F61" t="s">
        <v>217</v>
      </c>
      <c r="G61" t="s">
        <v>217</v>
      </c>
      <c r="H61" t="s">
        <v>233</v>
      </c>
      <c r="I61" t="s">
        <v>234</v>
      </c>
      <c r="J61" t="s">
        <v>235</v>
      </c>
      <c r="L61" t="s">
        <v>258</v>
      </c>
    </row>
    <row r="62" spans="1:12" hidden="1" x14ac:dyDescent="0.3">
      <c r="A62" t="s">
        <v>30</v>
      </c>
      <c r="B62" t="s">
        <v>118</v>
      </c>
      <c r="C62">
        <f>VLOOKUP(A62,'Group Condition'!$A$2:$I$88,7,FALSE)</f>
        <v>0</v>
      </c>
    </row>
    <row r="63" spans="1:12" hidden="1" x14ac:dyDescent="0.3">
      <c r="A63" t="s">
        <v>89</v>
      </c>
      <c r="B63" t="s">
        <v>178</v>
      </c>
      <c r="C63">
        <f>VLOOKUP(A63,'Group Condition'!$A$2:$I$88,7,FALSE)</f>
        <v>0</v>
      </c>
    </row>
    <row r="64" spans="1:12" hidden="1" x14ac:dyDescent="0.3">
      <c r="A64" t="s">
        <v>57</v>
      </c>
      <c r="B64" t="s">
        <v>146</v>
      </c>
      <c r="C64">
        <f>VLOOKUP(A64,'Group Condition'!$A$2:$I$88,7,FALSE)</f>
        <v>0</v>
      </c>
    </row>
    <row r="65" spans="1:9" hidden="1" x14ac:dyDescent="0.3">
      <c r="A65" t="s">
        <v>46</v>
      </c>
      <c r="B65" t="s">
        <v>135</v>
      </c>
      <c r="C65">
        <f>VLOOKUP(A65,'Group Condition'!$A$2:$I$88,7,FALSE)</f>
        <v>0</v>
      </c>
    </row>
    <row r="66" spans="1:9" x14ac:dyDescent="0.3">
      <c r="A66" t="s">
        <v>32</v>
      </c>
      <c r="B66" t="s">
        <v>120</v>
      </c>
      <c r="C66">
        <f>VLOOKUP(A66,'Group Condition'!$A$2:$I$88,7,FALSE)</f>
        <v>0</v>
      </c>
      <c r="D66">
        <v>18</v>
      </c>
      <c r="E66" t="s">
        <v>202</v>
      </c>
      <c r="F66" t="s">
        <v>198</v>
      </c>
      <c r="G66" t="s">
        <v>202</v>
      </c>
      <c r="H66" t="s">
        <v>236</v>
      </c>
      <c r="I66" t="s">
        <v>200</v>
      </c>
    </row>
    <row r="67" spans="1:9" hidden="1" x14ac:dyDescent="0.3">
      <c r="A67" t="s">
        <v>64</v>
      </c>
      <c r="B67" t="s">
        <v>153</v>
      </c>
      <c r="C67" t="str">
        <f>VLOOKUP(A67,'Group Condition'!$A$2:$I$88,7,FALSE)</f>
        <v>X</v>
      </c>
    </row>
    <row r="68" spans="1:9" hidden="1" x14ac:dyDescent="0.3">
      <c r="A68" t="s">
        <v>54</v>
      </c>
      <c r="B68" t="s">
        <v>143</v>
      </c>
      <c r="C68">
        <f>VLOOKUP(A68,'Group Condition'!$A$2:$I$88,7,FALSE)</f>
        <v>0</v>
      </c>
    </row>
    <row r="69" spans="1:9" hidden="1" x14ac:dyDescent="0.3">
      <c r="A69" t="s">
        <v>77</v>
      </c>
      <c r="B69" t="s">
        <v>166</v>
      </c>
      <c r="C69">
        <f>VLOOKUP(A69,'Group Condition'!$A$2:$I$88,7,FALSE)</f>
        <v>0</v>
      </c>
    </row>
    <row r="70" spans="1:9" hidden="1" x14ac:dyDescent="0.3">
      <c r="A70" t="s">
        <v>86</v>
      </c>
      <c r="B70" t="s">
        <v>175</v>
      </c>
      <c r="C70">
        <f>VLOOKUP(A70,'Group Condition'!$A$2:$I$88,7,FALSE)</f>
        <v>0</v>
      </c>
    </row>
    <row r="71" spans="1:9" hidden="1" x14ac:dyDescent="0.3">
      <c r="A71" t="s">
        <v>26</v>
      </c>
      <c r="B71" t="s">
        <v>113</v>
      </c>
      <c r="C71">
        <f>VLOOKUP(A71,'Group Condition'!$A$2:$I$88,7,FALSE)</f>
        <v>0</v>
      </c>
    </row>
    <row r="72" spans="1:9" x14ac:dyDescent="0.3">
      <c r="A72" t="s">
        <v>71</v>
      </c>
      <c r="B72" t="s">
        <v>160</v>
      </c>
      <c r="C72" t="str">
        <f>VLOOKUP(A72,'Group Condition'!$A$2:$I$88,7,FALSE)</f>
        <v>X</v>
      </c>
    </row>
    <row r="73" spans="1:9" hidden="1" x14ac:dyDescent="0.3">
      <c r="A73" t="s">
        <v>27</v>
      </c>
      <c r="B73" t="s">
        <v>115</v>
      </c>
      <c r="C73">
        <f>VLOOKUP(A73,'Group Condition'!$A$2:$I$88,7,FALSE)</f>
        <v>0</v>
      </c>
    </row>
    <row r="74" spans="1:9" x14ac:dyDescent="0.3">
      <c r="A74" t="s">
        <v>59</v>
      </c>
      <c r="B74" t="s">
        <v>148</v>
      </c>
      <c r="C74">
        <f>VLOOKUP(A74,'Group Condition'!$A$2:$I$88,7,FALSE)</f>
        <v>0</v>
      </c>
    </row>
    <row r="75" spans="1:9" hidden="1" x14ac:dyDescent="0.3">
      <c r="A75" t="s">
        <v>45</v>
      </c>
      <c r="B75" t="s">
        <v>134</v>
      </c>
      <c r="C75">
        <f>VLOOKUP(A75,'Group Condition'!$A$2:$I$88,7,FALSE)</f>
        <v>0</v>
      </c>
    </row>
    <row r="76" spans="1:9" hidden="1" x14ac:dyDescent="0.3">
      <c r="A76" t="s">
        <v>44</v>
      </c>
      <c r="B76" t="s">
        <v>133</v>
      </c>
      <c r="C76">
        <f>VLOOKUP(A76,'Group Condition'!$A$2:$I$88,7,FALSE)</f>
        <v>0</v>
      </c>
    </row>
    <row r="77" spans="1:9" x14ac:dyDescent="0.3">
      <c r="A77" t="s">
        <v>37</v>
      </c>
      <c r="B77" t="s">
        <v>126</v>
      </c>
      <c r="C77">
        <f>VLOOKUP(A77,'Group Condition'!$A$2:$I$88,7,FALSE)</f>
        <v>0</v>
      </c>
      <c r="D77">
        <v>35</v>
      </c>
      <c r="E77" t="s">
        <v>202</v>
      </c>
      <c r="F77" t="s">
        <v>203</v>
      </c>
      <c r="G77" t="s">
        <v>203</v>
      </c>
      <c r="H77" t="s">
        <v>237</v>
      </c>
      <c r="I77" t="s">
        <v>238</v>
      </c>
    </row>
    <row r="78" spans="1:9" x14ac:dyDescent="0.3">
      <c r="A78" t="s">
        <v>14</v>
      </c>
      <c r="B78" t="s">
        <v>97</v>
      </c>
      <c r="C78" t="str">
        <f>VLOOKUP(A78,'Group Condition'!$A$2:$I$88,7,FALSE)</f>
        <v>X</v>
      </c>
      <c r="D78">
        <v>20</v>
      </c>
      <c r="E78" t="s">
        <v>202</v>
      </c>
      <c r="F78" t="s">
        <v>203</v>
      </c>
      <c r="G78" t="s">
        <v>203</v>
      </c>
      <c r="H78" t="s">
        <v>239</v>
      </c>
      <c r="I78" t="s">
        <v>240</v>
      </c>
    </row>
    <row r="79" spans="1:9" hidden="1" x14ac:dyDescent="0.3">
      <c r="A79" t="s">
        <v>38</v>
      </c>
      <c r="B79" t="s">
        <v>127</v>
      </c>
    </row>
    <row r="80" spans="1:9" x14ac:dyDescent="0.3">
      <c r="A80" t="s">
        <v>33</v>
      </c>
      <c r="B80" t="s">
        <v>121</v>
      </c>
      <c r="C80">
        <f>VLOOKUP(A80,'Group Condition'!$A$2:$I$88,7,FALSE)</f>
        <v>0</v>
      </c>
      <c r="D80">
        <v>2</v>
      </c>
      <c r="E80" t="s">
        <v>202</v>
      </c>
      <c r="F80" t="s">
        <v>202</v>
      </c>
      <c r="G80" t="s">
        <v>241</v>
      </c>
      <c r="H80" t="s">
        <v>230</v>
      </c>
      <c r="I80" t="s">
        <v>242</v>
      </c>
    </row>
    <row r="81" spans="1:12" hidden="1" x14ac:dyDescent="0.3">
      <c r="A81" t="s">
        <v>60</v>
      </c>
      <c r="B81" t="s">
        <v>149</v>
      </c>
      <c r="C81">
        <f>VLOOKUP(A81,'Group Condition'!$A$2:$I$88,7,FALSE)</f>
        <v>0</v>
      </c>
    </row>
    <row r="82" spans="1:12" hidden="1" x14ac:dyDescent="0.3">
      <c r="A82" t="s">
        <v>11</v>
      </c>
      <c r="B82" t="s">
        <v>94</v>
      </c>
      <c r="C82" t="str">
        <f>VLOOKUP(A82,'Group Condition'!$A$2:$I$88,7,FALSE)</f>
        <v>X</v>
      </c>
    </row>
    <row r="83" spans="1:12" hidden="1" x14ac:dyDescent="0.3">
      <c r="A83" t="s">
        <v>13</v>
      </c>
      <c r="B83" t="s">
        <v>96</v>
      </c>
      <c r="C83" t="str">
        <f>VLOOKUP(A83,'Group Condition'!$A$2:$I$88,7,FALSE)</f>
        <v>X</v>
      </c>
      <c r="D83">
        <v>19</v>
      </c>
      <c r="E83" t="s">
        <v>202</v>
      </c>
      <c r="F83" t="s">
        <v>198</v>
      </c>
      <c r="G83" t="s">
        <v>202</v>
      </c>
      <c r="H83" t="s">
        <v>243</v>
      </c>
      <c r="I83" t="s">
        <v>244</v>
      </c>
      <c r="J83" t="s">
        <v>245</v>
      </c>
      <c r="L83" t="s">
        <v>259</v>
      </c>
    </row>
    <row r="84" spans="1:12" hidden="1" x14ac:dyDescent="0.3">
      <c r="A84" t="s">
        <v>15</v>
      </c>
      <c r="B84" t="s">
        <v>98</v>
      </c>
      <c r="C84">
        <f>VLOOKUP(A84,'Group Condition'!$A$2:$I$88,7,FALSE)</f>
        <v>0</v>
      </c>
    </row>
    <row r="85" spans="1:12" hidden="1" x14ac:dyDescent="0.3">
      <c r="A85" t="s">
        <v>51</v>
      </c>
      <c r="B85" t="s">
        <v>140</v>
      </c>
      <c r="C85">
        <f>VLOOKUP(A85,'Group Condition'!$A$2:$I$88,7,FALSE)</f>
        <v>0</v>
      </c>
    </row>
    <row r="86" spans="1:12" hidden="1" x14ac:dyDescent="0.3">
      <c r="A86" t="s">
        <v>16</v>
      </c>
      <c r="B86" t="s">
        <v>99</v>
      </c>
      <c r="C86">
        <f>VLOOKUP(A86,'Group Condition'!$A$2:$I$88,7,FALSE)</f>
        <v>0</v>
      </c>
    </row>
    <row r="87" spans="1:12" hidden="1" x14ac:dyDescent="0.3">
      <c r="A87" t="s">
        <v>39</v>
      </c>
      <c r="B87" t="s">
        <v>128</v>
      </c>
      <c r="C87">
        <f>VLOOKUP(A87,'Group Condition'!$A$2:$I$88,7,FALSE)</f>
        <v>0</v>
      </c>
    </row>
    <row r="88" spans="1:12" hidden="1" x14ac:dyDescent="0.3">
      <c r="A88" t="s">
        <v>43</v>
      </c>
      <c r="B88" t="s">
        <v>132</v>
      </c>
      <c r="C88">
        <f>VLOOKUP(A88,'Group Condition'!$A$2:$I$88,7,FALSE)</f>
        <v>0</v>
      </c>
    </row>
  </sheetData>
  <autoFilter ref="A1:J88">
    <filterColumn colId="2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pane xSplit="4" ySplit="1" topLeftCell="E30" activePane="bottomRight" state="frozen"/>
      <selection pane="topRight" activeCell="E1" sqref="E1"/>
      <selection pane="bottomLeft" activeCell="A2" sqref="A2"/>
      <selection pane="bottomRight" activeCell="N64" sqref="N64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2.44140625" style="3" bestFit="1" customWidth="1"/>
    <col min="5" max="5" width="20" style="3" bestFit="1" customWidth="1"/>
    <col min="6" max="6" width="25.44140625" style="3" hidden="1" customWidth="1"/>
    <col min="7" max="7" width="24.21875" style="10" hidden="1" customWidth="1"/>
    <col min="8" max="8" width="20" style="4" hidden="1" customWidth="1"/>
    <col min="9" max="9" width="27.88671875" style="3" hidden="1" customWidth="1"/>
    <col min="10" max="10" width="12.5546875" style="3" hidden="1" customWidth="1"/>
    <col min="11" max="11" width="21.44140625" style="3" hidden="1" customWidth="1"/>
    <col min="12" max="12" width="21.44140625" style="3" customWidth="1"/>
    <col min="13" max="13" width="10.88671875" style="3" customWidth="1"/>
    <col min="14" max="14" width="21.44140625" style="3" bestFit="1" customWidth="1"/>
    <col min="15" max="15" width="8.88671875" style="3"/>
    <col min="16" max="16" width="23.6640625" style="3" bestFit="1" customWidth="1"/>
    <col min="17" max="17" width="21.44140625" style="3" bestFit="1" customWidth="1"/>
    <col min="18" max="18" width="20.21875" style="3" bestFit="1" customWidth="1"/>
    <col min="19" max="16384" width="8.88671875" style="3"/>
  </cols>
  <sheetData>
    <row r="1" spans="1:17" ht="16.2" thickBot="1" x14ac:dyDescent="0.35">
      <c r="A1" s="6" t="s">
        <v>90</v>
      </c>
      <c r="B1" s="6" t="s">
        <v>181</v>
      </c>
      <c r="C1" s="3" t="s">
        <v>182</v>
      </c>
      <c r="D1" s="3" t="s">
        <v>185</v>
      </c>
      <c r="E1" s="3" t="s">
        <v>184</v>
      </c>
      <c r="F1" s="3" t="s">
        <v>186</v>
      </c>
      <c r="G1" s="10" t="s">
        <v>189</v>
      </c>
      <c r="H1" s="4" t="s">
        <v>271</v>
      </c>
      <c r="I1" s="3" t="s">
        <v>246</v>
      </c>
      <c r="J1" s="3" t="s">
        <v>273</v>
      </c>
      <c r="K1" s="3" t="s">
        <v>359</v>
      </c>
      <c r="L1" s="3" t="s">
        <v>393</v>
      </c>
      <c r="M1" s="3" t="s">
        <v>392</v>
      </c>
    </row>
    <row r="2" spans="1:17" ht="16.2" thickBot="1" x14ac:dyDescent="0.35">
      <c r="A2" s="7" t="s">
        <v>3</v>
      </c>
      <c r="B2" s="3" t="s">
        <v>122</v>
      </c>
      <c r="C2" s="7">
        <v>1001094433</v>
      </c>
      <c r="D2" s="7" t="str">
        <f>VLOOKUP(A2,'Group Condition'!$A$2:$K$88,9,FALSE)</f>
        <v>X</v>
      </c>
      <c r="E2" s="6">
        <v>45700000</v>
      </c>
      <c r="F2" s="7">
        <v>1001094433</v>
      </c>
      <c r="G2" s="11">
        <f>F2*1.25</f>
        <v>1251368041.25</v>
      </c>
      <c r="L2" s="3">
        <f>VLOOKUP($A2,[2]Master_11302020_KDENR!$A$2:$B$68,2,FALSE)</f>
        <v>1251368041</v>
      </c>
      <c r="M2" s="3">
        <f>IF(L2=C2,"",1)</f>
        <v>1</v>
      </c>
    </row>
    <row r="3" spans="1:17" ht="16.2" thickBot="1" x14ac:dyDescent="0.35">
      <c r="A3" s="7" t="s">
        <v>4</v>
      </c>
      <c r="B3" s="3" t="s">
        <v>102</v>
      </c>
      <c r="C3" s="7">
        <v>20527442.649999999</v>
      </c>
      <c r="D3" s="7" t="str">
        <f>VLOOKUP(A3,'Group Condition'!$A$2:$K$88,9,FALSE)</f>
        <v/>
      </c>
      <c r="E3" s="6">
        <v>6384375</v>
      </c>
      <c r="F3" s="6"/>
      <c r="G3" s="11"/>
      <c r="J3" s="3">
        <v>10000000</v>
      </c>
      <c r="K3" s="3">
        <f>J3*5</f>
        <v>50000000</v>
      </c>
      <c r="L3" s="3">
        <f>VLOOKUP($A3,[2]Master_11302020_KDENR!$A$2:$B$68,2,FALSE)</f>
        <v>6384375</v>
      </c>
      <c r="M3" s="3">
        <f t="shared" ref="M3:M66" si="0">IF(L3=C3,"",1)</f>
        <v>1</v>
      </c>
    </row>
    <row r="4" spans="1:17" ht="16.2" thickBot="1" x14ac:dyDescent="0.35">
      <c r="A4" s="7" t="s">
        <v>5</v>
      </c>
      <c r="B4" s="3" t="s">
        <v>110</v>
      </c>
      <c r="C4" s="7">
        <v>114181041.2</v>
      </c>
      <c r="D4" s="7" t="str">
        <f>VLOOKUP(A4,'Group Condition'!$A$2:$K$88,9,FALSE)</f>
        <v/>
      </c>
      <c r="E4" s="6">
        <v>19030174.25</v>
      </c>
      <c r="F4" s="6"/>
      <c r="G4" s="7">
        <v>114181041.2</v>
      </c>
      <c r="L4" s="3">
        <f>VLOOKUP($A4,[2]Master_11302020_KDENR!$A$2:$B$68,2,FALSE)</f>
        <v>114181041.2</v>
      </c>
      <c r="M4" s="3" t="str">
        <f t="shared" si="0"/>
        <v/>
      </c>
    </row>
    <row r="5" spans="1:17" ht="16.2" thickBot="1" x14ac:dyDescent="0.35">
      <c r="A5" s="7" t="s">
        <v>6</v>
      </c>
      <c r="B5" s="3" t="s">
        <v>104</v>
      </c>
      <c r="C5" s="7">
        <v>15816.31169</v>
      </c>
      <c r="D5" s="7" t="str">
        <f>VLOOKUP(A5,'Group Condition'!$A$2:$K$88,9,FALSE)</f>
        <v/>
      </c>
      <c r="E5" s="6">
        <v>175816.31169</v>
      </c>
      <c r="F5" s="6"/>
      <c r="G5" s="11"/>
      <c r="K5" s="3">
        <f>C5*5</f>
        <v>79081.558449999997</v>
      </c>
      <c r="L5" s="3">
        <f>VLOOKUP($A5,[2]Master_11302020_KDENR!$A$2:$B$68,2,FALSE)</f>
        <v>175816.31169</v>
      </c>
      <c r="M5" s="3">
        <f t="shared" si="0"/>
        <v>1</v>
      </c>
    </row>
    <row r="6" spans="1:17" ht="16.2" thickBot="1" x14ac:dyDescent="0.35">
      <c r="A6" s="7" t="s">
        <v>7</v>
      </c>
      <c r="B6" s="3" t="s">
        <v>114</v>
      </c>
      <c r="C6" s="7">
        <v>16477555.609999999</v>
      </c>
      <c r="D6" s="7" t="str">
        <f>VLOOKUP(A6,'Group Condition'!$A$2:$K$88,9,FALSE)</f>
        <v/>
      </c>
      <c r="E6" s="6">
        <v>993066.96089999995</v>
      </c>
      <c r="F6" s="6"/>
      <c r="G6" s="17">
        <f>C6*0.75</f>
        <v>12358166.7075</v>
      </c>
      <c r="K6" s="11"/>
      <c r="L6" s="3">
        <f>VLOOKUP($A6,[2]Master_11302020_KDENR!$A$2:$B$68,2,FALSE)</f>
        <v>12358166.710000001</v>
      </c>
      <c r="M6" s="3">
        <f t="shared" si="0"/>
        <v>1</v>
      </c>
      <c r="N6" s="11"/>
    </row>
    <row r="7" spans="1:17" ht="16.2" thickBot="1" x14ac:dyDescent="0.35">
      <c r="A7" s="7" t="s">
        <v>8</v>
      </c>
      <c r="B7" s="3" t="s">
        <v>101</v>
      </c>
      <c r="C7" s="7">
        <v>254421.22440000001</v>
      </c>
      <c r="D7" s="7" t="str">
        <f>VLOOKUP(A7,'Group Condition'!$A$2:$K$88,9,FALSE)</f>
        <v/>
      </c>
      <c r="E7" s="6">
        <v>150000</v>
      </c>
      <c r="F7" s="6">
        <v>100000</v>
      </c>
      <c r="G7" s="16">
        <v>200000</v>
      </c>
      <c r="L7" s="3">
        <f>VLOOKUP($A7,[2]Master_11302020_KDENR!$A$2:$B$68,2,FALSE)</f>
        <v>200000</v>
      </c>
      <c r="M7" s="3">
        <f t="shared" si="0"/>
        <v>1</v>
      </c>
    </row>
    <row r="8" spans="1:17" ht="16.2" thickBot="1" x14ac:dyDescent="0.35">
      <c r="A8" s="7" t="s">
        <v>9</v>
      </c>
      <c r="B8" s="3" t="s">
        <v>93</v>
      </c>
      <c r="C8" s="8">
        <v>229000000000</v>
      </c>
      <c r="D8" s="7" t="str">
        <f>VLOOKUP(A8,'Group Condition'!$A$2:$K$88,9,FALSE)</f>
        <v/>
      </c>
      <c r="E8" s="6">
        <v>2000000000000</v>
      </c>
      <c r="F8" s="6"/>
      <c r="G8" s="11"/>
      <c r="L8" s="3">
        <f>VLOOKUP($A8,[2]Master_11302020_KDENR!$A$2:$B$68,2,FALSE)</f>
        <v>2000000000000</v>
      </c>
      <c r="M8" s="3">
        <f t="shared" si="0"/>
        <v>1</v>
      </c>
    </row>
    <row r="9" spans="1:17" ht="16.2" thickBot="1" x14ac:dyDescent="0.35">
      <c r="A9" s="7" t="s">
        <v>25</v>
      </c>
      <c r="B9" s="3" t="s">
        <v>112</v>
      </c>
      <c r="C9" s="7">
        <v>32122718.550000001</v>
      </c>
      <c r="D9" s="7" t="str">
        <f>VLOOKUP(A9,'Group Condition'!$A$2:$K$88,9,FALSE)</f>
        <v/>
      </c>
      <c r="E9" s="6">
        <v>321227180.55000001</v>
      </c>
      <c r="F9" s="6"/>
      <c r="G9" s="11"/>
      <c r="H9" s="17">
        <v>32122718.550000001</v>
      </c>
      <c r="J9" s="3">
        <v>124245436</v>
      </c>
      <c r="K9" s="11">
        <v>12424654360</v>
      </c>
      <c r="L9" s="3">
        <f>VLOOKUP($A9,[2]Master_11302020_KDENR!$A$2:$B$68,2,FALSE)</f>
        <v>321227180.55000001</v>
      </c>
      <c r="M9" s="3">
        <f t="shared" si="0"/>
        <v>1</v>
      </c>
      <c r="N9" s="11"/>
      <c r="P9" s="11"/>
    </row>
    <row r="10" spans="1:17" ht="16.2" thickBot="1" x14ac:dyDescent="0.35">
      <c r="A10" s="7" t="s">
        <v>35</v>
      </c>
      <c r="B10" s="3" t="s">
        <v>124</v>
      </c>
      <c r="C10" s="7">
        <v>2123.8950410000002</v>
      </c>
      <c r="D10" s="7" t="str">
        <f>VLOOKUP(A10,'Group Condition'!$A$2:$K$88,9,FALSE)</f>
        <v/>
      </c>
      <c r="E10" s="6">
        <v>2123.8950410000002</v>
      </c>
      <c r="F10" s="6"/>
      <c r="G10" s="11"/>
      <c r="I10" s="3">
        <v>5000</v>
      </c>
      <c r="J10" s="3">
        <v>50000</v>
      </c>
      <c r="K10" s="3">
        <f>J10*10</f>
        <v>500000</v>
      </c>
      <c r="L10" s="3">
        <f>VLOOKUP($A10,[2]Master_11302020_KDENR!$A$2:$B$68,2,FALSE)</f>
        <v>2123.8950410000002</v>
      </c>
      <c r="M10" s="3" t="str">
        <f t="shared" si="0"/>
        <v/>
      </c>
    </row>
    <row r="11" spans="1:17" ht="16.2" thickBot="1" x14ac:dyDescent="0.35">
      <c r="A11" s="7" t="s">
        <v>40</v>
      </c>
      <c r="B11" s="3" t="s">
        <v>129</v>
      </c>
      <c r="C11" s="7">
        <v>74822.192989999996</v>
      </c>
      <c r="D11" s="7" t="str">
        <f>VLOOKUP(A11,'Group Condition'!$A$2:$K$88,9,FALSE)</f>
        <v/>
      </c>
      <c r="E11" s="6">
        <v>74822.192989999996</v>
      </c>
      <c r="F11" s="6"/>
      <c r="G11" s="11"/>
      <c r="K11" s="11">
        <v>748220</v>
      </c>
      <c r="L11" s="3">
        <f>VLOOKUP($A11,[2]Master_11302020_KDENR!$A$2:$B$68,2,FALSE)</f>
        <v>74822.192989999996</v>
      </c>
      <c r="M11" s="3" t="str">
        <f t="shared" si="0"/>
        <v/>
      </c>
      <c r="N11" s="11"/>
      <c r="P11" s="11"/>
    </row>
    <row r="12" spans="1:17" ht="16.2" thickBot="1" x14ac:dyDescent="0.35">
      <c r="A12" s="7" t="s">
        <v>58</v>
      </c>
      <c r="B12" s="3" t="s">
        <v>147</v>
      </c>
      <c r="C12" s="7">
        <v>235.45910710000001</v>
      </c>
      <c r="D12" s="7" t="str">
        <f>VLOOKUP(A12,'Group Condition'!$A$2:$K$88,9,FALSE)</f>
        <v/>
      </c>
      <c r="E12" s="6">
        <v>10</v>
      </c>
      <c r="F12" s="6"/>
      <c r="G12" s="11">
        <v>235</v>
      </c>
      <c r="L12" s="3">
        <f>VLOOKUP($A12,[2]Master_11302020_KDENR!$A$2:$B$68,2,FALSE)</f>
        <v>235</v>
      </c>
      <c r="M12" s="3">
        <f t="shared" si="0"/>
        <v>1</v>
      </c>
    </row>
    <row r="13" spans="1:17" ht="16.2" thickBot="1" x14ac:dyDescent="0.35">
      <c r="A13" s="7" t="s">
        <v>20</v>
      </c>
      <c r="B13" s="3" t="s">
        <v>106</v>
      </c>
      <c r="C13" s="7">
        <v>25797.24295</v>
      </c>
      <c r="D13" s="7" t="str">
        <f>VLOOKUP(A13,'Group Condition'!$A$2:$K$88,9,FALSE)</f>
        <v/>
      </c>
      <c r="E13" s="6">
        <v>100</v>
      </c>
      <c r="F13" s="6"/>
      <c r="G13" s="11"/>
      <c r="L13" s="3">
        <f>VLOOKUP($A13,[2]Master_11302020_KDENR!$A$2:$B$68,2,FALSE)</f>
        <v>100</v>
      </c>
      <c r="M13" s="3">
        <f t="shared" si="0"/>
        <v>1</v>
      </c>
    </row>
    <row r="14" spans="1:17" ht="16.2" thickBot="1" x14ac:dyDescent="0.35">
      <c r="A14" s="7" t="s">
        <v>31</v>
      </c>
      <c r="B14" s="3" t="s">
        <v>119</v>
      </c>
      <c r="C14" s="7">
        <v>1718757.3940000001</v>
      </c>
      <c r="D14" s="7" t="str">
        <f>VLOOKUP(A14,'Group Condition'!$A$2:$K$88,9,FALSE)</f>
        <v/>
      </c>
      <c r="E14" s="6">
        <v>1718757.3940000001</v>
      </c>
      <c r="F14" s="6">
        <f>E14*0.5</f>
        <v>859378.69700000004</v>
      </c>
      <c r="G14" s="16">
        <v>1000000</v>
      </c>
      <c r="K14" s="3">
        <v>1500000</v>
      </c>
      <c r="L14" s="3">
        <f>VLOOKUP($A14,[2]Master_11302020_KDENR!$A$2:$B$68,2,FALSE)</f>
        <v>1000000</v>
      </c>
      <c r="M14" s="3">
        <f t="shared" si="0"/>
        <v>1</v>
      </c>
    </row>
    <row r="15" spans="1:17" ht="16.2" thickBot="1" x14ac:dyDescent="0.35">
      <c r="A15" s="7" t="s">
        <v>48</v>
      </c>
      <c r="B15" s="3" t="s">
        <v>137</v>
      </c>
      <c r="C15" s="7">
        <v>15874.27808</v>
      </c>
      <c r="D15" s="7" t="str">
        <f>VLOOKUP(A15,'Group Condition'!$A$2:$K$88,9,FALSE)</f>
        <v/>
      </c>
      <c r="E15" s="6">
        <v>15874.27808</v>
      </c>
      <c r="F15" s="6"/>
      <c r="G15" s="11"/>
      <c r="L15" s="3">
        <f>VLOOKUP($A15,[2]Master_11302020_KDENR!$A$2:$B$68,2,FALSE)</f>
        <v>15874.27808</v>
      </c>
      <c r="M15" s="3" t="str">
        <f t="shared" si="0"/>
        <v/>
      </c>
    </row>
    <row r="16" spans="1:17" ht="16.2" thickBot="1" x14ac:dyDescent="0.35">
      <c r="A16" s="7" t="s">
        <v>12</v>
      </c>
      <c r="B16" s="3" t="s">
        <v>95</v>
      </c>
      <c r="C16" s="7">
        <v>2124041.1490000002</v>
      </c>
      <c r="D16" s="7" t="str">
        <f>VLOOKUP(A16,'Group Condition'!$A$2:$K$88,9,FALSE)</f>
        <v/>
      </c>
      <c r="E16" s="6">
        <v>2124041.1490000002</v>
      </c>
      <c r="F16" s="6"/>
      <c r="G16" s="16">
        <f>E16*1.25</f>
        <v>2655051.4362500003</v>
      </c>
      <c r="K16" s="5">
        <v>4000000</v>
      </c>
      <c r="L16" s="3">
        <f>VLOOKUP($A16,[2]Master_11302020_KDENR!$A$2:$B$68,2,FALSE)</f>
        <v>2655051.4360000002</v>
      </c>
      <c r="M16" s="3">
        <f t="shared" si="0"/>
        <v>1</v>
      </c>
      <c r="N16" s="5"/>
      <c r="P16" s="5"/>
      <c r="Q16" s="5"/>
    </row>
    <row r="17" spans="1:17" ht="16.2" thickBot="1" x14ac:dyDescent="0.35">
      <c r="A17" s="7" t="s">
        <v>22</v>
      </c>
      <c r="B17" s="3" t="s">
        <v>108</v>
      </c>
      <c r="C17" s="7">
        <v>21996106.07</v>
      </c>
      <c r="D17" s="7" t="str">
        <f>VLOOKUP(A17,'Group Condition'!$A$2:$K$88,9,FALSE)</f>
        <v/>
      </c>
      <c r="E17" s="6">
        <v>4000000</v>
      </c>
      <c r="F17" s="6"/>
      <c r="G17" s="11">
        <v>10000000</v>
      </c>
      <c r="K17" s="5">
        <f>C17*0.75</f>
        <v>16497079.5525</v>
      </c>
      <c r="L17" s="3">
        <f>VLOOKUP($A17,[2]Master_11302020_KDENR!$A$2:$B$68,2,FALSE)</f>
        <v>10000000</v>
      </c>
      <c r="M17" s="3">
        <f t="shared" si="0"/>
        <v>1</v>
      </c>
      <c r="N17" s="5"/>
      <c r="P17" s="5"/>
    </row>
    <row r="18" spans="1:17" ht="16.2" thickBot="1" x14ac:dyDescent="0.35">
      <c r="A18" s="7" t="s">
        <v>36</v>
      </c>
      <c r="B18" s="3" t="s">
        <v>125</v>
      </c>
      <c r="C18" s="7">
        <v>129309.07709999999</v>
      </c>
      <c r="D18" s="7" t="str">
        <f>VLOOKUP(A18,'Group Condition'!$A$2:$K$88,9,FALSE)</f>
        <v/>
      </c>
      <c r="E18" s="6">
        <v>100000</v>
      </c>
      <c r="F18" s="6">
        <f>E18*0.75</f>
        <v>75000</v>
      </c>
      <c r="G18" s="15">
        <v>100000</v>
      </c>
      <c r="J18" s="3">
        <v>1000000</v>
      </c>
      <c r="K18" s="3">
        <f>J18*10</f>
        <v>10000000</v>
      </c>
      <c r="L18" s="3">
        <f>VLOOKUP($A18,[2]Master_11302020_KDENR!$A$2:$B$68,2,FALSE)</f>
        <v>100000</v>
      </c>
      <c r="M18" s="3">
        <f t="shared" si="0"/>
        <v>1</v>
      </c>
      <c r="N18" s="5"/>
      <c r="P18" s="5"/>
      <c r="Q18" s="5"/>
    </row>
    <row r="19" spans="1:17" ht="16.2" thickBot="1" x14ac:dyDescent="0.35">
      <c r="A19" s="7" t="s">
        <v>17</v>
      </c>
      <c r="B19" s="3" t="s">
        <v>100</v>
      </c>
      <c r="C19" s="7">
        <v>13236869.029999999</v>
      </c>
      <c r="D19" s="7" t="str">
        <f>VLOOKUP(A19,'Group Condition'!$A$2:$K$88,9,FALSE)</f>
        <v>X</v>
      </c>
      <c r="E19" s="6">
        <v>6500000</v>
      </c>
      <c r="F19" s="6"/>
      <c r="G19" s="11"/>
      <c r="H19" s="18"/>
      <c r="L19" s="3">
        <f>VLOOKUP($A19,[2]Master_11302020_KDENR!$A$2:$B$68,2,FALSE)</f>
        <v>6500000</v>
      </c>
      <c r="M19" s="3">
        <f t="shared" si="0"/>
        <v>1</v>
      </c>
      <c r="N19" s="5"/>
      <c r="P19" s="5"/>
      <c r="Q19" s="5"/>
    </row>
    <row r="20" spans="1:17" ht="16.2" thickBot="1" x14ac:dyDescent="0.35">
      <c r="A20" s="7" t="s">
        <v>42</v>
      </c>
      <c r="B20" s="3" t="s">
        <v>131</v>
      </c>
      <c r="C20" s="7">
        <v>172649603.19999999</v>
      </c>
      <c r="D20" s="7" t="str">
        <f>VLOOKUP(A20,'Group Condition'!$A$2:$K$88,9,FALSE)</f>
        <v/>
      </c>
      <c r="E20" s="6">
        <v>49700000</v>
      </c>
      <c r="F20" s="6"/>
      <c r="G20" s="11">
        <v>100000000</v>
      </c>
      <c r="J20" s="3">
        <v>150000000</v>
      </c>
      <c r="L20" s="3">
        <f>VLOOKUP($A20,[2]Master_11302020_KDENR!$A$2:$B$68,2,FALSE)</f>
        <v>100000000</v>
      </c>
      <c r="M20" s="3">
        <f t="shared" si="0"/>
        <v>1</v>
      </c>
      <c r="P20" s="5"/>
      <c r="Q20" s="5"/>
    </row>
    <row r="21" spans="1:17" ht="16.2" thickBot="1" x14ac:dyDescent="0.35">
      <c r="A21" s="7" t="s">
        <v>63</v>
      </c>
      <c r="B21" s="3" t="s">
        <v>152</v>
      </c>
      <c r="C21" s="7">
        <v>0.05</v>
      </c>
      <c r="D21" s="7" t="str">
        <f>VLOOKUP(A21,'Group Condition'!$A$2:$K$88,9,FALSE)</f>
        <v/>
      </c>
      <c r="E21" s="6">
        <v>3.5000000000000003E-2</v>
      </c>
      <c r="F21" s="6">
        <f>0.02</f>
        <v>0.02</v>
      </c>
      <c r="G21" s="11"/>
      <c r="H21" s="4">
        <v>0.01</v>
      </c>
      <c r="L21" s="3">
        <v>0.02</v>
      </c>
      <c r="M21" s="3">
        <f t="shared" si="0"/>
        <v>1</v>
      </c>
    </row>
    <row r="22" spans="1:17" ht="16.2" thickBot="1" x14ac:dyDescent="0.35">
      <c r="A22" s="7" t="s">
        <v>61</v>
      </c>
      <c r="B22" s="3" t="s">
        <v>150</v>
      </c>
      <c r="C22" s="7">
        <v>747577.53830000001</v>
      </c>
      <c r="D22" s="7" t="str">
        <f>VLOOKUP(A22,'Group Condition'!$A$2:$K$88,9,FALSE)</f>
        <v/>
      </c>
      <c r="E22" s="6">
        <v>197000</v>
      </c>
      <c r="F22" s="6"/>
      <c r="G22" s="11">
        <v>500000</v>
      </c>
      <c r="L22" s="3">
        <f>VLOOKUP($A22,[2]Master_11302020_KDENR!$A$2:$B$68,2,FALSE)</f>
        <v>500000</v>
      </c>
      <c r="M22" s="3">
        <f t="shared" si="0"/>
        <v>1</v>
      </c>
    </row>
    <row r="23" spans="1:17" ht="16.2" thickBot="1" x14ac:dyDescent="0.35">
      <c r="A23" s="7" t="s">
        <v>52</v>
      </c>
      <c r="B23" s="3" t="s">
        <v>141</v>
      </c>
      <c r="C23" s="7">
        <v>15150975.09</v>
      </c>
      <c r="D23" s="7" t="str">
        <f>VLOOKUP(A23,'Group Condition'!$A$2:$K$88,9,FALSE)</f>
        <v/>
      </c>
      <c r="E23" s="6">
        <v>15150975.09</v>
      </c>
      <c r="F23" s="6"/>
      <c r="G23" s="11"/>
      <c r="L23" s="3">
        <f>VLOOKUP($A23,[2]Master_11302020_KDENR!$A$2:$B$68,2,FALSE)</f>
        <v>15150975.09</v>
      </c>
      <c r="M23" s="3" t="str">
        <f t="shared" si="0"/>
        <v/>
      </c>
    </row>
    <row r="24" spans="1:17" ht="16.2" thickBot="1" x14ac:dyDescent="0.35">
      <c r="A24" s="7" t="s">
        <v>62</v>
      </c>
      <c r="B24" s="3" t="s">
        <v>151</v>
      </c>
      <c r="C24" s="7">
        <v>0.05</v>
      </c>
      <c r="D24" s="7" t="str">
        <f>VLOOKUP(A24,'Group Condition'!$A$2:$K$88,9,FALSE)</f>
        <v>X</v>
      </c>
      <c r="E24" s="6">
        <v>3.5000000000000003E-2</v>
      </c>
      <c r="F24" s="6">
        <v>0.02</v>
      </c>
      <c r="G24" s="11"/>
      <c r="H24" s="4">
        <v>0.01</v>
      </c>
      <c r="L24" s="3">
        <v>0.02</v>
      </c>
      <c r="M24" s="3">
        <f t="shared" si="0"/>
        <v>1</v>
      </c>
      <c r="P24" s="5"/>
      <c r="Q24" s="5"/>
    </row>
    <row r="25" spans="1:17" ht="16.2" thickBot="1" x14ac:dyDescent="0.35">
      <c r="A25" s="7" t="s">
        <v>10</v>
      </c>
      <c r="B25" s="3" t="s">
        <v>92</v>
      </c>
      <c r="C25" s="7">
        <v>932233758.39999998</v>
      </c>
      <c r="D25" s="7" t="str">
        <f>VLOOKUP(A25,'Group Condition'!$A$2:$K$88,9,FALSE)</f>
        <v/>
      </c>
      <c r="E25" s="6">
        <v>532233758.39999998</v>
      </c>
      <c r="F25" s="6"/>
      <c r="G25" s="11"/>
      <c r="J25" s="7">
        <v>932233758.39999998</v>
      </c>
      <c r="L25" s="3">
        <f>VLOOKUP($A25,[2]Master_11302020_KDENR!$A$2:$B$68,2,FALSE)</f>
        <v>532233758.39999998</v>
      </c>
      <c r="M25" s="3">
        <f t="shared" si="0"/>
        <v>1</v>
      </c>
    </row>
    <row r="26" spans="1:17" ht="16.2" thickBot="1" x14ac:dyDescent="0.35">
      <c r="A26" s="7" t="s">
        <v>56</v>
      </c>
      <c r="B26" s="3" t="s">
        <v>145</v>
      </c>
      <c r="C26" s="7">
        <v>749.83099549999997</v>
      </c>
      <c r="D26" s="7" t="str">
        <f>VLOOKUP(A26,'Group Condition'!$A$2:$K$88,9,FALSE)</f>
        <v/>
      </c>
      <c r="E26" s="6">
        <v>100</v>
      </c>
      <c r="F26" s="6"/>
      <c r="G26" s="7">
        <v>749.83099549999997</v>
      </c>
      <c r="L26" s="3">
        <f>VLOOKUP($A26,[2]Master_11302020_KDENR!$A$2:$B$68,2,FALSE)</f>
        <v>749</v>
      </c>
      <c r="M26" s="3">
        <f t="shared" si="0"/>
        <v>1</v>
      </c>
    </row>
    <row r="27" spans="1:17" ht="16.2" thickBot="1" x14ac:dyDescent="0.35">
      <c r="A27" s="7" t="s">
        <v>21</v>
      </c>
      <c r="B27" s="3" t="s">
        <v>107</v>
      </c>
      <c r="C27" s="7">
        <v>4986608.142</v>
      </c>
      <c r="D27" s="7" t="str">
        <f>VLOOKUP(A27,'Group Condition'!$A$2:$K$88,9,FALSE)</f>
        <v/>
      </c>
      <c r="E27" s="6">
        <v>4986608.142</v>
      </c>
      <c r="F27" s="6"/>
      <c r="G27" s="11"/>
      <c r="L27" s="3">
        <f>VLOOKUP($A27,[2]Master_11302020_KDENR!$A$2:$B$68,2,FALSE)</f>
        <v>4986608.142</v>
      </c>
      <c r="M27" s="3" t="str">
        <f t="shared" si="0"/>
        <v/>
      </c>
    </row>
    <row r="28" spans="1:17" ht="16.2" thickBot="1" x14ac:dyDescent="0.35">
      <c r="A28" s="7" t="s">
        <v>41</v>
      </c>
      <c r="B28" s="3" t="s">
        <v>130</v>
      </c>
      <c r="C28" s="7">
        <v>174418341.5</v>
      </c>
      <c r="D28" s="7" t="str">
        <f>VLOOKUP(A28,'Group Condition'!$A$2:$K$88,9,FALSE)</f>
        <v/>
      </c>
      <c r="E28" s="6">
        <v>7850000</v>
      </c>
      <c r="F28" s="6"/>
      <c r="G28" s="11"/>
      <c r="H28" s="18"/>
      <c r="L28" s="3">
        <f>VLOOKUP($A28,[2]Master_11302020_KDENR!$A$2:$B$68,2,FALSE)</f>
        <v>7850000</v>
      </c>
      <c r="M28" s="3">
        <f t="shared" si="0"/>
        <v>1</v>
      </c>
    </row>
    <row r="29" spans="1:17" ht="16.2" thickBot="1" x14ac:dyDescent="0.35">
      <c r="A29" s="7" t="s">
        <v>24</v>
      </c>
      <c r="B29" s="3" t="s">
        <v>111</v>
      </c>
      <c r="C29" s="7">
        <v>432544359.30000001</v>
      </c>
      <c r="D29" s="7" t="str">
        <f>VLOOKUP(A29,'Group Condition'!$A$2:$K$88,9,FALSE)</f>
        <v/>
      </c>
      <c r="E29" s="6">
        <v>2430000</v>
      </c>
      <c r="F29" s="6"/>
      <c r="G29" s="11"/>
      <c r="H29" s="17">
        <v>432544359.30000001</v>
      </c>
      <c r="L29" s="3">
        <f>VLOOKUP($A29,[2]Master_11302020_KDENR!$A$2:$B$68,2,FALSE)</f>
        <v>2430000</v>
      </c>
      <c r="M29" s="3">
        <f t="shared" si="0"/>
        <v>1</v>
      </c>
      <c r="P29" s="5"/>
    </row>
    <row r="30" spans="1:17" ht="16.2" thickBot="1" x14ac:dyDescent="0.35">
      <c r="A30" s="7" t="s">
        <v>53</v>
      </c>
      <c r="B30" s="3" t="s">
        <v>142</v>
      </c>
      <c r="C30" s="7">
        <v>4108787.665</v>
      </c>
      <c r="D30" s="7" t="str">
        <f>VLOOKUP(A30,'Group Condition'!$A$2:$K$88,9,FALSE)</f>
        <v>X</v>
      </c>
      <c r="E30" s="6">
        <v>328703</v>
      </c>
      <c r="F30" s="6"/>
      <c r="G30" s="11"/>
      <c r="L30" s="3">
        <f>VLOOKUP($A30,[2]Master_11302020_KDENR!$A$2:$B$68,2,FALSE)</f>
        <v>328703</v>
      </c>
      <c r="M30" s="3">
        <f t="shared" si="0"/>
        <v>1</v>
      </c>
      <c r="P30" s="5"/>
    </row>
    <row r="31" spans="1:17" ht="16.2" thickBot="1" x14ac:dyDescent="0.35">
      <c r="A31" s="7" t="s">
        <v>72</v>
      </c>
      <c r="B31" s="3" t="s">
        <v>161</v>
      </c>
      <c r="C31" s="7">
        <v>0.05</v>
      </c>
      <c r="D31" s="7" t="str">
        <f>VLOOKUP(A31,'Group Condition'!$A$2:$K$88,9,FALSE)</f>
        <v>X</v>
      </c>
      <c r="E31" s="6">
        <v>1.2500000000000001E-2</v>
      </c>
      <c r="F31" s="6"/>
      <c r="G31" s="11"/>
      <c r="L31" s="3">
        <v>1.2500000000000001E-2</v>
      </c>
      <c r="M31" s="3">
        <f t="shared" si="0"/>
        <v>1</v>
      </c>
      <c r="Q31" s="5"/>
    </row>
    <row r="32" spans="1:17" ht="16.2" thickBot="1" x14ac:dyDescent="0.35">
      <c r="A32" s="7" t="s">
        <v>34</v>
      </c>
      <c r="B32" s="3" t="s">
        <v>123</v>
      </c>
      <c r="C32" s="7">
        <v>22940055.34</v>
      </c>
      <c r="D32" s="7" t="str">
        <f>VLOOKUP(A32,'Group Condition'!$A$2:$K$88,9,FALSE)</f>
        <v/>
      </c>
      <c r="E32" s="6">
        <v>22940055.34</v>
      </c>
      <c r="F32" s="6"/>
      <c r="G32" s="11"/>
      <c r="L32" s="3">
        <f>VLOOKUP($A32,[2]Master_11302020_KDENR!$A$2:$B$68,2,FALSE)</f>
        <v>22940055.34</v>
      </c>
      <c r="M32" s="3" t="str">
        <f t="shared" si="0"/>
        <v/>
      </c>
    </row>
    <row r="33" spans="1:17" ht="16.2" thickBot="1" x14ac:dyDescent="0.35">
      <c r="A33" s="7" t="s">
        <v>28</v>
      </c>
      <c r="B33" s="3" t="s">
        <v>116</v>
      </c>
      <c r="C33" s="7">
        <v>19201175.25</v>
      </c>
      <c r="D33" s="7" t="str">
        <f>VLOOKUP(A33,'Group Condition'!$A$2:$K$88,9,FALSE)</f>
        <v/>
      </c>
      <c r="E33" s="6">
        <v>49069.656669999997</v>
      </c>
      <c r="F33" s="6"/>
      <c r="G33" s="11"/>
      <c r="L33" s="3">
        <f>VLOOKUP($A33,[2]Master_11302020_KDENR!$A$2:$B$68,2,FALSE)</f>
        <v>49069.656669999997</v>
      </c>
      <c r="M33" s="3">
        <f t="shared" si="0"/>
        <v>1</v>
      </c>
    </row>
    <row r="34" spans="1:17" ht="16.2" thickBot="1" x14ac:dyDescent="0.35">
      <c r="A34" s="7" t="s">
        <v>23</v>
      </c>
      <c r="B34" s="3" t="s">
        <v>109</v>
      </c>
      <c r="C34" s="7">
        <v>34847060.600000001</v>
      </c>
      <c r="D34" s="7" t="str">
        <f>VLOOKUP(A34,'Group Condition'!$A$2:$K$88,9,FALSE)</f>
        <v/>
      </c>
      <c r="E34" s="6">
        <v>1742353</v>
      </c>
      <c r="F34" s="6"/>
      <c r="G34" s="11"/>
      <c r="L34" s="3">
        <f>VLOOKUP($A34,[2]Master_11302020_KDENR!$A$2:$B$68,2,FALSE)</f>
        <v>1742353</v>
      </c>
      <c r="M34" s="3">
        <f t="shared" si="0"/>
        <v>1</v>
      </c>
    </row>
    <row r="35" spans="1:17" ht="16.2" thickBot="1" x14ac:dyDescent="0.35">
      <c r="A35" s="7" t="s">
        <v>47</v>
      </c>
      <c r="B35" s="3" t="s">
        <v>136</v>
      </c>
      <c r="C35" s="7">
        <v>554.64984700000002</v>
      </c>
      <c r="D35" s="7" t="str">
        <f>VLOOKUP(A35,'Group Condition'!$A$2:$K$88,9,FALSE)</f>
        <v>X</v>
      </c>
      <c r="E35" s="6">
        <v>110.9</v>
      </c>
      <c r="F35" s="6"/>
      <c r="G35" s="11"/>
      <c r="L35" s="3">
        <f>VLOOKUP($A35,[2]Master_11302020_KDENR!$A$2:$B$68,2,FALSE)</f>
        <v>110.9</v>
      </c>
      <c r="M35" s="3">
        <f t="shared" si="0"/>
        <v>1</v>
      </c>
    </row>
    <row r="36" spans="1:17" ht="16.2" thickBot="1" x14ac:dyDescent="0.35">
      <c r="A36" s="7" t="s">
        <v>18</v>
      </c>
      <c r="B36" s="3" t="s">
        <v>103</v>
      </c>
      <c r="C36" s="7">
        <v>17230050.359999999</v>
      </c>
      <c r="D36" s="7" t="str">
        <f>VLOOKUP(A36,'Group Condition'!$A$2:$K$88,9,FALSE)</f>
        <v>X</v>
      </c>
      <c r="E36" s="6">
        <v>8500000</v>
      </c>
      <c r="F36" s="6"/>
      <c r="G36" s="11">
        <v>10000000</v>
      </c>
      <c r="L36" s="3">
        <f>VLOOKUP($A36,[2]Master_11302020_KDENR!$A$2:$B$68,2,FALSE)</f>
        <v>10000000</v>
      </c>
      <c r="M36" s="3">
        <f t="shared" si="0"/>
        <v>1</v>
      </c>
      <c r="P36" s="5"/>
    </row>
    <row r="37" spans="1:17" ht="16.2" thickBot="1" x14ac:dyDescent="0.35">
      <c r="A37" s="7" t="s">
        <v>50</v>
      </c>
      <c r="B37" s="3" t="s">
        <v>139</v>
      </c>
      <c r="C37" s="7">
        <v>4273.9050960000004</v>
      </c>
      <c r="D37" s="7" t="str">
        <f>VLOOKUP(A37,'Group Condition'!$A$2:$K$88,9,FALSE)</f>
        <v/>
      </c>
      <c r="E37" s="6">
        <v>4273.9050960000004</v>
      </c>
      <c r="F37" s="6"/>
      <c r="G37" s="11"/>
      <c r="L37" s="3">
        <f>VLOOKUP($A37,[2]Master_11302020_KDENR!$A$2:$B$68,2,FALSE)</f>
        <v>4273.9050960000004</v>
      </c>
      <c r="M37" s="3" t="str">
        <f t="shared" si="0"/>
        <v/>
      </c>
    </row>
    <row r="38" spans="1:17" ht="16.2" thickBot="1" x14ac:dyDescent="0.35">
      <c r="A38" s="7" t="s">
        <v>73</v>
      </c>
      <c r="B38" s="3" t="s">
        <v>162</v>
      </c>
      <c r="C38" s="7">
        <v>0.05</v>
      </c>
      <c r="D38" s="7" t="str">
        <f>VLOOKUP(A38,'Group Condition'!$A$2:$K$88,9,FALSE)</f>
        <v>X</v>
      </c>
      <c r="E38" s="6">
        <v>0.05</v>
      </c>
      <c r="F38" s="6"/>
      <c r="G38" s="11"/>
      <c r="L38" s="3">
        <v>0.05</v>
      </c>
      <c r="M38" s="3" t="str">
        <f t="shared" si="0"/>
        <v/>
      </c>
    </row>
    <row r="39" spans="1:17" ht="16.2" thickBot="1" x14ac:dyDescent="0.35">
      <c r="A39" s="7" t="s">
        <v>19</v>
      </c>
      <c r="B39" s="3" t="s">
        <v>105</v>
      </c>
      <c r="C39" s="7">
        <v>401050.08909999998</v>
      </c>
      <c r="D39" s="7" t="str">
        <f>VLOOKUP(A39,'Group Condition'!$A$2:$K$88,9,FALSE)</f>
        <v/>
      </c>
      <c r="E39" s="6">
        <v>201050.08910000001</v>
      </c>
      <c r="F39" s="6"/>
      <c r="G39" s="11"/>
      <c r="L39" s="3">
        <f>VLOOKUP($A39,[2]Master_11302020_KDENR!$A$2:$B$68,2,FALSE)</f>
        <v>201050.08910000001</v>
      </c>
      <c r="M39" s="3">
        <f t="shared" si="0"/>
        <v>1</v>
      </c>
      <c r="P39" s="5"/>
      <c r="Q39" s="5"/>
    </row>
    <row r="40" spans="1:17" ht="16.2" thickBot="1" x14ac:dyDescent="0.35">
      <c r="A40" s="7" t="s">
        <v>55</v>
      </c>
      <c r="B40" s="3" t="s">
        <v>144</v>
      </c>
      <c r="C40" s="7">
        <v>28898.867849999999</v>
      </c>
      <c r="D40" s="7" t="str">
        <f>VLOOKUP(A40,'Group Condition'!$A$2:$K$88,9,FALSE)</f>
        <v/>
      </c>
      <c r="E40" s="6">
        <v>28898.867849999999</v>
      </c>
      <c r="F40" s="6"/>
      <c r="G40" s="11"/>
      <c r="L40" s="3">
        <f>VLOOKUP($A40,[2]Master_11302020_KDENR!$A$2:$B$68,2,FALSE)</f>
        <v>28898.867849999999</v>
      </c>
      <c r="M40" s="3" t="str">
        <f t="shared" si="0"/>
        <v/>
      </c>
    </row>
    <row r="41" spans="1:17" ht="16.2" thickBot="1" x14ac:dyDescent="0.35">
      <c r="A41" s="7" t="s">
        <v>29</v>
      </c>
      <c r="B41" s="3" t="s">
        <v>117</v>
      </c>
      <c r="C41" s="7">
        <v>15779070.359999999</v>
      </c>
      <c r="D41" s="7" t="str">
        <f>VLOOKUP(A41,'Group Condition'!$A$2:$K$88,9,FALSE)</f>
        <v>X</v>
      </c>
      <c r="E41" s="6">
        <v>1540000</v>
      </c>
      <c r="F41" s="6"/>
      <c r="G41" s="11"/>
      <c r="L41" s="3">
        <f>VLOOKUP($A41,[2]Master_11302020_KDENR!$A$2:$B$68,2,FALSE)</f>
        <v>1540000</v>
      </c>
      <c r="M41" s="3">
        <f t="shared" si="0"/>
        <v>1</v>
      </c>
    </row>
    <row r="42" spans="1:17" ht="16.2" thickBot="1" x14ac:dyDescent="0.35">
      <c r="A42" s="7" t="s">
        <v>49</v>
      </c>
      <c r="B42" s="3" t="s">
        <v>138</v>
      </c>
      <c r="C42" s="7">
        <v>6221.5131609999999</v>
      </c>
      <c r="D42" s="7" t="str">
        <f>VLOOKUP(A42,'Group Condition'!$A$2:$K$88,9,FALSE)</f>
        <v/>
      </c>
      <c r="E42" s="6">
        <v>6221.5131609999999</v>
      </c>
      <c r="F42" s="6"/>
      <c r="G42" s="11"/>
      <c r="L42" s="3">
        <f>VLOOKUP($A42,[2]Master_11302020_KDENR!$A$2:$B$68,2,FALSE)</f>
        <v>6221.5131609999999</v>
      </c>
      <c r="M42" s="3" t="str">
        <f t="shared" si="0"/>
        <v/>
      </c>
    </row>
    <row r="43" spans="1:17" ht="16.2" thickBot="1" x14ac:dyDescent="0.35">
      <c r="A43" s="7" t="s">
        <v>30</v>
      </c>
      <c r="B43" s="3" t="s">
        <v>118</v>
      </c>
      <c r="C43" s="7">
        <v>24854569.199999999</v>
      </c>
      <c r="D43" s="7" t="str">
        <f>VLOOKUP(A43,'Group Condition'!$A$2:$K$88,9,FALSE)</f>
        <v/>
      </c>
      <c r="E43" s="6">
        <v>3521063.9419999998</v>
      </c>
      <c r="F43" s="6"/>
      <c r="G43" s="11"/>
      <c r="L43" s="3">
        <f>VLOOKUP($A43,[2]Master_11302020_KDENR!$A$2:$B$68,2,FALSE)</f>
        <v>3521063.9419999998</v>
      </c>
      <c r="M43" s="3">
        <f t="shared" si="0"/>
        <v>1</v>
      </c>
    </row>
    <row r="44" spans="1:17" ht="16.2" thickBot="1" x14ac:dyDescent="0.35">
      <c r="A44" s="7" t="s">
        <v>57</v>
      </c>
      <c r="B44" s="3" t="s">
        <v>146</v>
      </c>
      <c r="C44" s="7">
        <v>53.609603989999997</v>
      </c>
      <c r="D44" s="7" t="str">
        <f>VLOOKUP(A44,'Group Condition'!$A$2:$K$88,9,FALSE)</f>
        <v>X</v>
      </c>
      <c r="E44" s="6">
        <v>20</v>
      </c>
      <c r="F44" s="6"/>
      <c r="G44" s="11">
        <v>53</v>
      </c>
      <c r="L44" s="3">
        <f>VLOOKUP($A44,[2]Master_11302020_KDENR!$A$2:$B$68,2,FALSE)</f>
        <v>53</v>
      </c>
      <c r="M44" s="3">
        <f t="shared" si="0"/>
        <v>1</v>
      </c>
    </row>
    <row r="45" spans="1:17" ht="16.2" thickBot="1" x14ac:dyDescent="0.35">
      <c r="A45" s="7" t="s">
        <v>46</v>
      </c>
      <c r="B45" s="3" t="s">
        <v>135</v>
      </c>
      <c r="C45" s="7">
        <v>16705.027440000002</v>
      </c>
      <c r="D45" s="7" t="str">
        <f>VLOOKUP(A45,'Group Condition'!$A$2:$K$88,9,FALSE)</f>
        <v>X</v>
      </c>
      <c r="E45" s="6">
        <v>75000</v>
      </c>
      <c r="F45" s="6"/>
      <c r="G45" s="7">
        <v>16705.027440000002</v>
      </c>
      <c r="L45" s="3">
        <f>VLOOKUP($A45,[2]Master_11302020_KDENR!$A$2:$B$68,2,FALSE)</f>
        <v>16705.027440000002</v>
      </c>
      <c r="M45" s="3" t="str">
        <f t="shared" si="0"/>
        <v/>
      </c>
      <c r="Q45" s="5"/>
    </row>
    <row r="46" spans="1:17" ht="16.2" thickBot="1" x14ac:dyDescent="0.35">
      <c r="A46" s="7" t="s">
        <v>32</v>
      </c>
      <c r="B46" s="3" t="s">
        <v>120</v>
      </c>
      <c r="C46" s="7">
        <v>5700290.8640000001</v>
      </c>
      <c r="D46" s="7" t="str">
        <f>VLOOKUP(A46,'Group Condition'!$A$2:$K$88,9,FALSE)</f>
        <v/>
      </c>
      <c r="E46" s="6">
        <v>5700290.8640000001</v>
      </c>
      <c r="F46" s="6"/>
      <c r="G46" s="11"/>
      <c r="J46" s="3">
        <f>C46*1.5</f>
        <v>8550436.2960000001</v>
      </c>
      <c r="K46" s="5">
        <v>10000000</v>
      </c>
      <c r="L46" s="3">
        <f>VLOOKUP($A46,[2]Master_11302020_KDENR!$A$2:$B$68,2,FALSE)</f>
        <v>5700290.8640000001</v>
      </c>
      <c r="M46" s="3" t="str">
        <f t="shared" si="0"/>
        <v/>
      </c>
    </row>
    <row r="47" spans="1:17" ht="16.2" thickBot="1" x14ac:dyDescent="0.35">
      <c r="A47" s="7" t="s">
        <v>54</v>
      </c>
      <c r="B47" s="3" t="s">
        <v>143</v>
      </c>
      <c r="C47" s="7">
        <v>10723808.939999999</v>
      </c>
      <c r="D47" s="7" t="str">
        <f>VLOOKUP(A47,'Group Condition'!$A$2:$K$88,9,FALSE)</f>
        <v/>
      </c>
      <c r="E47" s="6">
        <v>357460.29800000001</v>
      </c>
      <c r="F47" s="6"/>
      <c r="G47" s="7">
        <v>10723808.939999999</v>
      </c>
      <c r="L47" s="3">
        <f>VLOOKUP($A47,[2]Master_11302020_KDENR!$A$2:$B$68,2,FALSE)</f>
        <v>10723808.939999999</v>
      </c>
      <c r="M47" s="3" t="str">
        <f t="shared" si="0"/>
        <v/>
      </c>
    </row>
    <row r="48" spans="1:17" ht="16.2" thickBot="1" x14ac:dyDescent="0.35">
      <c r="A48" s="7" t="s">
        <v>26</v>
      </c>
      <c r="B48" s="3" t="s">
        <v>113</v>
      </c>
      <c r="C48" s="7">
        <v>2957397.3650000002</v>
      </c>
      <c r="D48" s="7" t="str">
        <f>VLOOKUP(A48,'Group Condition'!$A$2:$K$88,9,FALSE)</f>
        <v/>
      </c>
      <c r="E48" s="6">
        <v>4928995.608</v>
      </c>
      <c r="F48" s="6"/>
      <c r="G48" s="7">
        <v>2957397.3650000002</v>
      </c>
      <c r="J48" s="3">
        <f>G48*1.5</f>
        <v>4436096.0475000003</v>
      </c>
      <c r="K48" s="3">
        <f>J48*3</f>
        <v>13308288.142500002</v>
      </c>
      <c r="L48" s="3">
        <f>VLOOKUP($A48,[2]Master_11302020_KDENR!$A$2:$B$68,2,FALSE)</f>
        <v>2957397.3650000002</v>
      </c>
      <c r="M48" s="3" t="str">
        <f t="shared" si="0"/>
        <v/>
      </c>
    </row>
    <row r="49" spans="1:16" ht="16.2" thickBot="1" x14ac:dyDescent="0.35">
      <c r="A49" s="7" t="s">
        <v>27</v>
      </c>
      <c r="B49" s="3" t="s">
        <v>115</v>
      </c>
      <c r="C49" s="7">
        <v>361154520.60000002</v>
      </c>
      <c r="D49" s="7" t="str">
        <f>VLOOKUP(A49,'Group Condition'!$A$2:$K$88,9,FALSE)</f>
        <v/>
      </c>
      <c r="E49" s="6">
        <v>72230904</v>
      </c>
      <c r="F49" s="6"/>
      <c r="G49" s="7">
        <v>361154520.60000002</v>
      </c>
      <c r="J49" s="7">
        <f>C49*5</f>
        <v>1805772603</v>
      </c>
      <c r="L49" s="3">
        <f>VLOOKUP($A49,[2]Master_11302020_KDENR!$A$2:$B$68,2,FALSE)</f>
        <v>361154520.60000002</v>
      </c>
      <c r="M49" s="3" t="str">
        <f t="shared" si="0"/>
        <v/>
      </c>
    </row>
    <row r="50" spans="1:16" ht="16.2" thickBot="1" x14ac:dyDescent="0.35">
      <c r="A50" s="7" t="s">
        <v>59</v>
      </c>
      <c r="B50" s="3" t="s">
        <v>148</v>
      </c>
      <c r="C50" s="7">
        <v>7496.955054</v>
      </c>
      <c r="D50" s="7" t="str">
        <f>VLOOKUP(A50,'Group Condition'!$A$2:$K$88,9,FALSE)</f>
        <v/>
      </c>
      <c r="E50" s="6">
        <v>7496.955054</v>
      </c>
      <c r="F50" s="6">
        <v>10000</v>
      </c>
      <c r="G50" s="7">
        <v>7496.955054</v>
      </c>
      <c r="L50" s="3">
        <f>VLOOKUP($A50,[2]Master_11302020_KDENR!$A$2:$B$68,2,FALSE)</f>
        <v>7496</v>
      </c>
      <c r="M50" s="3">
        <f t="shared" si="0"/>
        <v>1</v>
      </c>
      <c r="P50" s="5"/>
    </row>
    <row r="51" spans="1:16" ht="16.2" thickBot="1" x14ac:dyDescent="0.35">
      <c r="A51" s="7" t="s">
        <v>45</v>
      </c>
      <c r="B51" s="3" t="s">
        <v>134</v>
      </c>
      <c r="C51" s="7">
        <v>358999.37920000002</v>
      </c>
      <c r="D51" s="7" t="str">
        <f>VLOOKUP(A51,'Group Condition'!$A$2:$K$88,9,FALSE)</f>
        <v>X</v>
      </c>
      <c r="E51" s="6">
        <v>250000</v>
      </c>
      <c r="F51" s="6">
        <v>200000</v>
      </c>
      <c r="G51" s="15">
        <v>250000</v>
      </c>
      <c r="L51" s="3">
        <f>VLOOKUP($A51,[2]Master_11302020_KDENR!$A$2:$B$68,2,FALSE)</f>
        <v>250000</v>
      </c>
      <c r="M51" s="3">
        <f t="shared" si="0"/>
        <v>1</v>
      </c>
    </row>
    <row r="52" spans="1:16" ht="16.2" thickBot="1" x14ac:dyDescent="0.35">
      <c r="A52" s="7" t="s">
        <v>44</v>
      </c>
      <c r="B52" s="3" t="s">
        <v>133</v>
      </c>
      <c r="C52" s="7">
        <v>352590040.69999999</v>
      </c>
      <c r="D52" s="7" t="str">
        <f>VLOOKUP(A52,'Group Condition'!$A$2:$K$88,9,FALSE)</f>
        <v/>
      </c>
      <c r="E52" s="6">
        <v>176000000</v>
      </c>
      <c r="F52" s="7">
        <f>E52*0.75</f>
        <v>132000000</v>
      </c>
      <c r="G52" s="6">
        <v>176000000</v>
      </c>
      <c r="L52" s="3">
        <f>VLOOKUP($A52,[2]Master_11302020_KDENR!$A$2:$B$68,2,FALSE)</f>
        <v>176000000</v>
      </c>
      <c r="M52" s="3">
        <f t="shared" si="0"/>
        <v>1</v>
      </c>
    </row>
    <row r="53" spans="1:16" ht="16.2" thickBot="1" x14ac:dyDescent="0.35">
      <c r="A53" s="7" t="s">
        <v>37</v>
      </c>
      <c r="B53" s="3" t="s">
        <v>126</v>
      </c>
      <c r="C53" s="7">
        <v>233447.39780000001</v>
      </c>
      <c r="D53" s="7" t="str">
        <f>VLOOKUP(A53,'Group Condition'!$A$2:$K$88,9,FALSE)</f>
        <v/>
      </c>
      <c r="E53" s="6">
        <v>58361.849450000002</v>
      </c>
      <c r="F53" s="6"/>
      <c r="G53" s="7">
        <v>233447.39780000001</v>
      </c>
      <c r="L53" s="3">
        <f>VLOOKUP($A53,[2]Master_11302020_KDENR!$A$2:$B$68,2,FALSE)</f>
        <v>233447.39780000001</v>
      </c>
      <c r="M53" s="3" t="str">
        <f t="shared" si="0"/>
        <v/>
      </c>
    </row>
    <row r="54" spans="1:16" ht="16.2" thickBot="1" x14ac:dyDescent="0.35">
      <c r="A54" s="7" t="s">
        <v>14</v>
      </c>
      <c r="B54" s="3" t="s">
        <v>97</v>
      </c>
      <c r="C54" s="7">
        <v>1053704.304</v>
      </c>
      <c r="D54" s="7" t="str">
        <f>VLOOKUP(A54,'Group Condition'!$A$2:$K$88,9,FALSE)</f>
        <v/>
      </c>
      <c r="E54" s="6">
        <v>1001250</v>
      </c>
      <c r="F54" s="6">
        <v>750000</v>
      </c>
      <c r="G54" s="7">
        <v>1053704.304</v>
      </c>
      <c r="I54" s="3">
        <f>G54*1.25</f>
        <v>1317130.3799999999</v>
      </c>
      <c r="J54" s="5">
        <v>10000000</v>
      </c>
      <c r="L54" s="3">
        <f>VLOOKUP($A54,[2]Master_11302020_KDENR!$A$2:$B$68,2,FALSE)</f>
        <v>1053704.304</v>
      </c>
      <c r="M54" s="3" t="str">
        <f t="shared" si="0"/>
        <v/>
      </c>
    </row>
    <row r="55" spans="1:16" ht="16.2" thickBot="1" x14ac:dyDescent="0.35">
      <c r="A55" s="7" t="s">
        <v>38</v>
      </c>
      <c r="B55" s="3" t="s">
        <v>127</v>
      </c>
      <c r="C55" s="7">
        <v>177129.4045</v>
      </c>
      <c r="D55" s="7" t="str">
        <f>VLOOKUP(A55,'Group Condition'!$A$2:$K$88,9,FALSE)</f>
        <v/>
      </c>
      <c r="E55" s="6">
        <v>125000</v>
      </c>
      <c r="F55" s="6">
        <v>100000</v>
      </c>
      <c r="G55" s="11">
        <v>150000</v>
      </c>
      <c r="K55" s="3">
        <f>G55*2</f>
        <v>300000</v>
      </c>
      <c r="L55" s="3">
        <f>VLOOKUP($A55,[2]Master_11302020_KDENR!$A$2:$B$68,2,FALSE)</f>
        <v>150000</v>
      </c>
      <c r="M55" s="3">
        <f t="shared" si="0"/>
        <v>1</v>
      </c>
    </row>
    <row r="56" spans="1:16" ht="16.2" thickBot="1" x14ac:dyDescent="0.35">
      <c r="A56" s="7" t="s">
        <v>33</v>
      </c>
      <c r="B56" s="3" t="s">
        <v>121</v>
      </c>
      <c r="C56" s="7">
        <v>40960.04507</v>
      </c>
      <c r="D56" s="7" t="str">
        <f>VLOOKUP(A56,'Group Condition'!$A$2:$K$88,9,FALSE)</f>
        <v/>
      </c>
      <c r="E56" s="6">
        <v>639000</v>
      </c>
      <c r="F56" s="6">
        <v>1000000</v>
      </c>
      <c r="G56" s="7">
        <v>40960.04507</v>
      </c>
      <c r="H56" s="9"/>
      <c r="I56" s="3">
        <v>80000</v>
      </c>
      <c r="L56" s="3">
        <f>VLOOKUP($A56,[2]Master_11302020_KDENR!$A$2:$B$68,2,FALSE)</f>
        <v>40960.04507</v>
      </c>
      <c r="M56" s="3" t="str">
        <f t="shared" si="0"/>
        <v/>
      </c>
    </row>
    <row r="57" spans="1:16" ht="16.2" thickBot="1" x14ac:dyDescent="0.35">
      <c r="A57" s="7" t="s">
        <v>60</v>
      </c>
      <c r="B57" s="3" t="s">
        <v>149</v>
      </c>
      <c r="C57" s="7">
        <v>71.004761549999998</v>
      </c>
      <c r="D57" s="7" t="str">
        <f>VLOOKUP(A57,'Group Condition'!$A$2:$K$88,9,FALSE)</f>
        <v>X</v>
      </c>
      <c r="E57" s="6">
        <v>71.004761549999998</v>
      </c>
      <c r="F57" s="6"/>
      <c r="G57" s="11"/>
      <c r="L57" s="3">
        <f>VLOOKUP($A57,[2]Master_11302020_KDENR!$A$2:$B$68,2,FALSE)</f>
        <v>71.004761549999998</v>
      </c>
      <c r="M57" s="3" t="str">
        <f t="shared" si="0"/>
        <v/>
      </c>
    </row>
    <row r="58" spans="1:16" ht="16.2" thickBot="1" x14ac:dyDescent="0.35">
      <c r="A58" s="7" t="s">
        <v>11</v>
      </c>
      <c r="B58" s="3" t="s">
        <v>94</v>
      </c>
      <c r="C58" s="7">
        <v>52020187.369999997</v>
      </c>
      <c r="D58" s="7" t="str">
        <f>VLOOKUP(A58,'Group Condition'!$A$2:$K$88,9,FALSE)</f>
        <v/>
      </c>
      <c r="E58" s="6">
        <v>52020187.369999997</v>
      </c>
      <c r="F58" s="6"/>
      <c r="G58" s="11"/>
      <c r="L58" s="3">
        <f>VLOOKUP($A58,[2]Master_11302020_KDENR!$A$2:$B$68,2,FALSE)</f>
        <v>52020187.369999997</v>
      </c>
      <c r="M58" s="3" t="str">
        <f t="shared" si="0"/>
        <v/>
      </c>
    </row>
    <row r="59" spans="1:16" ht="16.2" thickBot="1" x14ac:dyDescent="0.35">
      <c r="A59" s="7" t="s">
        <v>13</v>
      </c>
      <c r="B59" s="3" t="s">
        <v>96</v>
      </c>
      <c r="C59" s="7">
        <v>14975339.800000001</v>
      </c>
      <c r="D59" s="7" t="str">
        <f>VLOOKUP(A59,'Group Condition'!$A$2:$K$88,9,FALSE)</f>
        <v/>
      </c>
      <c r="E59" s="6">
        <v>747664.42</v>
      </c>
      <c r="F59" s="6"/>
      <c r="G59" s="11">
        <v>1000000</v>
      </c>
      <c r="L59" s="3">
        <f>VLOOKUP($A59,[2]Master_11302020_KDENR!$A$2:$B$68,2,FALSE)</f>
        <v>1000000</v>
      </c>
      <c r="M59" s="3">
        <f t="shared" si="0"/>
        <v>1</v>
      </c>
    </row>
    <row r="60" spans="1:16" ht="16.2" thickBot="1" x14ac:dyDescent="0.35">
      <c r="A60" s="7" t="s">
        <v>15</v>
      </c>
      <c r="B60" s="3" t="s">
        <v>98</v>
      </c>
      <c r="C60" s="7">
        <v>3738776.034</v>
      </c>
      <c r="D60" s="7" t="str">
        <f>VLOOKUP(A60,'Group Condition'!$A$2:$K$88,9,FALSE)</f>
        <v>X</v>
      </c>
      <c r="E60" s="6">
        <v>1080000</v>
      </c>
      <c r="F60" s="6"/>
      <c r="G60" s="11">
        <v>2000000</v>
      </c>
      <c r="L60" s="3">
        <f>VLOOKUP($A60,[2]Master_11302020_KDENR!$A$2:$B$68,2,FALSE)</f>
        <v>2000000</v>
      </c>
      <c r="M60" s="3">
        <f t="shared" si="0"/>
        <v>1</v>
      </c>
    </row>
    <row r="61" spans="1:16" ht="16.2" thickBot="1" x14ac:dyDescent="0.35">
      <c r="A61" s="7" t="s">
        <v>51</v>
      </c>
      <c r="B61" s="3" t="s">
        <v>140</v>
      </c>
      <c r="C61" s="7">
        <v>97071048.260000005</v>
      </c>
      <c r="D61" s="7" t="str">
        <f>VLOOKUP(A61,'Group Condition'!$A$2:$K$88,9,FALSE)</f>
        <v>X</v>
      </c>
      <c r="E61" s="6">
        <v>60071048.259999998</v>
      </c>
      <c r="F61" s="6"/>
      <c r="G61" s="11"/>
      <c r="J61" s="3">
        <v>40071048.259999998</v>
      </c>
      <c r="L61" s="3">
        <f>VLOOKUP($A61,[2]Master_11302020_KDENR!$A$2:$B$68,2,FALSE)</f>
        <v>60071048.259999998</v>
      </c>
      <c r="M61" s="3">
        <f t="shared" si="0"/>
        <v>1</v>
      </c>
    </row>
    <row r="62" spans="1:16" ht="16.2" thickBot="1" x14ac:dyDescent="0.35">
      <c r="A62" s="7" t="s">
        <v>16</v>
      </c>
      <c r="B62" s="3" t="s">
        <v>99</v>
      </c>
      <c r="C62" s="7">
        <v>20265685.109999999</v>
      </c>
      <c r="D62" s="7" t="str">
        <f>VLOOKUP(A62,'Group Condition'!$A$2:$K$88,9,FALSE)</f>
        <v>X</v>
      </c>
      <c r="E62" s="6">
        <v>10265685.109999999</v>
      </c>
      <c r="F62" s="6"/>
      <c r="G62" s="11">
        <v>15000000</v>
      </c>
      <c r="L62" s="3">
        <f>VLOOKUP($A62,[2]Master_11302020_KDENR!$A$2:$B$68,2,FALSE)</f>
        <v>15000000</v>
      </c>
      <c r="M62" s="3">
        <f t="shared" si="0"/>
        <v>1</v>
      </c>
    </row>
    <row r="63" spans="1:16" ht="16.2" thickBot="1" x14ac:dyDescent="0.35">
      <c r="A63" s="7" t="s">
        <v>39</v>
      </c>
      <c r="B63" s="3" t="s">
        <v>128</v>
      </c>
      <c r="C63" s="7">
        <v>2983706.8709999998</v>
      </c>
      <c r="D63" s="7" t="str">
        <f>VLOOKUP(A63,'Group Condition'!$A$2:$K$88,9,FALSE)</f>
        <v>X</v>
      </c>
      <c r="E63" s="6">
        <v>491000</v>
      </c>
      <c r="F63" s="6"/>
      <c r="G63" s="11"/>
      <c r="L63" s="3">
        <f>VLOOKUP($A63,[2]Master_11302020_KDENR!$A$2:$B$68,2,FALSE)</f>
        <v>491000</v>
      </c>
      <c r="M63" s="3">
        <f t="shared" si="0"/>
        <v>1</v>
      </c>
    </row>
    <row r="64" spans="1:16" ht="16.2" thickBot="1" x14ac:dyDescent="0.35">
      <c r="A64" s="7" t="s">
        <v>43</v>
      </c>
      <c r="B64" s="3" t="s">
        <v>132</v>
      </c>
      <c r="C64" s="7">
        <v>204805160.5</v>
      </c>
      <c r="D64" s="7" t="str">
        <f>VLOOKUP(A64,'Group Condition'!$A$2:$K$88,9,FALSE)</f>
        <v>X</v>
      </c>
      <c r="E64" s="6">
        <v>150805160.5</v>
      </c>
      <c r="F64" s="6"/>
      <c r="G64" s="11"/>
      <c r="L64" s="3">
        <f>VLOOKUP($A64,[2]Master_11302020_KDENR!$A$2:$B$68,2,FALSE)</f>
        <v>150805160.5</v>
      </c>
      <c r="M64" s="3">
        <f t="shared" si="0"/>
        <v>1</v>
      </c>
    </row>
    <row r="65" spans="1:13" ht="16.2" thickBot="1" x14ac:dyDescent="0.35">
      <c r="A65" s="1"/>
      <c r="B65"/>
      <c r="C65"/>
      <c r="D65"/>
      <c r="F65" s="6"/>
      <c r="G65" s="11"/>
      <c r="M65" s="3" t="str">
        <f t="shared" si="0"/>
        <v/>
      </c>
    </row>
    <row r="66" spans="1:13" ht="16.2" thickBot="1" x14ac:dyDescent="0.35">
      <c r="A66" s="1"/>
      <c r="B66"/>
      <c r="C66"/>
      <c r="D66"/>
      <c r="F66" s="6"/>
      <c r="G66" s="11"/>
      <c r="M66" s="3" t="str">
        <f t="shared" si="0"/>
        <v/>
      </c>
    </row>
    <row r="67" spans="1:13" ht="16.2" thickBot="1" x14ac:dyDescent="0.35">
      <c r="A67" s="2"/>
      <c r="B67"/>
      <c r="C67"/>
      <c r="D67"/>
      <c r="E67"/>
      <c r="F67" s="6"/>
      <c r="G67" s="11"/>
      <c r="M67" s="3" t="str">
        <f t="shared" ref="M67:M68" si="1">IF(L67=C67,"",1)</f>
        <v/>
      </c>
    </row>
    <row r="68" spans="1:13" ht="16.2" thickBot="1" x14ac:dyDescent="0.35">
      <c r="B68"/>
      <c r="C68"/>
      <c r="D68"/>
      <c r="F68" s="6"/>
      <c r="G68" s="11"/>
      <c r="M68" s="3" t="str">
        <f t="shared" si="1"/>
        <v/>
      </c>
    </row>
    <row r="71" spans="1:13" x14ac:dyDescent="0.3">
      <c r="F71"/>
      <c r="G71" s="12"/>
    </row>
  </sheetData>
  <autoFilter ref="A1:P68">
    <sortState ref="A2:O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RowHeight="14.4" x14ac:dyDescent="0.3"/>
  <cols>
    <col min="2" max="2" width="32.44140625" bestFit="1" customWidth="1"/>
    <col min="5" max="5" width="15.33203125" bestFit="1" customWidth="1"/>
    <col min="6" max="6" width="17.33203125" customWidth="1"/>
    <col min="7" max="7" width="19.5546875" customWidth="1"/>
    <col min="8" max="9" width="8.88671875" customWidth="1"/>
    <col min="10" max="10" width="19.109375" bestFit="1" customWidth="1"/>
    <col min="11" max="11" width="19.5546875" bestFit="1" customWidth="1"/>
  </cols>
  <sheetData>
    <row r="1" spans="1:12" ht="16.2" thickBot="1" x14ac:dyDescent="0.35">
      <c r="A1" s="6" t="s">
        <v>90</v>
      </c>
      <c r="B1" s="6" t="s">
        <v>181</v>
      </c>
      <c r="C1" t="s">
        <v>187</v>
      </c>
      <c r="D1" t="s">
        <v>188</v>
      </c>
      <c r="E1" t="s">
        <v>183</v>
      </c>
      <c r="F1" t="s">
        <v>190</v>
      </c>
      <c r="G1" t="s">
        <v>191</v>
      </c>
      <c r="H1" t="s">
        <v>246</v>
      </c>
      <c r="I1" t="s">
        <v>246</v>
      </c>
      <c r="J1" t="s">
        <v>407</v>
      </c>
      <c r="K1" t="s">
        <v>406</v>
      </c>
      <c r="L1" t="s">
        <v>408</v>
      </c>
    </row>
    <row r="2" spans="1:12" ht="16.2" thickBot="1" x14ac:dyDescent="0.35">
      <c r="A2" s="7" t="s">
        <v>3</v>
      </c>
      <c r="B2" s="3" t="s">
        <v>122</v>
      </c>
      <c r="C2">
        <v>0</v>
      </c>
      <c r="D2">
        <v>0</v>
      </c>
      <c r="E2" s="7" t="str">
        <f>VLOOKUP(A2,'Group Condition'!$A$2:$K$88,9,FALSE)</f>
        <v>X</v>
      </c>
      <c r="J2">
        <f>VLOOKUP(A2,[3]mL!$A$2:$C$87,3,FALSE)</f>
        <v>0</v>
      </c>
      <c r="K2">
        <f>VLOOKUP(A2,[3]mL!$A$2:$D$87,4,FALSE)</f>
        <v>0</v>
      </c>
      <c r="L2" t="str">
        <f>IF(OR(J2&lt;&gt;C2,K2&lt;&gt;D2),1,"")</f>
        <v/>
      </c>
    </row>
    <row r="3" spans="1:12" ht="16.2" thickBot="1" x14ac:dyDescent="0.35">
      <c r="A3" s="7" t="s">
        <v>12</v>
      </c>
      <c r="B3" s="3" t="s">
        <v>95</v>
      </c>
      <c r="C3">
        <v>0</v>
      </c>
      <c r="D3">
        <v>0</v>
      </c>
      <c r="E3" s="7" t="str">
        <f>VLOOKUP(A3,'Group Condition'!$A$2:$K$88,9,FALSE)</f>
        <v/>
      </c>
      <c r="J3">
        <f>VLOOKUP(A3,[3]mL!$A$2:$C$87,3,FALSE)</f>
        <v>0</v>
      </c>
      <c r="K3">
        <f>VLOOKUP(A3,[3]mL!$A$2:$D$87,4,FALSE)</f>
        <v>0</v>
      </c>
      <c r="L3" t="str">
        <f t="shared" ref="L3:L64" si="0">IF(OR(J3&lt;&gt;C3,K3&lt;&gt;D3),1,"")</f>
        <v/>
      </c>
    </row>
    <row r="4" spans="1:12" ht="16.2" thickBot="1" x14ac:dyDescent="0.35">
      <c r="A4" s="7" t="s">
        <v>5</v>
      </c>
      <c r="B4" s="3" t="s">
        <v>110</v>
      </c>
      <c r="C4">
        <v>7.9999999999999998E-12</v>
      </c>
      <c r="D4">
        <v>7.9999999999999998E-12</v>
      </c>
      <c r="E4" s="7" t="str">
        <f>VLOOKUP(A4,'Group Condition'!$A$2:$K$88,9,FALSE)</f>
        <v/>
      </c>
      <c r="J4">
        <f>VLOOKUP(A4,[3]mL!$A$2:$C$87,3,FALSE)</f>
        <v>0</v>
      </c>
      <c r="K4">
        <f>VLOOKUP(A4,[3]mL!$A$2:$D$87,4,FALSE)</f>
        <v>0</v>
      </c>
      <c r="L4">
        <f t="shared" si="0"/>
        <v>1</v>
      </c>
    </row>
    <row r="5" spans="1:12" ht="16.2" thickBot="1" x14ac:dyDescent="0.35">
      <c r="A5" s="7" t="s">
        <v>6</v>
      </c>
      <c r="B5" s="3" t="s">
        <v>104</v>
      </c>
      <c r="C5">
        <v>0</v>
      </c>
      <c r="D5">
        <v>0</v>
      </c>
      <c r="E5" s="7" t="str">
        <f>VLOOKUP(A5,'Group Condition'!$A$2:$K$88,9,FALSE)</f>
        <v/>
      </c>
      <c r="J5">
        <f>VLOOKUP(A5,[3]mL!$A$2:$C$87,3,FALSE)</f>
        <v>0</v>
      </c>
      <c r="K5">
        <f>VLOOKUP(A5,[3]mL!$A$2:$D$87,4,FALSE)</f>
        <v>0</v>
      </c>
      <c r="L5" t="str">
        <f t="shared" si="0"/>
        <v/>
      </c>
    </row>
    <row r="6" spans="1:12" ht="16.2" thickBot="1" x14ac:dyDescent="0.35">
      <c r="A6" s="7" t="s">
        <v>31</v>
      </c>
      <c r="B6" s="3" t="s">
        <v>119</v>
      </c>
      <c r="C6">
        <v>0</v>
      </c>
      <c r="D6">
        <v>0</v>
      </c>
      <c r="E6" s="7" t="str">
        <f>VLOOKUP(A6,'Group Condition'!$A$2:$K$88,9,FALSE)</f>
        <v/>
      </c>
      <c r="J6">
        <f>VLOOKUP(A6,[3]mL!$A$2:$C$87,3,FALSE)</f>
        <v>0</v>
      </c>
      <c r="K6">
        <f>VLOOKUP(A6,[3]mL!$A$2:$D$87,4,FALSE)</f>
        <v>0</v>
      </c>
      <c r="L6" t="str">
        <f t="shared" si="0"/>
        <v/>
      </c>
    </row>
    <row r="7" spans="1:12" ht="16.2" thickBot="1" x14ac:dyDescent="0.35">
      <c r="A7" s="7" t="s">
        <v>7</v>
      </c>
      <c r="B7" s="3" t="s">
        <v>114</v>
      </c>
      <c r="C7">
        <v>8.2499999999999999E-11</v>
      </c>
      <c r="D7">
        <v>0</v>
      </c>
      <c r="E7" s="7" t="str">
        <f>VLOOKUP(A7,'Group Condition'!$A$2:$K$88,9,FALSE)</f>
        <v/>
      </c>
      <c r="F7" s="14">
        <v>1E-13</v>
      </c>
      <c r="G7" s="14"/>
      <c r="J7">
        <f>VLOOKUP(A7,[3]mL!$A$2:$C$87,3,FALSE)</f>
        <v>0</v>
      </c>
      <c r="K7">
        <f>VLOOKUP(A7,[3]mL!$A$2:$D$87,4,FALSE)</f>
        <v>0</v>
      </c>
      <c r="L7">
        <f t="shared" si="0"/>
        <v>1</v>
      </c>
    </row>
    <row r="8" spans="1:12" ht="16.2" thickBot="1" x14ac:dyDescent="0.35">
      <c r="A8" s="7" t="s">
        <v>9</v>
      </c>
      <c r="B8" s="3" t="s">
        <v>93</v>
      </c>
      <c r="C8">
        <v>0</v>
      </c>
      <c r="D8">
        <v>0</v>
      </c>
      <c r="E8" s="7" t="str">
        <f>VLOOKUP(A8,'Group Condition'!$A$2:$K$88,9,FALSE)</f>
        <v/>
      </c>
      <c r="J8">
        <f>VLOOKUP(A8,[3]mL!$A$2:$C$87,3,FALSE)</f>
        <v>0</v>
      </c>
      <c r="K8">
        <f>VLOOKUP(A8,[3]mL!$A$2:$D$87,4,FALSE)</f>
        <v>0</v>
      </c>
      <c r="L8" t="str">
        <f t="shared" si="0"/>
        <v/>
      </c>
    </row>
    <row r="9" spans="1:12" ht="16.2" thickBot="1" x14ac:dyDescent="0.35">
      <c r="A9" s="7" t="s">
        <v>25</v>
      </c>
      <c r="B9" s="3" t="s">
        <v>112</v>
      </c>
      <c r="C9">
        <v>9E-13</v>
      </c>
      <c r="D9">
        <v>0</v>
      </c>
      <c r="E9" s="7" t="str">
        <f>VLOOKUP(A9,'Group Condition'!$A$2:$K$88,9,FALSE)</f>
        <v/>
      </c>
      <c r="F9" s="14">
        <v>1.0000000000000001E-15</v>
      </c>
      <c r="G9" s="14"/>
      <c r="H9">
        <v>0</v>
      </c>
      <c r="I9">
        <v>0</v>
      </c>
      <c r="J9">
        <f>VLOOKUP(A9,[3]mL!$A$2:$C$87,3,FALSE)</f>
        <v>0</v>
      </c>
      <c r="K9">
        <f>VLOOKUP(A9,[3]mL!$A$2:$D$87,4,FALSE)</f>
        <v>0</v>
      </c>
      <c r="L9">
        <f t="shared" si="0"/>
        <v>1</v>
      </c>
    </row>
    <row r="10" spans="1:12" ht="16.2" thickBot="1" x14ac:dyDescent="0.35">
      <c r="A10" s="7" t="s">
        <v>35</v>
      </c>
      <c r="B10" s="3" t="s">
        <v>124</v>
      </c>
      <c r="C10">
        <v>0</v>
      </c>
      <c r="D10">
        <v>0</v>
      </c>
      <c r="E10" s="7" t="str">
        <f>VLOOKUP(A10,'Group Condition'!$A$2:$K$88,9,FALSE)</f>
        <v/>
      </c>
      <c r="J10">
        <f>VLOOKUP(A10,[3]mL!$A$2:$C$87,3,FALSE)</f>
        <v>0</v>
      </c>
      <c r="K10">
        <f>VLOOKUP(A10,[3]mL!$A$2:$D$87,4,FALSE)</f>
        <v>0</v>
      </c>
      <c r="L10" t="str">
        <f t="shared" si="0"/>
        <v/>
      </c>
    </row>
    <row r="11" spans="1:12" ht="16.2" thickBot="1" x14ac:dyDescent="0.35">
      <c r="A11" s="7" t="s">
        <v>40</v>
      </c>
      <c r="B11" s="3" t="s">
        <v>129</v>
      </c>
      <c r="C11">
        <v>0</v>
      </c>
      <c r="D11">
        <v>0</v>
      </c>
      <c r="E11" s="7" t="str">
        <f>VLOOKUP(A11,'Group Condition'!$A$2:$K$88,9,FALSE)</f>
        <v/>
      </c>
      <c r="J11">
        <f>VLOOKUP(A11,[3]mL!$A$2:$C$87,3,FALSE)</f>
        <v>0</v>
      </c>
      <c r="K11">
        <f>VLOOKUP(A11,[3]mL!$A$2:$D$87,4,FALSE)</f>
        <v>0</v>
      </c>
      <c r="L11" t="str">
        <f t="shared" si="0"/>
        <v/>
      </c>
    </row>
    <row r="12" spans="1:12" ht="16.2" thickBot="1" x14ac:dyDescent="0.35">
      <c r="A12" s="7" t="s">
        <v>58</v>
      </c>
      <c r="B12" s="3" t="s">
        <v>147</v>
      </c>
      <c r="C12">
        <v>1.0999999999999999E-8</v>
      </c>
      <c r="D12">
        <v>1.0999999999999999E-8</v>
      </c>
      <c r="E12" s="7" t="str">
        <f>VLOOKUP(A12,'Group Condition'!$A$2:$K$88,9,FALSE)</f>
        <v/>
      </c>
      <c r="J12">
        <f>VLOOKUP(A12,[3]mL!$A$2:$C$87,3,FALSE)</f>
        <v>1.0999999999999999E-8</v>
      </c>
      <c r="K12">
        <f>VLOOKUP(A12,[3]mL!$A$2:$D$87,4,FALSE)</f>
        <v>1.0999999999999999E-8</v>
      </c>
      <c r="L12" t="str">
        <f t="shared" si="0"/>
        <v/>
      </c>
    </row>
    <row r="13" spans="1:12" ht="16.2" thickBot="1" x14ac:dyDescent="0.35">
      <c r="A13" s="7" t="s">
        <v>20</v>
      </c>
      <c r="B13" s="3" t="s">
        <v>106</v>
      </c>
      <c r="C13">
        <v>0</v>
      </c>
      <c r="D13">
        <v>0</v>
      </c>
      <c r="E13" s="7" t="str">
        <f>VLOOKUP(A13,'Group Condition'!$A$2:$K$88,9,FALSE)</f>
        <v/>
      </c>
      <c r="J13">
        <f>VLOOKUP(A13,[3]mL!$A$2:$C$87,3,FALSE)</f>
        <v>0</v>
      </c>
      <c r="K13">
        <f>VLOOKUP(A13,[3]mL!$A$2:$D$87,4,FALSE)</f>
        <v>0</v>
      </c>
      <c r="L13" t="str">
        <f t="shared" si="0"/>
        <v/>
      </c>
    </row>
    <row r="14" spans="1:12" ht="16.2" thickBot="1" x14ac:dyDescent="0.35">
      <c r="A14" s="7" t="s">
        <v>44</v>
      </c>
      <c r="B14" s="3" t="s">
        <v>133</v>
      </c>
      <c r="C14">
        <v>0</v>
      </c>
      <c r="D14">
        <v>0</v>
      </c>
      <c r="E14" s="7" t="str">
        <f>VLOOKUP(A14,'Group Condition'!$A$2:$K$88,9,FALSE)</f>
        <v/>
      </c>
      <c r="J14">
        <f>VLOOKUP(A14,[3]mL!$A$2:$C$87,3,FALSE)</f>
        <v>0</v>
      </c>
      <c r="K14">
        <f>VLOOKUP(A14,[3]mL!$A$2:$D$87,4,FALSE)</f>
        <v>0</v>
      </c>
      <c r="L14" t="str">
        <f t="shared" si="0"/>
        <v/>
      </c>
    </row>
    <row r="15" spans="1:12" ht="16.2" thickBot="1" x14ac:dyDescent="0.35">
      <c r="A15" s="7" t="s">
        <v>48</v>
      </c>
      <c r="B15" s="3" t="s">
        <v>137</v>
      </c>
      <c r="C15">
        <v>0</v>
      </c>
      <c r="D15">
        <v>0</v>
      </c>
      <c r="E15" s="7" t="str">
        <f>VLOOKUP(A15,'Group Condition'!$A$2:$K$88,9,FALSE)</f>
        <v/>
      </c>
      <c r="J15">
        <f>VLOOKUP(A15,[3]mL!$A$2:$C$87,3,FALSE)</f>
        <v>0</v>
      </c>
      <c r="K15">
        <f>VLOOKUP(A15,[3]mL!$A$2:$D$87,4,FALSE)</f>
        <v>0</v>
      </c>
      <c r="L15" t="str">
        <f t="shared" si="0"/>
        <v/>
      </c>
    </row>
    <row r="16" spans="1:12" ht="16.2" thickBot="1" x14ac:dyDescent="0.35">
      <c r="A16" s="7" t="s">
        <v>36</v>
      </c>
      <c r="B16" s="3" t="s">
        <v>125</v>
      </c>
      <c r="C16">
        <v>0</v>
      </c>
      <c r="D16">
        <v>0</v>
      </c>
      <c r="E16" s="7" t="str">
        <f>VLOOKUP(A16,'Group Condition'!$A$2:$K$88,9,FALSE)</f>
        <v/>
      </c>
      <c r="J16">
        <f>VLOOKUP(A16,[3]mL!$A$2:$C$87,3,FALSE)</f>
        <v>0</v>
      </c>
      <c r="K16">
        <f>VLOOKUP(A16,[3]mL!$A$2:$D$87,4,FALSE)</f>
        <v>0</v>
      </c>
      <c r="L16" t="str">
        <f t="shared" si="0"/>
        <v/>
      </c>
    </row>
    <row r="17" spans="1:12" ht="16.2" thickBot="1" x14ac:dyDescent="0.35">
      <c r="A17" s="7" t="s">
        <v>22</v>
      </c>
      <c r="B17" s="3" t="s">
        <v>108</v>
      </c>
      <c r="C17">
        <v>7.9999999999999998E-12</v>
      </c>
      <c r="D17">
        <v>7.9999999999999998E-12</v>
      </c>
      <c r="E17" s="7" t="str">
        <f>VLOOKUP(A17,'Group Condition'!$A$2:$K$88,9,FALSE)</f>
        <v/>
      </c>
      <c r="J17">
        <f>VLOOKUP(A17,[3]mL!$A$2:$C$87,3,FALSE)</f>
        <v>0</v>
      </c>
      <c r="K17">
        <f>VLOOKUP(A17,[3]mL!$A$2:$D$87,4,FALSE)</f>
        <v>0</v>
      </c>
      <c r="L17">
        <f t="shared" si="0"/>
        <v>1</v>
      </c>
    </row>
    <row r="18" spans="1:12" ht="16.2" thickBot="1" x14ac:dyDescent="0.35">
      <c r="A18" s="7" t="s">
        <v>18</v>
      </c>
      <c r="B18" s="3" t="s">
        <v>103</v>
      </c>
      <c r="C18">
        <v>0</v>
      </c>
      <c r="D18">
        <v>0</v>
      </c>
      <c r="E18" s="7" t="str">
        <f>VLOOKUP(A18,'Group Condition'!$A$2:$K$88,9,FALSE)</f>
        <v>X</v>
      </c>
      <c r="J18">
        <f>VLOOKUP(A18,[3]mL!$A$2:$C$87,3,FALSE)</f>
        <v>0</v>
      </c>
      <c r="K18">
        <f>VLOOKUP(A18,[3]mL!$A$2:$D$87,4,FALSE)</f>
        <v>0</v>
      </c>
      <c r="L18" t="str">
        <f t="shared" si="0"/>
        <v/>
      </c>
    </row>
    <row r="19" spans="1:12" ht="16.2" thickBot="1" x14ac:dyDescent="0.35">
      <c r="A19" s="7" t="s">
        <v>17</v>
      </c>
      <c r="B19" s="3" t="s">
        <v>100</v>
      </c>
      <c r="C19">
        <v>0</v>
      </c>
      <c r="D19">
        <v>0</v>
      </c>
      <c r="E19" s="7" t="str">
        <f>VLOOKUP(A19,'Group Condition'!$A$2:$K$88,9,FALSE)</f>
        <v>X</v>
      </c>
      <c r="J19">
        <f>VLOOKUP(A19,[3]mL!$A$2:$C$87,3,FALSE)</f>
        <v>0</v>
      </c>
      <c r="K19">
        <f>VLOOKUP(A19,[3]mL!$A$2:$D$87,4,FALSE)</f>
        <v>0</v>
      </c>
      <c r="L19" t="str">
        <f t="shared" si="0"/>
        <v/>
      </c>
    </row>
    <row r="20" spans="1:12" ht="16.2" thickBot="1" x14ac:dyDescent="0.35">
      <c r="A20" s="7" t="s">
        <v>24</v>
      </c>
      <c r="B20" s="3" t="s">
        <v>111</v>
      </c>
      <c r="C20">
        <v>0</v>
      </c>
      <c r="D20">
        <v>0</v>
      </c>
      <c r="E20" s="7" t="str">
        <f>VLOOKUP(A20,'Group Condition'!$A$2:$K$88,9,FALSE)</f>
        <v/>
      </c>
      <c r="J20">
        <f>VLOOKUP(A20,[3]mL!$A$2:$C$87,3,FALSE)</f>
        <v>0</v>
      </c>
      <c r="K20">
        <f>VLOOKUP(A20,[3]mL!$A$2:$D$87,4,FALSE)</f>
        <v>0</v>
      </c>
      <c r="L20" t="str">
        <f t="shared" si="0"/>
        <v/>
      </c>
    </row>
    <row r="21" spans="1:12" ht="16.2" thickBot="1" x14ac:dyDescent="0.35">
      <c r="A21" s="7" t="s">
        <v>63</v>
      </c>
      <c r="B21" s="3" t="s">
        <v>152</v>
      </c>
      <c r="C21">
        <v>9.9999999999999995E-7</v>
      </c>
      <c r="D21">
        <v>9.9999999999999995E-7</v>
      </c>
      <c r="E21" s="7" t="str">
        <f>VLOOKUP(A21,'Group Condition'!$A$2:$K$88,9,FALSE)</f>
        <v/>
      </c>
      <c r="J21">
        <f>VLOOKUP(A21,[3]mL!$A$2:$C$87,3,FALSE)</f>
        <v>9.9999999999999995E-7</v>
      </c>
      <c r="K21">
        <f>VLOOKUP(A21,[3]mL!$A$2:$D$87,4,FALSE)</f>
        <v>9.9999999999999995E-7</v>
      </c>
      <c r="L21" t="str">
        <f t="shared" si="0"/>
        <v/>
      </c>
    </row>
    <row r="22" spans="1:12" ht="16.2" thickBot="1" x14ac:dyDescent="0.35">
      <c r="A22" s="7" t="s">
        <v>61</v>
      </c>
      <c r="B22" s="3" t="s">
        <v>150</v>
      </c>
      <c r="C22">
        <v>0</v>
      </c>
      <c r="D22">
        <v>0</v>
      </c>
      <c r="E22" s="7" t="str">
        <f>VLOOKUP(A22,'Group Condition'!$A$2:$K$88,9,FALSE)</f>
        <v/>
      </c>
      <c r="J22">
        <f>VLOOKUP(A22,[3]mL!$A$2:$C$87,3,FALSE)</f>
        <v>0</v>
      </c>
      <c r="K22">
        <f>VLOOKUP(A22,[3]mL!$A$2:$D$87,4,FALSE)</f>
        <v>0</v>
      </c>
      <c r="L22" t="str">
        <f t="shared" si="0"/>
        <v/>
      </c>
    </row>
    <row r="23" spans="1:12" ht="16.2" thickBot="1" x14ac:dyDescent="0.35">
      <c r="A23" s="7" t="s">
        <v>42</v>
      </c>
      <c r="B23" s="3" t="s">
        <v>131</v>
      </c>
      <c r="C23">
        <v>0</v>
      </c>
      <c r="D23">
        <v>0</v>
      </c>
      <c r="E23" s="7" t="str">
        <f>VLOOKUP(A23,'Group Condition'!$A$2:$K$88,9,FALSE)</f>
        <v/>
      </c>
      <c r="J23">
        <f>VLOOKUP(A23,[3]mL!$A$2:$C$87,3,FALSE)</f>
        <v>0</v>
      </c>
      <c r="K23">
        <f>VLOOKUP(A23,[3]mL!$A$2:$D$87,4,FALSE)</f>
        <v>0</v>
      </c>
      <c r="L23" t="str">
        <f t="shared" si="0"/>
        <v/>
      </c>
    </row>
    <row r="24" spans="1:12" ht="16.2" thickBot="1" x14ac:dyDescent="0.35">
      <c r="A24" s="7" t="s">
        <v>62</v>
      </c>
      <c r="B24" s="3" t="s">
        <v>151</v>
      </c>
      <c r="C24">
        <v>9.9999999999999995E-7</v>
      </c>
      <c r="D24">
        <v>9.9999999999999995E-7</v>
      </c>
      <c r="E24" s="7" t="str">
        <f>VLOOKUP(A24,'Group Condition'!$A$2:$K$88,9,FALSE)</f>
        <v>X</v>
      </c>
      <c r="J24">
        <f>VLOOKUP(A24,[3]mL!$A$2:$C$87,3,FALSE)</f>
        <v>9.9999999999999995E-7</v>
      </c>
      <c r="K24">
        <f>VLOOKUP(A24,[3]mL!$A$2:$D$87,4,FALSE)</f>
        <v>9.9999999999999995E-7</v>
      </c>
      <c r="L24" t="str">
        <f t="shared" si="0"/>
        <v/>
      </c>
    </row>
    <row r="25" spans="1:12" ht="16.2" thickBot="1" x14ac:dyDescent="0.35">
      <c r="A25" s="7" t="s">
        <v>10</v>
      </c>
      <c r="B25" s="3" t="s">
        <v>92</v>
      </c>
      <c r="C25">
        <v>0</v>
      </c>
      <c r="D25">
        <v>0</v>
      </c>
      <c r="E25" s="7" t="str">
        <f>VLOOKUP(A25,'Group Condition'!$A$2:$K$88,9,FALSE)</f>
        <v/>
      </c>
      <c r="J25">
        <f>VLOOKUP(A25,[3]mL!$A$2:$C$87,3,FALSE)</f>
        <v>0</v>
      </c>
      <c r="K25">
        <f>VLOOKUP(A25,[3]mL!$A$2:$D$87,4,FALSE)</f>
        <v>0</v>
      </c>
      <c r="L25" t="str">
        <f t="shared" si="0"/>
        <v/>
      </c>
    </row>
    <row r="26" spans="1:12" ht="16.2" thickBot="1" x14ac:dyDescent="0.35">
      <c r="A26" s="7" t="s">
        <v>56</v>
      </c>
      <c r="B26" s="3" t="s">
        <v>145</v>
      </c>
      <c r="C26">
        <v>1.9999999999999999E-7</v>
      </c>
      <c r="D26">
        <v>1.9999999999999999E-7</v>
      </c>
      <c r="E26" s="7" t="str">
        <f>VLOOKUP(A26,'Group Condition'!$A$2:$K$88,9,FALSE)</f>
        <v/>
      </c>
      <c r="J26">
        <f>VLOOKUP(A26,[3]mL!$A$2:$C$87,3,FALSE)</f>
        <v>1.9999999999999999E-7</v>
      </c>
      <c r="K26">
        <f>VLOOKUP(A26,[3]mL!$A$2:$D$87,4,FALSE)</f>
        <v>1.9999999999999999E-7</v>
      </c>
      <c r="L26" t="str">
        <f t="shared" si="0"/>
        <v/>
      </c>
    </row>
    <row r="27" spans="1:12" ht="16.2" thickBot="1" x14ac:dyDescent="0.35">
      <c r="A27" s="7" t="s">
        <v>21</v>
      </c>
      <c r="B27" s="3" t="s">
        <v>107</v>
      </c>
      <c r="C27">
        <v>6.9999999999999997E-7</v>
      </c>
      <c r="D27">
        <v>6.9999999999999997E-7</v>
      </c>
      <c r="E27" s="7" t="str">
        <f>VLOOKUP(A27,'Group Condition'!$A$2:$K$88,9,FALSE)</f>
        <v/>
      </c>
      <c r="J27">
        <f>VLOOKUP(A27,[3]mL!$A$2:$C$87,3,FALSE)</f>
        <v>0</v>
      </c>
      <c r="K27">
        <f>VLOOKUP(A27,[3]mL!$A$2:$D$87,4,FALSE)</f>
        <v>0</v>
      </c>
      <c r="L27">
        <f t="shared" si="0"/>
        <v>1</v>
      </c>
    </row>
    <row r="28" spans="1:12" ht="16.2" thickBot="1" x14ac:dyDescent="0.35">
      <c r="A28" s="7" t="s">
        <v>41</v>
      </c>
      <c r="B28" s="3" t="s">
        <v>130</v>
      </c>
      <c r="C28">
        <v>0</v>
      </c>
      <c r="D28">
        <v>0</v>
      </c>
      <c r="E28" s="7" t="str">
        <f>VLOOKUP(A28,'Group Condition'!$A$2:$K$88,9,FALSE)</f>
        <v/>
      </c>
      <c r="J28">
        <f>VLOOKUP(A28,[3]mL!$A$2:$C$87,3,FALSE)</f>
        <v>0</v>
      </c>
      <c r="K28">
        <f>VLOOKUP(A28,[3]mL!$A$2:$D$87,4,FALSE)</f>
        <v>0</v>
      </c>
      <c r="L28" t="str">
        <f t="shared" si="0"/>
        <v/>
      </c>
    </row>
    <row r="29" spans="1:12" ht="16.2" thickBot="1" x14ac:dyDescent="0.35">
      <c r="A29" s="7" t="s">
        <v>8</v>
      </c>
      <c r="B29" s="3" t="s">
        <v>101</v>
      </c>
      <c r="C29">
        <v>0</v>
      </c>
      <c r="D29">
        <v>0</v>
      </c>
      <c r="E29" s="7" t="str">
        <f>VLOOKUP(A29,'Group Condition'!$A$2:$K$88,9,FALSE)</f>
        <v/>
      </c>
      <c r="J29">
        <f>VLOOKUP(A29,[3]mL!$A$2:$C$87,3,FALSE)</f>
        <v>0</v>
      </c>
      <c r="K29">
        <f>VLOOKUP(A29,[3]mL!$A$2:$D$87,4,FALSE)</f>
        <v>0</v>
      </c>
      <c r="L29" t="str">
        <f t="shared" si="0"/>
        <v/>
      </c>
    </row>
    <row r="30" spans="1:12" ht="16.2" thickBot="1" x14ac:dyDescent="0.35">
      <c r="A30" s="7" t="s">
        <v>53</v>
      </c>
      <c r="B30" s="3" t="s">
        <v>142</v>
      </c>
      <c r="C30">
        <v>1E-10</v>
      </c>
      <c r="D30">
        <v>1E-10</v>
      </c>
      <c r="E30" s="7" t="str">
        <f>VLOOKUP(A30,'Group Condition'!$A$2:$K$88,9,FALSE)</f>
        <v>X</v>
      </c>
      <c r="J30">
        <f>VLOOKUP(A30,[3]mL!$A$2:$C$87,3,FALSE)</f>
        <v>0</v>
      </c>
      <c r="K30">
        <f>VLOOKUP(A30,[3]mL!$A$2:$D$87,4,FALSE)</f>
        <v>0</v>
      </c>
      <c r="L30">
        <f t="shared" si="0"/>
        <v>1</v>
      </c>
    </row>
    <row r="31" spans="1:12" ht="16.2" thickBot="1" x14ac:dyDescent="0.35">
      <c r="A31" s="7" t="s">
        <v>72</v>
      </c>
      <c r="B31" s="3" t="s">
        <v>161</v>
      </c>
      <c r="C31">
        <v>6.7499999999999997E-6</v>
      </c>
      <c r="D31">
        <v>6.7499999999999997E-6</v>
      </c>
      <c r="E31" s="7" t="str">
        <f>VLOOKUP(A31,'Group Condition'!$A$2:$K$88,9,FALSE)</f>
        <v>X</v>
      </c>
      <c r="J31">
        <f>VLOOKUP(A31,[3]mL!$A$2:$C$87,3,FALSE)</f>
        <v>6.7499999999999997E-6</v>
      </c>
      <c r="K31">
        <f>VLOOKUP(A31,[3]mL!$A$2:$D$87,4,FALSE)</f>
        <v>6.7499999999999997E-6</v>
      </c>
      <c r="L31" t="str">
        <f t="shared" si="0"/>
        <v/>
      </c>
    </row>
    <row r="32" spans="1:12" ht="16.2" thickBot="1" x14ac:dyDescent="0.35">
      <c r="A32" s="7" t="s">
        <v>34</v>
      </c>
      <c r="B32" s="3" t="s">
        <v>123</v>
      </c>
      <c r="C32">
        <v>0</v>
      </c>
      <c r="D32">
        <v>0</v>
      </c>
      <c r="E32" s="7" t="str">
        <f>VLOOKUP(A32,'Group Condition'!$A$2:$K$88,9,FALSE)</f>
        <v/>
      </c>
      <c r="J32">
        <f>VLOOKUP(A32,[3]mL!$A$2:$C$87,3,FALSE)</f>
        <v>0</v>
      </c>
      <c r="K32">
        <f>VLOOKUP(A32,[3]mL!$A$2:$D$87,4,FALSE)</f>
        <v>0</v>
      </c>
      <c r="L32" t="str">
        <f t="shared" si="0"/>
        <v/>
      </c>
    </row>
    <row r="33" spans="1:12" ht="16.2" thickBot="1" x14ac:dyDescent="0.35">
      <c r="A33" s="7" t="s">
        <v>28</v>
      </c>
      <c r="B33" s="3" t="s">
        <v>116</v>
      </c>
      <c r="C33">
        <v>0</v>
      </c>
      <c r="D33">
        <v>0</v>
      </c>
      <c r="E33" s="7" t="str">
        <f>VLOOKUP(A33,'Group Condition'!$A$2:$K$88,9,FALSE)</f>
        <v/>
      </c>
      <c r="J33">
        <f>VLOOKUP(A33,[3]mL!$A$2:$C$87,3,FALSE)</f>
        <v>0</v>
      </c>
      <c r="K33">
        <f>VLOOKUP(A33,[3]mL!$A$2:$D$87,4,FALSE)</f>
        <v>0</v>
      </c>
      <c r="L33" t="str">
        <f t="shared" si="0"/>
        <v/>
      </c>
    </row>
    <row r="34" spans="1:12" ht="16.2" thickBot="1" x14ac:dyDescent="0.35">
      <c r="A34" s="7" t="s">
        <v>23</v>
      </c>
      <c r="B34" s="3" t="s">
        <v>109</v>
      </c>
      <c r="C34">
        <v>7.9999999999999998E-12</v>
      </c>
      <c r="D34">
        <v>7.9999999999999998E-12</v>
      </c>
      <c r="E34" s="7" t="str">
        <f>VLOOKUP(A34,'Group Condition'!$A$2:$K$88,9,FALSE)</f>
        <v/>
      </c>
      <c r="J34">
        <f>VLOOKUP(A34,[3]mL!$A$2:$C$87,3,FALSE)</f>
        <v>0</v>
      </c>
      <c r="K34">
        <f>VLOOKUP(A34,[3]mL!$A$2:$D$87,4,FALSE)</f>
        <v>0</v>
      </c>
      <c r="L34">
        <f t="shared" si="0"/>
        <v>1</v>
      </c>
    </row>
    <row r="35" spans="1:12" ht="16.2" thickBot="1" x14ac:dyDescent="0.35">
      <c r="A35" s="7" t="s">
        <v>47</v>
      </c>
      <c r="B35" s="3" t="s">
        <v>136</v>
      </c>
      <c r="C35">
        <v>0</v>
      </c>
      <c r="D35">
        <v>0</v>
      </c>
      <c r="E35" s="7" t="str">
        <f>VLOOKUP(A35,'Group Condition'!$A$2:$K$88,9,FALSE)</f>
        <v>X</v>
      </c>
      <c r="J35">
        <f>VLOOKUP(A35,[3]mL!$A$2:$C$87,3,FALSE)</f>
        <v>0</v>
      </c>
      <c r="K35">
        <f>VLOOKUP(A35,[3]mL!$A$2:$D$87,4,FALSE)</f>
        <v>0</v>
      </c>
      <c r="L35" t="str">
        <f t="shared" si="0"/>
        <v/>
      </c>
    </row>
    <row r="36" spans="1:12" ht="16.2" thickBot="1" x14ac:dyDescent="0.35">
      <c r="A36" s="7" t="s">
        <v>52</v>
      </c>
      <c r="B36" s="3" t="s">
        <v>141</v>
      </c>
      <c r="C36">
        <v>1E-10</v>
      </c>
      <c r="D36">
        <v>1E-10</v>
      </c>
      <c r="E36" s="7" t="str">
        <f>VLOOKUP(A36,'Group Condition'!$A$2:$K$88,9,FALSE)</f>
        <v/>
      </c>
      <c r="J36">
        <f>VLOOKUP(A36,[3]mL!$A$2:$C$87,3,FALSE)</f>
        <v>0</v>
      </c>
      <c r="K36">
        <f>VLOOKUP(A36,[3]mL!$A$2:$D$87,4,FALSE)</f>
        <v>0</v>
      </c>
      <c r="L36">
        <f t="shared" si="0"/>
        <v>1</v>
      </c>
    </row>
    <row r="37" spans="1:12" ht="16.2" thickBot="1" x14ac:dyDescent="0.35">
      <c r="A37" s="7" t="s">
        <v>50</v>
      </c>
      <c r="B37" s="3" t="s">
        <v>139</v>
      </c>
      <c r="C37">
        <v>0</v>
      </c>
      <c r="D37">
        <v>0</v>
      </c>
      <c r="E37" s="7" t="str">
        <f>VLOOKUP(A37,'Group Condition'!$A$2:$K$88,9,FALSE)</f>
        <v/>
      </c>
      <c r="J37">
        <f>VLOOKUP(A37,[3]mL!$A$2:$C$87,3,FALSE)</f>
        <v>0</v>
      </c>
      <c r="K37">
        <f>VLOOKUP(A37,[3]mL!$A$2:$D$87,4,FALSE)</f>
        <v>0</v>
      </c>
      <c r="L37" t="str">
        <f t="shared" si="0"/>
        <v/>
      </c>
    </row>
    <row r="38" spans="1:12" ht="16.2" thickBot="1" x14ac:dyDescent="0.35">
      <c r="A38" s="7" t="s">
        <v>73</v>
      </c>
      <c r="B38" s="3" t="s">
        <v>162</v>
      </c>
      <c r="C38">
        <v>6.7499999999999997E-6</v>
      </c>
      <c r="D38">
        <v>6.7499999999999997E-6</v>
      </c>
      <c r="E38" s="7" t="str">
        <f>VLOOKUP(A38,'Group Condition'!$A$2:$K$88,9,FALSE)</f>
        <v>X</v>
      </c>
      <c r="J38">
        <f>VLOOKUP(A38,[3]mL!$A$2:$C$87,3,FALSE)</f>
        <v>6.7499999999999997E-6</v>
      </c>
      <c r="K38">
        <f>VLOOKUP(A38,[3]mL!$A$2:$D$87,4,FALSE)</f>
        <v>6.7499999999999997E-6</v>
      </c>
      <c r="L38" t="str">
        <f t="shared" si="0"/>
        <v/>
      </c>
    </row>
    <row r="39" spans="1:12" ht="16.2" thickBot="1" x14ac:dyDescent="0.35">
      <c r="A39" s="7" t="s">
        <v>19</v>
      </c>
      <c r="B39" s="3" t="s">
        <v>105</v>
      </c>
      <c r="C39">
        <v>0</v>
      </c>
      <c r="D39">
        <v>0</v>
      </c>
      <c r="E39" s="7" t="str">
        <f>VLOOKUP(A39,'Group Condition'!$A$2:$K$88,9,FALSE)</f>
        <v/>
      </c>
      <c r="J39">
        <f>VLOOKUP(A39,[3]mL!$A$2:$C$87,3,FALSE)</f>
        <v>0</v>
      </c>
      <c r="K39">
        <f>VLOOKUP(A39,[3]mL!$A$2:$D$87,4,FALSE)</f>
        <v>0</v>
      </c>
      <c r="L39" t="str">
        <f t="shared" si="0"/>
        <v/>
      </c>
    </row>
    <row r="40" spans="1:12" ht="16.2" thickBot="1" x14ac:dyDescent="0.35">
      <c r="A40" s="7" t="s">
        <v>55</v>
      </c>
      <c r="B40" s="3" t="s">
        <v>144</v>
      </c>
      <c r="C40">
        <v>8.9999999999999996E-7</v>
      </c>
      <c r="D40">
        <v>8.9999999999999996E-7</v>
      </c>
      <c r="E40" s="7" t="str">
        <f>VLOOKUP(A40,'Group Condition'!$A$2:$K$88,9,FALSE)</f>
        <v/>
      </c>
      <c r="J40">
        <f>VLOOKUP(A40,[3]mL!$A$2:$C$87,3,FALSE)</f>
        <v>0</v>
      </c>
      <c r="K40">
        <f>VLOOKUP(A40,[3]mL!$A$2:$D$87,4,FALSE)</f>
        <v>0</v>
      </c>
      <c r="L40">
        <f t="shared" si="0"/>
        <v>1</v>
      </c>
    </row>
    <row r="41" spans="1:12" ht="16.2" thickBot="1" x14ac:dyDescent="0.35">
      <c r="A41" s="7" t="s">
        <v>4</v>
      </c>
      <c r="B41" s="3" t="s">
        <v>102</v>
      </c>
      <c r="C41">
        <v>0</v>
      </c>
      <c r="D41">
        <v>0</v>
      </c>
      <c r="E41" s="7" t="str">
        <f>VLOOKUP(A41,'Group Condition'!$A$2:$K$88,9,FALSE)</f>
        <v/>
      </c>
      <c r="J41">
        <f>VLOOKUP(A41,[3]mL!$A$2:$C$87,3,FALSE)</f>
        <v>0</v>
      </c>
      <c r="K41">
        <f>VLOOKUP(A41,[3]mL!$A$2:$D$87,4,FALSE)</f>
        <v>0</v>
      </c>
      <c r="L41" t="str">
        <f t="shared" si="0"/>
        <v/>
      </c>
    </row>
    <row r="42" spans="1:12" ht="16.2" thickBot="1" x14ac:dyDescent="0.35">
      <c r="A42" s="7" t="s">
        <v>49</v>
      </c>
      <c r="B42" s="3" t="s">
        <v>138</v>
      </c>
      <c r="C42">
        <v>0</v>
      </c>
      <c r="D42">
        <v>0</v>
      </c>
      <c r="E42" s="7" t="str">
        <f>VLOOKUP(A42,'Group Condition'!$A$2:$K$88,9,FALSE)</f>
        <v/>
      </c>
      <c r="J42">
        <f>VLOOKUP(A42,[3]mL!$A$2:$C$87,3,FALSE)</f>
        <v>0</v>
      </c>
      <c r="K42">
        <f>VLOOKUP(A42,[3]mL!$A$2:$D$87,4,FALSE)</f>
        <v>0</v>
      </c>
      <c r="L42" t="str">
        <f t="shared" si="0"/>
        <v/>
      </c>
    </row>
    <row r="43" spans="1:12" ht="16.2" thickBot="1" x14ac:dyDescent="0.35">
      <c r="A43" s="7" t="s">
        <v>30</v>
      </c>
      <c r="B43" s="3" t="s">
        <v>118</v>
      </c>
      <c r="C43">
        <v>0</v>
      </c>
      <c r="D43">
        <v>0</v>
      </c>
      <c r="E43" s="7" t="str">
        <f>VLOOKUP(A43,'Group Condition'!$A$2:$K$88,9,FALSE)</f>
        <v/>
      </c>
      <c r="J43">
        <f>VLOOKUP(A43,[3]mL!$A$2:$C$87,3,FALSE)</f>
        <v>0</v>
      </c>
      <c r="K43">
        <f>VLOOKUP(A43,[3]mL!$A$2:$D$87,4,FALSE)</f>
        <v>0</v>
      </c>
      <c r="L43" t="str">
        <f t="shared" si="0"/>
        <v/>
      </c>
    </row>
    <row r="44" spans="1:12" ht="16.2" thickBot="1" x14ac:dyDescent="0.35">
      <c r="A44" s="7" t="s">
        <v>57</v>
      </c>
      <c r="B44" s="3" t="s">
        <v>146</v>
      </c>
      <c r="C44">
        <v>1.0999999999999999E-8</v>
      </c>
      <c r="D44">
        <v>1.0999999999999999E-8</v>
      </c>
      <c r="E44" s="7" t="str">
        <f>VLOOKUP(A44,'Group Condition'!$A$2:$K$88,9,FALSE)</f>
        <v>X</v>
      </c>
      <c r="J44">
        <f>VLOOKUP(A44,[3]mL!$A$2:$C$87,3,FALSE)</f>
        <v>1.0999999999999999E-8</v>
      </c>
      <c r="K44">
        <f>VLOOKUP(A44,[3]mL!$A$2:$D$87,4,FALSE)</f>
        <v>1.0999999999999999E-8</v>
      </c>
      <c r="L44" t="str">
        <f t="shared" si="0"/>
        <v/>
      </c>
    </row>
    <row r="45" spans="1:12" ht="16.2" thickBot="1" x14ac:dyDescent="0.35">
      <c r="A45" s="7" t="s">
        <v>46</v>
      </c>
      <c r="B45" s="3" t="s">
        <v>135</v>
      </c>
      <c r="C45">
        <v>0</v>
      </c>
      <c r="D45">
        <v>0</v>
      </c>
      <c r="E45" s="7" t="str">
        <f>VLOOKUP(A45,'Group Condition'!$A$2:$K$88,9,FALSE)</f>
        <v>X</v>
      </c>
      <c r="J45">
        <f>VLOOKUP(A45,[3]mL!$A$2:$C$87,3,FALSE)</f>
        <v>0</v>
      </c>
      <c r="K45">
        <f>VLOOKUP(A45,[3]mL!$A$2:$D$87,4,FALSE)</f>
        <v>0</v>
      </c>
      <c r="L45" t="str">
        <f t="shared" si="0"/>
        <v/>
      </c>
    </row>
    <row r="46" spans="1:12" ht="16.2" thickBot="1" x14ac:dyDescent="0.35">
      <c r="A46" s="7" t="s">
        <v>29</v>
      </c>
      <c r="B46" s="3" t="s">
        <v>117</v>
      </c>
      <c r="C46">
        <v>0</v>
      </c>
      <c r="D46">
        <v>0</v>
      </c>
      <c r="E46" s="7" t="str">
        <f>VLOOKUP(A46,'Group Condition'!$A$2:$K$88,9,FALSE)</f>
        <v>X</v>
      </c>
      <c r="J46">
        <f>VLOOKUP(A46,[3]mL!$A$2:$C$87,3,FALSE)</f>
        <v>0</v>
      </c>
      <c r="K46">
        <f>VLOOKUP(A46,[3]mL!$A$2:$D$87,4,FALSE)</f>
        <v>0</v>
      </c>
      <c r="L46" t="str">
        <f t="shared" si="0"/>
        <v/>
      </c>
    </row>
    <row r="47" spans="1:12" ht="16.2" thickBot="1" x14ac:dyDescent="0.35">
      <c r="A47" s="7" t="s">
        <v>54</v>
      </c>
      <c r="B47" s="3" t="s">
        <v>143</v>
      </c>
      <c r="C47">
        <v>0</v>
      </c>
      <c r="D47">
        <v>0</v>
      </c>
      <c r="E47" s="7" t="str">
        <f>VLOOKUP(A47,'Group Condition'!$A$2:$K$88,9,FALSE)</f>
        <v/>
      </c>
      <c r="J47">
        <f>VLOOKUP(A47,[3]mL!$A$2:$C$87,3,FALSE)</f>
        <v>0</v>
      </c>
      <c r="K47">
        <f>VLOOKUP(A47,[3]mL!$A$2:$D$87,4,FALSE)</f>
        <v>0</v>
      </c>
      <c r="L47" t="str">
        <f t="shared" si="0"/>
        <v/>
      </c>
    </row>
    <row r="48" spans="1:12" ht="16.2" thickBot="1" x14ac:dyDescent="0.35">
      <c r="A48" s="7" t="s">
        <v>26</v>
      </c>
      <c r="B48" s="3" t="s">
        <v>113</v>
      </c>
      <c r="C48">
        <v>9E-13</v>
      </c>
      <c r="D48">
        <v>0</v>
      </c>
      <c r="E48" s="7" t="str">
        <f>VLOOKUP(A48,'Group Condition'!$A$2:$K$88,9,FALSE)</f>
        <v/>
      </c>
      <c r="J48">
        <f>VLOOKUP(A48,[3]mL!$A$2:$C$87,3,FALSE)</f>
        <v>0</v>
      </c>
      <c r="K48">
        <f>VLOOKUP(A48,[3]mL!$A$2:$D$87,4,FALSE)</f>
        <v>0</v>
      </c>
      <c r="L48">
        <f t="shared" si="0"/>
        <v>1</v>
      </c>
    </row>
    <row r="49" spans="1:12" ht="16.2" thickBot="1" x14ac:dyDescent="0.35">
      <c r="A49" s="7" t="s">
        <v>27</v>
      </c>
      <c r="B49" s="3" t="s">
        <v>115</v>
      </c>
      <c r="C49">
        <v>0</v>
      </c>
      <c r="D49">
        <v>0</v>
      </c>
      <c r="E49" s="7" t="str">
        <f>VLOOKUP(A49,'Group Condition'!$A$2:$K$88,9,FALSE)</f>
        <v/>
      </c>
      <c r="J49">
        <f>VLOOKUP(A49,[3]mL!$A$2:$C$87,3,FALSE)</f>
        <v>0</v>
      </c>
      <c r="K49">
        <f>VLOOKUP(A49,[3]mL!$A$2:$D$87,4,FALSE)</f>
        <v>0</v>
      </c>
      <c r="L49" t="str">
        <f t="shared" si="0"/>
        <v/>
      </c>
    </row>
    <row r="50" spans="1:12" ht="16.2" thickBot="1" x14ac:dyDescent="0.35">
      <c r="A50" s="7" t="s">
        <v>59</v>
      </c>
      <c r="B50" s="3" t="s">
        <v>148</v>
      </c>
      <c r="C50">
        <v>2E-8</v>
      </c>
      <c r="D50">
        <v>2E-8</v>
      </c>
      <c r="E50" s="7" t="str">
        <f>VLOOKUP(A50,'Group Condition'!$A$2:$K$88,9,FALSE)</f>
        <v/>
      </c>
      <c r="J50">
        <f>VLOOKUP(A50,[3]mL!$A$2:$C$87,3,FALSE)</f>
        <v>0</v>
      </c>
      <c r="K50">
        <f>VLOOKUP(A50,[3]mL!$A$2:$D$87,4,FALSE)</f>
        <v>0</v>
      </c>
      <c r="L50">
        <f t="shared" si="0"/>
        <v>1</v>
      </c>
    </row>
    <row r="51" spans="1:12" ht="16.2" thickBot="1" x14ac:dyDescent="0.35">
      <c r="A51" s="7" t="s">
        <v>32</v>
      </c>
      <c r="B51" s="3" t="s">
        <v>120</v>
      </c>
      <c r="C51">
        <v>0</v>
      </c>
      <c r="D51">
        <v>0</v>
      </c>
      <c r="E51" s="7" t="str">
        <f>VLOOKUP(A51,'Group Condition'!$A$2:$K$88,9,FALSE)</f>
        <v/>
      </c>
      <c r="J51">
        <f>VLOOKUP(A51,[3]mL!$A$2:$C$87,3,FALSE)</f>
        <v>0</v>
      </c>
      <c r="K51">
        <f>VLOOKUP(A51,[3]mL!$A$2:$D$87,4,FALSE)</f>
        <v>0</v>
      </c>
      <c r="L51" t="str">
        <f t="shared" si="0"/>
        <v/>
      </c>
    </row>
    <row r="52" spans="1:12" ht="16.2" thickBot="1" x14ac:dyDescent="0.35">
      <c r="A52" s="7" t="s">
        <v>45</v>
      </c>
      <c r="B52" s="3" t="s">
        <v>134</v>
      </c>
      <c r="C52">
        <v>0</v>
      </c>
      <c r="D52">
        <v>0</v>
      </c>
      <c r="E52" s="7" t="str">
        <f>VLOOKUP(A52,'Group Condition'!$A$2:$K$88,9,FALSE)</f>
        <v>X</v>
      </c>
      <c r="J52">
        <f>VLOOKUP(A52,[3]mL!$A$2:$C$87,3,FALSE)</f>
        <v>0</v>
      </c>
      <c r="K52">
        <f>VLOOKUP(A52,[3]mL!$A$2:$D$87,4,FALSE)</f>
        <v>0</v>
      </c>
      <c r="L52" t="str">
        <f t="shared" si="0"/>
        <v/>
      </c>
    </row>
    <row r="53" spans="1:12" ht="16.2" thickBot="1" x14ac:dyDescent="0.35">
      <c r="A53" s="7" t="s">
        <v>37</v>
      </c>
      <c r="B53" s="3" t="s">
        <v>126</v>
      </c>
      <c r="C53">
        <v>0</v>
      </c>
      <c r="D53">
        <v>0</v>
      </c>
      <c r="E53" s="7" t="str">
        <f>VLOOKUP(A53,'Group Condition'!$A$2:$K$88,9,FALSE)</f>
        <v/>
      </c>
      <c r="J53">
        <f>VLOOKUP(A53,[3]mL!$A$2:$C$87,3,FALSE)</f>
        <v>0</v>
      </c>
      <c r="K53">
        <f>VLOOKUP(A53,[3]mL!$A$2:$D$87,4,FALSE)</f>
        <v>0</v>
      </c>
      <c r="L53" t="str">
        <f t="shared" si="0"/>
        <v/>
      </c>
    </row>
    <row r="54" spans="1:12" ht="16.2" thickBot="1" x14ac:dyDescent="0.35">
      <c r="A54" s="7" t="s">
        <v>14</v>
      </c>
      <c r="B54" s="3" t="s">
        <v>97</v>
      </c>
      <c r="C54">
        <v>0</v>
      </c>
      <c r="D54">
        <v>0</v>
      </c>
      <c r="E54" s="7" t="str">
        <f>VLOOKUP(A54,'Group Condition'!$A$2:$K$88,9,FALSE)</f>
        <v/>
      </c>
      <c r="J54">
        <f>VLOOKUP(A54,[3]mL!$A$2:$C$87,3,FALSE)</f>
        <v>0</v>
      </c>
      <c r="K54">
        <f>VLOOKUP(A54,[3]mL!$A$2:$D$87,4,FALSE)</f>
        <v>0</v>
      </c>
      <c r="L54" t="str">
        <f t="shared" si="0"/>
        <v/>
      </c>
    </row>
    <row r="55" spans="1:12" ht="16.2" thickBot="1" x14ac:dyDescent="0.35">
      <c r="A55" s="7" t="s">
        <v>38</v>
      </c>
      <c r="B55" s="3" t="s">
        <v>127</v>
      </c>
      <c r="C55">
        <v>0</v>
      </c>
      <c r="D55">
        <v>0</v>
      </c>
      <c r="E55" s="7" t="str">
        <f>VLOOKUP(A55,'Group Condition'!$A$2:$K$88,9,FALSE)</f>
        <v/>
      </c>
      <c r="J55">
        <f>VLOOKUP(A55,[3]mL!$A$2:$C$87,3,FALSE)</f>
        <v>0</v>
      </c>
      <c r="K55">
        <f>VLOOKUP(A55,[3]mL!$A$2:$D$87,4,FALSE)</f>
        <v>0</v>
      </c>
      <c r="L55" t="str">
        <f t="shared" si="0"/>
        <v/>
      </c>
    </row>
    <row r="56" spans="1:12" ht="16.2" thickBot="1" x14ac:dyDescent="0.35">
      <c r="A56" s="7" t="s">
        <v>33</v>
      </c>
      <c r="B56" s="3" t="s">
        <v>121</v>
      </c>
      <c r="C56">
        <v>0</v>
      </c>
      <c r="D56">
        <v>0</v>
      </c>
      <c r="E56" s="7" t="str">
        <f>VLOOKUP(A56,'Group Condition'!$A$2:$K$88,9,FALSE)</f>
        <v/>
      </c>
      <c r="J56">
        <f>VLOOKUP(A56,[3]mL!$A$2:$C$87,3,FALSE)</f>
        <v>0</v>
      </c>
      <c r="K56">
        <f>VLOOKUP(A56,[3]mL!$A$2:$D$87,4,FALSE)</f>
        <v>0</v>
      </c>
      <c r="L56" t="str">
        <f t="shared" si="0"/>
        <v/>
      </c>
    </row>
    <row r="57" spans="1:12" ht="16.2" thickBot="1" x14ac:dyDescent="0.35">
      <c r="A57" s="7" t="s">
        <v>60</v>
      </c>
      <c r="B57" s="3" t="s">
        <v>149</v>
      </c>
      <c r="C57">
        <v>2E-8</v>
      </c>
      <c r="D57">
        <v>2E-8</v>
      </c>
      <c r="E57" s="7" t="str">
        <f>VLOOKUP(A57,'Group Condition'!$A$2:$K$88,9,FALSE)</f>
        <v>X</v>
      </c>
      <c r="J57">
        <f>VLOOKUP(A57,[3]mL!$A$2:$C$87,3,FALSE)</f>
        <v>0</v>
      </c>
      <c r="K57">
        <f>VLOOKUP(A57,[3]mL!$A$2:$D$87,4,FALSE)</f>
        <v>0</v>
      </c>
      <c r="L57">
        <f t="shared" si="0"/>
        <v>1</v>
      </c>
    </row>
    <row r="58" spans="1:12" ht="16.2" thickBot="1" x14ac:dyDescent="0.35">
      <c r="A58" s="7" t="s">
        <v>11</v>
      </c>
      <c r="B58" s="3" t="s">
        <v>94</v>
      </c>
      <c r="C58">
        <v>3.8000000000000001E-9</v>
      </c>
      <c r="D58">
        <v>3.8000000000000001E-9</v>
      </c>
      <c r="E58" s="7" t="str">
        <f>VLOOKUP(A58,'Group Condition'!$A$2:$K$88,9,FALSE)</f>
        <v/>
      </c>
      <c r="J58">
        <f>VLOOKUP(A58,[3]mL!$A$2:$C$87,3,FALSE)</f>
        <v>0</v>
      </c>
      <c r="K58">
        <f>VLOOKUP(A58,[3]mL!$A$2:$D$87,4,FALSE)</f>
        <v>0</v>
      </c>
      <c r="L58">
        <f t="shared" si="0"/>
        <v>1</v>
      </c>
    </row>
    <row r="59" spans="1:12" ht="16.2" thickBot="1" x14ac:dyDescent="0.35">
      <c r="A59" s="7" t="s">
        <v>13</v>
      </c>
      <c r="B59" s="3" t="s">
        <v>96</v>
      </c>
      <c r="C59">
        <v>0</v>
      </c>
      <c r="D59">
        <v>0</v>
      </c>
      <c r="E59" s="7" t="str">
        <f>VLOOKUP(A59,'Group Condition'!$A$2:$K$88,9,FALSE)</f>
        <v/>
      </c>
      <c r="J59">
        <f>VLOOKUP(A59,[3]mL!$A$2:$C$87,3,FALSE)</f>
        <v>0</v>
      </c>
      <c r="K59">
        <f>VLOOKUP(A59,[3]mL!$A$2:$D$87,4,FALSE)</f>
        <v>0</v>
      </c>
      <c r="L59" t="str">
        <f t="shared" si="0"/>
        <v/>
      </c>
    </row>
    <row r="60" spans="1:12" ht="16.2" thickBot="1" x14ac:dyDescent="0.35">
      <c r="A60" s="7" t="s">
        <v>15</v>
      </c>
      <c r="B60" s="3" t="s">
        <v>98</v>
      </c>
      <c r="C60">
        <v>0</v>
      </c>
      <c r="D60">
        <v>0</v>
      </c>
      <c r="E60" s="7" t="str">
        <f>VLOOKUP(A60,'Group Condition'!$A$2:$K$88,9,FALSE)</f>
        <v>X</v>
      </c>
      <c r="J60">
        <f>VLOOKUP(A60,[3]mL!$A$2:$C$87,3,FALSE)</f>
        <v>0</v>
      </c>
      <c r="K60">
        <f>VLOOKUP(A60,[3]mL!$A$2:$D$87,4,FALSE)</f>
        <v>0</v>
      </c>
      <c r="L60" t="str">
        <f t="shared" si="0"/>
        <v/>
      </c>
    </row>
    <row r="61" spans="1:12" ht="16.2" thickBot="1" x14ac:dyDescent="0.35">
      <c r="A61" s="7" t="s">
        <v>51</v>
      </c>
      <c r="B61" s="3" t="s">
        <v>140</v>
      </c>
      <c r="C61">
        <v>1E-10</v>
      </c>
      <c r="D61">
        <v>1E-10</v>
      </c>
      <c r="E61" s="7" t="str">
        <f>VLOOKUP(A61,'Group Condition'!$A$2:$K$88,9,FALSE)</f>
        <v>X</v>
      </c>
      <c r="J61">
        <f>VLOOKUP(A61,[3]mL!$A$2:$C$87,3,FALSE)</f>
        <v>0</v>
      </c>
      <c r="K61">
        <f>VLOOKUP(A61,[3]mL!$A$2:$D$87,4,FALSE)</f>
        <v>0</v>
      </c>
      <c r="L61">
        <f t="shared" si="0"/>
        <v>1</v>
      </c>
    </row>
    <row r="62" spans="1:12" ht="16.2" thickBot="1" x14ac:dyDescent="0.35">
      <c r="A62" s="7" t="s">
        <v>16</v>
      </c>
      <c r="B62" s="3" t="s">
        <v>99</v>
      </c>
      <c r="C62">
        <v>0</v>
      </c>
      <c r="D62">
        <v>0</v>
      </c>
      <c r="E62" s="7" t="str">
        <f>VLOOKUP(A62,'Group Condition'!$A$2:$K$88,9,FALSE)</f>
        <v>X</v>
      </c>
      <c r="J62">
        <f>VLOOKUP(A62,[3]mL!$A$2:$C$87,3,FALSE)</f>
        <v>0</v>
      </c>
      <c r="K62">
        <f>VLOOKUP(A62,[3]mL!$A$2:$D$87,4,FALSE)</f>
        <v>0</v>
      </c>
      <c r="L62" t="str">
        <f t="shared" si="0"/>
        <v/>
      </c>
    </row>
    <row r="63" spans="1:12" ht="16.2" thickBot="1" x14ac:dyDescent="0.35">
      <c r="A63" s="7" t="s">
        <v>39</v>
      </c>
      <c r="B63" s="3" t="s">
        <v>128</v>
      </c>
      <c r="C63">
        <v>0</v>
      </c>
      <c r="D63">
        <v>0</v>
      </c>
      <c r="E63" s="7" t="str">
        <f>VLOOKUP(A63,'Group Condition'!$A$2:$K$88,9,FALSE)</f>
        <v>X</v>
      </c>
      <c r="J63">
        <f>VLOOKUP(A63,[3]mL!$A$2:$C$87,3,FALSE)</f>
        <v>0</v>
      </c>
      <c r="K63">
        <f>VLOOKUP(A63,[3]mL!$A$2:$D$87,4,FALSE)</f>
        <v>0</v>
      </c>
      <c r="L63" t="str">
        <f t="shared" si="0"/>
        <v/>
      </c>
    </row>
    <row r="64" spans="1:12" ht="16.2" thickBot="1" x14ac:dyDescent="0.35">
      <c r="A64" s="7" t="s">
        <v>43</v>
      </c>
      <c r="B64" s="3" t="s">
        <v>132</v>
      </c>
      <c r="C64">
        <v>5.0000000000000004E-19</v>
      </c>
      <c r="D64">
        <v>5.0000000000000004E-19</v>
      </c>
      <c r="E64" s="7" t="str">
        <f>VLOOKUP(A64,'Group Condition'!$A$2:$K$88,9,FALSE)</f>
        <v>X</v>
      </c>
      <c r="J64">
        <f>VLOOKUP(A64,[3]mL!$A$2:$C$87,3,FALSE)</f>
        <v>0</v>
      </c>
      <c r="K64">
        <f>VLOOKUP(A64,[3]mL!$A$2:$D$87,4,FALSE)</f>
        <v>0</v>
      </c>
      <c r="L64">
        <f t="shared" si="0"/>
        <v>1</v>
      </c>
    </row>
  </sheetData>
  <autoFilter ref="A1:G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pane xSplit="5" ySplit="1" topLeftCell="L30" activePane="bottomRight" state="frozen"/>
      <selection pane="topRight" activeCell="F1" sqref="F1"/>
      <selection pane="bottomLeft" activeCell="A2" sqref="A2"/>
      <selection pane="bottomRight" activeCell="R2" sqref="R2"/>
    </sheetView>
  </sheetViews>
  <sheetFormatPr defaultRowHeight="14.4" x14ac:dyDescent="0.3"/>
  <cols>
    <col min="1" max="1" width="9.109375" bestFit="1" customWidth="1"/>
    <col min="2" max="2" width="32.44140625" bestFit="1" customWidth="1"/>
    <col min="3" max="4" width="12" bestFit="1" customWidth="1"/>
    <col min="5" max="5" width="13.33203125" bestFit="1" customWidth="1"/>
    <col min="6" max="6" width="19.5546875" bestFit="1" customWidth="1"/>
    <col min="7" max="7" width="19.5546875" style="14" bestFit="1" customWidth="1"/>
    <col min="8" max="9" width="20.6640625" bestFit="1" customWidth="1"/>
    <col min="10" max="15" width="17.77734375" bestFit="1" customWidth="1"/>
    <col min="16" max="17" width="20.109375" bestFit="1" customWidth="1"/>
    <col min="18" max="18" width="9.88671875" bestFit="1" customWidth="1"/>
  </cols>
  <sheetData>
    <row r="1" spans="1:18" ht="16.2" thickBot="1" x14ac:dyDescent="0.35">
      <c r="A1" s="6" t="s">
        <v>90</v>
      </c>
      <c r="B1" s="6" t="s">
        <v>181</v>
      </c>
      <c r="C1" t="s">
        <v>187</v>
      </c>
      <c r="D1" t="s">
        <v>188</v>
      </c>
      <c r="E1" t="s">
        <v>183</v>
      </c>
      <c r="F1" t="s">
        <v>190</v>
      </c>
      <c r="G1" s="14" t="s">
        <v>191</v>
      </c>
      <c r="H1" t="s">
        <v>268</v>
      </c>
      <c r="I1" t="s">
        <v>269</v>
      </c>
      <c r="J1" t="s">
        <v>270</v>
      </c>
      <c r="K1" t="s">
        <v>332</v>
      </c>
      <c r="L1" t="s">
        <v>333</v>
      </c>
      <c r="M1" t="s">
        <v>334</v>
      </c>
      <c r="N1" t="s">
        <v>360</v>
      </c>
      <c r="O1" t="s">
        <v>361</v>
      </c>
      <c r="P1" t="s">
        <v>407</v>
      </c>
      <c r="Q1" t="s">
        <v>406</v>
      </c>
      <c r="R1" t="s">
        <v>408</v>
      </c>
    </row>
    <row r="2" spans="1:18" ht="16.2" thickBot="1" x14ac:dyDescent="0.35">
      <c r="A2" s="7" t="s">
        <v>3</v>
      </c>
      <c r="B2" s="3" t="s">
        <v>122</v>
      </c>
      <c r="C2">
        <v>2.9999999999999998E-13</v>
      </c>
      <c r="D2">
        <v>3E-10</v>
      </c>
      <c r="E2" s="7" t="str">
        <f>VLOOKUP(A2,'Group Condition'!$A$2:$K$88,9,FALSE)</f>
        <v>X</v>
      </c>
      <c r="F2">
        <f>C2*0.75</f>
        <v>2.25E-13</v>
      </c>
      <c r="G2" s="14">
        <f>D2*0.75</f>
        <v>2.25E-10</v>
      </c>
      <c r="J2" s="14">
        <v>1E-13</v>
      </c>
      <c r="K2" s="14">
        <v>1E-10</v>
      </c>
      <c r="L2" s="14">
        <v>1.4999999999999999E-13</v>
      </c>
      <c r="M2" s="14">
        <v>1.5E-10</v>
      </c>
      <c r="P2">
        <f>VLOOKUP(A2,[3]mQ!$A$1:$D$78,3,FALSE)</f>
        <v>2.25E-13</v>
      </c>
      <c r="Q2">
        <f>VLOOKUP(A2,[3]mQ!$A$1:$D$78,4,FALSE)</f>
        <v>2.25E-10</v>
      </c>
      <c r="R2">
        <f>IF(OR(P2&lt;&gt;I2,Q2&lt;&gt;J2),1,"")</f>
        <v>1</v>
      </c>
    </row>
    <row r="3" spans="1:18" ht="16.2" thickBot="1" x14ac:dyDescent="0.35">
      <c r="A3" s="7" t="s">
        <v>4</v>
      </c>
      <c r="B3" s="3" t="s">
        <v>102</v>
      </c>
      <c r="C3">
        <v>5.1999999999999996E-10</v>
      </c>
      <c r="D3">
        <v>3.2000000000000001E-9</v>
      </c>
      <c r="E3" s="7" t="str">
        <f>VLOOKUP(A3,'Group Condition'!$A$2:$K$88,9,FALSE)</f>
        <v/>
      </c>
      <c r="G3"/>
      <c r="P3">
        <f>VLOOKUP(A3,[3]mQ!$A$1:$D$78,3,FALSE)</f>
        <v>5.1999999999999996E-10</v>
      </c>
      <c r="Q3">
        <f>VLOOKUP(A3,[3]mQ!$A$1:$D$78,4,FALSE)</f>
        <v>3.2000000000000001E-9</v>
      </c>
      <c r="R3">
        <f t="shared" ref="R3:R64" si="0">IF(OR(P3&lt;&gt;I3,Q3&lt;&gt;J3),1,"")</f>
        <v>1</v>
      </c>
    </row>
    <row r="4" spans="1:18" ht="16.2" thickBot="1" x14ac:dyDescent="0.35">
      <c r="A4" s="7" t="s">
        <v>5</v>
      </c>
      <c r="B4" s="3" t="s">
        <v>110</v>
      </c>
      <c r="C4">
        <v>2.25E-11</v>
      </c>
      <c r="D4">
        <v>1.8E-10</v>
      </c>
      <c r="E4" s="7" t="str">
        <f>VLOOKUP(A4,'Group Condition'!$A$2:$K$88,9,FALSE)</f>
        <v/>
      </c>
      <c r="G4"/>
      <c r="P4">
        <f>VLOOKUP(A4,[3]mQ!$A$1:$D$78,3,FALSE)</f>
        <v>2.25E-11</v>
      </c>
      <c r="Q4">
        <f>VLOOKUP(A4,[3]mQ!$A$1:$D$78,4,FALSE)</f>
        <v>1.8E-10</v>
      </c>
      <c r="R4">
        <f t="shared" si="0"/>
        <v>1</v>
      </c>
    </row>
    <row r="5" spans="1:18" ht="16.2" thickBot="1" x14ac:dyDescent="0.35">
      <c r="A5" s="7" t="s">
        <v>6</v>
      </c>
      <c r="B5" s="3" t="s">
        <v>104</v>
      </c>
      <c r="C5">
        <v>5.0000000000000001E-9</v>
      </c>
      <c r="D5">
        <v>2E-8</v>
      </c>
      <c r="E5" s="7" t="str">
        <f>VLOOKUP(A5,'Group Condition'!$A$2:$K$88,9,FALSE)</f>
        <v/>
      </c>
      <c r="G5"/>
      <c r="P5">
        <f>VLOOKUP(A5,[3]mQ!$A$1:$D$78,3,FALSE)</f>
        <v>5.0000000000000001E-9</v>
      </c>
      <c r="Q5">
        <f>VLOOKUP(A5,[3]mQ!$A$1:$D$78,4,FALSE)</f>
        <v>2E-8</v>
      </c>
      <c r="R5">
        <f t="shared" si="0"/>
        <v>1</v>
      </c>
    </row>
    <row r="6" spans="1:18" ht="16.2" thickBot="1" x14ac:dyDescent="0.35">
      <c r="A6" s="7" t="s">
        <v>7</v>
      </c>
      <c r="B6" s="3" t="s">
        <v>114</v>
      </c>
      <c r="C6">
        <v>1.5E-11</v>
      </c>
      <c r="D6">
        <v>7.8999999999999996E-9</v>
      </c>
      <c r="E6" s="7" t="str">
        <f>VLOOKUP(A6,'Group Condition'!$A$2:$K$88,9,FALSE)</f>
        <v/>
      </c>
      <c r="F6">
        <f>C6*0.75</f>
        <v>1.125E-11</v>
      </c>
      <c r="G6" s="14">
        <f>D6*0.75</f>
        <v>5.9250000000000001E-9</v>
      </c>
      <c r="P6">
        <f>VLOOKUP(A6,[3]mQ!$A$1:$D$78,3,FALSE)</f>
        <v>1.1300000000000001E-11</v>
      </c>
      <c r="Q6">
        <f>VLOOKUP(A6,[3]mQ!$A$1:$D$78,4,FALSE)</f>
        <v>5.93E-9</v>
      </c>
      <c r="R6">
        <f t="shared" si="0"/>
        <v>1</v>
      </c>
    </row>
    <row r="7" spans="1:18" ht="16.2" thickBot="1" x14ac:dyDescent="0.35">
      <c r="A7" s="7" t="s">
        <v>8</v>
      </c>
      <c r="B7" s="3" t="s">
        <v>101</v>
      </c>
      <c r="C7">
        <v>5.1999999999999996E-10</v>
      </c>
      <c r="D7">
        <v>3.2000000000000001E-9</v>
      </c>
      <c r="E7" s="7" t="str">
        <f>VLOOKUP(A7,'Group Condition'!$A$2:$K$88,9,FALSE)</f>
        <v/>
      </c>
      <c r="F7">
        <f>C7*1.5</f>
        <v>7.7999999999999999E-10</v>
      </c>
      <c r="G7" s="14">
        <f>D7*1.5</f>
        <v>4.8E-9</v>
      </c>
      <c r="J7">
        <f>F7*2</f>
        <v>1.56E-9</v>
      </c>
      <c r="K7" s="14">
        <f>G7*2</f>
        <v>9.5999999999999999E-9</v>
      </c>
      <c r="L7" s="14">
        <v>5.0000000000000001E-9</v>
      </c>
      <c r="M7" s="14">
        <v>5.0000000000000001E-9</v>
      </c>
      <c r="N7" s="14">
        <v>5.0000000000000001E-9</v>
      </c>
      <c r="O7" s="14">
        <v>1E-8</v>
      </c>
      <c r="P7">
        <f>VLOOKUP(A7,[3]mQ!$A$1:$D$78,3,FALSE)</f>
        <v>7.7999999999999999E-10</v>
      </c>
      <c r="Q7">
        <f>VLOOKUP(A7,[3]mQ!$A$1:$D$78,4,FALSE)</f>
        <v>4.8E-9</v>
      </c>
      <c r="R7">
        <f t="shared" si="0"/>
        <v>1</v>
      </c>
    </row>
    <row r="8" spans="1:18" ht="16.2" thickBot="1" x14ac:dyDescent="0.35">
      <c r="A8" s="7" t="s">
        <v>9</v>
      </c>
      <c r="B8" s="3" t="s">
        <v>93</v>
      </c>
      <c r="C8">
        <v>1E-14</v>
      </c>
      <c r="D8">
        <v>1E-14</v>
      </c>
      <c r="E8" s="7" t="str">
        <f>VLOOKUP(A8,'Group Condition'!$A$2:$K$88,9,FALSE)</f>
        <v/>
      </c>
      <c r="G8"/>
      <c r="J8">
        <v>0</v>
      </c>
      <c r="K8">
        <v>0</v>
      </c>
      <c r="P8">
        <f>VLOOKUP(A8,[3]mQ!$A$1:$D$78,3,FALSE)</f>
        <v>1E-14</v>
      </c>
      <c r="Q8">
        <f>VLOOKUP(A8,[3]mQ!$A$1:$D$78,4,FALSE)</f>
        <v>1E-14</v>
      </c>
      <c r="R8">
        <f t="shared" si="0"/>
        <v>1</v>
      </c>
    </row>
    <row r="9" spans="1:18" ht="16.2" thickBot="1" x14ac:dyDescent="0.35">
      <c r="A9" s="7" t="s">
        <v>25</v>
      </c>
      <c r="B9" s="3" t="s">
        <v>112</v>
      </c>
      <c r="C9">
        <v>1E-14</v>
      </c>
      <c r="D9">
        <v>8.0000000000000002E-13</v>
      </c>
      <c r="E9" s="7" t="str">
        <f>VLOOKUP(A9,'Group Condition'!$A$2:$K$88,9,FALSE)</f>
        <v/>
      </c>
      <c r="F9" s="14">
        <v>1.4999999999999999E-14</v>
      </c>
      <c r="J9">
        <v>0</v>
      </c>
      <c r="K9">
        <v>0</v>
      </c>
      <c r="P9">
        <f>VLOOKUP(A9,[3]mQ!$A$1:$D$78,3,FALSE)</f>
        <v>1.4999999999999999E-14</v>
      </c>
      <c r="Q9">
        <f>VLOOKUP(A9,[3]mQ!$A$1:$D$78,4,FALSE)</f>
        <v>8.0000000000000002E-13</v>
      </c>
      <c r="R9">
        <f t="shared" si="0"/>
        <v>1</v>
      </c>
    </row>
    <row r="10" spans="1:18" ht="16.2" thickBot="1" x14ac:dyDescent="0.35">
      <c r="A10" s="7" t="s">
        <v>35</v>
      </c>
      <c r="B10" s="3" t="s">
        <v>124</v>
      </c>
      <c r="C10">
        <v>2.9999999999999998E-13</v>
      </c>
      <c r="D10">
        <v>3E-10</v>
      </c>
      <c r="E10" s="7" t="str">
        <f>VLOOKUP(A10,'Group Condition'!$A$2:$K$88,9,FALSE)</f>
        <v/>
      </c>
      <c r="G10"/>
      <c r="P10">
        <f>VLOOKUP(A10,[3]mQ!$A$1:$D$78,3,FALSE)</f>
        <v>2.9999999999999998E-13</v>
      </c>
      <c r="Q10">
        <f>VLOOKUP(A10,[3]mQ!$A$1:$D$78,4,FALSE)</f>
        <v>3E-10</v>
      </c>
      <c r="R10">
        <f t="shared" si="0"/>
        <v>1</v>
      </c>
    </row>
    <row r="11" spans="1:18" ht="16.2" thickBot="1" x14ac:dyDescent="0.35">
      <c r="A11" s="7" t="s">
        <v>40</v>
      </c>
      <c r="B11" s="3" t="s">
        <v>129</v>
      </c>
      <c r="C11">
        <v>2.9999999999999998E-13</v>
      </c>
      <c r="D11">
        <v>3E-10</v>
      </c>
      <c r="E11" s="7" t="str">
        <f>VLOOKUP(A11,'Group Condition'!$A$2:$K$88,9,FALSE)</f>
        <v/>
      </c>
      <c r="G11" s="14">
        <v>3E-11</v>
      </c>
      <c r="J11" s="14">
        <v>1E-13</v>
      </c>
      <c r="K11" s="14">
        <v>1E-10</v>
      </c>
      <c r="N11" s="14">
        <v>1E-14</v>
      </c>
      <c r="O11" s="14">
        <v>9.9999999999999994E-12</v>
      </c>
      <c r="P11">
        <f>VLOOKUP(A11,[3]mQ!$A$1:$D$78,3,FALSE)</f>
        <v>2.9999999999999998E-13</v>
      </c>
      <c r="Q11">
        <f>VLOOKUP(A11,[3]mQ!$A$1:$D$78,4,FALSE)</f>
        <v>3E-10</v>
      </c>
      <c r="R11">
        <f t="shared" si="0"/>
        <v>1</v>
      </c>
    </row>
    <row r="12" spans="1:18" ht="16.2" thickBot="1" x14ac:dyDescent="0.35">
      <c r="A12" s="7" t="s">
        <v>58</v>
      </c>
      <c r="B12" s="3" t="s">
        <v>147</v>
      </c>
      <c r="C12">
        <v>1.5E-6</v>
      </c>
      <c r="D12">
        <v>3.15E-5</v>
      </c>
      <c r="E12" s="7" t="str">
        <f>VLOOKUP(A12,'Group Condition'!$A$2:$K$88,9,FALSE)</f>
        <v/>
      </c>
      <c r="G12"/>
      <c r="P12">
        <f>VLOOKUP(A12,[3]mQ!$A$1:$D$78,3,FALSE)</f>
        <v>2.5000000000000001E-4</v>
      </c>
      <c r="Q12">
        <f>VLOOKUP(A12,[3]mQ!$A$1:$D$78,4,FALSE)</f>
        <v>6.4999999999999997E-3</v>
      </c>
      <c r="R12">
        <f t="shared" si="0"/>
        <v>1</v>
      </c>
    </row>
    <row r="13" spans="1:18" ht="16.2" thickBot="1" x14ac:dyDescent="0.35">
      <c r="A13" s="7" t="s">
        <v>20</v>
      </c>
      <c r="B13" s="3" t="s">
        <v>106</v>
      </c>
      <c r="C13">
        <v>5.0000000000000001E-9</v>
      </c>
      <c r="D13">
        <v>2E-8</v>
      </c>
      <c r="E13" s="7" t="str">
        <f>VLOOKUP(A13,'Group Condition'!$A$2:$K$88,9,FALSE)</f>
        <v/>
      </c>
      <c r="G13"/>
      <c r="P13">
        <f>VLOOKUP(A13,[3]mQ!$A$1:$D$78,3,FALSE)</f>
        <v>5.0000000000000001E-9</v>
      </c>
      <c r="Q13">
        <f>VLOOKUP(A13,[3]mQ!$A$1:$D$78,4,FALSE)</f>
        <v>2E-8</v>
      </c>
      <c r="R13">
        <f t="shared" si="0"/>
        <v>1</v>
      </c>
    </row>
    <row r="14" spans="1:18" ht="16.2" thickBot="1" x14ac:dyDescent="0.35">
      <c r="A14" s="7" t="s">
        <v>31</v>
      </c>
      <c r="B14" s="3" t="s">
        <v>119</v>
      </c>
      <c r="C14">
        <v>2.9999999999999998E-13</v>
      </c>
      <c r="D14">
        <v>3E-10</v>
      </c>
      <c r="E14" s="7" t="str">
        <f>VLOOKUP(A14,'Group Condition'!$A$2:$K$88,9,FALSE)</f>
        <v/>
      </c>
      <c r="F14">
        <f>C14*1.25</f>
        <v>3.7499999999999997E-13</v>
      </c>
      <c r="G14" s="14">
        <f>D14*1.25</f>
        <v>3.75E-10</v>
      </c>
      <c r="H14" s="14">
        <v>7.0000000000000005E-13</v>
      </c>
      <c r="I14" s="14">
        <v>6.9999999999999996E-10</v>
      </c>
      <c r="J14" s="14">
        <v>7.0000000000000005E-13</v>
      </c>
      <c r="K14" s="14">
        <v>6.9999999999999996E-10</v>
      </c>
      <c r="L14" s="14">
        <v>9.9999999999999998E-13</v>
      </c>
      <c r="M14" s="14">
        <v>1.0000000000000001E-9</v>
      </c>
      <c r="P14">
        <f>VLOOKUP(A14,[3]mQ!$A$1:$D$78,3,FALSE)</f>
        <v>3.7500000000000002E-13</v>
      </c>
      <c r="Q14">
        <f>VLOOKUP(A14,[3]mQ!$A$1:$D$78,4,FALSE)</f>
        <v>3.75E-10</v>
      </c>
      <c r="R14">
        <f t="shared" si="0"/>
        <v>1</v>
      </c>
    </row>
    <row r="15" spans="1:18" ht="16.2" thickBot="1" x14ac:dyDescent="0.35">
      <c r="A15" s="7" t="s">
        <v>48</v>
      </c>
      <c r="B15" s="3" t="s">
        <v>137</v>
      </c>
      <c r="C15">
        <v>1E-8</v>
      </c>
      <c r="D15">
        <v>4.4999999999999999E-8</v>
      </c>
      <c r="E15" s="7" t="str">
        <f>VLOOKUP(A15,'Group Condition'!$A$2:$K$88,9,FALSE)</f>
        <v/>
      </c>
      <c r="G15"/>
      <c r="P15">
        <f>VLOOKUP(A15,[3]mQ!$A$1:$D$78,3,FALSE)</f>
        <v>1E-8</v>
      </c>
      <c r="Q15">
        <f>VLOOKUP(A15,[3]mQ!$A$1:$D$78,4,FALSE)</f>
        <v>4.4999999999999999E-8</v>
      </c>
      <c r="R15">
        <f t="shared" si="0"/>
        <v>1</v>
      </c>
    </row>
    <row r="16" spans="1:18" ht="14.4" customHeight="1" thickBot="1" x14ac:dyDescent="0.35">
      <c r="A16" s="7" t="s">
        <v>12</v>
      </c>
      <c r="B16" s="3" t="s">
        <v>95</v>
      </c>
      <c r="C16">
        <v>9.25E-13</v>
      </c>
      <c r="D16">
        <v>1.8E-9</v>
      </c>
      <c r="E16" s="7" t="str">
        <f>VLOOKUP(A16,'Group Condition'!$A$2:$K$88,9,FALSE)</f>
        <v/>
      </c>
      <c r="F16">
        <f>C16*0.75</f>
        <v>6.9374999999999995E-13</v>
      </c>
      <c r="G16" s="14">
        <f>D16*0.75</f>
        <v>1.3500000000000001E-9</v>
      </c>
      <c r="H16" s="14">
        <v>9.25E-13</v>
      </c>
      <c r="I16" s="14">
        <v>1.8E-9</v>
      </c>
      <c r="J16" s="14">
        <f>H16*1.5</f>
        <v>1.3874999999999999E-12</v>
      </c>
      <c r="K16" s="14">
        <f>I16*1.5</f>
        <v>2.7000000000000002E-9</v>
      </c>
      <c r="L16" s="14"/>
      <c r="M16" s="14"/>
      <c r="P16">
        <f>VLOOKUP(A16,[3]mQ!$A$1:$D$78,3,FALSE)</f>
        <v>6.9299999999999998E-13</v>
      </c>
      <c r="Q16">
        <f>VLOOKUP(A16,[3]mQ!$A$1:$D$78,4,FALSE)</f>
        <v>1.3500000000000001E-9</v>
      </c>
      <c r="R16">
        <f t="shared" si="0"/>
        <v>1</v>
      </c>
    </row>
    <row r="17" spans="1:18" ht="16.2" thickBot="1" x14ac:dyDescent="0.35">
      <c r="A17" s="7" t="s">
        <v>22</v>
      </c>
      <c r="B17" s="3" t="s">
        <v>108</v>
      </c>
      <c r="C17">
        <v>2.25E-11</v>
      </c>
      <c r="D17">
        <v>1.8E-10</v>
      </c>
      <c r="E17" s="7" t="str">
        <f>VLOOKUP(A17,'Group Condition'!$A$2:$K$88,9,FALSE)</f>
        <v/>
      </c>
      <c r="F17">
        <f>C17*0.5</f>
        <v>1.125E-11</v>
      </c>
      <c r="G17" s="14">
        <f>D17*0.5</f>
        <v>8.9999999999999999E-11</v>
      </c>
      <c r="P17">
        <f>VLOOKUP(A17,[3]mQ!$A$1:$D$78,3,FALSE)</f>
        <v>1.1300000000000001E-11</v>
      </c>
      <c r="Q17">
        <f>VLOOKUP(A17,[3]mQ!$A$1:$D$78,4,FALSE)</f>
        <v>8.9999999999999999E-11</v>
      </c>
      <c r="R17">
        <f t="shared" si="0"/>
        <v>1</v>
      </c>
    </row>
    <row r="18" spans="1:18" ht="16.2" thickBot="1" x14ac:dyDescent="0.35">
      <c r="A18" s="7" t="s">
        <v>36</v>
      </c>
      <c r="B18" s="3" t="s">
        <v>125</v>
      </c>
      <c r="C18">
        <v>2.9999999999999998E-13</v>
      </c>
      <c r="D18">
        <v>3E-10</v>
      </c>
      <c r="E18" s="7" t="str">
        <f>VLOOKUP(A18,'Group Condition'!$A$2:$K$88,9,FALSE)</f>
        <v/>
      </c>
      <c r="F18" s="14">
        <v>1E-13</v>
      </c>
      <c r="G18" s="14">
        <v>1E-10</v>
      </c>
      <c r="H18" s="14">
        <v>2.9999999999999998E-13</v>
      </c>
      <c r="I18" s="14">
        <v>3E-10</v>
      </c>
      <c r="J18" s="14">
        <v>5.9999999999999997E-13</v>
      </c>
      <c r="K18" s="14">
        <v>6E-10</v>
      </c>
      <c r="P18">
        <f>VLOOKUP(A18,[3]mQ!$A$1:$D$78,3,FALSE)</f>
        <v>1E-13</v>
      </c>
      <c r="Q18">
        <f>VLOOKUP(A18,[3]mQ!$A$1:$D$78,4,FALSE)</f>
        <v>1E-10</v>
      </c>
      <c r="R18">
        <f t="shared" si="0"/>
        <v>1</v>
      </c>
    </row>
    <row r="19" spans="1:18" ht="16.2" thickBot="1" x14ac:dyDescent="0.35">
      <c r="A19" s="7" t="s">
        <v>17</v>
      </c>
      <c r="B19" s="3" t="s">
        <v>100</v>
      </c>
      <c r="C19">
        <v>5.1999999999999996E-10</v>
      </c>
      <c r="D19">
        <v>3.2000000000000001E-9</v>
      </c>
      <c r="E19" s="7" t="str">
        <f>VLOOKUP(A19,'Group Condition'!$A$2:$K$88,9,FALSE)</f>
        <v>X</v>
      </c>
      <c r="G19"/>
      <c r="P19">
        <f>VLOOKUP(A19,[3]mQ!$A$1:$D$78,3,FALSE)</f>
        <v>5.1999999999999996E-10</v>
      </c>
      <c r="Q19">
        <f>VLOOKUP(A19,[3]mQ!$A$1:$D$78,4,FALSE)</f>
        <v>3.2000000000000001E-9</v>
      </c>
      <c r="R19">
        <f t="shared" si="0"/>
        <v>1</v>
      </c>
    </row>
    <row r="20" spans="1:18" ht="16.2" thickBot="1" x14ac:dyDescent="0.35">
      <c r="A20" s="7" t="s">
        <v>42</v>
      </c>
      <c r="B20" s="3" t="s">
        <v>131</v>
      </c>
      <c r="C20">
        <v>2.6499999999999999E-11</v>
      </c>
      <c r="D20">
        <v>4.0000000000000002E-9</v>
      </c>
      <c r="E20" s="7" t="str">
        <f>VLOOKUP(A20,'Group Condition'!$A$2:$K$88,9,FALSE)</f>
        <v/>
      </c>
      <c r="F20">
        <f>C20*0.75</f>
        <v>1.9874999999999999E-11</v>
      </c>
      <c r="G20" s="14">
        <f>D20*0.75</f>
        <v>3.0000000000000004E-9</v>
      </c>
      <c r="N20" s="14">
        <v>2.0000000000000001E-13</v>
      </c>
      <c r="O20" s="14">
        <v>3E-11</v>
      </c>
      <c r="P20">
        <f>VLOOKUP(A20,[3]mQ!$A$1:$D$78,3,FALSE)</f>
        <v>1.99E-11</v>
      </c>
      <c r="Q20">
        <f>VLOOKUP(A20,[3]mQ!$A$1:$D$78,4,FALSE)</f>
        <v>3E-9</v>
      </c>
      <c r="R20">
        <f t="shared" si="0"/>
        <v>1</v>
      </c>
    </row>
    <row r="21" spans="1:18" ht="16.2" thickBot="1" x14ac:dyDescent="0.35">
      <c r="A21" s="7" t="s">
        <v>63</v>
      </c>
      <c r="B21" s="3" t="s">
        <v>152</v>
      </c>
      <c r="C21">
        <v>1.47E-3</v>
      </c>
      <c r="D21">
        <v>1.7600000000000001E-3</v>
      </c>
      <c r="E21" s="7" t="str">
        <f>VLOOKUP(A21,'Group Condition'!$A$2:$K$88,9,FALSE)</f>
        <v/>
      </c>
      <c r="G21"/>
      <c r="P21">
        <f>VLOOKUP(A21,[3]mQ!$A$1:$D$78,3,FALSE)</f>
        <v>1.47E-3</v>
      </c>
      <c r="Q21">
        <f>VLOOKUP(A21,[3]mQ!$A$1:$D$78,4,FALSE)</f>
        <v>1.7600000000000001E-3</v>
      </c>
      <c r="R21">
        <f t="shared" si="0"/>
        <v>1</v>
      </c>
    </row>
    <row r="22" spans="1:18" ht="16.2" thickBot="1" x14ac:dyDescent="0.35">
      <c r="A22" s="7" t="s">
        <v>61</v>
      </c>
      <c r="B22" s="3" t="s">
        <v>150</v>
      </c>
      <c r="C22">
        <v>2.9999999999999998E-13</v>
      </c>
      <c r="D22">
        <v>3E-10</v>
      </c>
      <c r="E22" s="7" t="str">
        <f>VLOOKUP(A22,'Group Condition'!$A$2:$K$88,9,FALSE)</f>
        <v/>
      </c>
      <c r="F22">
        <f>C22*1.5</f>
        <v>4.5E-13</v>
      </c>
      <c r="G22" s="14">
        <f>D22*1.5</f>
        <v>4.5E-10</v>
      </c>
      <c r="H22" s="14">
        <v>5.9999999999999997E-13</v>
      </c>
      <c r="I22" s="14">
        <v>6E-10</v>
      </c>
      <c r="J22" s="14">
        <v>9E-13</v>
      </c>
      <c r="K22" s="14">
        <v>8.9999999999999999E-10</v>
      </c>
      <c r="P22">
        <f>VLOOKUP(A22,[3]mQ!$A$1:$D$78,3,FALSE)</f>
        <v>4.5E-13</v>
      </c>
      <c r="Q22">
        <f>VLOOKUP(A22,[3]mQ!$A$1:$D$78,4,FALSE)</f>
        <v>4.5E-10</v>
      </c>
      <c r="R22">
        <f t="shared" si="0"/>
        <v>1</v>
      </c>
    </row>
    <row r="23" spans="1:18" ht="16.2" thickBot="1" x14ac:dyDescent="0.35">
      <c r="A23" s="7" t="s">
        <v>52</v>
      </c>
      <c r="B23" s="3" t="s">
        <v>141</v>
      </c>
      <c r="C23">
        <v>5.0000000000000003E-10</v>
      </c>
      <c r="D23">
        <v>2.5000000000000001E-9</v>
      </c>
      <c r="E23" s="7" t="str">
        <f>VLOOKUP(A23,'Group Condition'!$A$2:$K$88,9,FALSE)</f>
        <v/>
      </c>
      <c r="G23"/>
      <c r="P23">
        <f>VLOOKUP(A23,[3]mQ!$A$1:$D$78,3,FALSE)</f>
        <v>5.0000000000000003E-10</v>
      </c>
      <c r="Q23">
        <f>VLOOKUP(A23,[3]mQ!$A$1:$D$78,4,FALSE)</f>
        <v>2.5000000000000001E-9</v>
      </c>
      <c r="R23">
        <f t="shared" si="0"/>
        <v>1</v>
      </c>
    </row>
    <row r="24" spans="1:18" ht="16.2" thickBot="1" x14ac:dyDescent="0.35">
      <c r="A24" s="7" t="s">
        <v>62</v>
      </c>
      <c r="B24" s="3" t="s">
        <v>151</v>
      </c>
      <c r="C24">
        <v>1.47E-3</v>
      </c>
      <c r="D24">
        <v>1.7600000000000001E-3</v>
      </c>
      <c r="E24" s="7" t="str">
        <f>VLOOKUP(A24,'Group Condition'!$A$2:$K$88,9,FALSE)</f>
        <v>X</v>
      </c>
      <c r="G24"/>
      <c r="P24">
        <f>VLOOKUP(A24,[3]mQ!$A$1:$D$78,3,FALSE)</f>
        <v>1.47E-3</v>
      </c>
      <c r="Q24">
        <f>VLOOKUP(A24,[3]mQ!$A$1:$D$78,4,FALSE)</f>
        <v>1.7600000000000001E-3</v>
      </c>
      <c r="R24">
        <f t="shared" si="0"/>
        <v>1</v>
      </c>
    </row>
    <row r="25" spans="1:18" ht="16.2" thickBot="1" x14ac:dyDescent="0.35">
      <c r="A25" s="7" t="s">
        <v>10</v>
      </c>
      <c r="B25" s="3" t="s">
        <v>92</v>
      </c>
      <c r="C25">
        <v>1E-14</v>
      </c>
      <c r="D25">
        <v>2.4999999999999998E-12</v>
      </c>
      <c r="E25" s="7" t="str">
        <f>VLOOKUP(A25,'Group Condition'!$A$2:$K$88,9,FALSE)</f>
        <v/>
      </c>
      <c r="F25">
        <f>C25*1.25</f>
        <v>1.25E-14</v>
      </c>
      <c r="G25" s="14">
        <f>D25*1.25</f>
        <v>3.1249999999999997E-12</v>
      </c>
      <c r="J25" s="14">
        <v>1E-14</v>
      </c>
      <c r="K25" s="14">
        <v>1E-13</v>
      </c>
      <c r="N25" s="14">
        <v>1.0000000000000001E-15</v>
      </c>
      <c r="O25" s="14">
        <v>1E-14</v>
      </c>
      <c r="P25">
        <f>VLOOKUP(A25,[3]mQ!$A$1:$D$78,3,FALSE)</f>
        <v>1.25E-14</v>
      </c>
      <c r="Q25">
        <f>VLOOKUP(A25,[3]mQ!$A$1:$D$78,4,FALSE)</f>
        <v>3.1300000000000002E-12</v>
      </c>
      <c r="R25">
        <f t="shared" si="0"/>
        <v>1</v>
      </c>
    </row>
    <row r="26" spans="1:18" ht="16.2" thickBot="1" x14ac:dyDescent="0.35">
      <c r="A26" s="7" t="s">
        <v>56</v>
      </c>
      <c r="B26" s="3" t="s">
        <v>145</v>
      </c>
      <c r="C26">
        <v>5.5000000000000003E-7</v>
      </c>
      <c r="D26">
        <v>2.4999999999999999E-7</v>
      </c>
      <c r="E26" s="7" t="str">
        <f>VLOOKUP(A26,'Group Condition'!$A$2:$K$88,9,FALSE)</f>
        <v/>
      </c>
      <c r="G26"/>
      <c r="P26">
        <f>VLOOKUP(A26,[3]mQ!$A$1:$D$78,3,FALSE)</f>
        <v>5.5000000000000002E-5</v>
      </c>
      <c r="Q26">
        <f>VLOOKUP(A26,[3]mQ!$A$1:$D$78,4,FALSE)</f>
        <v>2.5000000000000001E-5</v>
      </c>
      <c r="R26">
        <f t="shared" si="0"/>
        <v>1</v>
      </c>
    </row>
    <row r="27" spans="1:18" ht="16.2" thickBot="1" x14ac:dyDescent="0.35">
      <c r="A27" s="7" t="s">
        <v>21</v>
      </c>
      <c r="B27" s="3" t="s">
        <v>107</v>
      </c>
      <c r="C27">
        <v>4.0000000000000002E-9</v>
      </c>
      <c r="D27">
        <v>4.4999999999999998E-9</v>
      </c>
      <c r="E27" s="7" t="str">
        <f>VLOOKUP(A27,'Group Condition'!$A$2:$K$88,9,FALSE)</f>
        <v/>
      </c>
      <c r="G27"/>
      <c r="P27">
        <f>VLOOKUP(A27,[3]mQ!$A$1:$D$78,3,FALSE)</f>
        <v>4.0000000000000002E-9</v>
      </c>
      <c r="Q27">
        <f>VLOOKUP(A27,[3]mQ!$A$1:$D$78,4,FALSE)</f>
        <v>4.4999999999999998E-9</v>
      </c>
      <c r="R27">
        <f t="shared" si="0"/>
        <v>1</v>
      </c>
    </row>
    <row r="28" spans="1:18" ht="16.2" thickBot="1" x14ac:dyDescent="0.35">
      <c r="A28" s="7" t="s">
        <v>41</v>
      </c>
      <c r="B28" s="3" t="s">
        <v>130</v>
      </c>
      <c r="C28">
        <v>2.9999999999999998E-13</v>
      </c>
      <c r="D28">
        <v>3E-10</v>
      </c>
      <c r="E28" s="7" t="str">
        <f>VLOOKUP(A28,'Group Condition'!$A$2:$K$88,9,FALSE)</f>
        <v/>
      </c>
      <c r="G28"/>
      <c r="P28">
        <f>VLOOKUP(A28,[3]mQ!$A$1:$D$78,3,FALSE)</f>
        <v>2.9999999999999998E-13</v>
      </c>
      <c r="Q28">
        <f>VLOOKUP(A28,[3]mQ!$A$1:$D$78,4,FALSE)</f>
        <v>3E-10</v>
      </c>
      <c r="R28">
        <f t="shared" si="0"/>
        <v>1</v>
      </c>
    </row>
    <row r="29" spans="1:18" ht="16.2" thickBot="1" x14ac:dyDescent="0.35">
      <c r="A29" s="7" t="s">
        <v>24</v>
      </c>
      <c r="B29" s="3" t="s">
        <v>111</v>
      </c>
      <c r="C29">
        <v>2.5000000000000001E-11</v>
      </c>
      <c r="D29">
        <v>8.5E-9</v>
      </c>
      <c r="E29" s="7" t="str">
        <f>VLOOKUP(A29,'Group Condition'!$A$2:$K$88,9,FALSE)</f>
        <v/>
      </c>
      <c r="F29">
        <f>C29*0.5</f>
        <v>1.25E-11</v>
      </c>
      <c r="G29" s="14">
        <f>D29*0.5</f>
        <v>4.25E-9</v>
      </c>
      <c r="J29" s="14">
        <v>4.9999999999999997E-12</v>
      </c>
      <c r="K29" s="14">
        <v>1E-10</v>
      </c>
      <c r="P29">
        <f>VLOOKUP(A29,[3]mQ!$A$1:$D$78,3,FALSE)</f>
        <v>1.25E-11</v>
      </c>
      <c r="Q29">
        <f>VLOOKUP(A29,[3]mQ!$A$1:$D$78,4,FALSE)</f>
        <v>4.25E-9</v>
      </c>
      <c r="R29">
        <f t="shared" si="0"/>
        <v>1</v>
      </c>
    </row>
    <row r="30" spans="1:18" ht="16.2" thickBot="1" x14ac:dyDescent="0.35">
      <c r="A30" s="7" t="s">
        <v>53</v>
      </c>
      <c r="B30" s="3" t="s">
        <v>142</v>
      </c>
      <c r="C30">
        <v>5.0000000000000003E-10</v>
      </c>
      <c r="D30">
        <v>2.5000000000000001E-9</v>
      </c>
      <c r="E30" s="7" t="str">
        <f>VLOOKUP(A30,'Group Condition'!$A$2:$K$88,9,FALSE)</f>
        <v>X</v>
      </c>
      <c r="G30"/>
      <c r="P30">
        <f>VLOOKUP(A30,[3]mQ!$A$1:$D$78,3,FALSE)</f>
        <v>5.0000000000000003E-10</v>
      </c>
      <c r="Q30">
        <f>VLOOKUP(A30,[3]mQ!$A$1:$D$78,4,FALSE)</f>
        <v>2.5000000000000001E-9</v>
      </c>
      <c r="R30">
        <f t="shared" si="0"/>
        <v>1</v>
      </c>
    </row>
    <row r="31" spans="1:18" ht="16.2" thickBot="1" x14ac:dyDescent="0.35">
      <c r="A31" s="7" t="s">
        <v>72</v>
      </c>
      <c r="B31" s="3" t="s">
        <v>161</v>
      </c>
      <c r="C31">
        <v>1.7700000000000001E-3</v>
      </c>
      <c r="D31">
        <v>1.7700000000000001E-3</v>
      </c>
      <c r="E31" s="7" t="str">
        <f>VLOOKUP(A31,'Group Condition'!$A$2:$K$88,9,FALSE)</f>
        <v>X</v>
      </c>
      <c r="G31"/>
      <c r="P31">
        <f>VLOOKUP(A31,[3]mQ!$A$1:$D$78,3,FALSE)</f>
        <v>1.7700000000000001E-3</v>
      </c>
      <c r="Q31">
        <f>VLOOKUP(A31,[3]mQ!$A$1:$D$78,4,FALSE)</f>
        <v>1.7700000000000001E-3</v>
      </c>
      <c r="R31">
        <f t="shared" si="0"/>
        <v>1</v>
      </c>
    </row>
    <row r="32" spans="1:18" ht="16.2" thickBot="1" x14ac:dyDescent="0.35">
      <c r="A32" s="7" t="s">
        <v>34</v>
      </c>
      <c r="B32" s="3" t="s">
        <v>123</v>
      </c>
      <c r="C32">
        <v>2.9999999999999998E-13</v>
      </c>
      <c r="D32">
        <v>3E-10</v>
      </c>
      <c r="E32" s="7" t="str">
        <f>VLOOKUP(A32,'Group Condition'!$A$2:$K$88,9,FALSE)</f>
        <v/>
      </c>
      <c r="F32">
        <f>C32*1.5</f>
        <v>4.5E-13</v>
      </c>
      <c r="G32" s="14">
        <f>D32*1.5</f>
        <v>4.5E-10</v>
      </c>
      <c r="H32" s="14">
        <v>5.9999999999999997E-13</v>
      </c>
      <c r="I32" s="14">
        <v>5.9999999999999997E-13</v>
      </c>
      <c r="J32" s="14">
        <v>9E-13</v>
      </c>
      <c r="K32" s="14">
        <v>9E-13</v>
      </c>
      <c r="P32">
        <f>VLOOKUP(A32,[3]mQ!$A$1:$D$78,3,FALSE)</f>
        <v>4.5E-13</v>
      </c>
      <c r="Q32">
        <f>VLOOKUP(A32,[3]mQ!$A$1:$D$78,4,FALSE)</f>
        <v>4.5E-10</v>
      </c>
      <c r="R32">
        <f t="shared" si="0"/>
        <v>1</v>
      </c>
    </row>
    <row r="33" spans="1:18" ht="16.2" thickBot="1" x14ac:dyDescent="0.35">
      <c r="A33" s="7" t="s">
        <v>28</v>
      </c>
      <c r="B33" s="3" t="s">
        <v>116</v>
      </c>
      <c r="C33">
        <v>2.9999999999999998E-13</v>
      </c>
      <c r="D33">
        <v>3E-10</v>
      </c>
      <c r="E33" s="7" t="str">
        <f>VLOOKUP(A33,'Group Condition'!$A$2:$K$88,9,FALSE)</f>
        <v/>
      </c>
      <c r="G33"/>
      <c r="P33">
        <f>VLOOKUP(A33,[3]mQ!$A$1:$D$78,3,FALSE)</f>
        <v>2.9999999999999998E-13</v>
      </c>
      <c r="Q33">
        <f>VLOOKUP(A33,[3]mQ!$A$1:$D$78,4,FALSE)</f>
        <v>3E-10</v>
      </c>
      <c r="R33">
        <f t="shared" si="0"/>
        <v>1</v>
      </c>
    </row>
    <row r="34" spans="1:18" ht="16.2" thickBot="1" x14ac:dyDescent="0.35">
      <c r="A34" s="7" t="s">
        <v>23</v>
      </c>
      <c r="B34" s="3" t="s">
        <v>109</v>
      </c>
      <c r="C34">
        <v>2.25E-11</v>
      </c>
      <c r="D34">
        <v>1.8E-10</v>
      </c>
      <c r="E34" s="7" t="str">
        <f>VLOOKUP(A34,'Group Condition'!$A$2:$K$88,9,FALSE)</f>
        <v/>
      </c>
      <c r="G34"/>
      <c r="P34">
        <f>VLOOKUP(A34,[3]mQ!$A$1:$D$78,3,FALSE)</f>
        <v>2.25E-11</v>
      </c>
      <c r="Q34">
        <f>VLOOKUP(A34,[3]mQ!$A$1:$D$78,4,FALSE)</f>
        <v>1.8E-10</v>
      </c>
      <c r="R34">
        <f t="shared" si="0"/>
        <v>1</v>
      </c>
    </row>
    <row r="35" spans="1:18" ht="16.2" thickBot="1" x14ac:dyDescent="0.35">
      <c r="A35" s="7" t="s">
        <v>47</v>
      </c>
      <c r="B35" s="3" t="s">
        <v>136</v>
      </c>
      <c r="C35">
        <v>4.9999999999999999E-13</v>
      </c>
      <c r="D35">
        <v>3.4999999999999998E-10</v>
      </c>
      <c r="E35" s="7" t="str">
        <f>VLOOKUP(A35,'Group Condition'!$A$2:$K$88,9,FALSE)</f>
        <v>X</v>
      </c>
      <c r="G35"/>
      <c r="L35" s="14">
        <v>7.0000000000000005E-13</v>
      </c>
      <c r="M35" s="14">
        <v>5.0000000000000003E-10</v>
      </c>
      <c r="N35" s="14">
        <v>9.9999999999999998E-13</v>
      </c>
      <c r="O35" s="14">
        <v>1.0000000000000001E-9</v>
      </c>
      <c r="P35">
        <f>VLOOKUP(A35,[3]mQ!$A$1:$D$78,3,FALSE)</f>
        <v>4.9999999999999999E-13</v>
      </c>
      <c r="Q35">
        <f>VLOOKUP(A35,[3]mQ!$A$1:$D$78,4,FALSE)</f>
        <v>3.4999999999999998E-10</v>
      </c>
      <c r="R35">
        <f t="shared" si="0"/>
        <v>1</v>
      </c>
    </row>
    <row r="36" spans="1:18" ht="16.2" thickBot="1" x14ac:dyDescent="0.35">
      <c r="A36" s="7" t="s">
        <v>18</v>
      </c>
      <c r="B36" s="3" t="s">
        <v>103</v>
      </c>
      <c r="C36">
        <v>5.1999999999999996E-10</v>
      </c>
      <c r="D36">
        <v>3.2000000000000001E-9</v>
      </c>
      <c r="E36" s="7" t="str">
        <f>VLOOKUP(A36,'Group Condition'!$A$2:$K$88,9,FALSE)</f>
        <v>X</v>
      </c>
      <c r="F36">
        <f>C36*1.25</f>
        <v>6.4999999999999993E-10</v>
      </c>
      <c r="G36" s="14">
        <f>D36*1.25</f>
        <v>4.0000000000000002E-9</v>
      </c>
      <c r="J36" s="14">
        <v>8.9999999999999999E-10</v>
      </c>
      <c r="K36" s="14">
        <v>8.0000000000000005E-9</v>
      </c>
      <c r="P36">
        <f>VLOOKUP(A36,[3]mQ!$A$1:$D$78,3,FALSE)</f>
        <v>6.5000000000000003E-10</v>
      </c>
      <c r="Q36">
        <f>VLOOKUP(A36,[3]mQ!$A$1:$D$78,4,FALSE)</f>
        <v>4.0000000000000002E-9</v>
      </c>
      <c r="R36">
        <f t="shared" si="0"/>
        <v>1</v>
      </c>
    </row>
    <row r="37" spans="1:18" ht="16.2" thickBot="1" x14ac:dyDescent="0.35">
      <c r="A37" s="7" t="s">
        <v>50</v>
      </c>
      <c r="B37" s="3" t="s">
        <v>139</v>
      </c>
      <c r="C37">
        <v>1E-8</v>
      </c>
      <c r="D37">
        <v>4.4999999999999999E-8</v>
      </c>
      <c r="E37" s="7" t="str">
        <f>VLOOKUP(A37,'Group Condition'!$A$2:$K$88,9,FALSE)</f>
        <v/>
      </c>
      <c r="G37"/>
      <c r="P37">
        <f>VLOOKUP(A37,[3]mQ!$A$1:$D$78,3,FALSE)</f>
        <v>1E-8</v>
      </c>
      <c r="Q37">
        <f>VLOOKUP(A37,[3]mQ!$A$1:$D$78,4,FALSE)</f>
        <v>4.4999999999999999E-8</v>
      </c>
      <c r="R37">
        <f t="shared" si="0"/>
        <v>1</v>
      </c>
    </row>
    <row r="38" spans="1:18" ht="16.2" thickBot="1" x14ac:dyDescent="0.35">
      <c r="A38" s="7" t="s">
        <v>73</v>
      </c>
      <c r="B38" s="3" t="s">
        <v>162</v>
      </c>
      <c r="C38">
        <v>1.7700000000000001E-3</v>
      </c>
      <c r="D38">
        <v>1.7700000000000001E-3</v>
      </c>
      <c r="E38" s="7" t="str">
        <f>VLOOKUP(A38,'Group Condition'!$A$2:$K$88,9,FALSE)</f>
        <v>X</v>
      </c>
      <c r="G38"/>
      <c r="L38">
        <v>2.5000000000000001E-3</v>
      </c>
      <c r="M38">
        <v>2.5000000000000001E-3</v>
      </c>
      <c r="P38">
        <f>VLOOKUP(A38,[3]mQ!$A$1:$D$78,3,FALSE)</f>
        <v>1.7700000000000001E-3</v>
      </c>
      <c r="Q38">
        <f>VLOOKUP(A38,[3]mQ!$A$1:$D$78,4,FALSE)</f>
        <v>1.7700000000000001E-3</v>
      </c>
      <c r="R38">
        <f t="shared" si="0"/>
        <v>1</v>
      </c>
    </row>
    <row r="39" spans="1:18" ht="16.2" thickBot="1" x14ac:dyDescent="0.35">
      <c r="A39" s="7" t="s">
        <v>19</v>
      </c>
      <c r="B39" s="3" t="s">
        <v>105</v>
      </c>
      <c r="C39">
        <v>5.0000000000000001E-9</v>
      </c>
      <c r="D39">
        <v>2E-8</v>
      </c>
      <c r="E39" s="7" t="str">
        <f>VLOOKUP(A39,'Group Condition'!$A$2:$K$88,9,FALSE)</f>
        <v/>
      </c>
      <c r="G39"/>
      <c r="P39">
        <f>VLOOKUP(A39,[3]mQ!$A$1:$D$78,3,FALSE)</f>
        <v>5.0000000000000001E-9</v>
      </c>
      <c r="Q39">
        <f>VLOOKUP(A39,[3]mQ!$A$1:$D$78,4,FALSE)</f>
        <v>2E-8</v>
      </c>
      <c r="R39">
        <f t="shared" si="0"/>
        <v>1</v>
      </c>
    </row>
    <row r="40" spans="1:18" ht="16.2" thickBot="1" x14ac:dyDescent="0.35">
      <c r="A40" s="7" t="s">
        <v>55</v>
      </c>
      <c r="B40" s="3" t="s">
        <v>144</v>
      </c>
      <c r="C40">
        <v>1.4999999999999999E-7</v>
      </c>
      <c r="D40">
        <v>6.8999999999999996E-7</v>
      </c>
      <c r="E40" s="7" t="str">
        <f>VLOOKUP(A40,'Group Condition'!$A$2:$K$88,9,FALSE)</f>
        <v/>
      </c>
      <c r="G40"/>
      <c r="P40">
        <f>VLOOKUP(A40,[3]mQ!$A$1:$D$78,3,FALSE)</f>
        <v>1.4999999999999999E-7</v>
      </c>
      <c r="Q40">
        <f>VLOOKUP(A40,[3]mQ!$A$1:$D$78,4,FALSE)</f>
        <v>6.8999999999999996E-7</v>
      </c>
      <c r="R40">
        <f t="shared" si="0"/>
        <v>1</v>
      </c>
    </row>
    <row r="41" spans="1:18" ht="16.2" thickBot="1" x14ac:dyDescent="0.35">
      <c r="A41" s="7" t="s">
        <v>29</v>
      </c>
      <c r="B41" s="3" t="s">
        <v>117</v>
      </c>
      <c r="C41">
        <v>2.9999999999999998E-13</v>
      </c>
      <c r="D41">
        <v>3E-10</v>
      </c>
      <c r="E41" s="7" t="str">
        <f>VLOOKUP(A41,'Group Condition'!$A$2:$K$88,9,FALSE)</f>
        <v>X</v>
      </c>
      <c r="G41"/>
      <c r="L41" s="14">
        <v>4.9999999999999999E-13</v>
      </c>
      <c r="M41" s="14">
        <v>5.0000000000000003E-10</v>
      </c>
      <c r="P41">
        <f>VLOOKUP(A41,[3]mQ!$A$1:$D$78,3,FALSE)</f>
        <v>2.9999999999999998E-13</v>
      </c>
      <c r="Q41">
        <f>VLOOKUP(A41,[3]mQ!$A$1:$D$78,4,FALSE)</f>
        <v>3E-10</v>
      </c>
      <c r="R41">
        <f t="shared" si="0"/>
        <v>1</v>
      </c>
    </row>
    <row r="42" spans="1:18" ht="16.2" thickBot="1" x14ac:dyDescent="0.35">
      <c r="A42" s="7" t="s">
        <v>49</v>
      </c>
      <c r="B42" s="3" t="s">
        <v>138</v>
      </c>
      <c r="C42">
        <v>1E-8</v>
      </c>
      <c r="D42">
        <v>4.4999999999999999E-8</v>
      </c>
      <c r="E42" s="7" t="str">
        <f>VLOOKUP(A42,'Group Condition'!$A$2:$K$88,9,FALSE)</f>
        <v/>
      </c>
      <c r="G42"/>
      <c r="P42">
        <f>VLOOKUP(A42,[3]mQ!$A$1:$D$78,3,FALSE)</f>
        <v>1E-8</v>
      </c>
      <c r="Q42">
        <f>VLOOKUP(A42,[3]mQ!$A$1:$D$78,4,FALSE)</f>
        <v>4.4999999999999999E-8</v>
      </c>
      <c r="R42">
        <f t="shared" si="0"/>
        <v>1</v>
      </c>
    </row>
    <row r="43" spans="1:18" ht="16.2" thickBot="1" x14ac:dyDescent="0.35">
      <c r="A43" s="7" t="s">
        <v>30</v>
      </c>
      <c r="B43" s="3" t="s">
        <v>118</v>
      </c>
      <c r="C43">
        <v>2.9999999999999998E-13</v>
      </c>
      <c r="D43">
        <v>3E-10</v>
      </c>
      <c r="E43" s="7" t="str">
        <f>VLOOKUP(A43,'Group Condition'!$A$2:$K$88,9,FALSE)</f>
        <v/>
      </c>
      <c r="G43"/>
      <c r="P43">
        <f>VLOOKUP(A43,[3]mQ!$A$1:$D$78,3,FALSE)</f>
        <v>2.9999999999999998E-13</v>
      </c>
      <c r="Q43">
        <f>VLOOKUP(A43,[3]mQ!$A$1:$D$78,4,FALSE)</f>
        <v>3E-10</v>
      </c>
      <c r="R43">
        <f t="shared" si="0"/>
        <v>1</v>
      </c>
    </row>
    <row r="44" spans="1:18" ht="16.2" thickBot="1" x14ac:dyDescent="0.35">
      <c r="A44" s="7" t="s">
        <v>57</v>
      </c>
      <c r="B44" s="3" t="s">
        <v>146</v>
      </c>
      <c r="C44">
        <v>1.5E-6</v>
      </c>
      <c r="D44">
        <v>3.15E-5</v>
      </c>
      <c r="E44" s="7" t="str">
        <f>VLOOKUP(A44,'Group Condition'!$A$2:$K$88,9,FALSE)</f>
        <v>X</v>
      </c>
      <c r="G44"/>
      <c r="P44">
        <f>VLOOKUP(A44,[3]mQ!$A$1:$D$78,3,FALSE)</f>
        <v>1.4999999999999999E-4</v>
      </c>
      <c r="Q44">
        <f>VLOOKUP(A44,[3]mQ!$A$1:$D$78,4,FALSE)</f>
        <v>3.15E-3</v>
      </c>
      <c r="R44">
        <f t="shared" si="0"/>
        <v>1</v>
      </c>
    </row>
    <row r="45" spans="1:18" ht="16.2" thickBot="1" x14ac:dyDescent="0.35">
      <c r="A45" s="7" t="s">
        <v>46</v>
      </c>
      <c r="B45" s="3" t="s">
        <v>135</v>
      </c>
      <c r="C45">
        <v>4.9999999999999999E-13</v>
      </c>
      <c r="D45">
        <v>3.4999999999999998E-10</v>
      </c>
      <c r="E45" s="7" t="str">
        <f>VLOOKUP(A45,'Group Condition'!$A$2:$K$88,9,FALSE)</f>
        <v>X</v>
      </c>
      <c r="F45">
        <f>C45*1.5</f>
        <v>7.5000000000000004E-13</v>
      </c>
      <c r="G45" s="14">
        <f>D45*1.5</f>
        <v>5.2499999999999994E-10</v>
      </c>
      <c r="J45" s="14">
        <v>9.9999999999999998E-13</v>
      </c>
      <c r="K45" s="14">
        <v>1.0000000000000001E-9</v>
      </c>
      <c r="L45" s="14">
        <v>2E-12</v>
      </c>
      <c r="M45" s="14">
        <v>2.0000000000000001E-9</v>
      </c>
      <c r="N45" s="14">
        <v>3.9999999999999999E-12</v>
      </c>
      <c r="O45" s="14">
        <v>4.0000000000000002E-9</v>
      </c>
      <c r="P45">
        <f>VLOOKUP(A45,[3]mQ!$A$1:$D$78,3,FALSE)</f>
        <v>7.5000000000000004E-13</v>
      </c>
      <c r="Q45">
        <f>VLOOKUP(A45,[3]mQ!$A$1:$D$78,4,FALSE)</f>
        <v>5.2500000000000005E-10</v>
      </c>
      <c r="R45">
        <f t="shared" si="0"/>
        <v>1</v>
      </c>
    </row>
    <row r="46" spans="1:18" ht="16.2" thickBot="1" x14ac:dyDescent="0.35">
      <c r="A46" s="7" t="s">
        <v>32</v>
      </c>
      <c r="B46" s="3" t="s">
        <v>120</v>
      </c>
      <c r="C46">
        <v>2.9999999999999998E-13</v>
      </c>
      <c r="D46">
        <v>3E-10</v>
      </c>
      <c r="E46" s="7" t="str">
        <f>VLOOKUP(A46,'Group Condition'!$A$2:$K$88,9,FALSE)</f>
        <v/>
      </c>
      <c r="F46">
        <f>C46*0.75</f>
        <v>2.25E-13</v>
      </c>
      <c r="G46" s="14">
        <f>D46*0.75</f>
        <v>2.25E-10</v>
      </c>
      <c r="P46">
        <f>VLOOKUP(A46,[3]mQ!$A$1:$D$78,3,FALSE)</f>
        <v>2.25E-13</v>
      </c>
      <c r="Q46">
        <f>VLOOKUP(A46,[3]mQ!$A$1:$D$78,4,FALSE)</f>
        <v>2.25E-10</v>
      </c>
      <c r="R46">
        <f t="shared" si="0"/>
        <v>1</v>
      </c>
    </row>
    <row r="47" spans="1:18" ht="16.2" thickBot="1" x14ac:dyDescent="0.35">
      <c r="A47" s="7" t="s">
        <v>54</v>
      </c>
      <c r="B47" s="3" t="s">
        <v>143</v>
      </c>
      <c r="C47">
        <v>4.3000000000000001E-7</v>
      </c>
      <c r="D47">
        <v>1.3E-6</v>
      </c>
      <c r="E47" s="7" t="str">
        <f>VLOOKUP(A47,'Group Condition'!$A$2:$K$88,9,FALSE)</f>
        <v/>
      </c>
      <c r="G47"/>
      <c r="J47" s="14">
        <v>1.0000000000000001E-15</v>
      </c>
      <c r="K47" s="14">
        <v>1.0000000000000001E-15</v>
      </c>
      <c r="L47" s="14">
        <v>1E-8</v>
      </c>
      <c r="M47" s="14">
        <v>9.9999999999999995E-8</v>
      </c>
      <c r="P47">
        <f>VLOOKUP(A47,[3]mQ!$A$1:$D$78,3,FALSE)</f>
        <v>4.3000000000000001E-7</v>
      </c>
      <c r="Q47">
        <f>VLOOKUP(A47,[3]mQ!$A$1:$D$78,4,FALSE)</f>
        <v>1.3E-6</v>
      </c>
      <c r="R47">
        <f t="shared" si="0"/>
        <v>1</v>
      </c>
    </row>
    <row r="48" spans="1:18" ht="16.2" thickBot="1" x14ac:dyDescent="0.35">
      <c r="A48" s="7" t="s">
        <v>26</v>
      </c>
      <c r="B48" s="3" t="s">
        <v>113</v>
      </c>
      <c r="C48">
        <v>1E-14</v>
      </c>
      <c r="D48">
        <v>8.0000000000000002E-13</v>
      </c>
      <c r="E48" s="7" t="str">
        <f>VLOOKUP(A48,'Group Condition'!$A$2:$K$88,9,FALSE)</f>
        <v/>
      </c>
      <c r="G48"/>
      <c r="P48">
        <f>VLOOKUP(A48,[3]mQ!$A$1:$D$78,3,FALSE)</f>
        <v>1E-14</v>
      </c>
      <c r="Q48">
        <f>VLOOKUP(A48,[3]mQ!$A$1:$D$78,4,FALSE)</f>
        <v>8.0000000000000002E-13</v>
      </c>
      <c r="R48">
        <f t="shared" si="0"/>
        <v>1</v>
      </c>
    </row>
    <row r="49" spans="1:18" ht="16.2" thickBot="1" x14ac:dyDescent="0.35">
      <c r="A49" s="7" t="s">
        <v>27</v>
      </c>
      <c r="B49" s="3" t="s">
        <v>115</v>
      </c>
      <c r="C49">
        <v>1.5E-11</v>
      </c>
      <c r="D49">
        <v>2.6000000000000001E-9</v>
      </c>
      <c r="E49" s="7" t="str">
        <f>VLOOKUP(A49,'Group Condition'!$A$2:$K$88,9,FALSE)</f>
        <v/>
      </c>
      <c r="G49"/>
      <c r="P49">
        <f>VLOOKUP(A49,[3]mQ!$A$1:$D$78,3,FALSE)</f>
        <v>1.5E-11</v>
      </c>
      <c r="Q49">
        <f>VLOOKUP(A49,[3]mQ!$A$1:$D$78,4,FALSE)</f>
        <v>2.6000000000000001E-9</v>
      </c>
      <c r="R49">
        <f t="shared" si="0"/>
        <v>1</v>
      </c>
    </row>
    <row r="50" spans="1:18" ht="16.2" thickBot="1" x14ac:dyDescent="0.35">
      <c r="A50" s="7" t="s">
        <v>59</v>
      </c>
      <c r="B50" s="3" t="s">
        <v>148</v>
      </c>
      <c r="C50">
        <v>4.5000000000000001E-6</v>
      </c>
      <c r="D50">
        <v>1.5E-5</v>
      </c>
      <c r="E50" s="7" t="str">
        <f>VLOOKUP(A50,'Group Condition'!$A$2:$K$88,9,FALSE)</f>
        <v/>
      </c>
      <c r="G50"/>
      <c r="P50">
        <f>VLOOKUP(A50,[3]mQ!$A$1:$D$78,3,FALSE)</f>
        <v>4.5000000000000001E-6</v>
      </c>
      <c r="Q50">
        <f>VLOOKUP(A50,[3]mQ!$A$1:$D$78,4,FALSE)</f>
        <v>1.5E-5</v>
      </c>
      <c r="R50">
        <f t="shared" si="0"/>
        <v>1</v>
      </c>
    </row>
    <row r="51" spans="1:18" ht="16.2" thickBot="1" x14ac:dyDescent="0.35">
      <c r="A51" s="7" t="s">
        <v>45</v>
      </c>
      <c r="B51" s="3" t="s">
        <v>134</v>
      </c>
      <c r="C51">
        <v>4.9999999999999999E-13</v>
      </c>
      <c r="D51">
        <v>3.4999999999999998E-10</v>
      </c>
      <c r="E51" s="7" t="str">
        <f>VLOOKUP(A51,'Group Condition'!$A$2:$K$88,9,FALSE)</f>
        <v>X</v>
      </c>
      <c r="F51">
        <f>C51*1.5</f>
        <v>7.5000000000000004E-13</v>
      </c>
      <c r="G51" s="14">
        <f>D51*1.5</f>
        <v>5.2499999999999994E-10</v>
      </c>
      <c r="J51" s="14">
        <v>9E-13</v>
      </c>
      <c r="K51" s="14">
        <v>8.9999999999999999E-10</v>
      </c>
      <c r="N51" s="14">
        <v>1.5000000000000001E-12</v>
      </c>
      <c r="O51" s="14">
        <v>1.5E-9</v>
      </c>
      <c r="P51">
        <f>VLOOKUP(A51,[3]mQ!$A$1:$D$78,3,FALSE)</f>
        <v>7.5000000000000004E-13</v>
      </c>
      <c r="Q51">
        <f>VLOOKUP(A51,[3]mQ!$A$1:$D$78,4,FALSE)</f>
        <v>5.2500000000000005E-10</v>
      </c>
      <c r="R51">
        <f t="shared" si="0"/>
        <v>1</v>
      </c>
    </row>
    <row r="52" spans="1:18" ht="16.2" thickBot="1" x14ac:dyDescent="0.35">
      <c r="A52" s="7" t="s">
        <v>44</v>
      </c>
      <c r="B52" s="3" t="s">
        <v>133</v>
      </c>
      <c r="C52">
        <v>1E-14</v>
      </c>
      <c r="D52">
        <v>1E-13</v>
      </c>
      <c r="E52" s="7" t="str">
        <f>VLOOKUP(A52,'Group Condition'!$A$2:$K$88,9,FALSE)</f>
        <v/>
      </c>
      <c r="F52" s="14">
        <v>1E-13</v>
      </c>
      <c r="G52" s="14">
        <v>2.0000000000000001E-13</v>
      </c>
      <c r="H52" s="14">
        <v>2.0000000000000001E-13</v>
      </c>
      <c r="I52" s="14">
        <v>4.0000000000000001E-13</v>
      </c>
      <c r="J52" s="14">
        <v>4.0000000000000001E-13</v>
      </c>
      <c r="K52" s="14">
        <v>5.9999999999999997E-13</v>
      </c>
      <c r="L52" s="14">
        <v>8.0000000000000002E-13</v>
      </c>
      <c r="M52" s="14">
        <v>1.1999999999999999E-12</v>
      </c>
      <c r="P52">
        <f>VLOOKUP(A52,[3]mQ!$A$1:$D$78,3,FALSE)</f>
        <v>1E-13</v>
      </c>
      <c r="Q52">
        <f>VLOOKUP(A52,[3]mQ!$A$1:$D$78,4,FALSE)</f>
        <v>2.0000000000000001E-13</v>
      </c>
      <c r="R52">
        <f t="shared" si="0"/>
        <v>1</v>
      </c>
    </row>
    <row r="53" spans="1:18" ht="16.2" thickBot="1" x14ac:dyDescent="0.35">
      <c r="A53" s="7" t="s">
        <v>37</v>
      </c>
      <c r="B53" s="3" t="s">
        <v>126</v>
      </c>
      <c r="C53">
        <v>2.9999999999999998E-13</v>
      </c>
      <c r="D53">
        <v>3E-10</v>
      </c>
      <c r="E53" s="7" t="str">
        <f>VLOOKUP(A53,'Group Condition'!$A$2:$K$88,9,FALSE)</f>
        <v/>
      </c>
      <c r="G53"/>
      <c r="J53" s="14">
        <v>5.9999999999999997E-13</v>
      </c>
      <c r="K53" s="14">
        <v>6E-10</v>
      </c>
      <c r="P53">
        <f>VLOOKUP(A53,[3]mQ!$A$1:$D$78,3,FALSE)</f>
        <v>2.9999999999999998E-13</v>
      </c>
      <c r="Q53">
        <f>VLOOKUP(A53,[3]mQ!$A$1:$D$78,4,FALSE)</f>
        <v>3E-10</v>
      </c>
      <c r="R53">
        <f t="shared" si="0"/>
        <v>1</v>
      </c>
    </row>
    <row r="54" spans="1:18" ht="16.2" thickBot="1" x14ac:dyDescent="0.35">
      <c r="A54" s="7" t="s">
        <v>14</v>
      </c>
      <c r="B54" s="3" t="s">
        <v>97</v>
      </c>
      <c r="C54">
        <v>5.1999999999999996E-10</v>
      </c>
      <c r="D54">
        <v>3.2000000000000001E-9</v>
      </c>
      <c r="E54" s="7" t="str">
        <f>VLOOKUP(A54,'Group Condition'!$A$2:$K$88,9,FALSE)</f>
        <v/>
      </c>
      <c r="F54">
        <f>C54*1.25</f>
        <v>6.4999999999999993E-10</v>
      </c>
      <c r="G54" s="14">
        <f>D54*1.25</f>
        <v>4.0000000000000002E-9</v>
      </c>
      <c r="N54" s="14">
        <v>9.9999999999999994E-12</v>
      </c>
      <c r="O54" s="14">
        <v>1E-10</v>
      </c>
      <c r="P54">
        <f>VLOOKUP(A54,[3]mQ!$A$1:$D$78,3,FALSE)</f>
        <v>6.5000000000000003E-10</v>
      </c>
      <c r="Q54">
        <f>VLOOKUP(A54,[3]mQ!$A$1:$D$78,4,FALSE)</f>
        <v>4.0000000000000002E-9</v>
      </c>
      <c r="R54">
        <f t="shared" si="0"/>
        <v>1</v>
      </c>
    </row>
    <row r="55" spans="1:18" ht="16.2" thickBot="1" x14ac:dyDescent="0.35">
      <c r="A55" s="7" t="s">
        <v>38</v>
      </c>
      <c r="B55" s="3" t="s">
        <v>127</v>
      </c>
      <c r="C55">
        <v>2.9999999999999998E-13</v>
      </c>
      <c r="D55">
        <v>3E-10</v>
      </c>
      <c r="E55" s="7" t="str">
        <f>VLOOKUP(A55,'Group Condition'!$A$2:$K$88,9,FALSE)</f>
        <v/>
      </c>
      <c r="F55">
        <f>C55*2</f>
        <v>5.9999999999999997E-13</v>
      </c>
      <c r="G55" s="14">
        <f>D55*2</f>
        <v>6E-10</v>
      </c>
      <c r="J55" s="14">
        <v>9.9999999999999998E-13</v>
      </c>
      <c r="K55" s="14">
        <v>1.0000000000000001E-9</v>
      </c>
      <c r="P55">
        <f>VLOOKUP(A55,[3]mQ!$A$1:$D$78,3,FALSE)</f>
        <v>5.9999999999999997E-13</v>
      </c>
      <c r="Q55">
        <f>VLOOKUP(A55,[3]mQ!$A$1:$D$78,4,FALSE)</f>
        <v>6E-10</v>
      </c>
      <c r="R55">
        <f t="shared" si="0"/>
        <v>1</v>
      </c>
    </row>
    <row r="56" spans="1:18" ht="16.2" thickBot="1" x14ac:dyDescent="0.35">
      <c r="A56" s="7" t="s">
        <v>33</v>
      </c>
      <c r="B56" s="3" t="s">
        <v>121</v>
      </c>
      <c r="C56">
        <v>2.9999999999999998E-13</v>
      </c>
      <c r="D56">
        <v>3E-10</v>
      </c>
      <c r="E56" s="7" t="str">
        <f>VLOOKUP(A56,'Group Condition'!$A$2:$K$88,9,FALSE)</f>
        <v/>
      </c>
      <c r="F56">
        <f>C56/2</f>
        <v>1.4999999999999999E-13</v>
      </c>
      <c r="G56" s="14">
        <f>D56/2</f>
        <v>1.5E-10</v>
      </c>
      <c r="J56" s="14">
        <v>2.0000000000000001E-13</v>
      </c>
      <c r="K56" s="14">
        <v>2.0000000000000001E-10</v>
      </c>
      <c r="N56" s="14">
        <v>2.4999999999999999E-13</v>
      </c>
      <c r="O56" s="14">
        <v>2.5000000000000002E-10</v>
      </c>
      <c r="P56">
        <f>VLOOKUP(A56,[3]mQ!$A$1:$D$78,3,FALSE)</f>
        <v>1.4999999999999999E-13</v>
      </c>
      <c r="Q56">
        <f>VLOOKUP(A56,[3]mQ!$A$1:$D$78,4,FALSE)</f>
        <v>1.5E-10</v>
      </c>
      <c r="R56">
        <f t="shared" si="0"/>
        <v>1</v>
      </c>
    </row>
    <row r="57" spans="1:18" ht="16.2" thickBot="1" x14ac:dyDescent="0.35">
      <c r="A57" s="7" t="s">
        <v>60</v>
      </c>
      <c r="B57" s="3" t="s">
        <v>149</v>
      </c>
      <c r="C57">
        <v>4.5000000000000001E-6</v>
      </c>
      <c r="D57">
        <v>1.5E-5</v>
      </c>
      <c r="E57" s="7" t="str">
        <f>VLOOKUP(A57,'Group Condition'!$A$2:$K$88,9,FALSE)</f>
        <v>X</v>
      </c>
      <c r="G57"/>
      <c r="P57">
        <f>VLOOKUP(A57,[3]mQ!$A$1:$D$78,3,FALSE)</f>
        <v>4.5000000000000001E-6</v>
      </c>
      <c r="Q57">
        <f>VLOOKUP(A57,[3]mQ!$A$1:$D$78,4,FALSE)</f>
        <v>1.5E-5</v>
      </c>
      <c r="R57">
        <f t="shared" si="0"/>
        <v>1</v>
      </c>
    </row>
    <row r="58" spans="1:18" ht="16.2" thickBot="1" x14ac:dyDescent="0.35">
      <c r="A58" s="7" t="s">
        <v>11</v>
      </c>
      <c r="B58" s="3" t="s">
        <v>94</v>
      </c>
      <c r="C58">
        <v>2.7499999999999998E-9</v>
      </c>
      <c r="D58">
        <v>3.7499999999999998E-8</v>
      </c>
      <c r="E58" s="7" t="str">
        <f>VLOOKUP(A58,'Group Condition'!$A$2:$K$88,9,FALSE)</f>
        <v/>
      </c>
      <c r="F58" s="14">
        <v>1E-10</v>
      </c>
      <c r="G58" s="14">
        <v>1.0000000000000001E-9</v>
      </c>
      <c r="J58" s="14">
        <v>1.0000000000000001E-9</v>
      </c>
      <c r="K58" s="14">
        <v>1E-8</v>
      </c>
      <c r="P58">
        <f>VLOOKUP(A58,[3]mQ!$A$1:$D$78,3,FALSE)</f>
        <v>1E-10</v>
      </c>
      <c r="Q58">
        <f>VLOOKUP(A58,[3]mQ!$A$1:$D$78,4,FALSE)</f>
        <v>1.0000000000000001E-9</v>
      </c>
      <c r="R58">
        <f t="shared" si="0"/>
        <v>1</v>
      </c>
    </row>
    <row r="59" spans="1:18" ht="16.2" thickBot="1" x14ac:dyDescent="0.35">
      <c r="A59" s="7" t="s">
        <v>13</v>
      </c>
      <c r="B59" s="3" t="s">
        <v>96</v>
      </c>
      <c r="C59">
        <v>5.1999999999999996E-10</v>
      </c>
      <c r="D59">
        <v>3.2000000000000001E-9</v>
      </c>
      <c r="E59" s="7" t="str">
        <f>VLOOKUP(A59,'Group Condition'!$A$2:$K$88,9,FALSE)</f>
        <v/>
      </c>
      <c r="F59">
        <f>C59*0.5</f>
        <v>2.5999999999999998E-10</v>
      </c>
      <c r="G59" s="14">
        <f>D59*0.5</f>
        <v>1.6000000000000001E-9</v>
      </c>
      <c r="P59">
        <f>VLOOKUP(A59,[3]mQ!$A$1:$D$78,3,FALSE)</f>
        <v>2.5999999999999998E-10</v>
      </c>
      <c r="Q59">
        <f>VLOOKUP(A59,[3]mQ!$A$1:$D$78,4,FALSE)</f>
        <v>1.6000000000000001E-9</v>
      </c>
      <c r="R59">
        <f t="shared" si="0"/>
        <v>1</v>
      </c>
    </row>
    <row r="60" spans="1:18" ht="16.2" thickBot="1" x14ac:dyDescent="0.35">
      <c r="A60" s="7" t="s">
        <v>15</v>
      </c>
      <c r="B60" s="3" t="s">
        <v>98</v>
      </c>
      <c r="C60">
        <v>5.1999999999999996E-10</v>
      </c>
      <c r="D60">
        <v>3.2000000000000001E-9</v>
      </c>
      <c r="E60" s="7" t="str">
        <f>VLOOKUP(A60,'Group Condition'!$A$2:$K$88,9,FALSE)</f>
        <v>X</v>
      </c>
      <c r="F60">
        <f>C60*0.5</f>
        <v>2.5999999999999998E-10</v>
      </c>
      <c r="G60" s="14">
        <f>D60*0.5</f>
        <v>1.6000000000000001E-9</v>
      </c>
      <c r="J60" s="14">
        <v>3.4999999999999998E-10</v>
      </c>
      <c r="K60" s="14">
        <v>2.0000000000000001E-9</v>
      </c>
      <c r="P60">
        <f>VLOOKUP(A60,[3]mQ!$A$1:$D$78,3,FALSE)</f>
        <v>2.5999999999999998E-10</v>
      </c>
      <c r="Q60">
        <f>VLOOKUP(A60,[3]mQ!$A$1:$D$78,4,FALSE)</f>
        <v>1.6000000000000001E-9</v>
      </c>
      <c r="R60">
        <f t="shared" si="0"/>
        <v>1</v>
      </c>
    </row>
    <row r="61" spans="1:18" ht="16.2" thickBot="1" x14ac:dyDescent="0.35">
      <c r="A61" s="7" t="s">
        <v>51</v>
      </c>
      <c r="B61" s="3" t="s">
        <v>140</v>
      </c>
      <c r="C61">
        <v>5.0000000000000003E-10</v>
      </c>
      <c r="D61">
        <v>2.5000000000000001E-9</v>
      </c>
      <c r="E61" s="7" t="str">
        <f>VLOOKUP(A61,'Group Condition'!$A$2:$K$88,9,FALSE)</f>
        <v>X</v>
      </c>
      <c r="G61"/>
      <c r="P61">
        <f>VLOOKUP(A61,[3]mQ!$A$1:$D$78,3,FALSE)</f>
        <v>5.0000000000000003E-10</v>
      </c>
      <c r="Q61">
        <f>VLOOKUP(A61,[3]mQ!$A$1:$D$78,4,FALSE)</f>
        <v>2.5000000000000001E-9</v>
      </c>
      <c r="R61">
        <f t="shared" si="0"/>
        <v>1</v>
      </c>
    </row>
    <row r="62" spans="1:18" ht="16.2" thickBot="1" x14ac:dyDescent="0.35">
      <c r="A62" s="7" t="s">
        <v>16</v>
      </c>
      <c r="B62" s="3" t="s">
        <v>99</v>
      </c>
      <c r="C62">
        <v>5.1999999999999996E-10</v>
      </c>
      <c r="D62">
        <v>3.2000000000000001E-9</v>
      </c>
      <c r="E62" s="7" t="str">
        <f>VLOOKUP(A62,'Group Condition'!$A$2:$K$88,9,FALSE)</f>
        <v>X</v>
      </c>
      <c r="F62">
        <f>C62*0.5</f>
        <v>2.5999999999999998E-10</v>
      </c>
      <c r="G62" s="14">
        <f>D62*0.5</f>
        <v>1.6000000000000001E-9</v>
      </c>
      <c r="P62">
        <f>VLOOKUP(A62,[3]mQ!$A$1:$D$78,3,FALSE)</f>
        <v>2.5999999999999998E-10</v>
      </c>
      <c r="Q62">
        <f>VLOOKUP(A62,[3]mQ!$A$1:$D$78,4,FALSE)</f>
        <v>1.6000000000000001E-9</v>
      </c>
      <c r="R62">
        <f t="shared" si="0"/>
        <v>1</v>
      </c>
    </row>
    <row r="63" spans="1:18" ht="16.2" thickBot="1" x14ac:dyDescent="0.35">
      <c r="A63" s="7" t="s">
        <v>39</v>
      </c>
      <c r="B63" s="3" t="s">
        <v>128</v>
      </c>
      <c r="C63">
        <v>2.9999999999999998E-13</v>
      </c>
      <c r="D63">
        <v>3E-10</v>
      </c>
      <c r="E63" s="7" t="str">
        <f>VLOOKUP(A63,'Group Condition'!$A$2:$K$88,9,FALSE)</f>
        <v>X</v>
      </c>
      <c r="G63"/>
      <c r="P63">
        <f>VLOOKUP(A63,[3]mQ!$A$1:$D$78,3,FALSE)</f>
        <v>2.9999999999999998E-13</v>
      </c>
      <c r="Q63">
        <f>VLOOKUP(A63,[3]mQ!$A$1:$D$78,4,FALSE)</f>
        <v>3E-10</v>
      </c>
      <c r="R63">
        <f t="shared" si="0"/>
        <v>1</v>
      </c>
    </row>
    <row r="64" spans="1:18" ht="16.2" thickBot="1" x14ac:dyDescent="0.35">
      <c r="A64" s="7" t="s">
        <v>43</v>
      </c>
      <c r="B64" s="3" t="s">
        <v>132</v>
      </c>
      <c r="C64">
        <v>9.9999999999999998E-13</v>
      </c>
      <c r="D64">
        <v>1.9000000000000001E-9</v>
      </c>
      <c r="E64" s="7" t="str">
        <f>VLOOKUP(A64,'Group Condition'!$A$2:$K$88,9,FALSE)</f>
        <v>X</v>
      </c>
      <c r="G64"/>
      <c r="P64">
        <f>VLOOKUP(A64,[3]mQ!$A$1:$D$78,3,FALSE)</f>
        <v>9.9999999999999998E-13</v>
      </c>
      <c r="Q64">
        <f>VLOOKUP(A64,[3]mQ!$A$1:$D$78,4,FALSE)</f>
        <v>1.9000000000000001E-9</v>
      </c>
      <c r="R64">
        <f t="shared" si="0"/>
        <v>1</v>
      </c>
    </row>
  </sheetData>
  <autoFilter ref="A1:I1">
    <sortState ref="A2:I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22" workbookViewId="0">
      <selection activeCell="H7" sqref="H7"/>
    </sheetView>
  </sheetViews>
  <sheetFormatPr defaultRowHeight="14.4" x14ac:dyDescent="0.3"/>
  <cols>
    <col min="2" max="2" width="17.6640625" bestFit="1" customWidth="1"/>
    <col min="3" max="3" width="11.5546875" bestFit="1" customWidth="1"/>
    <col min="4" max="4" width="15.6640625" style="14" bestFit="1" customWidth="1"/>
    <col min="5" max="5" width="17.5546875" bestFit="1" customWidth="1"/>
    <col min="6" max="6" width="17.5546875" customWidth="1"/>
  </cols>
  <sheetData>
    <row r="1" spans="1:7" x14ac:dyDescent="0.3">
      <c r="A1" t="s">
        <v>90</v>
      </c>
      <c r="B1" t="s">
        <v>386</v>
      </c>
      <c r="C1" t="s">
        <v>387</v>
      </c>
      <c r="D1" s="14" t="s">
        <v>388</v>
      </c>
      <c r="E1" t="s">
        <v>389</v>
      </c>
      <c r="F1" t="s">
        <v>393</v>
      </c>
      <c r="G1" t="s">
        <v>391</v>
      </c>
    </row>
    <row r="2" spans="1:7" x14ac:dyDescent="0.3">
      <c r="A2" t="s">
        <v>10</v>
      </c>
      <c r="B2">
        <v>2.93</v>
      </c>
      <c r="C2">
        <v>20</v>
      </c>
      <c r="D2" s="14">
        <v>1.77544266</v>
      </c>
      <c r="E2">
        <v>2.93</v>
      </c>
      <c r="F2" s="25">
        <f>VLOOKUP(A2,[1]init_scalar_v6536_NewCatch!$A$2:$D$90,4,FALSE)</f>
        <v>8.8772132989999992</v>
      </c>
      <c r="G2" t="str">
        <f>IF(F2=B2,"","X")</f>
        <v>X</v>
      </c>
    </row>
    <row r="3" spans="1:7" x14ac:dyDescent="0.3">
      <c r="A3" t="s">
        <v>9</v>
      </c>
      <c r="B3">
        <v>373.37</v>
      </c>
      <c r="C3">
        <v>373.37</v>
      </c>
      <c r="D3" s="14">
        <v>0.31174581600000001</v>
      </c>
      <c r="E3">
        <v>373.37</v>
      </c>
      <c r="F3" s="25">
        <f>VLOOKUP(A3,[1]init_scalar_v6536_NewCatch!$A$2:$D$90,4,FALSE)</f>
        <v>15.58729078</v>
      </c>
      <c r="G3" t="str">
        <f t="shared" ref="G3:G66" si="0">IF(F3=B3,"","X")</f>
        <v>X</v>
      </c>
    </row>
    <row r="4" spans="1:7" x14ac:dyDescent="0.3">
      <c r="A4" t="s">
        <v>11</v>
      </c>
      <c r="B4">
        <v>1</v>
      </c>
      <c r="C4">
        <v>5</v>
      </c>
      <c r="D4" s="14">
        <v>0.66820709099999998</v>
      </c>
      <c r="E4">
        <v>1</v>
      </c>
      <c r="F4" s="25">
        <f>VLOOKUP(A4,[1]init_scalar_v6536_NewCatch!$A$2:$D$90,4,FALSE)</f>
        <v>4.7056837390000004</v>
      </c>
      <c r="G4" t="str">
        <f t="shared" si="0"/>
        <v>X</v>
      </c>
    </row>
    <row r="5" spans="1:7" x14ac:dyDescent="0.3">
      <c r="A5" t="s">
        <v>12</v>
      </c>
      <c r="B5">
        <v>1.46</v>
      </c>
      <c r="C5">
        <v>5</v>
      </c>
      <c r="D5" s="14">
        <v>1.4523414320000001</v>
      </c>
      <c r="E5">
        <v>1.46</v>
      </c>
      <c r="F5" s="25">
        <f>VLOOKUP(A5,[1]init_scalar_v6536_NewCatch!$A$2:$D$90,4,FALSE)</f>
        <v>8.2990938990000007</v>
      </c>
      <c r="G5" t="str">
        <f t="shared" si="0"/>
        <v>X</v>
      </c>
    </row>
    <row r="6" spans="1:7" x14ac:dyDescent="0.3">
      <c r="A6" t="s">
        <v>13</v>
      </c>
      <c r="B6">
        <v>1.93</v>
      </c>
      <c r="C6">
        <v>5</v>
      </c>
      <c r="D6" s="14">
        <v>1.3269028430000001</v>
      </c>
      <c r="E6">
        <v>1.93</v>
      </c>
      <c r="F6" s="25">
        <f>VLOOKUP(A6,[1]init_scalar_v6536_NewCatch!$A$2:$D$90,4,FALSE)</f>
        <v>4.9696735710000004</v>
      </c>
      <c r="G6" t="str">
        <f t="shared" si="0"/>
        <v>X</v>
      </c>
    </row>
    <row r="7" spans="1:7" x14ac:dyDescent="0.3">
      <c r="A7" t="s">
        <v>14</v>
      </c>
      <c r="B7">
        <v>1.92</v>
      </c>
      <c r="C7">
        <v>10</v>
      </c>
      <c r="D7" s="14">
        <v>5.3441969130000002</v>
      </c>
      <c r="E7">
        <v>1.92</v>
      </c>
      <c r="F7" s="25">
        <f>VLOOKUP(A7,[1]init_scalar_v6536_NewCatch!$A$2:$D$90,4,FALSE)</f>
        <v>26.855260869999999</v>
      </c>
      <c r="G7" t="str">
        <f t="shared" si="0"/>
        <v>X</v>
      </c>
    </row>
    <row r="8" spans="1:7" x14ac:dyDescent="0.3">
      <c r="A8" t="s">
        <v>15</v>
      </c>
      <c r="B8">
        <v>1.05</v>
      </c>
      <c r="C8">
        <v>2</v>
      </c>
      <c r="D8" s="14">
        <v>4.1104557350000004</v>
      </c>
      <c r="E8">
        <v>1.05</v>
      </c>
      <c r="F8" s="25">
        <f>VLOOKUP(A8,[1]init_scalar_v6536_NewCatch!$A$2:$D$90,4,FALSE)</f>
        <v>15.394965300000001</v>
      </c>
      <c r="G8" t="str">
        <f t="shared" si="0"/>
        <v>X</v>
      </c>
    </row>
    <row r="9" spans="1:7" x14ac:dyDescent="0.3">
      <c r="A9" t="s">
        <v>16</v>
      </c>
      <c r="B9">
        <v>2.44</v>
      </c>
      <c r="C9">
        <v>20</v>
      </c>
      <c r="D9" s="14">
        <v>0.55648017100000002</v>
      </c>
      <c r="E9">
        <v>2.44</v>
      </c>
      <c r="F9" s="25">
        <f>VLOOKUP(A9,[1]init_scalar_v6536_NewCatch!$A$2:$D$90,4,FALSE)</f>
        <v>2.0841953969999998</v>
      </c>
      <c r="G9" t="str">
        <f t="shared" si="0"/>
        <v>X</v>
      </c>
    </row>
    <row r="10" spans="1:7" x14ac:dyDescent="0.3">
      <c r="A10" t="s">
        <v>17</v>
      </c>
      <c r="B10">
        <v>2.04</v>
      </c>
      <c r="C10">
        <v>2.04</v>
      </c>
      <c r="D10" s="14">
        <v>1.067441501</v>
      </c>
      <c r="E10">
        <v>2.04</v>
      </c>
      <c r="F10" s="25">
        <f>VLOOKUP(A10,[1]init_scalar_v6536_NewCatch!$A$2:$D$90,4,FALSE)</f>
        <v>3.9979082419999998</v>
      </c>
      <c r="G10" t="str">
        <f t="shared" si="0"/>
        <v>X</v>
      </c>
    </row>
    <row r="11" spans="1:7" x14ac:dyDescent="0.3">
      <c r="A11" t="s">
        <v>8</v>
      </c>
      <c r="B11">
        <v>2.85</v>
      </c>
      <c r="C11">
        <v>2.85</v>
      </c>
      <c r="D11" s="14">
        <v>4.897454776</v>
      </c>
      <c r="E11">
        <v>2.85</v>
      </c>
      <c r="F11" s="25">
        <f>VLOOKUP(A11,[1]init_scalar_v6536_NewCatch!$A$2:$D$90,4,FALSE)</f>
        <v>24.610325509999999</v>
      </c>
      <c r="G11" t="str">
        <f t="shared" si="0"/>
        <v>X</v>
      </c>
    </row>
    <row r="12" spans="1:7" x14ac:dyDescent="0.3">
      <c r="A12" t="s">
        <v>4</v>
      </c>
      <c r="B12">
        <v>2.11</v>
      </c>
      <c r="C12">
        <v>5</v>
      </c>
      <c r="D12" s="14">
        <v>1.734532237</v>
      </c>
      <c r="E12">
        <v>2.11</v>
      </c>
      <c r="F12" s="25">
        <f>VLOOKUP(A12,[1]init_scalar_v6536_NewCatch!$A$2:$D$90,4,FALSE)</f>
        <v>6.4963754189999996</v>
      </c>
      <c r="G12" t="str">
        <f t="shared" si="0"/>
        <v>X</v>
      </c>
    </row>
    <row r="13" spans="1:7" x14ac:dyDescent="0.3">
      <c r="A13" t="s">
        <v>18</v>
      </c>
      <c r="B13">
        <v>0.11</v>
      </c>
      <c r="C13">
        <v>0.11</v>
      </c>
      <c r="D13" s="14">
        <v>9.2582215999999995E-2</v>
      </c>
      <c r="E13">
        <v>1</v>
      </c>
      <c r="F13" s="25">
        <f>VLOOKUP(A13,[1]init_scalar_v6536_NewCatch!$A$2:$D$90,4,FALSE)</f>
        <v>0.34674987200000001</v>
      </c>
      <c r="G13" t="str">
        <f t="shared" si="0"/>
        <v>X</v>
      </c>
    </row>
    <row r="14" spans="1:7" x14ac:dyDescent="0.3">
      <c r="A14" t="s">
        <v>6</v>
      </c>
      <c r="B14">
        <v>0.27</v>
      </c>
      <c r="C14">
        <v>2</v>
      </c>
      <c r="D14" s="14">
        <v>0.27</v>
      </c>
      <c r="E14">
        <v>1</v>
      </c>
      <c r="F14" s="25">
        <f>VLOOKUP(A14,[1]init_scalar_v6536_NewCatch!$A$2:$D$90,4,FALSE)</f>
        <v>0.27</v>
      </c>
      <c r="G14" t="str">
        <f t="shared" si="0"/>
        <v/>
      </c>
    </row>
    <row r="15" spans="1:7" x14ac:dyDescent="0.3">
      <c r="A15" t="s">
        <v>19</v>
      </c>
      <c r="B15">
        <v>3.42</v>
      </c>
      <c r="C15">
        <v>3.42</v>
      </c>
      <c r="D15" s="14">
        <v>0.98502571500000002</v>
      </c>
      <c r="E15">
        <v>3.42</v>
      </c>
      <c r="F15" s="25">
        <f>VLOOKUP(A15,[1]init_scalar_v6536_NewCatch!$A$2:$D$90,4,FALSE)</f>
        <v>5.6287183719999998</v>
      </c>
      <c r="G15" t="str">
        <f t="shared" si="0"/>
        <v>X</v>
      </c>
    </row>
    <row r="16" spans="1:7" x14ac:dyDescent="0.3">
      <c r="A16" t="s">
        <v>20</v>
      </c>
      <c r="B16">
        <v>0.22</v>
      </c>
      <c r="C16">
        <v>10</v>
      </c>
      <c r="D16" s="14">
        <v>1.166763038</v>
      </c>
      <c r="E16">
        <v>1</v>
      </c>
      <c r="F16" s="25">
        <f>VLOOKUP(A16,[1]init_scalar_v6536_NewCatch!$A$2:$D$90,4,FALSE)</f>
        <v>6.6672173600000004</v>
      </c>
      <c r="G16" t="str">
        <f t="shared" si="0"/>
        <v>X</v>
      </c>
    </row>
    <row r="17" spans="1:7" x14ac:dyDescent="0.3">
      <c r="A17" t="s">
        <v>21</v>
      </c>
      <c r="B17">
        <v>0.6</v>
      </c>
      <c r="C17">
        <v>0.6</v>
      </c>
      <c r="D17" s="14">
        <v>10.59455635</v>
      </c>
      <c r="E17">
        <v>1</v>
      </c>
      <c r="F17" s="25">
        <f>VLOOKUP(A17,[1]init_scalar_v6536_NewCatch!$A$2:$D$90,4,FALSE)</f>
        <v>60.540321980000002</v>
      </c>
      <c r="G17" t="str">
        <f t="shared" si="0"/>
        <v>X</v>
      </c>
    </row>
    <row r="18" spans="1:7" x14ac:dyDescent="0.3">
      <c r="A18" t="s">
        <v>22</v>
      </c>
      <c r="B18">
        <v>1</v>
      </c>
      <c r="C18">
        <v>5</v>
      </c>
      <c r="D18" s="14">
        <v>12.655736539999999</v>
      </c>
      <c r="E18">
        <v>1</v>
      </c>
      <c r="F18" s="25">
        <f>VLOOKUP(A18,[1]init_scalar_v6536_NewCatch!$A$2:$D$90,4,FALSE)</f>
        <v>72.318494520000002</v>
      </c>
      <c r="G18" t="str">
        <f t="shared" si="0"/>
        <v>X</v>
      </c>
    </row>
    <row r="19" spans="1:7" x14ac:dyDescent="0.3">
      <c r="A19" t="s">
        <v>23</v>
      </c>
      <c r="B19">
        <v>0.06</v>
      </c>
      <c r="C19">
        <v>0.06</v>
      </c>
      <c r="D19" s="14">
        <v>0.200456201</v>
      </c>
      <c r="E19">
        <v>1</v>
      </c>
      <c r="F19" s="25">
        <f>VLOOKUP(A19,[1]init_scalar_v6536_NewCatch!$A$2:$D$90,4,FALSE)</f>
        <v>1.2528512570000001</v>
      </c>
      <c r="G19" t="str">
        <f t="shared" si="0"/>
        <v>X</v>
      </c>
    </row>
    <row r="20" spans="1:7" x14ac:dyDescent="0.3">
      <c r="A20" t="s">
        <v>5</v>
      </c>
      <c r="B20">
        <v>0.91</v>
      </c>
      <c r="C20">
        <v>0.91</v>
      </c>
      <c r="D20" s="14">
        <v>2.509585521</v>
      </c>
      <c r="E20">
        <v>1</v>
      </c>
      <c r="F20" s="25">
        <f>VLOOKUP(A20,[1]init_scalar_v6536_NewCatch!$A$2:$D$90,4,FALSE)</f>
        <v>125.479276</v>
      </c>
      <c r="G20" t="str">
        <f t="shared" si="0"/>
        <v>X</v>
      </c>
    </row>
    <row r="21" spans="1:7" x14ac:dyDescent="0.3">
      <c r="A21" t="s">
        <v>24</v>
      </c>
      <c r="B21">
        <v>1</v>
      </c>
      <c r="C21">
        <v>5</v>
      </c>
      <c r="D21" s="14">
        <v>0.370574297</v>
      </c>
      <c r="E21">
        <v>1</v>
      </c>
      <c r="F21" s="25">
        <f>VLOOKUP(A21,[1]init_scalar_v6536_NewCatch!$A$2:$D$90,4,FALSE)</f>
        <v>1.8621823959999999</v>
      </c>
      <c r="G21" t="str">
        <f t="shared" si="0"/>
        <v>X</v>
      </c>
    </row>
    <row r="22" spans="1:7" x14ac:dyDescent="0.3">
      <c r="A22" t="s">
        <v>25</v>
      </c>
      <c r="B22">
        <v>1.17</v>
      </c>
      <c r="C22">
        <v>20</v>
      </c>
      <c r="D22" s="14">
        <v>6.0137649999999999E-3</v>
      </c>
      <c r="E22">
        <v>1.17</v>
      </c>
      <c r="F22" s="25">
        <f>VLOOKUP(A22,[1]init_scalar_v6536_NewCatch!$A$2:$D$90,4,FALSE)</f>
        <v>0.120275307</v>
      </c>
      <c r="G22" t="str">
        <f t="shared" si="0"/>
        <v>X</v>
      </c>
    </row>
    <row r="23" spans="1:7" x14ac:dyDescent="0.3">
      <c r="A23" t="s">
        <v>26</v>
      </c>
      <c r="B23">
        <v>0.15</v>
      </c>
      <c r="C23">
        <v>0.15</v>
      </c>
      <c r="D23" s="14">
        <v>0.49969355199999999</v>
      </c>
      <c r="E23">
        <v>1</v>
      </c>
      <c r="F23" s="25">
        <f>VLOOKUP(A23,[1]init_scalar_v6536_NewCatch!$A$2:$D$90,4,FALSE)</f>
        <v>2.8553917279999999</v>
      </c>
      <c r="G23" t="str">
        <f t="shared" si="0"/>
        <v>X</v>
      </c>
    </row>
    <row r="24" spans="1:7" x14ac:dyDescent="0.3">
      <c r="A24" t="s">
        <v>7</v>
      </c>
      <c r="B24">
        <v>2.38</v>
      </c>
      <c r="C24">
        <v>2.38</v>
      </c>
      <c r="D24" s="14">
        <v>1.9313962140000001</v>
      </c>
      <c r="E24">
        <v>2.38</v>
      </c>
      <c r="F24" s="25">
        <f>VLOOKUP(A24,[1]init_scalar_v6536_NewCatch!$A$2:$D$90,4,FALSE)</f>
        <v>13.60138179</v>
      </c>
      <c r="G24" t="str">
        <f t="shared" si="0"/>
        <v>X</v>
      </c>
    </row>
    <row r="25" spans="1:7" x14ac:dyDescent="0.3">
      <c r="A25" t="s">
        <v>27</v>
      </c>
      <c r="B25">
        <v>1</v>
      </c>
      <c r="C25">
        <v>1</v>
      </c>
      <c r="D25" s="14">
        <v>0.64901503699999996</v>
      </c>
      <c r="E25">
        <v>1</v>
      </c>
      <c r="F25" s="25">
        <f>VLOOKUP(A25,[1]init_scalar_v6536_NewCatch!$A$2:$D$90,4,FALSE)</f>
        <v>4.5705284319999997</v>
      </c>
      <c r="G25" t="str">
        <f t="shared" si="0"/>
        <v>X</v>
      </c>
    </row>
    <row r="26" spans="1:7" x14ac:dyDescent="0.3">
      <c r="A26" t="s">
        <v>28</v>
      </c>
      <c r="B26">
        <v>1.57</v>
      </c>
      <c r="C26">
        <v>1.57</v>
      </c>
      <c r="D26" s="14">
        <v>2.2123829700000002</v>
      </c>
      <c r="E26">
        <v>1.57</v>
      </c>
      <c r="F26" s="25">
        <f>VLOOKUP(A26,[1]init_scalar_v6536_NewCatch!$A$2:$D$90,4,FALSE)</f>
        <v>15.580161759999999</v>
      </c>
      <c r="G26" t="str">
        <f t="shared" si="0"/>
        <v>X</v>
      </c>
    </row>
    <row r="27" spans="1:7" x14ac:dyDescent="0.3">
      <c r="A27" t="s">
        <v>29</v>
      </c>
      <c r="B27">
        <v>2.0499999999999998</v>
      </c>
      <c r="C27">
        <v>2.0499999999999998</v>
      </c>
      <c r="D27" s="14">
        <v>0.57444281500000005</v>
      </c>
      <c r="E27">
        <v>2.0499999999999998</v>
      </c>
      <c r="F27" s="25">
        <f>VLOOKUP(A27,[1]init_scalar_v6536_NewCatch!$A$2:$D$90,4,FALSE)</f>
        <v>4.0453719340000003</v>
      </c>
      <c r="G27" t="str">
        <f t="shared" si="0"/>
        <v>X</v>
      </c>
    </row>
    <row r="28" spans="1:7" x14ac:dyDescent="0.3">
      <c r="A28" t="s">
        <v>30</v>
      </c>
      <c r="B28">
        <v>1.98</v>
      </c>
      <c r="C28">
        <v>1.98</v>
      </c>
      <c r="D28" s="14">
        <v>2.2832205289999998</v>
      </c>
      <c r="E28">
        <v>1.98</v>
      </c>
      <c r="F28" s="25">
        <f>VLOOKUP(A28,[1]init_scalar_v6536_NewCatch!$A$2:$D$90,4,FALSE)</f>
        <v>11.47346999</v>
      </c>
      <c r="G28" t="str">
        <f t="shared" si="0"/>
        <v>X</v>
      </c>
    </row>
    <row r="29" spans="1:7" x14ac:dyDescent="0.3">
      <c r="A29" t="s">
        <v>31</v>
      </c>
      <c r="B29">
        <v>1.93</v>
      </c>
      <c r="C29">
        <v>5</v>
      </c>
      <c r="D29" s="14">
        <v>5.3406900369999999</v>
      </c>
      <c r="E29">
        <v>1.93</v>
      </c>
      <c r="F29" s="25">
        <f>VLOOKUP(A29,[1]init_scalar_v6536_NewCatch!$A$2:$D$90,4,FALSE)</f>
        <v>36.832345089999997</v>
      </c>
      <c r="G29" t="str">
        <f t="shared" si="0"/>
        <v>X</v>
      </c>
    </row>
    <row r="30" spans="1:7" x14ac:dyDescent="0.3">
      <c r="A30" t="s">
        <v>32</v>
      </c>
      <c r="B30">
        <v>2.0699999999999998</v>
      </c>
      <c r="C30">
        <v>20</v>
      </c>
      <c r="D30" s="14">
        <v>12.28103226</v>
      </c>
      <c r="E30">
        <v>2.0699999999999998</v>
      </c>
      <c r="F30" s="25">
        <f>VLOOKUP(A30,[1]init_scalar_v6536_NewCatch!$A$2:$D$90,4,FALSE)</f>
        <v>81.873548409999998</v>
      </c>
      <c r="G30" t="str">
        <f t="shared" si="0"/>
        <v>X</v>
      </c>
    </row>
    <row r="31" spans="1:7" x14ac:dyDescent="0.3">
      <c r="A31" t="s">
        <v>33</v>
      </c>
      <c r="B31">
        <v>2.2999999999999998</v>
      </c>
      <c r="C31">
        <v>20</v>
      </c>
      <c r="D31" s="14">
        <v>2.064022891</v>
      </c>
      <c r="E31">
        <v>2.2999999999999998</v>
      </c>
      <c r="F31" s="25">
        <f>VLOOKUP(A31,[1]init_scalar_v6536_NewCatch!$A$2:$D$90,4,FALSE)</f>
        <v>13.99337553</v>
      </c>
      <c r="G31" t="str">
        <f t="shared" si="0"/>
        <v>X</v>
      </c>
    </row>
    <row r="32" spans="1:7" x14ac:dyDescent="0.3">
      <c r="A32" t="s">
        <v>3</v>
      </c>
      <c r="B32">
        <v>17.12</v>
      </c>
      <c r="C32">
        <v>60</v>
      </c>
      <c r="D32" s="14">
        <v>1.140491208</v>
      </c>
      <c r="E32">
        <v>17.12</v>
      </c>
      <c r="F32" s="25">
        <f>VLOOKUP(A32,[1]init_scalar_v6536_NewCatch!$A$2:$D$90,4,FALSE)</f>
        <v>3.4146443350000002</v>
      </c>
      <c r="G32" t="str">
        <f t="shared" si="0"/>
        <v>X</v>
      </c>
    </row>
    <row r="33" spans="1:7" x14ac:dyDescent="0.3">
      <c r="A33" t="s">
        <v>34</v>
      </c>
      <c r="B33">
        <v>2.41</v>
      </c>
      <c r="C33">
        <v>2.41</v>
      </c>
      <c r="D33" s="14">
        <v>0.20993762999999999</v>
      </c>
      <c r="E33">
        <v>2.41</v>
      </c>
      <c r="F33" s="25">
        <f>VLOOKUP(A33,[1]init_scalar_v6536_NewCatch!$A$2:$D$90,4,FALSE)</f>
        <v>1.3995842030000001</v>
      </c>
      <c r="G33" t="str">
        <f t="shared" si="0"/>
        <v>X</v>
      </c>
    </row>
    <row r="34" spans="1:7" x14ac:dyDescent="0.3">
      <c r="A34" t="s">
        <v>35</v>
      </c>
      <c r="B34">
        <v>3.9999999999999998E-6</v>
      </c>
      <c r="C34">
        <v>100</v>
      </c>
      <c r="D34" s="14">
        <v>3.6347599999999997E-5</v>
      </c>
      <c r="E34">
        <v>1</v>
      </c>
      <c r="F34" s="25">
        <f>VLOOKUP(A34,[1]init_scalar_v6536_NewCatch!$A$2:$D$90,4,FALSE)</f>
        <v>2.07701E-4</v>
      </c>
      <c r="G34" t="str">
        <f t="shared" si="0"/>
        <v>X</v>
      </c>
    </row>
    <row r="35" spans="1:7" x14ac:dyDescent="0.3">
      <c r="A35" t="s">
        <v>36</v>
      </c>
      <c r="B35">
        <v>1.61</v>
      </c>
      <c r="C35">
        <v>10</v>
      </c>
      <c r="D35" s="14">
        <v>256.822384</v>
      </c>
      <c r="E35">
        <v>1.61</v>
      </c>
      <c r="F35" s="25">
        <f>VLOOKUP(A35,[1]init_scalar_v6536_NewCatch!$A$2:$D$90,4,FALSE)</f>
        <v>1712.1492270000001</v>
      </c>
      <c r="G35" t="str">
        <f t="shared" si="0"/>
        <v>X</v>
      </c>
    </row>
    <row r="36" spans="1:7" x14ac:dyDescent="0.3">
      <c r="A36" t="s">
        <v>37</v>
      </c>
      <c r="B36">
        <v>8.9999999999999998E-4</v>
      </c>
      <c r="C36">
        <v>1</v>
      </c>
      <c r="D36" s="14">
        <v>1.45415E-4</v>
      </c>
      <c r="E36">
        <v>1</v>
      </c>
      <c r="F36" s="25">
        <f>VLOOKUP(A36,[1]init_scalar_v6536_NewCatch!$A$2:$D$90,4,FALSE)</f>
        <v>8.30943E-4</v>
      </c>
      <c r="G36" t="str">
        <f t="shared" si="0"/>
        <v>X</v>
      </c>
    </row>
    <row r="37" spans="1:7" x14ac:dyDescent="0.3">
      <c r="A37" t="s">
        <v>38</v>
      </c>
      <c r="B37">
        <v>2.42</v>
      </c>
      <c r="C37">
        <v>10</v>
      </c>
      <c r="D37" s="14">
        <v>0.83665756199999997</v>
      </c>
      <c r="E37">
        <v>2.42</v>
      </c>
      <c r="F37" s="25">
        <f>VLOOKUP(A37,[1]init_scalar_v6536_NewCatch!$A$2:$D$90,4,FALSE)</f>
        <v>5.5777170800000002</v>
      </c>
      <c r="G37" t="str">
        <f t="shared" si="0"/>
        <v>X</v>
      </c>
    </row>
    <row r="38" spans="1:7" x14ac:dyDescent="0.3">
      <c r="A38" t="s">
        <v>39</v>
      </c>
      <c r="B38">
        <v>3.05</v>
      </c>
      <c r="C38">
        <v>3.05</v>
      </c>
      <c r="D38" s="14">
        <v>3.05</v>
      </c>
      <c r="E38">
        <v>3.05</v>
      </c>
      <c r="F38" s="25">
        <f>VLOOKUP(A38,[1]init_scalar_v6536_NewCatch!$A$2:$D$90,4,FALSE)</f>
        <v>3.05</v>
      </c>
      <c r="G38" t="str">
        <f t="shared" si="0"/>
        <v/>
      </c>
    </row>
    <row r="39" spans="1:7" x14ac:dyDescent="0.3">
      <c r="A39" t="s">
        <v>40</v>
      </c>
      <c r="B39">
        <v>2.9999999999999997E-4</v>
      </c>
      <c r="C39">
        <v>2.9999999999999997E-4</v>
      </c>
      <c r="D39" s="14">
        <v>3.29617E-5</v>
      </c>
      <c r="E39">
        <v>1</v>
      </c>
      <c r="F39" s="25">
        <f>VLOOKUP(A39,[1]init_scalar_v6536_NewCatch!$A$2:$D$90,4,FALSE)</f>
        <v>1.88352E-4</v>
      </c>
      <c r="G39" t="str">
        <f t="shared" si="0"/>
        <v>X</v>
      </c>
    </row>
    <row r="40" spans="1:7" x14ac:dyDescent="0.3">
      <c r="A40" t="s">
        <v>41</v>
      </c>
      <c r="B40">
        <v>0.7</v>
      </c>
      <c r="C40">
        <v>0.7</v>
      </c>
      <c r="D40" s="14">
        <v>0.32278096899999997</v>
      </c>
      <c r="E40">
        <v>0.7</v>
      </c>
      <c r="F40" s="25">
        <f>VLOOKUP(A40,[1]init_scalar_v6536_NewCatch!$A$2:$D$90,4,FALSE)</f>
        <v>1.844462681</v>
      </c>
      <c r="G40" t="str">
        <f t="shared" si="0"/>
        <v>X</v>
      </c>
    </row>
    <row r="41" spans="1:7" x14ac:dyDescent="0.3">
      <c r="A41" t="s">
        <v>42</v>
      </c>
      <c r="B41">
        <v>1.65</v>
      </c>
      <c r="C41">
        <v>1.65</v>
      </c>
      <c r="D41" s="14">
        <v>0.86555037700000004</v>
      </c>
      <c r="E41">
        <v>1.65</v>
      </c>
      <c r="F41" s="25">
        <f>VLOOKUP(A41,[1]init_scalar_v6536_NewCatch!$A$2:$D$90,4,FALSE)</f>
        <v>4.3494993800000001</v>
      </c>
      <c r="G41" t="str">
        <f t="shared" si="0"/>
        <v>X</v>
      </c>
    </row>
    <row r="42" spans="1:7" x14ac:dyDescent="0.3">
      <c r="A42" t="s">
        <v>43</v>
      </c>
      <c r="B42">
        <v>1</v>
      </c>
      <c r="C42">
        <v>5</v>
      </c>
      <c r="D42" s="14">
        <v>0.43036434899999998</v>
      </c>
      <c r="E42">
        <v>1</v>
      </c>
      <c r="F42" s="25">
        <f>VLOOKUP(A42,[1]init_scalar_v6536_NewCatch!$A$2:$D$90,4,FALSE)</f>
        <v>1.611851495</v>
      </c>
      <c r="G42" t="str">
        <f t="shared" si="0"/>
        <v>X</v>
      </c>
    </row>
    <row r="43" spans="1:7" x14ac:dyDescent="0.3">
      <c r="A43" t="s">
        <v>44</v>
      </c>
      <c r="B43">
        <v>2.9</v>
      </c>
      <c r="C43">
        <v>2.9</v>
      </c>
      <c r="D43" s="14">
        <v>5.0645310009999998</v>
      </c>
      <c r="E43">
        <v>2.9</v>
      </c>
      <c r="F43" s="25">
        <f>VLOOKUP(A43,[1]init_scalar_v6536_NewCatch!$A$2:$D$90,4,FALSE)</f>
        <v>25.449904530000001</v>
      </c>
      <c r="G43" t="str">
        <f t="shared" si="0"/>
        <v>X</v>
      </c>
    </row>
    <row r="44" spans="1:7" x14ac:dyDescent="0.3">
      <c r="A44" t="s">
        <v>45</v>
      </c>
      <c r="B44">
        <v>1.67</v>
      </c>
      <c r="C44">
        <v>1.67</v>
      </c>
      <c r="D44" s="14">
        <v>2.1778619460000002</v>
      </c>
      <c r="E44">
        <v>1.67</v>
      </c>
      <c r="F44" s="25">
        <f>VLOOKUP(A44,[1]init_scalar_v6536_NewCatch!$A$2:$D$90,4,FALSE)</f>
        <v>10.94402988</v>
      </c>
      <c r="G44" t="str">
        <f t="shared" si="0"/>
        <v>X</v>
      </c>
    </row>
    <row r="45" spans="1:7" x14ac:dyDescent="0.3">
      <c r="A45" t="s">
        <v>46</v>
      </c>
      <c r="B45">
        <v>0.03</v>
      </c>
      <c r="C45">
        <v>0.03</v>
      </c>
      <c r="D45" s="14">
        <v>2.4522464000000001E-2</v>
      </c>
      <c r="E45">
        <v>1</v>
      </c>
      <c r="F45" s="25">
        <f>VLOOKUP(A45,[1]init_scalar_v6536_NewCatch!$A$2:$D$90,4,FALSE)</f>
        <v>0.123228464</v>
      </c>
      <c r="G45" t="str">
        <f t="shared" si="0"/>
        <v>X</v>
      </c>
    </row>
    <row r="46" spans="1:7" x14ac:dyDescent="0.3">
      <c r="A46" t="s">
        <v>47</v>
      </c>
      <c r="B46">
        <v>1E-3</v>
      </c>
      <c r="C46">
        <v>1E-3</v>
      </c>
      <c r="D46" s="14">
        <v>7.9351247999999999E-2</v>
      </c>
      <c r="E46">
        <v>1</v>
      </c>
      <c r="F46" s="25">
        <f>VLOOKUP(A46,[1]init_scalar_v6536_NewCatch!$A$2:$D$90,4,FALSE)</f>
        <v>0.45343570100000002</v>
      </c>
      <c r="G46" t="str">
        <f t="shared" si="0"/>
        <v>X</v>
      </c>
    </row>
    <row r="47" spans="1:7" x14ac:dyDescent="0.3">
      <c r="A47" t="s">
        <v>48</v>
      </c>
      <c r="B47">
        <v>1.7</v>
      </c>
      <c r="C47">
        <v>1.7</v>
      </c>
      <c r="D47" s="14">
        <v>1.7</v>
      </c>
      <c r="E47">
        <v>1.7</v>
      </c>
      <c r="F47" s="25">
        <f>VLOOKUP(A47,[1]init_scalar_v6536_NewCatch!$A$2:$D$90,4,FALSE)</f>
        <v>1.7</v>
      </c>
      <c r="G47" t="str">
        <f t="shared" si="0"/>
        <v/>
      </c>
    </row>
    <row r="48" spans="1:7" x14ac:dyDescent="0.3">
      <c r="A48" t="s">
        <v>49</v>
      </c>
      <c r="B48">
        <v>0.62</v>
      </c>
      <c r="C48">
        <v>0.62</v>
      </c>
      <c r="D48" s="14">
        <v>1.603811203</v>
      </c>
      <c r="E48">
        <v>1</v>
      </c>
      <c r="F48" s="25">
        <f>VLOOKUP(A48,[1]init_scalar_v6536_NewCatch!$A$2:$D$90,4,FALSE)</f>
        <v>9.1646354429999999</v>
      </c>
      <c r="G48" t="str">
        <f t="shared" si="0"/>
        <v>X</v>
      </c>
    </row>
    <row r="49" spans="1:7" x14ac:dyDescent="0.3">
      <c r="A49" t="s">
        <v>50</v>
      </c>
      <c r="B49">
        <v>0.46</v>
      </c>
      <c r="C49">
        <v>0.46</v>
      </c>
      <c r="D49" s="14">
        <v>4.6585337119999997</v>
      </c>
      <c r="E49">
        <v>1</v>
      </c>
      <c r="F49" s="25">
        <f>VLOOKUP(A49,[1]init_scalar_v6536_NewCatch!$A$2:$D$90,4,FALSE)</f>
        <v>26.620192639999999</v>
      </c>
      <c r="G49" t="str">
        <f t="shared" si="0"/>
        <v>X</v>
      </c>
    </row>
    <row r="50" spans="1:7" x14ac:dyDescent="0.3">
      <c r="A50" t="s">
        <v>51</v>
      </c>
      <c r="B50">
        <v>3.15</v>
      </c>
      <c r="C50">
        <v>3.15</v>
      </c>
      <c r="D50" s="14">
        <v>2.178169526</v>
      </c>
      <c r="E50">
        <v>3.15</v>
      </c>
      <c r="F50" s="25">
        <f>VLOOKUP(A50,[1]init_scalar_v6536_NewCatch!$A$2:$D$90,4,FALSE)</f>
        <v>15.126177269999999</v>
      </c>
      <c r="G50" t="str">
        <f t="shared" si="0"/>
        <v>X</v>
      </c>
    </row>
    <row r="51" spans="1:7" x14ac:dyDescent="0.3">
      <c r="A51" t="s">
        <v>52</v>
      </c>
      <c r="B51">
        <v>2.16</v>
      </c>
      <c r="C51">
        <v>2.16</v>
      </c>
      <c r="D51" s="14">
        <v>1.203088275</v>
      </c>
      <c r="E51">
        <v>2.16</v>
      </c>
      <c r="F51" s="25">
        <f>VLOOKUP(A51,[1]init_scalar_v6536_NewCatch!$A$2:$D$90,4,FALSE)</f>
        <v>8.3547796870000006</v>
      </c>
      <c r="G51" t="str">
        <f t="shared" si="0"/>
        <v>X</v>
      </c>
    </row>
    <row r="52" spans="1:7" x14ac:dyDescent="0.3">
      <c r="A52" t="s">
        <v>53</v>
      </c>
      <c r="B52">
        <v>2.82</v>
      </c>
      <c r="C52">
        <v>2.82</v>
      </c>
      <c r="D52" s="14">
        <v>0.37477792500000001</v>
      </c>
      <c r="E52">
        <v>2.82</v>
      </c>
      <c r="F52" s="25">
        <f>VLOOKUP(A52,[1]init_scalar_v6536_NewCatch!$A$2:$D$90,4,FALSE)</f>
        <v>2.6026244799999998</v>
      </c>
      <c r="G52" t="str">
        <f t="shared" si="0"/>
        <v>X</v>
      </c>
    </row>
    <row r="53" spans="1:7" x14ac:dyDescent="0.3">
      <c r="A53" t="s">
        <v>54</v>
      </c>
      <c r="B53">
        <v>3.17</v>
      </c>
      <c r="C53">
        <v>3.17</v>
      </c>
      <c r="D53" s="14">
        <v>3.17</v>
      </c>
      <c r="E53">
        <v>3.17</v>
      </c>
      <c r="F53" s="25">
        <f>VLOOKUP(A53,[1]init_scalar_v6536_NewCatch!$A$2:$D$90,4,FALSE)</f>
        <v>3.17</v>
      </c>
      <c r="G53" t="str">
        <f t="shared" si="0"/>
        <v/>
      </c>
    </row>
    <row r="54" spans="1:7" x14ac:dyDescent="0.3">
      <c r="A54" t="s">
        <v>55</v>
      </c>
      <c r="B54">
        <v>0.2</v>
      </c>
      <c r="C54">
        <v>0.2</v>
      </c>
      <c r="D54" s="14">
        <v>0.2</v>
      </c>
      <c r="E54">
        <v>1</v>
      </c>
      <c r="F54" s="25">
        <f>VLOOKUP(A54,[1]init_scalar_v6536_NewCatch!$A$2:$D$90,4,FALSE)</f>
        <v>0.2</v>
      </c>
      <c r="G54" t="str">
        <f t="shared" si="0"/>
        <v/>
      </c>
    </row>
    <row r="55" spans="1:7" x14ac:dyDescent="0.3">
      <c r="A55" t="s">
        <v>56</v>
      </c>
      <c r="B55">
        <v>0.69</v>
      </c>
      <c r="C55">
        <v>0.69</v>
      </c>
      <c r="D55" s="14">
        <v>5.2602177680000004</v>
      </c>
      <c r="E55">
        <v>1</v>
      </c>
      <c r="F55" s="25">
        <f>VLOOKUP(A55,[1]init_scalar_v6536_NewCatch!$A$2:$D$90,4,FALSE)</f>
        <v>30.058387249999999</v>
      </c>
      <c r="G55" t="str">
        <f t="shared" si="0"/>
        <v>X</v>
      </c>
    </row>
    <row r="56" spans="1:7" x14ac:dyDescent="0.3">
      <c r="A56" t="s">
        <v>57</v>
      </c>
      <c r="B56">
        <v>0.31</v>
      </c>
      <c r="C56">
        <v>0.31</v>
      </c>
      <c r="D56" s="14">
        <v>0.31</v>
      </c>
      <c r="E56">
        <v>1</v>
      </c>
      <c r="F56" s="25">
        <f>VLOOKUP(A56,[1]init_scalar_v6536_NewCatch!$A$2:$D$90,4,FALSE)</f>
        <v>0.31</v>
      </c>
      <c r="G56" t="str">
        <f t="shared" si="0"/>
        <v/>
      </c>
    </row>
    <row r="57" spans="1:7" x14ac:dyDescent="0.3">
      <c r="A57" t="s">
        <v>58</v>
      </c>
      <c r="B57">
        <v>1.36</v>
      </c>
      <c r="C57">
        <v>1.36</v>
      </c>
      <c r="D57" s="14">
        <v>1.36</v>
      </c>
      <c r="E57">
        <v>1.36</v>
      </c>
      <c r="F57" s="25">
        <f>VLOOKUP(A57,[1]init_scalar_v6536_NewCatch!$A$2:$D$90,4,FALSE)</f>
        <v>1.36</v>
      </c>
      <c r="G57" t="str">
        <f t="shared" si="0"/>
        <v/>
      </c>
    </row>
    <row r="58" spans="1:7" x14ac:dyDescent="0.3">
      <c r="A58" t="s">
        <v>59</v>
      </c>
      <c r="B58">
        <v>2.08</v>
      </c>
      <c r="C58">
        <v>2.08</v>
      </c>
      <c r="D58" s="14">
        <v>2.08</v>
      </c>
      <c r="E58">
        <v>2.08</v>
      </c>
      <c r="F58" s="25">
        <f>VLOOKUP(A58,[1]init_scalar_v6536_NewCatch!$A$2:$D$90,4,FALSE)</f>
        <v>2.08</v>
      </c>
      <c r="G58" t="str">
        <f t="shared" si="0"/>
        <v/>
      </c>
    </row>
    <row r="59" spans="1:7" x14ac:dyDescent="0.3">
      <c r="A59" t="s">
        <v>60</v>
      </c>
      <c r="B59">
        <v>0.02</v>
      </c>
      <c r="C59">
        <v>0.02</v>
      </c>
      <c r="D59" s="14">
        <v>0.02</v>
      </c>
      <c r="E59">
        <v>1</v>
      </c>
      <c r="F59" s="25">
        <f>VLOOKUP(A59,[1]init_scalar_v6536_NewCatch!$A$2:$D$90,4,FALSE)</f>
        <v>0.02</v>
      </c>
      <c r="G59" t="str">
        <f t="shared" si="0"/>
        <v/>
      </c>
    </row>
    <row r="60" spans="1:7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  <c r="E60">
        <v>1</v>
      </c>
      <c r="F60" s="25">
        <f>VLOOKUP(A60,[1]init_scalar_v6536_NewCatch!$A$2:$D$90,4,FALSE)</f>
        <v>3.0000000000000001E-3</v>
      </c>
      <c r="G60" t="str">
        <f t="shared" si="0"/>
        <v/>
      </c>
    </row>
    <row r="61" spans="1:7" x14ac:dyDescent="0.3">
      <c r="A61" t="s">
        <v>62</v>
      </c>
      <c r="B61">
        <v>1.98</v>
      </c>
      <c r="C61">
        <v>1.98</v>
      </c>
      <c r="D61" s="14">
        <v>1.98</v>
      </c>
      <c r="E61">
        <v>1.98</v>
      </c>
      <c r="F61" s="25">
        <f>VLOOKUP(A61,[1]init_scalar_v6536_NewCatch!$A$2:$D$90,4,FALSE)</f>
        <v>1.98</v>
      </c>
      <c r="G61" t="str">
        <f t="shared" si="0"/>
        <v/>
      </c>
    </row>
    <row r="62" spans="1:7" x14ac:dyDescent="0.3">
      <c r="A62" t="s">
        <v>63</v>
      </c>
      <c r="B62">
        <v>2.31</v>
      </c>
      <c r="C62">
        <v>2.31</v>
      </c>
      <c r="D62" s="14">
        <v>2.31</v>
      </c>
      <c r="E62">
        <v>2.31</v>
      </c>
      <c r="F62" s="25">
        <f>VLOOKUP(A62,[1]init_scalar_v6536_NewCatch!$A$2:$D$90,4,FALSE)</f>
        <v>2.31</v>
      </c>
      <c r="G62" t="str">
        <f t="shared" si="0"/>
        <v/>
      </c>
    </row>
    <row r="63" spans="1:7" x14ac:dyDescent="0.3">
      <c r="A63" t="s">
        <v>64</v>
      </c>
      <c r="B63">
        <v>0.62</v>
      </c>
      <c r="C63">
        <v>10</v>
      </c>
      <c r="D63" s="14">
        <v>0.62</v>
      </c>
      <c r="E63">
        <v>1</v>
      </c>
      <c r="F63" s="25">
        <f>VLOOKUP(A63,[1]init_scalar_v6536_NewCatch!$A$2:$D$90,4,FALSE)</f>
        <v>0.62</v>
      </c>
      <c r="G63" t="str">
        <f t="shared" si="0"/>
        <v/>
      </c>
    </row>
    <row r="64" spans="1:7" x14ac:dyDescent="0.3">
      <c r="A64" t="s">
        <v>65</v>
      </c>
      <c r="B64">
        <v>0.79</v>
      </c>
      <c r="C64">
        <v>0.79</v>
      </c>
      <c r="D64" s="14">
        <v>0.79</v>
      </c>
      <c r="E64">
        <v>1</v>
      </c>
      <c r="F64" s="25">
        <f>VLOOKUP(A64,[1]init_scalar_v6536_NewCatch!$A$2:$D$90,4,FALSE)</f>
        <v>0.79</v>
      </c>
      <c r="G64" t="str">
        <f t="shared" si="0"/>
        <v/>
      </c>
    </row>
    <row r="65" spans="1:7" x14ac:dyDescent="0.3">
      <c r="A65" t="s">
        <v>66</v>
      </c>
      <c r="B65">
        <v>0.15</v>
      </c>
      <c r="C65">
        <v>0.15</v>
      </c>
      <c r="D65" s="14">
        <v>0.15</v>
      </c>
      <c r="E65">
        <v>1</v>
      </c>
      <c r="F65" s="25">
        <f>VLOOKUP(A65,[1]init_scalar_v6536_NewCatch!$A$2:$D$90,4,FALSE)</f>
        <v>0.15</v>
      </c>
      <c r="G65" t="str">
        <f t="shared" si="0"/>
        <v/>
      </c>
    </row>
    <row r="66" spans="1:7" x14ac:dyDescent="0.3">
      <c r="A66" t="s">
        <v>67</v>
      </c>
      <c r="B66">
        <v>0.16</v>
      </c>
      <c r="C66">
        <v>0.16</v>
      </c>
      <c r="D66" s="14">
        <v>0.16</v>
      </c>
      <c r="E66">
        <v>1</v>
      </c>
      <c r="F66" s="25">
        <f>VLOOKUP(A66,[1]init_scalar_v6536_NewCatch!$A$2:$D$90,4,FALSE)</f>
        <v>0.16</v>
      </c>
      <c r="G66" t="str">
        <f t="shared" si="0"/>
        <v/>
      </c>
    </row>
    <row r="67" spans="1:7" x14ac:dyDescent="0.3">
      <c r="A67" t="s">
        <v>68</v>
      </c>
      <c r="B67">
        <v>1.22</v>
      </c>
      <c r="C67">
        <v>1.22</v>
      </c>
      <c r="D67" s="14">
        <v>1.22</v>
      </c>
      <c r="E67">
        <v>1.22</v>
      </c>
      <c r="F67" s="25">
        <f>VLOOKUP(A67,[1]init_scalar_v6536_NewCatch!$A$2:$D$90,4,FALSE)</f>
        <v>1.22</v>
      </c>
      <c r="G67" t="str">
        <f t="shared" ref="G67:G90" si="1">IF(F67=B67,"","X")</f>
        <v/>
      </c>
    </row>
    <row r="68" spans="1:7" x14ac:dyDescent="0.3">
      <c r="A68" t="s">
        <v>69</v>
      </c>
      <c r="B68">
        <v>3.5</v>
      </c>
      <c r="C68">
        <v>3.5</v>
      </c>
      <c r="D68" s="14">
        <v>3.5</v>
      </c>
      <c r="E68">
        <v>3.5</v>
      </c>
      <c r="F68" s="25">
        <f>VLOOKUP(A68,[1]init_scalar_v6536_NewCatch!$A$2:$D$90,4,FALSE)</f>
        <v>3.5</v>
      </c>
      <c r="G68" t="str">
        <f t="shared" si="1"/>
        <v/>
      </c>
    </row>
    <row r="69" spans="1:7" x14ac:dyDescent="0.3">
      <c r="A69" t="s">
        <v>70</v>
      </c>
      <c r="B69">
        <v>5</v>
      </c>
      <c r="C69">
        <v>3</v>
      </c>
      <c r="D69" s="14">
        <v>5</v>
      </c>
      <c r="E69">
        <v>5</v>
      </c>
      <c r="F69" s="25">
        <f>VLOOKUP(A69,[1]init_scalar_v6536_NewCatch!$A$2:$D$90,4,FALSE)</f>
        <v>5</v>
      </c>
      <c r="G69" t="str">
        <f t="shared" si="1"/>
        <v/>
      </c>
    </row>
    <row r="70" spans="1:7" x14ac:dyDescent="0.3">
      <c r="A70" t="s">
        <v>71</v>
      </c>
      <c r="B70">
        <v>0.9</v>
      </c>
      <c r="C70">
        <v>0.9</v>
      </c>
      <c r="D70" s="14">
        <v>0.9</v>
      </c>
      <c r="E70">
        <v>0.9</v>
      </c>
      <c r="F70" s="25">
        <f>VLOOKUP(A70,[1]init_scalar_v6536_NewCatch!$A$2:$D$90,4,FALSE)</f>
        <v>0.9</v>
      </c>
      <c r="G70" t="str">
        <f t="shared" si="1"/>
        <v/>
      </c>
    </row>
    <row r="71" spans="1:7" x14ac:dyDescent="0.3">
      <c r="A71" t="s">
        <v>72</v>
      </c>
      <c r="B71">
        <v>2.19</v>
      </c>
      <c r="C71">
        <v>2.19</v>
      </c>
      <c r="D71" s="14">
        <v>2.19</v>
      </c>
      <c r="E71">
        <v>2.19</v>
      </c>
      <c r="F71" s="25">
        <f>VLOOKUP(A71,[1]init_scalar_v6536_NewCatch!$A$2:$D$90,4,FALSE)</f>
        <v>2.19</v>
      </c>
      <c r="G71" t="str">
        <f t="shared" si="1"/>
        <v/>
      </c>
    </row>
    <row r="72" spans="1:7" x14ac:dyDescent="0.3">
      <c r="A72" t="s">
        <v>73</v>
      </c>
      <c r="B72">
        <v>1.48</v>
      </c>
      <c r="C72">
        <v>1.48</v>
      </c>
      <c r="D72" s="14">
        <v>1.48</v>
      </c>
      <c r="E72">
        <v>1.48</v>
      </c>
      <c r="F72" s="25">
        <f>VLOOKUP(A72,[1]init_scalar_v6536_NewCatch!$A$2:$D$90,4,FALSE)</f>
        <v>1.48</v>
      </c>
      <c r="G72" t="str">
        <f t="shared" si="1"/>
        <v/>
      </c>
    </row>
    <row r="73" spans="1:7" x14ac:dyDescent="0.3">
      <c r="A73" t="s">
        <v>74</v>
      </c>
      <c r="B73">
        <v>1</v>
      </c>
      <c r="C73">
        <v>1</v>
      </c>
      <c r="D73" s="14">
        <v>1</v>
      </c>
      <c r="E73">
        <v>1</v>
      </c>
      <c r="F73" s="25">
        <f>VLOOKUP(A73,[1]init_scalar_v6536_NewCatch!$A$2:$D$90,4,FALSE)</f>
        <v>1</v>
      </c>
      <c r="G73" t="str">
        <f t="shared" si="1"/>
        <v/>
      </c>
    </row>
    <row r="74" spans="1:7" x14ac:dyDescent="0.3">
      <c r="A74" t="s">
        <v>75</v>
      </c>
      <c r="B74">
        <v>4.8259999999999996</v>
      </c>
      <c r="C74">
        <v>4.8259999999999996</v>
      </c>
      <c r="D74" s="14">
        <v>4.8259999999999996</v>
      </c>
      <c r="E74">
        <v>4.8259999999999996</v>
      </c>
      <c r="F74" s="25">
        <f>VLOOKUP(A74,[1]init_scalar_v6536_NewCatch!$A$2:$D$90,4,FALSE)</f>
        <v>4.8259999999999996</v>
      </c>
      <c r="G74" t="str">
        <f t="shared" si="1"/>
        <v/>
      </c>
    </row>
    <row r="75" spans="1:7" x14ac:dyDescent="0.3">
      <c r="A75" t="s">
        <v>76</v>
      </c>
      <c r="B75">
        <v>1</v>
      </c>
      <c r="C75">
        <v>1</v>
      </c>
      <c r="D75" s="14">
        <v>1</v>
      </c>
      <c r="E75">
        <v>1</v>
      </c>
      <c r="F75" s="25">
        <f>VLOOKUP(A75,[1]init_scalar_v6536_NewCatch!$A$2:$D$90,4,FALSE)</f>
        <v>1</v>
      </c>
      <c r="G75" t="str">
        <f t="shared" si="1"/>
        <v/>
      </c>
    </row>
    <row r="76" spans="1:7" x14ac:dyDescent="0.3">
      <c r="A76" t="s">
        <v>383</v>
      </c>
      <c r="B76">
        <v>1</v>
      </c>
      <c r="C76">
        <v>1</v>
      </c>
      <c r="D76" s="14">
        <v>1</v>
      </c>
      <c r="E76">
        <v>1</v>
      </c>
      <c r="F76" s="25">
        <f>VLOOKUP(A76,[1]init_scalar_v6536_NewCatch!$A$2:$D$90,4,FALSE)</f>
        <v>1</v>
      </c>
      <c r="G76" t="str">
        <f t="shared" si="1"/>
        <v/>
      </c>
    </row>
    <row r="77" spans="1:7" x14ac:dyDescent="0.3">
      <c r="A77" t="s">
        <v>77</v>
      </c>
      <c r="B77">
        <v>1</v>
      </c>
      <c r="C77">
        <v>1</v>
      </c>
      <c r="D77" s="14">
        <v>1</v>
      </c>
      <c r="E77">
        <v>1</v>
      </c>
      <c r="F77" s="25">
        <f>VLOOKUP(A77,[1]init_scalar_v6536_NewCatch!$A$2:$D$90,4,FALSE)</f>
        <v>1</v>
      </c>
      <c r="G77" t="str">
        <f t="shared" si="1"/>
        <v/>
      </c>
    </row>
    <row r="78" spans="1:7" x14ac:dyDescent="0.3">
      <c r="A78" t="s">
        <v>78</v>
      </c>
      <c r="B78">
        <v>0.41</v>
      </c>
      <c r="C78">
        <v>0.41</v>
      </c>
      <c r="D78" s="14">
        <v>0.41</v>
      </c>
      <c r="E78">
        <v>0.41</v>
      </c>
      <c r="F78" s="25">
        <f>VLOOKUP(A78,[1]init_scalar_v6536_NewCatch!$A$2:$D$90,4,FALSE)</f>
        <v>0.41</v>
      </c>
      <c r="G78" t="str">
        <f t="shared" si="1"/>
        <v/>
      </c>
    </row>
    <row r="79" spans="1:7" x14ac:dyDescent="0.3">
      <c r="A79" t="s">
        <v>79</v>
      </c>
      <c r="B79">
        <v>0.61</v>
      </c>
      <c r="C79">
        <v>0.61</v>
      </c>
      <c r="D79" s="14">
        <v>0.61</v>
      </c>
      <c r="E79">
        <v>0.61</v>
      </c>
      <c r="F79" s="25">
        <f>VLOOKUP(A79,[1]init_scalar_v6536_NewCatch!$A$2:$D$90,4,FALSE)</f>
        <v>0.61</v>
      </c>
      <c r="G79" t="str">
        <f t="shared" si="1"/>
        <v/>
      </c>
    </row>
    <row r="80" spans="1:7" x14ac:dyDescent="0.3">
      <c r="A80" t="s">
        <v>80</v>
      </c>
      <c r="B80">
        <v>1</v>
      </c>
      <c r="C80">
        <v>1</v>
      </c>
      <c r="D80" s="14">
        <v>1</v>
      </c>
      <c r="E80">
        <v>1</v>
      </c>
      <c r="F80" s="25">
        <f>VLOOKUP(A80,[1]init_scalar_v6536_NewCatch!$A$2:$D$90,4,FALSE)</f>
        <v>1</v>
      </c>
      <c r="G80" t="str">
        <f t="shared" si="1"/>
        <v/>
      </c>
    </row>
    <row r="81" spans="1:7" x14ac:dyDescent="0.3">
      <c r="A81" t="s">
        <v>81</v>
      </c>
      <c r="B81">
        <v>7.84</v>
      </c>
      <c r="C81">
        <v>7.84</v>
      </c>
      <c r="D81" s="14">
        <v>7.84</v>
      </c>
      <c r="E81">
        <v>7.84</v>
      </c>
      <c r="F81" s="25">
        <f>VLOOKUP(A81,[1]init_scalar_v6536_NewCatch!$A$2:$D$90,4,FALSE)</f>
        <v>7.84</v>
      </c>
      <c r="G81" t="str">
        <f t="shared" si="1"/>
        <v/>
      </c>
    </row>
    <row r="82" spans="1:7" x14ac:dyDescent="0.3">
      <c r="A82" t="s">
        <v>82</v>
      </c>
      <c r="B82">
        <v>1</v>
      </c>
      <c r="C82">
        <v>1</v>
      </c>
      <c r="D82" s="14">
        <v>1</v>
      </c>
      <c r="E82">
        <v>1</v>
      </c>
      <c r="F82" s="25">
        <f>VLOOKUP(A82,[1]init_scalar_v6536_NewCatch!$A$2:$D$90,4,FALSE)</f>
        <v>1</v>
      </c>
      <c r="G82" t="str">
        <f t="shared" si="1"/>
        <v/>
      </c>
    </row>
    <row r="83" spans="1:7" x14ac:dyDescent="0.3">
      <c r="A83" t="s">
        <v>83</v>
      </c>
      <c r="B83">
        <v>1</v>
      </c>
      <c r="C83">
        <v>1</v>
      </c>
      <c r="D83" s="14">
        <v>1</v>
      </c>
      <c r="E83">
        <v>1</v>
      </c>
      <c r="F83" s="25">
        <f>VLOOKUP(A83,[1]init_scalar_v6536_NewCatch!$A$2:$D$90,4,FALSE)</f>
        <v>1</v>
      </c>
      <c r="G83" t="str">
        <f t="shared" si="1"/>
        <v/>
      </c>
    </row>
    <row r="84" spans="1:7" x14ac:dyDescent="0.3">
      <c r="A84" t="s">
        <v>84</v>
      </c>
      <c r="B84">
        <v>1</v>
      </c>
      <c r="C84">
        <v>1</v>
      </c>
      <c r="D84" s="14">
        <v>1</v>
      </c>
      <c r="E84">
        <v>1</v>
      </c>
      <c r="F84" s="25">
        <f>VLOOKUP(A84,[1]init_scalar_v6536_NewCatch!$A$2:$D$90,4,FALSE)</f>
        <v>1</v>
      </c>
      <c r="G84" t="str">
        <f t="shared" si="1"/>
        <v/>
      </c>
    </row>
    <row r="85" spans="1:7" x14ac:dyDescent="0.3">
      <c r="A85" t="s">
        <v>85</v>
      </c>
      <c r="B85">
        <v>1</v>
      </c>
      <c r="C85">
        <v>1</v>
      </c>
      <c r="D85" s="14">
        <v>1</v>
      </c>
      <c r="E85">
        <v>1</v>
      </c>
      <c r="F85" s="25">
        <f>VLOOKUP(A85,[1]init_scalar_v6536_NewCatch!$A$2:$D$90,4,FALSE)</f>
        <v>1</v>
      </c>
      <c r="G85" t="str">
        <f t="shared" si="1"/>
        <v/>
      </c>
    </row>
    <row r="86" spans="1:7" x14ac:dyDescent="0.3">
      <c r="A86" t="s">
        <v>86</v>
      </c>
      <c r="B86">
        <v>1000.68</v>
      </c>
      <c r="C86">
        <v>1000.68</v>
      </c>
      <c r="D86" s="14">
        <v>1000.68</v>
      </c>
      <c r="E86">
        <v>1000.68</v>
      </c>
      <c r="F86" s="25">
        <f>VLOOKUP(A86,[1]init_scalar_v6536_NewCatch!$A$2:$D$90,4,FALSE)</f>
        <v>1000.68</v>
      </c>
      <c r="G86" t="str">
        <f t="shared" si="1"/>
        <v/>
      </c>
    </row>
    <row r="87" spans="1:7" x14ac:dyDescent="0.3">
      <c r="A87" t="s">
        <v>87</v>
      </c>
      <c r="B87">
        <v>49.42</v>
      </c>
      <c r="C87">
        <v>49.42</v>
      </c>
      <c r="D87" s="14">
        <v>49.42</v>
      </c>
      <c r="E87">
        <v>49.42</v>
      </c>
      <c r="F87" s="25">
        <f>VLOOKUP(A87,[1]init_scalar_v6536_NewCatch!$A$2:$D$90,4,FALSE)</f>
        <v>49.42</v>
      </c>
      <c r="G87" t="str">
        <f t="shared" si="1"/>
        <v/>
      </c>
    </row>
    <row r="88" spans="1:7" x14ac:dyDescent="0.3">
      <c r="A88" t="s">
        <v>88</v>
      </c>
      <c r="B88">
        <v>1</v>
      </c>
      <c r="C88">
        <v>1</v>
      </c>
      <c r="D88" s="14">
        <v>1</v>
      </c>
      <c r="E88">
        <v>1</v>
      </c>
      <c r="F88" s="25">
        <f>VLOOKUP(A88,[1]init_scalar_v6536_NewCatch!$A$2:$D$90,4,FALSE)</f>
        <v>1</v>
      </c>
      <c r="G88" t="str">
        <f t="shared" si="1"/>
        <v/>
      </c>
    </row>
    <row r="89" spans="1:7" x14ac:dyDescent="0.3">
      <c r="A89" t="s">
        <v>89</v>
      </c>
      <c r="B89">
        <v>1</v>
      </c>
      <c r="C89">
        <v>1</v>
      </c>
      <c r="D89" s="14">
        <v>1</v>
      </c>
      <c r="E89">
        <v>1</v>
      </c>
      <c r="F89" s="25">
        <f>VLOOKUP(A89,[1]init_scalar_v6536_NewCatch!$A$2:$D$90,4,FALSE)</f>
        <v>1</v>
      </c>
      <c r="G89" t="str">
        <f t="shared" si="1"/>
        <v/>
      </c>
    </row>
    <row r="90" spans="1:7" x14ac:dyDescent="0.3">
      <c r="A90" t="s">
        <v>384</v>
      </c>
      <c r="B90">
        <v>1</v>
      </c>
      <c r="C90">
        <v>1</v>
      </c>
      <c r="D90" s="14">
        <v>1</v>
      </c>
      <c r="E90">
        <v>1</v>
      </c>
      <c r="F90" s="25">
        <f>VLOOKUP(A90,[1]init_scalar_v6536_NewCatch!$A$2:$D$90,4,FALSE)</f>
        <v>1</v>
      </c>
      <c r="G90" t="str">
        <f t="shared" si="1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defaultRowHeight="14.4" x14ac:dyDescent="0.3"/>
  <cols>
    <col min="1" max="1" width="8.88671875" style="22"/>
    <col min="2" max="2" width="8.88671875" style="23"/>
    <col min="3" max="3" width="8.88671875" style="24"/>
    <col min="7" max="7" width="10.44140625" customWidth="1"/>
    <col min="8" max="9" width="13.21875" customWidth="1"/>
    <col min="10" max="10" width="19.44140625" customWidth="1"/>
  </cols>
  <sheetData>
    <row r="1" spans="1:10" x14ac:dyDescent="0.3">
      <c r="A1" s="19"/>
      <c r="B1" s="20"/>
      <c r="C1" s="21"/>
      <c r="D1" s="26" t="s">
        <v>404</v>
      </c>
      <c r="E1" s="26"/>
      <c r="F1" s="26"/>
      <c r="G1" s="26"/>
      <c r="H1" s="26"/>
      <c r="I1" s="26"/>
      <c r="J1" s="27"/>
    </row>
    <row r="2" spans="1:10" ht="15" thickBot="1" x14ac:dyDescent="0.35">
      <c r="A2" s="28" t="s">
        <v>90</v>
      </c>
      <c r="B2" s="30" t="s">
        <v>409</v>
      </c>
      <c r="C2" s="29" t="s">
        <v>394</v>
      </c>
      <c r="D2" s="30" t="s">
        <v>399</v>
      </c>
      <c r="E2" s="30" t="s">
        <v>397</v>
      </c>
      <c r="F2" s="30" t="s">
        <v>400</v>
      </c>
      <c r="G2" s="30" t="s">
        <v>401</v>
      </c>
      <c r="H2" s="30" t="s">
        <v>402</v>
      </c>
      <c r="I2" s="30" t="s">
        <v>405</v>
      </c>
      <c r="J2" s="29" t="s">
        <v>403</v>
      </c>
    </row>
    <row r="3" spans="1:10" x14ac:dyDescent="0.3">
      <c r="A3" s="22" t="s">
        <v>10</v>
      </c>
      <c r="B3" s="23">
        <f>VLOOKUP(A3,'Group Condition'!$A$2:$B$88,2,FALSE)</f>
        <v>1</v>
      </c>
      <c r="C3" s="24" t="s">
        <v>396</v>
      </c>
      <c r="F3" t="str">
        <f>VLOOKUP(A3,'mL-Log'!$A$2:$L$64,12,FALSE)</f>
        <v/>
      </c>
      <c r="G3">
        <f>VLOOKUP(A3,'mQ-log'!$A$2:$R$64,18,FALSE)</f>
        <v>1</v>
      </c>
      <c r="H3">
        <f>VLOOKUP(A3,Recruitment_Log!$A$2:$M$64,13,FALSE)</f>
        <v>1</v>
      </c>
    </row>
    <row r="4" spans="1:10" x14ac:dyDescent="0.3">
      <c r="A4" s="22" t="s">
        <v>9</v>
      </c>
      <c r="B4" s="23">
        <f>VLOOKUP(A4,'Group Condition'!$A$2:$B$88,2,FALSE)</f>
        <v>2</v>
      </c>
      <c r="C4" s="24" t="s">
        <v>395</v>
      </c>
      <c r="F4" t="str">
        <f>VLOOKUP(A4,'mL-Log'!$A$2:$L$64,12,FALSE)</f>
        <v/>
      </c>
      <c r="G4">
        <f>VLOOKUP(A4,'mQ-log'!$A$2:$R$64,18,FALSE)</f>
        <v>1</v>
      </c>
      <c r="H4">
        <f>VLOOKUP(A4,Recruitment_Log!$A$2:$M$64,13,FALSE)</f>
        <v>1</v>
      </c>
      <c r="I4">
        <v>1</v>
      </c>
    </row>
    <row r="5" spans="1:10" x14ac:dyDescent="0.3">
      <c r="A5" s="22" t="s">
        <v>11</v>
      </c>
      <c r="B5" s="23">
        <f>VLOOKUP(A5,'Group Condition'!$A$2:$B$88,2,FALSE)</f>
        <v>3</v>
      </c>
      <c r="C5" s="24" t="s">
        <v>397</v>
      </c>
      <c r="F5">
        <f>VLOOKUP(A5,'mL-Log'!$A$2:$L$64,12,FALSE)</f>
        <v>1</v>
      </c>
      <c r="G5">
        <f>VLOOKUP(A5,'mQ-log'!$A$2:$R$64,18,FALSE)</f>
        <v>1</v>
      </c>
      <c r="H5" t="str">
        <f>VLOOKUP(A5,Recruitment_Log!$A$2:$M$64,13,FALSE)</f>
        <v/>
      </c>
    </row>
    <row r="6" spans="1:10" x14ac:dyDescent="0.3">
      <c r="A6" s="22" t="s">
        <v>12</v>
      </c>
      <c r="B6" s="23">
        <f>VLOOKUP(A6,'Group Condition'!$A$2:$B$88,2,FALSE)</f>
        <v>4</v>
      </c>
      <c r="C6" s="24" t="s">
        <v>396</v>
      </c>
      <c r="F6" t="str">
        <f>VLOOKUP(A6,'mL-Log'!$A$2:$L$64,12,FALSE)</f>
        <v/>
      </c>
      <c r="G6">
        <f>VLOOKUP(A6,'mQ-log'!$A$2:$R$64,18,FALSE)</f>
        <v>1</v>
      </c>
      <c r="H6">
        <f>VLOOKUP(A6,Recruitment_Log!$A$2:$M$64,13,FALSE)</f>
        <v>1</v>
      </c>
    </row>
    <row r="7" spans="1:10" x14ac:dyDescent="0.3">
      <c r="A7" s="22" t="s">
        <v>13</v>
      </c>
      <c r="B7" s="23">
        <f>VLOOKUP(A7,'Group Condition'!$A$2:$B$88,2,FALSE)</f>
        <v>5</v>
      </c>
      <c r="C7" s="24" t="s">
        <v>397</v>
      </c>
      <c r="F7" t="str">
        <f>VLOOKUP(A7,'mL-Log'!$A$2:$L$64,12,FALSE)</f>
        <v/>
      </c>
      <c r="G7">
        <f>VLOOKUP(A7,'mQ-log'!$A$2:$R$64,18,FALSE)</f>
        <v>1</v>
      </c>
      <c r="H7">
        <f>VLOOKUP(A7,Recruitment_Log!$A$2:$M$64,13,FALSE)</f>
        <v>1</v>
      </c>
    </row>
    <row r="8" spans="1:10" x14ac:dyDescent="0.3">
      <c r="A8" s="22" t="s">
        <v>14</v>
      </c>
      <c r="B8" s="23">
        <f>VLOOKUP(A8,'Group Condition'!$A$2:$B$88,2,FALSE)</f>
        <v>6</v>
      </c>
      <c r="C8" s="24" t="s">
        <v>397</v>
      </c>
      <c r="F8" t="str">
        <f>VLOOKUP(A8,'mL-Log'!$A$2:$L$64,12,FALSE)</f>
        <v/>
      </c>
      <c r="G8">
        <f>VLOOKUP(A8,'mQ-log'!$A$2:$R$64,18,FALSE)</f>
        <v>1</v>
      </c>
      <c r="H8" t="str">
        <f>VLOOKUP(A8,Recruitment_Log!$A$2:$M$64,13,FALSE)</f>
        <v/>
      </c>
    </row>
    <row r="9" spans="1:10" x14ac:dyDescent="0.3">
      <c r="A9" s="22" t="s">
        <v>8</v>
      </c>
      <c r="B9" s="23">
        <f>VLOOKUP(A9,'Group Condition'!$A$2:$B$88,2,FALSE)</f>
        <v>10</v>
      </c>
      <c r="C9" s="24" t="s">
        <v>395</v>
      </c>
      <c r="F9" t="str">
        <f>VLOOKUP(A9,'mL-Log'!$A$2:$L$64,12,FALSE)</f>
        <v/>
      </c>
      <c r="G9">
        <f>VLOOKUP(A9,'mQ-log'!$A$2:$R$64,18,FALSE)</f>
        <v>1</v>
      </c>
      <c r="H9">
        <f>VLOOKUP(A9,Recruitment_Log!$A$2:$M$64,13,FALSE)</f>
        <v>1</v>
      </c>
    </row>
    <row r="10" spans="1:10" x14ac:dyDescent="0.3">
      <c r="A10" s="22" t="s">
        <v>4</v>
      </c>
      <c r="B10" s="23">
        <f>VLOOKUP(A10,'Group Condition'!$A$2:$B$88,2,FALSE)</f>
        <v>11</v>
      </c>
      <c r="C10" s="24" t="s">
        <v>396</v>
      </c>
      <c r="F10" t="str">
        <f>VLOOKUP(A10,'mL-Log'!$A$2:$L$64,12,FALSE)</f>
        <v/>
      </c>
      <c r="G10">
        <f>VLOOKUP(A10,'mQ-log'!$A$2:$R$64,18,FALSE)</f>
        <v>1</v>
      </c>
      <c r="H10">
        <f>VLOOKUP(A10,Recruitment_Log!$A$2:$M$64,13,FALSE)</f>
        <v>1</v>
      </c>
    </row>
    <row r="11" spans="1:10" x14ac:dyDescent="0.3">
      <c r="A11" s="22" t="s">
        <v>19</v>
      </c>
      <c r="B11" s="23">
        <f>VLOOKUP(A11,'Group Condition'!$A$2:$B$88,2,FALSE)</f>
        <v>14</v>
      </c>
      <c r="C11" s="24" t="s">
        <v>398</v>
      </c>
      <c r="F11" t="str">
        <f>VLOOKUP(A11,'mL-Log'!$A$2:$L$64,12,FALSE)</f>
        <v/>
      </c>
      <c r="G11">
        <f>VLOOKUP(A11,'mQ-log'!$A$2:$R$64,18,FALSE)</f>
        <v>1</v>
      </c>
      <c r="H11">
        <f>VLOOKUP(A11,Recruitment_Log!$A$2:$M$64,13,FALSE)</f>
        <v>1</v>
      </c>
      <c r="I11">
        <v>1</v>
      </c>
    </row>
    <row r="12" spans="1:10" x14ac:dyDescent="0.3">
      <c r="A12" s="22" t="s">
        <v>20</v>
      </c>
      <c r="B12" s="23">
        <f>VLOOKUP(A12,'Group Condition'!$A$2:$B$88,2,FALSE)</f>
        <v>15</v>
      </c>
      <c r="C12" s="24" t="s">
        <v>398</v>
      </c>
      <c r="F12" t="str">
        <f>VLOOKUP(A12,'mL-Log'!$A$2:$L$64,12,FALSE)</f>
        <v/>
      </c>
      <c r="G12">
        <f>VLOOKUP(A12,'mQ-log'!$A$2:$R$64,18,FALSE)</f>
        <v>1</v>
      </c>
      <c r="H12">
        <f>VLOOKUP(A12,Recruitment_Log!$A$2:$M$64,13,FALSE)</f>
        <v>1</v>
      </c>
      <c r="I12">
        <v>1</v>
      </c>
    </row>
    <row r="13" spans="1:10" x14ac:dyDescent="0.3">
      <c r="A13" s="22" t="s">
        <v>21</v>
      </c>
      <c r="B13" s="23">
        <f>VLOOKUP(A13,'Group Condition'!$A$2:$B$88,2,FALSE)</f>
        <v>16</v>
      </c>
      <c r="C13" s="24" t="s">
        <v>396</v>
      </c>
      <c r="F13">
        <f>VLOOKUP(A13,'mL-Log'!$A$2:$L$64,12,FALSE)</f>
        <v>1</v>
      </c>
      <c r="G13">
        <f>VLOOKUP(A13,'mQ-log'!$A$2:$R$64,18,FALSE)</f>
        <v>1</v>
      </c>
      <c r="H13" t="str">
        <f>VLOOKUP(A13,Recruitment_Log!$A$2:$M$64,13,FALSE)</f>
        <v/>
      </c>
    </row>
    <row r="14" spans="1:10" x14ac:dyDescent="0.3">
      <c r="A14" s="22" t="s">
        <v>22</v>
      </c>
      <c r="B14" s="23">
        <f>VLOOKUP(A14,'Group Condition'!$A$2:$B$88,2,FALSE)</f>
        <v>17</v>
      </c>
      <c r="C14" s="24" t="s">
        <v>396</v>
      </c>
      <c r="F14">
        <f>VLOOKUP(A14,'mL-Log'!$A$2:$L$64,12,FALSE)</f>
        <v>1</v>
      </c>
      <c r="G14">
        <f>VLOOKUP(A14,'mQ-log'!$A$2:$R$64,18,FALSE)</f>
        <v>1</v>
      </c>
      <c r="H14">
        <f>VLOOKUP(A14,Recruitment_Log!$A$2:$M$64,13,FALSE)</f>
        <v>1</v>
      </c>
    </row>
    <row r="15" spans="1:10" x14ac:dyDescent="0.3">
      <c r="A15" s="22" t="s">
        <v>23</v>
      </c>
      <c r="B15" s="23">
        <f>VLOOKUP(A15,'Group Condition'!$A$2:$B$88,2,FALSE)</f>
        <v>18</v>
      </c>
      <c r="C15" s="24" t="s">
        <v>397</v>
      </c>
      <c r="F15">
        <f>VLOOKUP(A15,'mL-Log'!$A$2:$L$64,12,FALSE)</f>
        <v>1</v>
      </c>
      <c r="G15">
        <f>VLOOKUP(A15,'mQ-log'!$A$2:$R$64,18,FALSE)</f>
        <v>1</v>
      </c>
      <c r="H15">
        <f>VLOOKUP(A15,Recruitment_Log!$A$2:$M$64,13,FALSE)</f>
        <v>1</v>
      </c>
    </row>
    <row r="16" spans="1:10" x14ac:dyDescent="0.3">
      <c r="A16" s="22" t="s">
        <v>5</v>
      </c>
      <c r="B16" s="23">
        <f>VLOOKUP(A16,'Group Condition'!$A$2:$B$88,2,FALSE)</f>
        <v>19</v>
      </c>
      <c r="C16" s="24" t="s">
        <v>396</v>
      </c>
      <c r="F16">
        <f>VLOOKUP(A16,'mL-Log'!$A$2:$L$64,12,FALSE)</f>
        <v>1</v>
      </c>
      <c r="G16">
        <f>VLOOKUP(A16,'mQ-log'!$A$2:$R$64,18,FALSE)</f>
        <v>1</v>
      </c>
      <c r="H16" t="str">
        <f>VLOOKUP(A16,Recruitment_Log!$A$2:$M$64,13,FALSE)</f>
        <v/>
      </c>
    </row>
    <row r="17" spans="1:9" x14ac:dyDescent="0.3">
      <c r="A17" s="22" t="s">
        <v>24</v>
      </c>
      <c r="B17" s="23">
        <f>VLOOKUP(A17,'Group Condition'!$A$2:$B$88,2,FALSE)</f>
        <v>20</v>
      </c>
      <c r="C17" s="24" t="s">
        <v>397</v>
      </c>
      <c r="F17" t="str">
        <f>VLOOKUP(A17,'mL-Log'!$A$2:$L$64,12,FALSE)</f>
        <v/>
      </c>
      <c r="G17">
        <f>VLOOKUP(A17,'mQ-log'!$A$2:$R$64,18,FALSE)</f>
        <v>1</v>
      </c>
      <c r="H17">
        <f>VLOOKUP(A17,Recruitment_Log!$A$2:$M$64,13,FALSE)</f>
        <v>1</v>
      </c>
      <c r="I17">
        <v>1</v>
      </c>
    </row>
    <row r="18" spans="1:9" x14ac:dyDescent="0.3">
      <c r="A18" s="22" t="s">
        <v>25</v>
      </c>
      <c r="B18" s="23">
        <f>VLOOKUP(A18,'Group Condition'!$A$2:$B$88,2,FALSE)</f>
        <v>21</v>
      </c>
      <c r="C18" s="24" t="s">
        <v>397</v>
      </c>
      <c r="F18">
        <f>VLOOKUP(A18,'mL-Log'!$A$2:$L$64,12,FALSE)</f>
        <v>1</v>
      </c>
      <c r="G18">
        <f>VLOOKUP(A18,'mQ-log'!$A$2:$R$64,18,FALSE)</f>
        <v>1</v>
      </c>
      <c r="H18">
        <f>VLOOKUP(A18,Recruitment_Log!$A$2:$M$64,13,FALSE)</f>
        <v>1</v>
      </c>
    </row>
    <row r="19" spans="1:9" x14ac:dyDescent="0.3">
      <c r="A19" s="22" t="s">
        <v>26</v>
      </c>
      <c r="B19" s="23">
        <f>VLOOKUP(A19,'Group Condition'!$A$2:$B$88,2,FALSE)</f>
        <v>22</v>
      </c>
      <c r="C19" s="24" t="s">
        <v>396</v>
      </c>
      <c r="F19">
        <f>VLOOKUP(A19,'mL-Log'!$A$2:$L$64,12,FALSE)</f>
        <v>1</v>
      </c>
      <c r="G19">
        <f>VLOOKUP(A19,'mQ-log'!$A$2:$R$64,18,FALSE)</f>
        <v>1</v>
      </c>
      <c r="H19" t="str">
        <f>VLOOKUP(A19,Recruitment_Log!$A$2:$M$64,13,FALSE)</f>
        <v/>
      </c>
    </row>
    <row r="20" spans="1:9" x14ac:dyDescent="0.3">
      <c r="A20" s="22" t="s">
        <v>7</v>
      </c>
      <c r="B20" s="23">
        <f>VLOOKUP(A20,'Group Condition'!$A$2:$B$88,2,FALSE)</f>
        <v>23</v>
      </c>
      <c r="C20" s="24" t="s">
        <v>396</v>
      </c>
      <c r="F20">
        <f>VLOOKUP(A20,'mL-Log'!$A$2:$L$64,12,FALSE)</f>
        <v>1</v>
      </c>
      <c r="G20">
        <f>VLOOKUP(A20,'mQ-log'!$A$2:$R$64,18,FALSE)</f>
        <v>1</v>
      </c>
      <c r="H20">
        <f>VLOOKUP(A20,Recruitment_Log!$A$2:$M$64,13,FALSE)</f>
        <v>1</v>
      </c>
    </row>
    <row r="21" spans="1:9" x14ac:dyDescent="0.3">
      <c r="A21" s="22" t="s">
        <v>27</v>
      </c>
      <c r="B21" s="23">
        <f>VLOOKUP(A21,'Group Condition'!$A$2:$B$88,2,FALSE)</f>
        <v>24</v>
      </c>
      <c r="C21" s="24" t="s">
        <v>396</v>
      </c>
      <c r="F21" t="str">
        <f>VLOOKUP(A21,'mL-Log'!$A$2:$L$64,12,FALSE)</f>
        <v/>
      </c>
      <c r="G21">
        <f>VLOOKUP(A21,'mQ-log'!$A$2:$R$64,18,FALSE)</f>
        <v>1</v>
      </c>
      <c r="H21" t="str">
        <f>VLOOKUP(A21,Recruitment_Log!$A$2:$M$64,13,FALSE)</f>
        <v/>
      </c>
    </row>
    <row r="22" spans="1:9" x14ac:dyDescent="0.3">
      <c r="A22" s="22" t="s">
        <v>28</v>
      </c>
      <c r="B22" s="23">
        <f>VLOOKUP(A22,'Group Condition'!$A$2:$B$88,2,FALSE)</f>
        <v>25</v>
      </c>
      <c r="C22" s="24" t="s">
        <v>395</v>
      </c>
      <c r="F22" t="str">
        <f>VLOOKUP(A22,'mL-Log'!$A$2:$L$64,12,FALSE)</f>
        <v/>
      </c>
      <c r="G22">
        <f>VLOOKUP(A22,'mQ-log'!$A$2:$R$64,18,FALSE)</f>
        <v>1</v>
      </c>
      <c r="H22">
        <f>VLOOKUP(A22,Recruitment_Log!$A$2:$M$64,13,FALSE)</f>
        <v>1</v>
      </c>
    </row>
    <row r="23" spans="1:9" x14ac:dyDescent="0.3">
      <c r="A23" s="22" t="s">
        <v>30</v>
      </c>
      <c r="B23" s="23">
        <f>VLOOKUP(A23,'Group Condition'!$A$2:$B$88,2,FALSE)</f>
        <v>27</v>
      </c>
      <c r="C23" s="24" t="s">
        <v>396</v>
      </c>
      <c r="F23" t="str">
        <f>VLOOKUP(A23,'mL-Log'!$A$2:$L$64,12,FALSE)</f>
        <v/>
      </c>
      <c r="G23">
        <f>VLOOKUP(A23,'mQ-log'!$A$2:$R$64,18,FALSE)</f>
        <v>1</v>
      </c>
      <c r="H23">
        <f>VLOOKUP(A23,Recruitment_Log!$A$2:$M$64,13,FALSE)</f>
        <v>1</v>
      </c>
    </row>
    <row r="24" spans="1:9" x14ac:dyDescent="0.3">
      <c r="A24" s="22" t="s">
        <v>31</v>
      </c>
      <c r="B24" s="23">
        <f>VLOOKUP(A24,'Group Condition'!$A$2:$B$88,2,FALSE)</f>
        <v>28</v>
      </c>
      <c r="C24" s="24" t="s">
        <v>396</v>
      </c>
      <c r="F24" t="str">
        <f>VLOOKUP(A24,'mL-Log'!$A$2:$L$64,12,FALSE)</f>
        <v/>
      </c>
      <c r="G24">
        <f>VLOOKUP(A24,'mQ-log'!$A$2:$R$64,18,FALSE)</f>
        <v>1</v>
      </c>
      <c r="H24">
        <f>VLOOKUP(A24,Recruitment_Log!$A$2:$M$64,13,FALSE)</f>
        <v>1</v>
      </c>
    </row>
    <row r="25" spans="1:9" x14ac:dyDescent="0.3">
      <c r="A25" s="22" t="s">
        <v>32</v>
      </c>
      <c r="B25" s="23">
        <f>VLOOKUP(A25,'Group Condition'!$A$2:$B$88,2,FALSE)</f>
        <v>29</v>
      </c>
      <c r="C25" s="24" t="s">
        <v>396</v>
      </c>
      <c r="F25" t="str">
        <f>VLOOKUP(A25,'mL-Log'!$A$2:$L$64,12,FALSE)</f>
        <v/>
      </c>
      <c r="G25">
        <f>VLOOKUP(A25,'mQ-log'!$A$2:$R$64,18,FALSE)</f>
        <v>1</v>
      </c>
      <c r="H25" t="str">
        <f>VLOOKUP(A25,Recruitment_Log!$A$2:$M$64,13,FALSE)</f>
        <v/>
      </c>
    </row>
    <row r="26" spans="1:9" x14ac:dyDescent="0.3">
      <c r="A26" s="22" t="s">
        <v>33</v>
      </c>
      <c r="B26" s="23">
        <f>VLOOKUP(A26,'Group Condition'!$A$2:$B$88,2,FALSE)</f>
        <v>30</v>
      </c>
      <c r="C26" s="24" t="s">
        <v>396</v>
      </c>
      <c r="F26" t="str">
        <f>VLOOKUP(A26,'mL-Log'!$A$2:$L$64,12,FALSE)</f>
        <v/>
      </c>
      <c r="G26">
        <f>VLOOKUP(A26,'mQ-log'!$A$2:$R$64,18,FALSE)</f>
        <v>1</v>
      </c>
      <c r="H26" t="str">
        <f>VLOOKUP(A26,Recruitment_Log!$A$2:$M$64,13,FALSE)</f>
        <v/>
      </c>
    </row>
    <row r="27" spans="1:9" x14ac:dyDescent="0.3">
      <c r="A27" s="22" t="s">
        <v>34</v>
      </c>
      <c r="B27" s="23">
        <f>VLOOKUP(A27,'Group Condition'!$A$2:$B$88,2,FALSE)</f>
        <v>32</v>
      </c>
      <c r="C27" s="24" t="s">
        <v>396</v>
      </c>
      <c r="F27" t="str">
        <f>VLOOKUP(A27,'mL-Log'!$A$2:$L$64,12,FALSE)</f>
        <v/>
      </c>
      <c r="G27">
        <f>VLOOKUP(A27,'mQ-log'!$A$2:$R$64,18,FALSE)</f>
        <v>1</v>
      </c>
      <c r="H27" t="str">
        <f>VLOOKUP(A27,Recruitment_Log!$A$2:$M$64,13,FALSE)</f>
        <v/>
      </c>
    </row>
    <row r="28" spans="1:9" x14ac:dyDescent="0.3">
      <c r="A28" s="22" t="s">
        <v>35</v>
      </c>
      <c r="B28" s="23">
        <f>VLOOKUP(A28,'Group Condition'!$A$2:$B$88,2,FALSE)</f>
        <v>33</v>
      </c>
      <c r="C28" s="24" t="s">
        <v>396</v>
      </c>
      <c r="F28" t="str">
        <f>VLOOKUP(A28,'mL-Log'!$A$2:$L$64,12,FALSE)</f>
        <v/>
      </c>
      <c r="G28">
        <f>VLOOKUP(A28,'mQ-log'!$A$2:$R$64,18,FALSE)</f>
        <v>1</v>
      </c>
      <c r="H28" t="str">
        <f>VLOOKUP(A28,Recruitment_Log!$A$2:$M$64,13,FALSE)</f>
        <v/>
      </c>
    </row>
    <row r="29" spans="1:9" x14ac:dyDescent="0.3">
      <c r="A29" s="22" t="s">
        <v>36</v>
      </c>
      <c r="B29" s="23">
        <f>VLOOKUP(A29,'Group Condition'!$A$2:$B$88,2,FALSE)</f>
        <v>34</v>
      </c>
      <c r="C29" s="24" t="s">
        <v>396</v>
      </c>
      <c r="F29" t="str">
        <f>VLOOKUP(A29,'mL-Log'!$A$2:$L$64,12,FALSE)</f>
        <v/>
      </c>
      <c r="G29">
        <f>VLOOKUP(A29,'mQ-log'!$A$2:$R$64,18,FALSE)</f>
        <v>1</v>
      </c>
      <c r="H29">
        <f>VLOOKUP(A29,Recruitment_Log!$A$2:$M$64,13,FALSE)</f>
        <v>1</v>
      </c>
    </row>
    <row r="30" spans="1:9" x14ac:dyDescent="0.3">
      <c r="A30" s="22" t="s">
        <v>37</v>
      </c>
      <c r="B30" s="23">
        <f>VLOOKUP(A30,'Group Condition'!$A$2:$B$88,2,FALSE)</f>
        <v>35</v>
      </c>
      <c r="C30" s="24" t="s">
        <v>396</v>
      </c>
      <c r="F30" t="str">
        <f>VLOOKUP(A30,'mL-Log'!$A$2:$L$64,12,FALSE)</f>
        <v/>
      </c>
      <c r="G30">
        <f>VLOOKUP(A30,'mQ-log'!$A$2:$R$64,18,FALSE)</f>
        <v>1</v>
      </c>
      <c r="H30" t="str">
        <f>VLOOKUP(A30,Recruitment_Log!$A$2:$M$64,13,FALSE)</f>
        <v/>
      </c>
    </row>
    <row r="31" spans="1:9" x14ac:dyDescent="0.3">
      <c r="A31" s="22" t="s">
        <v>38</v>
      </c>
      <c r="B31" s="23">
        <f>VLOOKUP(A31,'Group Condition'!$A$2:$B$88,2,FALSE)</f>
        <v>36</v>
      </c>
      <c r="C31" s="24" t="s">
        <v>395</v>
      </c>
      <c r="F31" t="str">
        <f>VLOOKUP(A31,'mL-Log'!$A$2:$L$64,12,FALSE)</f>
        <v/>
      </c>
      <c r="G31">
        <f>VLOOKUP(A31,'mQ-log'!$A$2:$R$64,18,FALSE)</f>
        <v>1</v>
      </c>
      <c r="H31">
        <f>VLOOKUP(A31,Recruitment_Log!$A$2:$M$64,13,FALSE)</f>
        <v>1</v>
      </c>
    </row>
    <row r="32" spans="1:9" x14ac:dyDescent="0.3">
      <c r="A32" s="22" t="s">
        <v>40</v>
      </c>
      <c r="B32" s="23">
        <f>VLOOKUP(A32,'Group Condition'!$A$2:$B$88,2,FALSE)</f>
        <v>38</v>
      </c>
      <c r="C32" s="24" t="s">
        <v>396</v>
      </c>
      <c r="F32" t="str">
        <f>VLOOKUP(A32,'mL-Log'!$A$2:$L$64,12,FALSE)</f>
        <v/>
      </c>
      <c r="G32">
        <f>VLOOKUP(A32,'mQ-log'!$A$2:$R$64,18,FALSE)</f>
        <v>1</v>
      </c>
      <c r="H32" t="str">
        <f>VLOOKUP(A32,Recruitment_Log!$A$2:$M$64,13,FALSE)</f>
        <v/>
      </c>
    </row>
    <row r="33" spans="1:8" x14ac:dyDescent="0.3">
      <c r="A33" s="22" t="s">
        <v>41</v>
      </c>
      <c r="B33" s="23">
        <f>VLOOKUP(A33,'Group Condition'!$A$2:$B$88,2,FALSE)</f>
        <v>39</v>
      </c>
      <c r="C33" s="24" t="s">
        <v>396</v>
      </c>
      <c r="F33" t="str">
        <f>VLOOKUP(A33,'mL-Log'!$A$2:$L$64,12,FALSE)</f>
        <v/>
      </c>
      <c r="G33">
        <f>VLOOKUP(A33,'mQ-log'!$A$2:$R$64,18,FALSE)</f>
        <v>1</v>
      </c>
      <c r="H33">
        <f>VLOOKUP(A33,Recruitment_Log!$A$2:$M$64,13,FALSE)</f>
        <v>1</v>
      </c>
    </row>
    <row r="34" spans="1:8" x14ac:dyDescent="0.3">
      <c r="A34" s="22" t="s">
        <v>42</v>
      </c>
      <c r="B34" s="23">
        <f>VLOOKUP(A34,'Group Condition'!$A$2:$B$88,2,FALSE)</f>
        <v>40</v>
      </c>
      <c r="C34" s="24" t="s">
        <v>396</v>
      </c>
      <c r="F34" t="str">
        <f>VLOOKUP(A34,'mL-Log'!$A$2:$L$64,12,FALSE)</f>
        <v/>
      </c>
      <c r="G34">
        <f>VLOOKUP(A34,'mQ-log'!$A$2:$R$64,18,FALSE)</f>
        <v>1</v>
      </c>
      <c r="H34">
        <f>VLOOKUP(A34,Recruitment_Log!$A$2:$M$64,13,FALSE)</f>
        <v>1</v>
      </c>
    </row>
    <row r="35" spans="1:8" x14ac:dyDescent="0.3">
      <c r="A35" s="22" t="s">
        <v>44</v>
      </c>
      <c r="B35" s="23">
        <f>VLOOKUP(A35,'Group Condition'!$A$2:$B$88,2,FALSE)</f>
        <v>42</v>
      </c>
      <c r="C35" s="24" t="s">
        <v>395</v>
      </c>
      <c r="F35" t="str">
        <f>VLOOKUP(A35,'mL-Log'!$A$2:$L$64,12,FALSE)</f>
        <v/>
      </c>
      <c r="G35">
        <f>VLOOKUP(A35,'mQ-log'!$A$2:$R$64,18,FALSE)</f>
        <v>1</v>
      </c>
      <c r="H35">
        <f>VLOOKUP(A35,Recruitment_Log!$A$2:$M$64,13,FALSE)</f>
        <v>1</v>
      </c>
    </row>
    <row r="36" spans="1:8" x14ac:dyDescent="0.3">
      <c r="A36" s="22" t="s">
        <v>49</v>
      </c>
      <c r="B36" s="23">
        <f>VLOOKUP(A36,'Group Condition'!$A$2:$B$88,2,FALSE)</f>
        <v>47</v>
      </c>
      <c r="C36" s="24" t="s">
        <v>398</v>
      </c>
      <c r="F36" t="str">
        <f>VLOOKUP(A36,'mL-Log'!$A$2:$L$64,12,FALSE)</f>
        <v/>
      </c>
      <c r="G36">
        <f>VLOOKUP(A36,'mQ-log'!$A$2:$R$64,18,FALSE)</f>
        <v>1</v>
      </c>
      <c r="H36" t="str">
        <f>VLOOKUP(A36,Recruitment_Log!$A$2:$M$64,13,FALSE)</f>
        <v/>
      </c>
    </row>
    <row r="37" spans="1:8" x14ac:dyDescent="0.3">
      <c r="A37" s="22" t="s">
        <v>50</v>
      </c>
      <c r="B37" s="23">
        <f>VLOOKUP(A37,'Group Condition'!$A$2:$B$88,2,FALSE)</f>
        <v>48</v>
      </c>
      <c r="C37" s="24" t="s">
        <v>398</v>
      </c>
      <c r="F37" t="str">
        <f>VLOOKUP(A37,'mL-Log'!$A$2:$L$64,12,FALSE)</f>
        <v/>
      </c>
      <c r="G37">
        <f>VLOOKUP(A37,'mQ-log'!$A$2:$R$64,18,FALSE)</f>
        <v>1</v>
      </c>
      <c r="H37" t="str">
        <f>VLOOKUP(A37,Recruitment_Log!$A$2:$M$64,13,FALSE)</f>
        <v/>
      </c>
    </row>
    <row r="38" spans="1:8" x14ac:dyDescent="0.3">
      <c r="A38" s="22" t="s">
        <v>52</v>
      </c>
      <c r="B38" s="23">
        <f>VLOOKUP(A38,'Group Condition'!$A$2:$B$88,2,FALSE)</f>
        <v>50</v>
      </c>
      <c r="C38" s="24" t="s">
        <v>396</v>
      </c>
      <c r="F38">
        <f>VLOOKUP(A38,'mL-Log'!$A$2:$L$64,12,FALSE)</f>
        <v>1</v>
      </c>
      <c r="G38">
        <f>VLOOKUP(A38,'mQ-log'!$A$2:$R$64,18,FALSE)</f>
        <v>1</v>
      </c>
      <c r="H38" t="str">
        <f>VLOOKUP(A38,Recruitment_Log!$A$2:$M$64,13,FALSE)</f>
        <v/>
      </c>
    </row>
    <row r="39" spans="1:8" x14ac:dyDescent="0.3">
      <c r="A39" s="22" t="s">
        <v>56</v>
      </c>
      <c r="B39" s="23">
        <f>VLOOKUP(A39,'Group Condition'!$A$2:$B$88,2,FALSE)</f>
        <v>54</v>
      </c>
      <c r="C39" s="24" t="s">
        <v>398</v>
      </c>
      <c r="F39" t="str">
        <f>VLOOKUP(A39,'mL-Log'!$A$2:$L$64,12,FALSE)</f>
        <v/>
      </c>
      <c r="G39">
        <f>VLOOKUP(A39,'mQ-log'!$A$2:$R$64,18,FALSE)</f>
        <v>1</v>
      </c>
      <c r="H39">
        <f>VLOOKUP(A39,Recruitment_Log!$A$2:$M$64,13,FALSE)</f>
        <v>1</v>
      </c>
    </row>
  </sheetData>
  <autoFilter ref="A2:J39">
    <sortState ref="A3:J39">
      <sortCondition ref="B2"/>
    </sortState>
  </autoFilter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 Condition</vt:lpstr>
      <vt:lpstr>Notes Log</vt:lpstr>
      <vt:lpstr>Crash Diagnosis</vt:lpstr>
      <vt:lpstr>Recruitment_Log</vt:lpstr>
      <vt:lpstr>mL-Log</vt:lpstr>
      <vt:lpstr>mQ-log</vt:lpstr>
      <vt:lpstr>Init Scalar </vt:lpstr>
      <vt:lpstr>Init Scalar Revert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2020-12-01T14:55:43Z</dcterms:modified>
</cp:coreProperties>
</file>