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15696" windowHeight="8748" tabRatio="853" firstSheet="6" activeTab="7"/>
  </bookViews>
  <sheets>
    <sheet name="Group Condition" sheetId="1" r:id="rId1"/>
    <sheet name="Notes Log" sheetId="7" r:id="rId2"/>
    <sheet name="Crash Diagnosis" sheetId="6" r:id="rId3"/>
    <sheet name="Recruitment_Log" sheetId="3" r:id="rId4"/>
    <sheet name="mL-Log" sheetId="4" r:id="rId5"/>
    <sheet name="mQ-log" sheetId="5" r:id="rId6"/>
    <sheet name="Init Scalar " sheetId="8" r:id="rId7"/>
    <sheet name="Catch Source Comparison" sheetId="9" r:id="rId8"/>
  </sheets>
  <definedNames>
    <definedName name="_xlnm._FilterDatabase" localSheetId="2" hidden="1">'Crash Diagnosis'!$A$1:$J$88</definedName>
    <definedName name="_xlnm._FilterDatabase" localSheetId="0" hidden="1">'Group Condition'!$A$1:$K$88</definedName>
    <definedName name="_xlnm._FilterDatabase" localSheetId="4" hidden="1">'mL-Log'!$A$1:$G$64</definedName>
    <definedName name="_xlnm._FilterDatabase" localSheetId="5" hidden="1">'mQ-log'!$A$1:$I$1</definedName>
    <definedName name="_xlnm._FilterDatabase" localSheetId="1" hidden="1">'Notes Log'!$A$1:$E$88</definedName>
    <definedName name="_xlnm._FilterDatabase" localSheetId="3" hidden="1">Recruitment_Log!$A$1:$O$68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2" i="1"/>
  <c r="K55" i="3" l="1"/>
  <c r="K48" i="3"/>
  <c r="K18" i="3"/>
  <c r="K17" i="3"/>
  <c r="K10" i="3"/>
  <c r="K5" i="3"/>
  <c r="K3" i="3"/>
  <c r="J49" i="3" l="1"/>
  <c r="J48" i="3"/>
  <c r="J46" i="3"/>
  <c r="K7" i="5"/>
  <c r="J7" i="5"/>
  <c r="I54" i="3"/>
  <c r="K16" i="5"/>
  <c r="J16" i="5"/>
  <c r="H57" i="1"/>
  <c r="C2" i="7" s="1"/>
  <c r="H50" i="1"/>
  <c r="C3" i="7" s="1"/>
  <c r="H2" i="1"/>
  <c r="C4" i="7" s="1"/>
  <c r="H7" i="1"/>
  <c r="C5" i="7" s="1"/>
  <c r="H19" i="1"/>
  <c r="C6" i="7" s="1"/>
  <c r="H32" i="1"/>
  <c r="C7" i="7" s="1"/>
  <c r="H33" i="1"/>
  <c r="C8" i="7" s="1"/>
  <c r="H41" i="1"/>
  <c r="C9" i="7" s="1"/>
  <c r="H61" i="1"/>
  <c r="C10" i="7" s="1"/>
  <c r="H65" i="1"/>
  <c r="C11" i="7" s="1"/>
  <c r="H18" i="1"/>
  <c r="C12" i="7" s="1"/>
  <c r="H17" i="1"/>
  <c r="C13" i="7" s="1"/>
  <c r="H4" i="1"/>
  <c r="C14" i="7" s="1"/>
  <c r="H8" i="1"/>
  <c r="C15" i="7" s="1"/>
  <c r="H9" i="1"/>
  <c r="C16" i="7" s="1"/>
  <c r="H15" i="1"/>
  <c r="C17" i="7" s="1"/>
  <c r="H11" i="1"/>
  <c r="C18" i="7" s="1"/>
  <c r="H10" i="1"/>
  <c r="C19" i="7" s="1"/>
  <c r="H16" i="1"/>
  <c r="C20" i="7" s="1"/>
  <c r="H86" i="1"/>
  <c r="C21" i="7" s="1"/>
  <c r="H5" i="1"/>
  <c r="C22" i="7" s="1"/>
  <c r="H49" i="1"/>
  <c r="C23" i="7" s="1"/>
  <c r="H20" i="1"/>
  <c r="C24" i="7" s="1"/>
  <c r="H24" i="1"/>
  <c r="C25" i="7" s="1"/>
  <c r="H29" i="1"/>
  <c r="C26" i="7" s="1"/>
  <c r="H85" i="1"/>
  <c r="C27" i="7" s="1"/>
  <c r="H31" i="1"/>
  <c r="C28" i="7" s="1"/>
  <c r="H35" i="1"/>
  <c r="C29" i="7" s="1"/>
  <c r="H34" i="1"/>
  <c r="C30" i="7" s="1"/>
  <c r="H21" i="1"/>
  <c r="C31" i="7" s="1"/>
  <c r="H37" i="1"/>
  <c r="C32" i="7" s="1"/>
  <c r="H38" i="1"/>
  <c r="C34" i="7" s="1"/>
  <c r="H40" i="1"/>
  <c r="C35" i="7" s="1"/>
  <c r="H39" i="1"/>
  <c r="C36" i="7" s="1"/>
  <c r="H58" i="1"/>
  <c r="C37" i="7" s="1"/>
  <c r="H13" i="1"/>
  <c r="C38" i="7" s="1"/>
  <c r="H87" i="1"/>
  <c r="C39" i="7" s="1"/>
  <c r="H88" i="1"/>
  <c r="C40" i="7" s="1"/>
  <c r="H42" i="1"/>
  <c r="C41" i="7" s="1"/>
  <c r="H27" i="1"/>
  <c r="C42" i="7" s="1"/>
  <c r="H30" i="1"/>
  <c r="C43" i="7" s="1"/>
  <c r="H68" i="1"/>
  <c r="C44" i="7" s="1"/>
  <c r="H43" i="1"/>
  <c r="C45" i="7" s="1"/>
  <c r="H45" i="1"/>
  <c r="C46" i="7" s="1"/>
  <c r="H55" i="1"/>
  <c r="C47" i="7" s="1"/>
  <c r="H44" i="1"/>
  <c r="C48" i="7" s="1"/>
  <c r="H6" i="1"/>
  <c r="C49" i="7" s="1"/>
  <c r="H14" i="1"/>
  <c r="C50" i="7" s="1"/>
  <c r="H25" i="1"/>
  <c r="C51" i="7" s="1"/>
  <c r="H28" i="1"/>
  <c r="C52" i="7" s="1"/>
  <c r="H54" i="1"/>
  <c r="C53" i="7" s="1"/>
  <c r="H46" i="1"/>
  <c r="C54" i="7" s="1"/>
  <c r="H75" i="1"/>
  <c r="C55" i="7" s="1"/>
  <c r="H47" i="1"/>
  <c r="C56" i="7" s="1"/>
  <c r="H53" i="1"/>
  <c r="C57" i="7" s="1"/>
  <c r="H48" i="1"/>
  <c r="C58" i="7" s="1"/>
  <c r="H51" i="1"/>
  <c r="C59" i="7" s="1"/>
  <c r="H52" i="1"/>
  <c r="C60" i="7" s="1"/>
  <c r="H56" i="1"/>
  <c r="C61" i="7" s="1"/>
  <c r="H59" i="1"/>
  <c r="C62" i="7" s="1"/>
  <c r="H23" i="1"/>
  <c r="C63" i="7" s="1"/>
  <c r="H60" i="1"/>
  <c r="C64" i="7" s="1"/>
  <c r="H70" i="1"/>
  <c r="C65" i="7" s="1"/>
  <c r="H64" i="1"/>
  <c r="C66" i="7" s="1"/>
  <c r="H63" i="1"/>
  <c r="C67" i="7" s="1"/>
  <c r="H62" i="1"/>
  <c r="C68" i="7" s="1"/>
  <c r="H66" i="1"/>
  <c r="C69" i="7" s="1"/>
  <c r="H3" i="1"/>
  <c r="C70" i="7" s="1"/>
  <c r="H26" i="1"/>
  <c r="C71" i="7" s="1"/>
  <c r="H12" i="1"/>
  <c r="C72" i="7" s="1"/>
  <c r="H67" i="1"/>
  <c r="C73" i="7" s="1"/>
  <c r="H73" i="1"/>
  <c r="C74" i="7" s="1"/>
  <c r="H69" i="1"/>
  <c r="C75" i="7" s="1"/>
  <c r="H22" i="1"/>
  <c r="C76" i="7" s="1"/>
  <c r="H71" i="1"/>
  <c r="C77" i="7" s="1"/>
  <c r="H72" i="1"/>
  <c r="C78" i="7" s="1"/>
  <c r="H74" i="1"/>
  <c r="C79" i="7" s="1"/>
  <c r="H77" i="1"/>
  <c r="C80" i="7" s="1"/>
  <c r="H76" i="1"/>
  <c r="C81" i="7" s="1"/>
  <c r="H78" i="1"/>
  <c r="C82" i="7" s="1"/>
  <c r="H81" i="1"/>
  <c r="C83" i="7" s="1"/>
  <c r="H79" i="1"/>
  <c r="C84" i="7" s="1"/>
  <c r="H82" i="1"/>
  <c r="C85" i="7" s="1"/>
  <c r="H83" i="1"/>
  <c r="C86" i="7" s="1"/>
  <c r="H80" i="1"/>
  <c r="C87" i="7" s="1"/>
  <c r="H84" i="1"/>
  <c r="C88" i="7" s="1"/>
  <c r="H36" i="1"/>
  <c r="C33" i="7" s="1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80" i="6"/>
  <c r="C81" i="6"/>
  <c r="C82" i="6"/>
  <c r="C83" i="6"/>
  <c r="C84" i="6"/>
  <c r="C85" i="6"/>
  <c r="C86" i="6"/>
  <c r="C87" i="6"/>
  <c r="C88" i="6"/>
  <c r="C2" i="6"/>
  <c r="G46" i="5" l="1"/>
  <c r="G51" i="5"/>
  <c r="G60" i="5"/>
  <c r="G62" i="5"/>
  <c r="G2" i="5"/>
  <c r="F14" i="5"/>
  <c r="F17" i="5"/>
  <c r="F36" i="5"/>
  <c r="F29" i="5"/>
  <c r="F7" i="5"/>
  <c r="F51" i="5"/>
  <c r="F54" i="5"/>
  <c r="F56" i="5"/>
  <c r="F60" i="5"/>
  <c r="F2" i="5"/>
  <c r="G59" i="5"/>
  <c r="F59" i="5"/>
  <c r="F62" i="5"/>
  <c r="G6" i="3"/>
  <c r="G16" i="3"/>
  <c r="G2" i="3"/>
  <c r="E16" i="5"/>
  <c r="E4" i="5"/>
  <c r="E5" i="5"/>
  <c r="E14" i="5"/>
  <c r="E6" i="5"/>
  <c r="E8" i="5"/>
  <c r="E9" i="5"/>
  <c r="E10" i="5"/>
  <c r="E11" i="5"/>
  <c r="E12" i="5"/>
  <c r="E13" i="5"/>
  <c r="E52" i="5"/>
  <c r="E15" i="5"/>
  <c r="E18" i="5"/>
  <c r="E17" i="5"/>
  <c r="E36" i="5"/>
  <c r="E19" i="5"/>
  <c r="E29" i="5"/>
  <c r="E21" i="5"/>
  <c r="E22" i="5"/>
  <c r="E20" i="5"/>
  <c r="E24" i="5"/>
  <c r="E25" i="5"/>
  <c r="E26" i="5"/>
  <c r="E27" i="5"/>
  <c r="E28" i="5"/>
  <c r="E7" i="5"/>
  <c r="E30" i="5"/>
  <c r="E31" i="5"/>
  <c r="E32" i="5"/>
  <c r="E33" i="5"/>
  <c r="E34" i="5"/>
  <c r="E35" i="5"/>
  <c r="E23" i="5"/>
  <c r="E37" i="5"/>
  <c r="E38" i="5"/>
  <c r="E39" i="5"/>
  <c r="E40" i="5"/>
  <c r="E3" i="5"/>
  <c r="E42" i="5"/>
  <c r="E43" i="5"/>
  <c r="E44" i="5"/>
  <c r="E45" i="5"/>
  <c r="E41" i="5"/>
  <c r="E47" i="5"/>
  <c r="E48" i="5"/>
  <c r="E49" i="5"/>
  <c r="E50" i="5"/>
  <c r="E46" i="5"/>
  <c r="E51" i="5"/>
  <c r="E53" i="5"/>
  <c r="E54" i="5"/>
  <c r="E55" i="5"/>
  <c r="E56" i="5"/>
  <c r="E57" i="5"/>
  <c r="E58" i="5"/>
  <c r="E59" i="5"/>
  <c r="E60" i="5"/>
  <c r="E61" i="5"/>
  <c r="E62" i="5"/>
  <c r="E63" i="5"/>
  <c r="E64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" i="4"/>
  <c r="G16" i="5"/>
  <c r="G14" i="5"/>
  <c r="G6" i="5"/>
  <c r="G17" i="5"/>
  <c r="G36" i="5"/>
  <c r="G29" i="5"/>
  <c r="G22" i="5"/>
  <c r="G20" i="5"/>
  <c r="G25" i="5"/>
  <c r="G7" i="5"/>
  <c r="G32" i="5"/>
  <c r="G45" i="5"/>
  <c r="G54" i="5"/>
  <c r="G55" i="5"/>
  <c r="G56" i="5"/>
  <c r="F16" i="5"/>
  <c r="F6" i="5"/>
  <c r="F22" i="5"/>
  <c r="F20" i="5"/>
  <c r="F25" i="5"/>
  <c r="F32" i="5"/>
  <c r="F45" i="5"/>
  <c r="F46" i="5"/>
  <c r="F55" i="5"/>
  <c r="F21" i="3" l="1"/>
  <c r="F18" i="3"/>
  <c r="F52" i="3"/>
  <c r="F14" i="3"/>
  <c r="D16" i="3"/>
  <c r="D4" i="3"/>
  <c r="D5" i="3"/>
  <c r="D14" i="3"/>
  <c r="D6" i="3"/>
  <c r="D8" i="3"/>
  <c r="D9" i="3"/>
  <c r="D10" i="3"/>
  <c r="D11" i="3"/>
  <c r="D12" i="3"/>
  <c r="D13" i="3"/>
  <c r="D52" i="3"/>
  <c r="D15" i="3"/>
  <c r="D18" i="3"/>
  <c r="D17" i="3"/>
  <c r="D36" i="3"/>
  <c r="D19" i="3"/>
  <c r="D29" i="3"/>
  <c r="D21" i="3"/>
  <c r="D22" i="3"/>
  <c r="D20" i="3"/>
  <c r="D24" i="3"/>
  <c r="D25" i="3"/>
  <c r="D26" i="3"/>
  <c r="D27" i="3"/>
  <c r="D28" i="3"/>
  <c r="D7" i="3"/>
  <c r="D30" i="3"/>
  <c r="D31" i="3"/>
  <c r="D32" i="3"/>
  <c r="D33" i="3"/>
  <c r="D34" i="3"/>
  <c r="D35" i="3"/>
  <c r="D23" i="3"/>
  <c r="D37" i="3"/>
  <c r="D38" i="3"/>
  <c r="D39" i="3"/>
  <c r="D40" i="3"/>
  <c r="D3" i="3"/>
  <c r="D42" i="3"/>
  <c r="D43" i="3"/>
  <c r="D44" i="3"/>
  <c r="D45" i="3"/>
  <c r="D41" i="3"/>
  <c r="D47" i="3"/>
  <c r="D48" i="3"/>
  <c r="D49" i="3"/>
  <c r="D50" i="3"/>
  <c r="D46" i="3"/>
  <c r="D51" i="3"/>
  <c r="D53" i="3"/>
  <c r="D54" i="3"/>
  <c r="D55" i="3"/>
  <c r="D56" i="3"/>
  <c r="D57" i="3"/>
  <c r="D58" i="3"/>
  <c r="D59" i="3"/>
  <c r="D60" i="3"/>
  <c r="D61" i="3"/>
  <c r="D62" i="3"/>
  <c r="D63" i="3"/>
  <c r="D64" i="3"/>
  <c r="D2" i="3"/>
</calcChain>
</file>

<file path=xl/sharedStrings.xml><?xml version="1.0" encoding="utf-8"?>
<sst xmlns="http://schemas.openxmlformats.org/spreadsheetml/2006/main" count="1552" uniqueCount="418">
  <si>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</si>
  <si>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</si>
  <si>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</si>
  <si>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</si>
  <si>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</si>
  <si>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</si>
  <si>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</si>
  <si>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</si>
  <si>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</si>
  <si>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</si>
  <si>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</si>
  <si>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</si>
  <si>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</si>
  <si>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</si>
  <si>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</si>
  <si>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</si>
  <si>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</si>
  <si>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</si>
  <si>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</si>
  <si>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</si>
  <si>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</si>
  <si>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</si>
  <si>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</si>
  <si>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</si>
  <si>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</si>
  <si>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</si>
  <si>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</si>
  <si>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</si>
  <si>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</si>
  <si>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</si>
  <si>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</si>
  <si>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</si>
  <si>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</si>
  <si>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</si>
  <si>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</si>
  <si>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</si>
  <si>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</si>
  <si>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</si>
  <si>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</si>
  <si>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</si>
  <si>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</si>
  <si>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</si>
  <si>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</si>
  <si>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</si>
  <si>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</si>
  <si>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</si>
  <si>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</si>
  <si>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</si>
  <si>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</si>
  <si>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</si>
  <si>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</si>
  <si>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</si>
  <si>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</si>
  <si>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</si>
  <si>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</si>
  <si>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</si>
  <si>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</si>
  <si>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</si>
  <si>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</si>
  <si>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</si>
  <si>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</si>
  <si>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</si>
  <si>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</si>
  <si>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</si>
  <si>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</si>
  <si>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</si>
  <si>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</si>
  <si>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</si>
  <si>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</si>
  <si>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</si>
  <si>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</si>
  <si>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</si>
  <si>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</si>
  <si>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</si>
  <si>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</si>
  <si>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</si>
  <si>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</si>
  <si>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</si>
  <si>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</si>
  <si>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</si>
  <si>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</si>
  <si>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</si>
  <si>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</si>
  <si>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</si>
  <si>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</si>
  <si>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</si>
  <si>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</si>
  <si>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</si>
  <si>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</si>
  <si>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</si>
  <si>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</si>
  <si>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</si>
  <si>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</si>
  <si>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</si>
  <si>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</si>
  <si>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</si>
  <si>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</si>
  <si>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</si>
  <si>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</si>
  <si>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</si>
  <si>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</si>
  <si>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</si>
  <si>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</si>
  <si>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</si>
  <si>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</si>
  <si>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</si>
  <si>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</si>
  <si>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</si>
  <si>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</si>
  <si>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</si>
  <si>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</si>
  <si>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</si>
  <si>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</si>
  <si>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</si>
  <si>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</si>
  <si>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</si>
  <si>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</si>
  <si>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</si>
  <si>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</si>
  <si>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</si>
  <si>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</si>
  <si>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</si>
  <si>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</si>
  <si>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</si>
  <si>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</si>
  <si>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</si>
  <si>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</si>
  <si>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</si>
  <si>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</si>
  <si>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</si>
  <si>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</si>
  <si>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</si>
  <si>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</si>
  <si>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</si>
  <si>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</si>
  <si>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</si>
  <si>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</si>
  <si>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</si>
  <si>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</si>
  <si>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</si>
  <si>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</si>
  <si>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</si>
  <si>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</si>
  <si>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</si>
  <si>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</si>
  <si>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</si>
  <si>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</si>
  <si>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</si>
  <si>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</si>
  <si>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</si>
  <si>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</si>
  <si>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</si>
  <si>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</si>
  <si>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</si>
  <si>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</si>
  <si>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</si>
  <si>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</si>
  <si>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</si>
  <si>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</si>
  <si>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</si>
  <si>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</si>
  <si>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</si>
  <si>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</si>
  <si>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</si>
  <si>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</si>
  <si>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</si>
  <si>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</si>
  <si>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</si>
  <si>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</si>
  <si>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</si>
  <si>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</si>
  <si>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</si>
  <si>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</si>
  <si>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</si>
  <si>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</si>
  <si>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</si>
  <si>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</si>
  <si>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</si>
  <si>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</si>
  <si>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</si>
  <si>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</si>
  <si>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</si>
  <si>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</si>
  <si>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Too High Early</t>
  </si>
  <si>
    <t>Change</t>
  </si>
  <si>
    <t>Master_10202020</t>
  </si>
  <si>
    <t>Too High Late</t>
  </si>
  <si>
    <t>Change_Instructions</t>
  </si>
  <si>
    <t>ReducePred9_DKENR</t>
  </si>
  <si>
    <t>orig_mL1</t>
  </si>
  <si>
    <t>orig_mL2</t>
  </si>
  <si>
    <t>ReducePred10_DKENR</t>
  </si>
  <si>
    <t>ReducePred10_mL1</t>
  </si>
  <si>
    <t>ReducePred10_mL2</t>
  </si>
  <si>
    <t>Crash Time</t>
  </si>
  <si>
    <t>Recruitment</t>
  </si>
  <si>
    <t>Prey</t>
  </si>
  <si>
    <t>Predators</t>
  </si>
  <si>
    <t>Consumption</t>
  </si>
  <si>
    <t>Cause</t>
  </si>
  <si>
    <t>low</t>
  </si>
  <si>
    <t>LOB, BO, BD</t>
  </si>
  <si>
    <t>SHK, YTF</t>
  </si>
  <si>
    <t>Crashes?</t>
  </si>
  <si>
    <t>normal</t>
  </si>
  <si>
    <t>high</t>
  </si>
  <si>
    <t>ZM, ZS</t>
  </si>
  <si>
    <t>Notes</t>
  </si>
  <si>
    <t>5-9 Crashing</t>
  </si>
  <si>
    <t>LSQ, OSH, ZL</t>
  </si>
  <si>
    <t>DOG, HAL, SSH</t>
  </si>
  <si>
    <t>BD, QHG, CLA, OSH</t>
  </si>
  <si>
    <t>WHK, YTF, OPT</t>
  </si>
  <si>
    <t>Growth</t>
  </si>
  <si>
    <t>Declines in adults yr 20</t>
  </si>
  <si>
    <t>LOB, BD, LSQ, BFF</t>
  </si>
  <si>
    <t>BD, LSQ, LOB, BFF</t>
  </si>
  <si>
    <t>BLF, WOL</t>
  </si>
  <si>
    <t>BFF, BD, LSQ, ISQ</t>
  </si>
  <si>
    <t>NA</t>
  </si>
  <si>
    <t>OSH, PL, ZL, ZS, ZM</t>
  </si>
  <si>
    <t>LOB, POL, ZL, SHK, WSK</t>
  </si>
  <si>
    <t>BLF, YTF</t>
  </si>
  <si>
    <t>OSH, ZG, DR, ZM, NSH, ZL</t>
  </si>
  <si>
    <t>ZL,POL,DOG</t>
  </si>
  <si>
    <t>limited growth past 6-9</t>
  </si>
  <si>
    <t>ZG, OSH,NSH</t>
  </si>
  <si>
    <t>SHK, WHK</t>
  </si>
  <si>
    <t>ZS, PL, DL</t>
  </si>
  <si>
    <t>ZL, HER</t>
  </si>
  <si>
    <t>PS, ZS</t>
  </si>
  <si>
    <t>ZL, ZM, HER</t>
  </si>
  <si>
    <t>LOB, BD</t>
  </si>
  <si>
    <t>DOG, WOL</t>
  </si>
  <si>
    <t>down DOG, up recruit</t>
  </si>
  <si>
    <t>QHG, LOB, BO, BC</t>
  </si>
  <si>
    <t>LOB, DOG, BC</t>
  </si>
  <si>
    <t>up growth, decrease LOB coupling</t>
  </si>
  <si>
    <t>QHG, CLA, BD</t>
  </si>
  <si>
    <t>BD, FDF, QHG, LOB</t>
  </si>
  <si>
    <t>YTF, SHK</t>
  </si>
  <si>
    <t>BC,BFF,BD</t>
  </si>
  <si>
    <t>SHK, BLF, DOG</t>
  </si>
  <si>
    <t>?</t>
  </si>
  <si>
    <t>DOG,SK</t>
  </si>
  <si>
    <t>BC, BD, LOB</t>
  </si>
  <si>
    <t>BLF, SHK</t>
  </si>
  <si>
    <t>down BLF, up HER</t>
  </si>
  <si>
    <t>ReducePred11</t>
  </si>
  <si>
    <t>mum 2x,</t>
  </si>
  <si>
    <t>DOG KDENR 1/2</t>
  </si>
  <si>
    <t>KDENR/2, zoo from Puget</t>
  </si>
  <si>
    <t>up OPT_mq,</t>
  </si>
  <si>
    <t>1/2 mum_bsb, 2x bsb_mq</t>
  </si>
  <si>
    <t>BLF cannibalism 0.0001, revert orig mQ</t>
  </si>
  <si>
    <t>LOB cannibalism to 0.0001</t>
  </si>
  <si>
    <t>mum_DRM x1/2, revert drm_mq</t>
  </si>
  <si>
    <t>DOG_mq x2, ZG cannibalism 0.0001</t>
  </si>
  <si>
    <t>mum_MAK x.2</t>
  </si>
  <si>
    <t>Revert GOO KDENR</t>
  </si>
  <si>
    <t>Revert mum_RCB</t>
  </si>
  <si>
    <t>mum_HER x2</t>
  </si>
  <si>
    <t>ReducePred10</t>
  </si>
  <si>
    <t>RedicePred11</t>
  </si>
  <si>
    <t>B</t>
  </si>
  <si>
    <t>HER, BD, RCB</t>
  </si>
  <si>
    <t>WOL, SHK, GOO</t>
  </si>
  <si>
    <t>down pprey SHK, YTF; down mQ, up mum</t>
  </si>
  <si>
    <t>up KDENR, up mum</t>
  </si>
  <si>
    <t>up zoo, up mum</t>
  </si>
  <si>
    <t>up kdenr, down mum</t>
  </si>
  <si>
    <t>ReducePred10b_mq1</t>
  </si>
  <si>
    <t>ReducePred10b_mq2</t>
  </si>
  <si>
    <t>ReducePred11_mQ1</t>
  </si>
  <si>
    <t>ReducePred10b</t>
  </si>
  <si>
    <t>Change Notes</t>
  </si>
  <si>
    <t>ReducePred12</t>
  </si>
  <si>
    <t>mum_RED x2, down RED_mQ</t>
  </si>
  <si>
    <t>ReducePred11_Change</t>
  </si>
  <si>
    <t>ReducePred12_Notes</t>
  </si>
  <si>
    <t>up KDENR, mum_PLA x2</t>
  </si>
  <si>
    <t>SHK and PLA pred high, up KDENR x2</t>
  </si>
  <si>
    <t>mum_HAL x1/2, up HAL_mQ</t>
  </si>
  <si>
    <t>mum_DRM x1/2, up DRM_mQ</t>
  </si>
  <si>
    <t>mum_SSH x1/2, up SSH_mQ</t>
  </si>
  <si>
    <t>mum_DOG x1/2, up DOG_mQ</t>
  </si>
  <si>
    <t>mum_STB x1/2, up STB_mQ</t>
  </si>
  <si>
    <t>mum_HER x2, mQ = 0</t>
  </si>
  <si>
    <t xml:space="preserve">MEN_mQ = 0, MEN_mL = 0 </t>
  </si>
  <si>
    <t>up KDENR</t>
  </si>
  <si>
    <t>pPREY HER:ZM 0.02, HER:ZS 0.01; up E_HER; up mum_HER, up KDENR x1.5</t>
  </si>
  <si>
    <t>KDENR x10</t>
  </si>
  <si>
    <t>down SDF_mQ, mum_SDF x0.75</t>
  </si>
  <si>
    <t>up mum_SDF</t>
  </si>
  <si>
    <t>mum_BSB x1/2, up BSB_mQ and BSB_mL</t>
  </si>
  <si>
    <t>down BLF:BLF WOL:BLF , up BLF_mQ</t>
  </si>
  <si>
    <t>down RCB</t>
  </si>
  <si>
    <t>down mum_BLF 6-9</t>
  </si>
  <si>
    <t>down mum_BUT 6-9</t>
  </si>
  <si>
    <t>up mum_ZL</t>
  </si>
  <si>
    <t>up mum_ZS</t>
  </si>
  <si>
    <t>down mum_HAD 5-9, up KDENR, down pPREY HAD:HAD</t>
  </si>
  <si>
    <t>down KDENR_LSQ 25%, down mum_LSQ 25%</t>
  </si>
  <si>
    <t>down MAK_mL, MAK_mQ</t>
  </si>
  <si>
    <t>KDENR_MAK orig, up MAK_mQ</t>
  </si>
  <si>
    <t>up mum_ZM, ZM_mL and ZM_mQ = 0</t>
  </si>
  <si>
    <t>up mum_ZM x2</t>
  </si>
  <si>
    <t>up mum_ZS x2</t>
  </si>
  <si>
    <t>down MAK:MPF, up mum_MPF x1.5</t>
  </si>
  <si>
    <t>down pPREY GOO:GOO, down GOO_mQ</t>
  </si>
  <si>
    <t>down mum_SK 6-9</t>
  </si>
  <si>
    <t>down mum_SSH, up SSH_mQ</t>
  </si>
  <si>
    <t>down mum_OHK 6-9</t>
  </si>
  <si>
    <t>down mum_RHK 6-9</t>
  </si>
  <si>
    <t>down mum_POL 6-9, up POL_mQ</t>
  </si>
  <si>
    <t>up mum_OSH, up OSH_mQ</t>
  </si>
  <si>
    <t>mum 0.01, C 0.005</t>
  </si>
  <si>
    <t>C_RCB 0.006, mum_RCB 0.035</t>
  </si>
  <si>
    <t>down pPREY SCU:CLA, SCU:QHG</t>
  </si>
  <si>
    <t>SB_mQ 1E-15</t>
  </si>
  <si>
    <t>up SB_mQ</t>
  </si>
  <si>
    <t>upKDENR x10, down pPREY SHK:SHK</t>
  </si>
  <si>
    <t>down mum_DOG 5-9, up DOG_mQ</t>
  </si>
  <si>
    <t>down mum_SUF, up KDENR</t>
  </si>
  <si>
    <t xml:space="preserve">up KDENR x10 </t>
  </si>
  <si>
    <t>down pPREY YTF:TAU, down mum_TAU, up TAU_mQ</t>
  </si>
  <si>
    <t>up mum_TYL x2, up KDENR</t>
  </si>
  <si>
    <t>down mum_TYL x0.75, up TYL_mQ</t>
  </si>
  <si>
    <t>down mum_WTF 6-9</t>
  </si>
  <si>
    <t>down mum_WOL 6-9</t>
  </si>
  <si>
    <t>down mum_WHK 6-9, up WHK_mQ</t>
  </si>
  <si>
    <t>down mum_WIF 5-9, up WIF_mQ</t>
  </si>
  <si>
    <t>down mum_WSK x1/2</t>
  </si>
  <si>
    <t>down mum_WSK 6-9, down KDENR</t>
  </si>
  <si>
    <t>up RED_mQ</t>
  </si>
  <si>
    <t>ReducePred11_mQ2</t>
  </si>
  <si>
    <t>ReducePred12_mQ1</t>
  </si>
  <si>
    <t>ReducePred12_mQ2</t>
  </si>
  <si>
    <t>down mum_HAL x1/2, up HAL_mQ</t>
  </si>
  <si>
    <t>pPREY MAK:MEN=0.01, KDENR x2</t>
  </si>
  <si>
    <t>down mum_BSB, up BSB_mQ</t>
  </si>
  <si>
    <t>up mum_ZL, down LOB,</t>
  </si>
  <si>
    <t>down mum_FDF *.75, up KDENR_FDF</t>
  </si>
  <si>
    <t>down mum_OPT*1/2, up OPT_mQ</t>
  </si>
  <si>
    <t>down mum_DSH 3-9, up DSH_mQ</t>
  </si>
  <si>
    <t>typo in mum_STB 8</t>
  </si>
  <si>
    <t>ReducePred13_Notes</t>
  </si>
  <si>
    <t>up KDENR x5, up mum_PLA</t>
  </si>
  <si>
    <t>up KDENR x10, up mum_SAL x2</t>
  </si>
  <si>
    <t>up KDENR,  down SDF_mQ (0?)</t>
  </si>
  <si>
    <t>down mum_BSB x1/2,  up KDENR</t>
  </si>
  <si>
    <t>mum_ZL x10, down pPREY LOB:ZL</t>
  </si>
  <si>
    <t>down HAD_mQ (to zero)</t>
  </si>
  <si>
    <t>down MAK_mQ</t>
  </si>
  <si>
    <t>mum_ZM x10m, pPREY HER:ZM x1/10</t>
  </si>
  <si>
    <t>mum_ZS x10, pPREY HER:ZS x1/10</t>
  </si>
  <si>
    <t>down pPREY MAK:MPF, up mum_MPF x1.5</t>
  </si>
  <si>
    <t>up KDENRx1.1, up mum_NSHx1.1</t>
  </si>
  <si>
    <t>up KDENR x1.1, up mum_OSH x1.1</t>
  </si>
  <si>
    <t>mum_RCB 0.06</t>
  </si>
  <si>
    <t xml:space="preserve">up KDENR, down SCU_mQ </t>
  </si>
  <si>
    <t>down mum_TYLx2/3, up TYL_mQ</t>
  </si>
  <si>
    <t>ReducePred13</t>
  </si>
  <si>
    <t>ReducePred13_mQ1</t>
  </si>
  <si>
    <t>ReducePred13_mQ2</t>
  </si>
  <si>
    <t>down mum_HAL 6-10 x1/2, up HAL_mQ</t>
  </si>
  <si>
    <t>mum_MEN x5, KDENRx10</t>
  </si>
  <si>
    <t>KDENR x10, down mum_DRM x1/2 2-4, up mum_DRM x1.5 (5-10)</t>
  </si>
  <si>
    <t>down pPREY DOG:ZG, up mum_ZG (1)</t>
  </si>
  <si>
    <t>down mum_GOO 4-10 (x1/2)</t>
  </si>
  <si>
    <t>down mum_SK x1/2 4-10</t>
  </si>
  <si>
    <t>down mum_OPT x.75 6-10</t>
  </si>
  <si>
    <t>down mum_OHK x1/2 6-10</t>
  </si>
  <si>
    <t>down mum_DSH x1/2,  up DSH_mQ</t>
  </si>
  <si>
    <t>down mum_POL 3-6</t>
  </si>
  <si>
    <t>down mum_RHK 3-6</t>
  </si>
  <si>
    <t>down mum_SSH 3-10, up SSH_mQ</t>
  </si>
  <si>
    <t>up KDENRx3, up mum_FDE x2</t>
  </si>
  <si>
    <t>down mum_SMO 2-10 x.75,  up SMO_mQ</t>
  </si>
  <si>
    <t>down mum_DOG 3-10 x1/2</t>
  </si>
  <si>
    <t>down mum_STB 4-10 x1/2</t>
  </si>
  <si>
    <t xml:space="preserve">down SUF_mQ, up mum_SUF x2 </t>
  </si>
  <si>
    <t>down mum_TAU 4-6, up KDENR</t>
  </si>
  <si>
    <t>down mum_WIF 1-6 x1/2</t>
  </si>
  <si>
    <t>down mum_WTF 3-6 x1/2</t>
  </si>
  <si>
    <t>down mum_WOL 3-6 x1/2, 7-10x.75</t>
  </si>
  <si>
    <t>improves at end</t>
  </si>
  <si>
    <t>worse</t>
  </si>
  <si>
    <t>better</t>
  </si>
  <si>
    <t>worse (too high)</t>
  </si>
  <si>
    <t>closer, still crashes</t>
  </si>
  <si>
    <t>no change</t>
  </si>
  <si>
    <t>higher start and end</t>
  </si>
  <si>
    <t>worse, higher</t>
  </si>
  <si>
    <t>too high</t>
  </si>
  <si>
    <t>too high start</t>
  </si>
  <si>
    <t>higher start</t>
  </si>
  <si>
    <t>lower but crashes</t>
  </si>
  <si>
    <t>Stable but crashes</t>
  </si>
  <si>
    <t>No change</t>
  </si>
  <si>
    <t>crashes (between)</t>
  </si>
  <si>
    <t>Change w/o Fishing</t>
  </si>
  <si>
    <t>+</t>
  </si>
  <si>
    <t>-</t>
  </si>
  <si>
    <t>Change w/o Init Scalar 1</t>
  </si>
  <si>
    <t>+-</t>
  </si>
  <si>
    <t>0</t>
  </si>
  <si>
    <t>MB</t>
  </si>
  <si>
    <t>DC</t>
  </si>
  <si>
    <t>Init Scalar</t>
  </si>
  <si>
    <t>Init Scalar 11022020</t>
  </si>
  <si>
    <t>Init_Scalar_4</t>
  </si>
  <si>
    <t>Init_Scalar_5</t>
  </si>
  <si>
    <t>CatchTS = AtlOutput</t>
  </si>
  <si>
    <t>Comland_StatArea</t>
  </si>
  <si>
    <t>Comland_EPU</t>
  </si>
  <si>
    <t>CatchTs</t>
  </si>
  <si>
    <t>StockSmart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</si>
</sst>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  <xf numFmtId="11" fontId="0" fillId="0" borderId="0" xfId="0" applyNumberFormat="1"/>
    <xf numFmtId="0" fontId="4" fillId="0" borderId="0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2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14.88671875" bestFit="1" customWidth="1"/>
    <col min="4" max="4" width="14.44140625" bestFit="1" customWidth="1"/>
    <col min="5" max="5" width="10.33203125" bestFit="1" customWidth="1"/>
    <col min="6" max="6" width="19.5546875" bestFit="1" customWidth="1"/>
    <col min="7" max="7" width="9.5546875" bestFit="1" customWidth="1"/>
    <col min="8" max="8" width="7.6640625" bestFit="1" customWidth="1"/>
    <col min="9" max="9" width="17.33203125" style="13" bestFit="1" customWidth="1"/>
    <col min="10" max="10" width="19" bestFit="1" customWidth="1"/>
    <col min="11" max="11" width="19.21875" style="13" bestFit="1" customWidth="1"/>
  </cols>
  <sheetData>
    <row r="1" spans="1:12" x14ac:dyDescent="0.3">
      <c r="A1" t="s">
        <v>90</v>
      </c>
      <c r="B1" t="s">
        <v>179</v>
      </c>
      <c r="C1" t="s">
        <v>183</v>
      </c>
      <c r="D1" t="s">
        <v>186</v>
      </c>
      <c r="E1" t="s">
        <v>0</v>
      </c>
      <c r="F1" t="s">
        <v>2</v>
      </c>
      <c r="G1" t="s">
        <v>91</v>
      </c>
      <c r="H1" t="s">
        <v>1</v>
      </c>
      <c r="I1" s="13" t="s">
        <v>184</v>
      </c>
      <c r="J1" t="s">
        <v>401</v>
      </c>
      <c r="K1" s="13" t="s">
        <v>404</v>
      </c>
      <c r="L1" t="s">
        <v>409</v>
      </c>
    </row>
    <row r="2" spans="1:12" x14ac:dyDescent="0.3">
      <c r="A2" t="s">
        <v>5</v>
      </c>
      <c r="B2" t="s">
        <v>110</v>
      </c>
      <c r="H2" t="str">
        <f t="shared" ref="H2:H33" si="0">IF(OR(COUNTIF(C2:G2,"X")=0,COUNTIF(C2:G2,"B")&lt;&gt;0),"X","")</f>
        <v>X</v>
      </c>
      <c r="K2" s="13">
        <v>0</v>
      </c>
      <c r="L2">
        <f>VLOOKUP(A2,'Init Scalar '!$A$2:$B$90,2,FALSE)</f>
        <v>0.91</v>
      </c>
    </row>
    <row r="3" spans="1:12" x14ac:dyDescent="0.3">
      <c r="A3" t="s">
        <v>86</v>
      </c>
      <c r="B3" t="s">
        <v>175</v>
      </c>
      <c r="H3" t="str">
        <f t="shared" si="0"/>
        <v>X</v>
      </c>
      <c r="K3" s="13" t="s">
        <v>403</v>
      </c>
      <c r="L3">
        <f>VLOOKUP(A3,'Init Scalar '!$A$2:$B$90,2,FALSE)</f>
        <v>1000.68</v>
      </c>
    </row>
    <row r="4" spans="1:12" x14ac:dyDescent="0.3">
      <c r="A4" t="s">
        <v>78</v>
      </c>
      <c r="B4" t="s">
        <v>167</v>
      </c>
      <c r="G4" t="s">
        <v>180</v>
      </c>
      <c r="H4" t="str">
        <f t="shared" si="0"/>
        <v/>
      </c>
      <c r="K4" s="13" t="s">
        <v>403</v>
      </c>
      <c r="L4">
        <f>VLOOKUP(A4,'Init Scalar '!$A$2:$B$90,2,FALSE)</f>
        <v>0.41</v>
      </c>
    </row>
    <row r="5" spans="1:12" x14ac:dyDescent="0.3">
      <c r="A5" t="s">
        <v>75</v>
      </c>
      <c r="B5" t="s">
        <v>164</v>
      </c>
      <c r="H5" t="str">
        <f t="shared" si="0"/>
        <v>X</v>
      </c>
      <c r="K5" s="13" t="s">
        <v>405</v>
      </c>
      <c r="L5">
        <f>VLOOKUP(A5,'Init Scalar '!$A$2:$B$90,2,FALSE)</f>
        <v>4.8259999999999996</v>
      </c>
    </row>
    <row r="6" spans="1:12" x14ac:dyDescent="0.3">
      <c r="A6" t="s">
        <v>67</v>
      </c>
      <c r="B6" t="s">
        <v>156</v>
      </c>
      <c r="G6" t="s">
        <v>264</v>
      </c>
      <c r="H6" t="str">
        <f t="shared" si="0"/>
        <v>X</v>
      </c>
      <c r="L6">
        <f>VLOOKUP(A6,'Init Scalar '!$A$2:$B$90,2,FALSE)</f>
        <v>0.16</v>
      </c>
    </row>
    <row r="7" spans="1:12" x14ac:dyDescent="0.3">
      <c r="A7" t="s">
        <v>6</v>
      </c>
      <c r="B7" t="s">
        <v>104</v>
      </c>
      <c r="E7" t="s">
        <v>180</v>
      </c>
      <c r="F7" t="s">
        <v>180</v>
      </c>
      <c r="H7" t="str">
        <f t="shared" si="0"/>
        <v/>
      </c>
      <c r="I7" s="13" t="s">
        <v>387</v>
      </c>
      <c r="J7" t="s">
        <v>402</v>
      </c>
      <c r="K7" s="13" t="s">
        <v>402</v>
      </c>
      <c r="L7">
        <f>VLOOKUP(A7,'Init Scalar '!$A$2:$B$90,2,FALSE)</f>
        <v>0.27</v>
      </c>
    </row>
    <row r="8" spans="1:12" x14ac:dyDescent="0.3">
      <c r="A8" t="s">
        <v>68</v>
      </c>
      <c r="B8" t="s">
        <v>157</v>
      </c>
      <c r="G8" t="s">
        <v>264</v>
      </c>
      <c r="H8" t="str">
        <f t="shared" si="0"/>
        <v>X</v>
      </c>
      <c r="L8">
        <f>VLOOKUP(A8,'Init Scalar '!$A$2:$B$90,2,FALSE)</f>
        <v>1.22</v>
      </c>
    </row>
    <row r="9" spans="1:12" x14ac:dyDescent="0.3">
      <c r="A9" t="s">
        <v>20</v>
      </c>
      <c r="B9" t="s">
        <v>106</v>
      </c>
      <c r="H9" t="str">
        <f t="shared" si="0"/>
        <v>X</v>
      </c>
      <c r="J9" t="s">
        <v>402</v>
      </c>
      <c r="K9" s="13" t="s">
        <v>402</v>
      </c>
      <c r="L9">
        <f>VLOOKUP(A9,'Init Scalar '!$A$2:$B$90,2,FALSE)</f>
        <v>0.22</v>
      </c>
    </row>
    <row r="10" spans="1:12" x14ac:dyDescent="0.3">
      <c r="A10" t="s">
        <v>12</v>
      </c>
      <c r="B10" t="s">
        <v>95</v>
      </c>
      <c r="C10" t="s">
        <v>180</v>
      </c>
      <c r="G10" t="s">
        <v>180</v>
      </c>
      <c r="H10" t="str">
        <f t="shared" si="0"/>
        <v/>
      </c>
      <c r="I10" s="13" t="s">
        <v>391</v>
      </c>
      <c r="J10" t="s">
        <v>402</v>
      </c>
      <c r="L10">
        <f>VLOOKUP(A10,'Init Scalar '!$A$2:$B$90,2,FALSE)</f>
        <v>1.46</v>
      </c>
    </row>
    <row r="11" spans="1:12" x14ac:dyDescent="0.3">
      <c r="A11" t="s">
        <v>48</v>
      </c>
      <c r="B11" t="s">
        <v>137</v>
      </c>
      <c r="H11" t="str">
        <f t="shared" si="0"/>
        <v>X</v>
      </c>
      <c r="J11" t="s">
        <v>402</v>
      </c>
      <c r="K11" s="13" t="s">
        <v>403</v>
      </c>
      <c r="L11">
        <f>VLOOKUP(A11,'Init Scalar '!$A$2:$B$90,2,FALSE)</f>
        <v>1.7</v>
      </c>
    </row>
    <row r="12" spans="1:12" x14ac:dyDescent="0.3">
      <c r="A12" t="s">
        <v>71</v>
      </c>
      <c r="B12" t="s">
        <v>160</v>
      </c>
      <c r="G12" t="s">
        <v>180</v>
      </c>
      <c r="H12" t="str">
        <f t="shared" si="0"/>
        <v/>
      </c>
      <c r="L12">
        <f>VLOOKUP(A12,'Init Scalar '!$A$2:$B$90,2,FALSE)</f>
        <v>0.9</v>
      </c>
    </row>
    <row r="13" spans="1:12" x14ac:dyDescent="0.3">
      <c r="A13" t="s">
        <v>87</v>
      </c>
      <c r="B13" t="s">
        <v>176</v>
      </c>
      <c r="H13" t="str">
        <f t="shared" si="0"/>
        <v>X</v>
      </c>
      <c r="K13" s="13" t="s">
        <v>403</v>
      </c>
      <c r="L13">
        <f>VLOOKUP(A13,'Init Scalar '!$A$2:$B$90,2,FALSE)</f>
        <v>49.42</v>
      </c>
    </row>
    <row r="14" spans="1:12" x14ac:dyDescent="0.3">
      <c r="A14" t="s">
        <v>23</v>
      </c>
      <c r="B14" t="s">
        <v>109</v>
      </c>
      <c r="H14" t="str">
        <f t="shared" si="0"/>
        <v>X</v>
      </c>
      <c r="K14" s="13" t="s">
        <v>402</v>
      </c>
      <c r="L14">
        <f>VLOOKUP(A14,'Init Scalar '!$A$2:$B$90,2,FALSE)</f>
        <v>0.06</v>
      </c>
    </row>
    <row r="15" spans="1:12" x14ac:dyDescent="0.3">
      <c r="A15" t="s">
        <v>31</v>
      </c>
      <c r="B15" t="s">
        <v>119</v>
      </c>
      <c r="C15" t="s">
        <v>180</v>
      </c>
      <c r="G15" t="s">
        <v>180</v>
      </c>
      <c r="H15" t="str">
        <f t="shared" si="0"/>
        <v/>
      </c>
      <c r="I15" s="13" t="s">
        <v>390</v>
      </c>
      <c r="J15" t="s">
        <v>402</v>
      </c>
      <c r="K15" s="13" t="s">
        <v>403</v>
      </c>
      <c r="L15">
        <f>VLOOKUP(A15,'Init Scalar '!$A$2:$B$90,2,FALSE)</f>
        <v>1.93</v>
      </c>
    </row>
    <row r="16" spans="1:12" x14ac:dyDescent="0.3">
      <c r="A16" t="s">
        <v>22</v>
      </c>
      <c r="B16" t="s">
        <v>108</v>
      </c>
      <c r="C16" t="s">
        <v>180</v>
      </c>
      <c r="G16" t="s">
        <v>180</v>
      </c>
      <c r="H16" t="str">
        <f t="shared" si="0"/>
        <v/>
      </c>
      <c r="I16" s="13" t="s">
        <v>392</v>
      </c>
      <c r="J16" t="s">
        <v>402</v>
      </c>
      <c r="K16" s="13" t="s">
        <v>402</v>
      </c>
      <c r="L16">
        <f>VLOOKUP(A16,'Init Scalar '!$A$2:$B$90,2,FALSE)</f>
        <v>1</v>
      </c>
    </row>
    <row r="17" spans="1:12" x14ac:dyDescent="0.3">
      <c r="A17" t="s">
        <v>58</v>
      </c>
      <c r="B17" t="s">
        <v>147</v>
      </c>
      <c r="C17" t="s">
        <v>180</v>
      </c>
      <c r="H17" t="str">
        <f t="shared" si="0"/>
        <v/>
      </c>
      <c r="K17" s="13" t="s">
        <v>403</v>
      </c>
      <c r="L17">
        <f>VLOOKUP(A17,'Init Scalar '!$A$2:$B$90,2,FALSE)</f>
        <v>1.36</v>
      </c>
    </row>
    <row r="18" spans="1:12" x14ac:dyDescent="0.3">
      <c r="A18" t="s">
        <v>66</v>
      </c>
      <c r="B18" t="s">
        <v>155</v>
      </c>
      <c r="G18" t="s">
        <v>264</v>
      </c>
      <c r="H18" t="str">
        <f t="shared" si="0"/>
        <v>X</v>
      </c>
      <c r="L18">
        <f>VLOOKUP(A18,'Init Scalar '!$A$2:$B$90,2,FALSE)</f>
        <v>0.15</v>
      </c>
    </row>
    <row r="19" spans="1:12" x14ac:dyDescent="0.3">
      <c r="A19" t="s">
        <v>7</v>
      </c>
      <c r="B19" t="s">
        <v>114</v>
      </c>
      <c r="H19" t="str">
        <f t="shared" si="0"/>
        <v>X</v>
      </c>
      <c r="K19" s="13" t="s">
        <v>403</v>
      </c>
      <c r="L19">
        <f>VLOOKUP(A19,'Init Scalar '!$A$2:$B$90,2,FALSE)</f>
        <v>2.38</v>
      </c>
    </row>
    <row r="20" spans="1:12" x14ac:dyDescent="0.3">
      <c r="A20" t="s">
        <v>81</v>
      </c>
      <c r="B20" t="s">
        <v>170</v>
      </c>
      <c r="H20" t="str">
        <f t="shared" si="0"/>
        <v>X</v>
      </c>
      <c r="K20" s="13" t="s">
        <v>402</v>
      </c>
      <c r="L20">
        <f>VLOOKUP(A20,'Init Scalar '!$A$2:$B$90,2,FALSE)</f>
        <v>7.84</v>
      </c>
    </row>
    <row r="21" spans="1:12" x14ac:dyDescent="0.3">
      <c r="A21" t="s">
        <v>88</v>
      </c>
      <c r="B21" t="s">
        <v>177</v>
      </c>
      <c r="H21" t="str">
        <f t="shared" si="0"/>
        <v>X</v>
      </c>
      <c r="L21">
        <f>VLOOKUP(A21,'Init Scalar '!$A$2:$B$90,2,FALSE)</f>
        <v>1</v>
      </c>
    </row>
    <row r="22" spans="1:12" x14ac:dyDescent="0.3">
      <c r="A22" t="s">
        <v>44</v>
      </c>
      <c r="B22" t="s">
        <v>133</v>
      </c>
      <c r="H22" t="str">
        <f t="shared" si="0"/>
        <v>X</v>
      </c>
      <c r="K22" s="13" t="s">
        <v>403</v>
      </c>
      <c r="L22">
        <f>VLOOKUP(A22,'Init Scalar '!$A$2:$B$90,2,FALSE)</f>
        <v>2.9</v>
      </c>
    </row>
    <row r="23" spans="1:12" x14ac:dyDescent="0.3">
      <c r="A23" t="s">
        <v>89</v>
      </c>
      <c r="B23" t="s">
        <v>178</v>
      </c>
      <c r="H23" t="str">
        <f t="shared" si="0"/>
        <v>X</v>
      </c>
      <c r="L23">
        <f>VLOOKUP(A23,'Init Scalar '!$A$2:$B$90,2,FALSE)</f>
        <v>1</v>
      </c>
    </row>
    <row r="24" spans="1:12" x14ac:dyDescent="0.3">
      <c r="A24" t="s">
        <v>36</v>
      </c>
      <c r="B24" t="s">
        <v>125</v>
      </c>
      <c r="C24" t="s">
        <v>180</v>
      </c>
      <c r="G24" t="s">
        <v>180</v>
      </c>
      <c r="H24" t="str">
        <f t="shared" si="0"/>
        <v/>
      </c>
      <c r="I24" s="13" t="s">
        <v>393</v>
      </c>
      <c r="J24" t="s">
        <v>402</v>
      </c>
      <c r="K24" s="13" t="s">
        <v>403</v>
      </c>
      <c r="L24">
        <f>VLOOKUP(A24,'Init Scalar '!$A$2:$B$90,2,FALSE)</f>
        <v>1.61</v>
      </c>
    </row>
    <row r="25" spans="1:12" x14ac:dyDescent="0.3">
      <c r="A25" t="s">
        <v>47</v>
      </c>
      <c r="B25" t="s">
        <v>136</v>
      </c>
      <c r="H25" t="str">
        <f t="shared" si="0"/>
        <v>X</v>
      </c>
      <c r="K25" s="13" t="s">
        <v>402</v>
      </c>
      <c r="L25">
        <f>VLOOKUP(A25,'Init Scalar '!$A$2:$B$90,2,FALSE)</f>
        <v>1E-3</v>
      </c>
    </row>
    <row r="26" spans="1:12" x14ac:dyDescent="0.3">
      <c r="A26" t="s">
        <v>26</v>
      </c>
      <c r="B26" t="s">
        <v>113</v>
      </c>
      <c r="H26" t="str">
        <f t="shared" si="0"/>
        <v>X</v>
      </c>
      <c r="J26" t="s">
        <v>402</v>
      </c>
      <c r="K26" s="13" t="s">
        <v>402</v>
      </c>
      <c r="L26">
        <f>VLOOKUP(A26,'Init Scalar '!$A$2:$B$90,2,FALSE)</f>
        <v>0.15</v>
      </c>
    </row>
    <row r="27" spans="1:12" x14ac:dyDescent="0.3">
      <c r="A27" t="s">
        <v>41</v>
      </c>
      <c r="B27" t="s">
        <v>130</v>
      </c>
      <c r="G27" t="s">
        <v>180</v>
      </c>
      <c r="H27" t="str">
        <f t="shared" si="0"/>
        <v/>
      </c>
      <c r="L27">
        <f>VLOOKUP(A27,'Init Scalar '!$A$2:$B$90,2,FALSE)</f>
        <v>0.7</v>
      </c>
    </row>
    <row r="28" spans="1:12" x14ac:dyDescent="0.3">
      <c r="A28" t="s">
        <v>18</v>
      </c>
      <c r="B28" t="s">
        <v>103</v>
      </c>
      <c r="H28" t="str">
        <f t="shared" si="0"/>
        <v>X</v>
      </c>
      <c r="K28" s="13" t="s">
        <v>403</v>
      </c>
      <c r="L28">
        <f>VLOOKUP(A28,'Init Scalar '!$A$2:$B$90,2,FALSE)</f>
        <v>0.11</v>
      </c>
    </row>
    <row r="29" spans="1:12" x14ac:dyDescent="0.3">
      <c r="A29" t="s">
        <v>17</v>
      </c>
      <c r="B29" t="s">
        <v>100</v>
      </c>
      <c r="H29" t="str">
        <f t="shared" si="0"/>
        <v>X</v>
      </c>
      <c r="K29" s="13" t="s">
        <v>403</v>
      </c>
      <c r="L29">
        <f>VLOOKUP(A29,'Init Scalar '!$A$2:$B$90,2,FALSE)</f>
        <v>2.04</v>
      </c>
    </row>
    <row r="30" spans="1:12" x14ac:dyDescent="0.3">
      <c r="A30" t="s">
        <v>24</v>
      </c>
      <c r="B30" t="s">
        <v>111</v>
      </c>
      <c r="C30" t="s">
        <v>180</v>
      </c>
      <c r="G30" t="s">
        <v>180</v>
      </c>
      <c r="H30" t="str">
        <f t="shared" si="0"/>
        <v/>
      </c>
      <c r="I30" s="13" t="s">
        <v>396</v>
      </c>
      <c r="K30" s="13" t="s">
        <v>403</v>
      </c>
      <c r="L30">
        <f>VLOOKUP(A30,'Init Scalar '!$A$2:$B$90,2,FALSE)</f>
        <v>1</v>
      </c>
    </row>
    <row r="31" spans="1:12" x14ac:dyDescent="0.3">
      <c r="A31" t="s">
        <v>42</v>
      </c>
      <c r="B31" t="s">
        <v>131</v>
      </c>
      <c r="C31" t="s">
        <v>180</v>
      </c>
      <c r="H31" t="str">
        <f t="shared" si="0"/>
        <v/>
      </c>
      <c r="I31" s="13" t="s">
        <v>394</v>
      </c>
      <c r="K31" s="13" t="s">
        <v>403</v>
      </c>
      <c r="L31">
        <f>VLOOKUP(A31,'Init Scalar '!$A$2:$B$90,2,FALSE)</f>
        <v>1.65</v>
      </c>
    </row>
    <row r="32" spans="1:12" x14ac:dyDescent="0.3">
      <c r="A32" t="s">
        <v>8</v>
      </c>
      <c r="B32" t="s">
        <v>101</v>
      </c>
      <c r="C32" t="s">
        <v>180</v>
      </c>
      <c r="D32" t="s">
        <v>180</v>
      </c>
      <c r="H32" t="str">
        <f t="shared" si="0"/>
        <v/>
      </c>
      <c r="I32" s="13" t="s">
        <v>388</v>
      </c>
      <c r="K32" s="13" t="s">
        <v>403</v>
      </c>
      <c r="L32">
        <f>VLOOKUP(A32,'Init Scalar '!$A$2:$B$90,2,FALSE)</f>
        <v>2.85</v>
      </c>
    </row>
    <row r="33" spans="1:12" x14ac:dyDescent="0.3">
      <c r="A33" t="s">
        <v>9</v>
      </c>
      <c r="B33" t="s">
        <v>93</v>
      </c>
      <c r="H33" t="str">
        <f t="shared" si="0"/>
        <v>X</v>
      </c>
      <c r="J33" t="s">
        <v>402</v>
      </c>
      <c r="K33" s="13" t="s">
        <v>403</v>
      </c>
      <c r="L33">
        <f>VLOOKUP(A33,'Init Scalar '!$A$2:$B$90,2,FALSE)</f>
        <v>373.37</v>
      </c>
    </row>
    <row r="34" spans="1:12" x14ac:dyDescent="0.3">
      <c r="A34" t="s">
        <v>61</v>
      </c>
      <c r="B34" t="s">
        <v>150</v>
      </c>
      <c r="H34" t="str">
        <f t="shared" ref="H34:H65" si="1">IF(OR(COUNTIF(C34:G34,"X")=0,COUNTIF(C34:G34,"B")&lt;&gt;0),"X","")</f>
        <v>X</v>
      </c>
      <c r="K34" s="13" t="s">
        <v>402</v>
      </c>
      <c r="L34">
        <f>VLOOKUP(A34,'Init Scalar '!$A$2:$B$90,2,FALSE)</f>
        <v>3.0000000000000001E-3</v>
      </c>
    </row>
    <row r="35" spans="1:12" x14ac:dyDescent="0.3">
      <c r="A35" t="s">
        <v>63</v>
      </c>
      <c r="B35" t="s">
        <v>152</v>
      </c>
      <c r="H35" t="str">
        <f t="shared" si="1"/>
        <v>X</v>
      </c>
      <c r="K35" s="13" t="s">
        <v>403</v>
      </c>
      <c r="L35">
        <f>VLOOKUP(A35,'Init Scalar '!$A$2:$B$90,2,FALSE)</f>
        <v>2.31</v>
      </c>
    </row>
    <row r="36" spans="1:12" x14ac:dyDescent="0.3">
      <c r="A36" t="s">
        <v>69</v>
      </c>
      <c r="B36" t="s">
        <v>158</v>
      </c>
      <c r="C36" t="s">
        <v>180</v>
      </c>
      <c r="G36" t="s">
        <v>264</v>
      </c>
      <c r="H36" t="str">
        <f t="shared" si="1"/>
        <v>X</v>
      </c>
      <c r="K36" s="13" t="s">
        <v>402</v>
      </c>
      <c r="L36">
        <f>VLOOKUP(A36,'Init Scalar '!$A$2:$B$90,2,FALSE)</f>
        <v>3.5</v>
      </c>
    </row>
    <row r="37" spans="1:12" x14ac:dyDescent="0.3">
      <c r="A37" t="s">
        <v>52</v>
      </c>
      <c r="B37" t="s">
        <v>141</v>
      </c>
      <c r="H37" t="str">
        <f t="shared" si="1"/>
        <v>X</v>
      </c>
      <c r="K37" s="13" t="s">
        <v>403</v>
      </c>
      <c r="L37">
        <f>VLOOKUP(A37,'Init Scalar '!$A$2:$B$90,2,FALSE)</f>
        <v>2.16</v>
      </c>
    </row>
    <row r="38" spans="1:12" x14ac:dyDescent="0.3">
      <c r="A38" t="s">
        <v>62</v>
      </c>
      <c r="B38" t="s">
        <v>151</v>
      </c>
      <c r="H38" t="str">
        <f t="shared" si="1"/>
        <v>X</v>
      </c>
      <c r="K38" s="13" t="s">
        <v>403</v>
      </c>
      <c r="L38">
        <f>VLOOKUP(A38,'Init Scalar '!$A$2:$B$90,2,FALSE)</f>
        <v>1.98</v>
      </c>
    </row>
    <row r="39" spans="1:12" x14ac:dyDescent="0.3">
      <c r="A39" t="s">
        <v>76</v>
      </c>
      <c r="B39" t="s">
        <v>165</v>
      </c>
      <c r="H39" t="str">
        <f t="shared" si="1"/>
        <v>X</v>
      </c>
      <c r="L39">
        <f>VLOOKUP(A39,'Init Scalar '!$A$2:$B$90,2,FALSE)</f>
        <v>1</v>
      </c>
    </row>
    <row r="40" spans="1:12" x14ac:dyDescent="0.3">
      <c r="A40" t="s">
        <v>10</v>
      </c>
      <c r="B40" t="s">
        <v>92</v>
      </c>
      <c r="C40" t="s">
        <v>180</v>
      </c>
      <c r="G40" t="s">
        <v>180</v>
      </c>
      <c r="H40" t="str">
        <f t="shared" si="1"/>
        <v/>
      </c>
      <c r="I40" s="13" t="s">
        <v>395</v>
      </c>
      <c r="J40" t="s">
        <v>402</v>
      </c>
      <c r="L40">
        <f>VLOOKUP(A40,'Init Scalar '!$A$2:$B$90,2,FALSE)</f>
        <v>2.93</v>
      </c>
    </row>
    <row r="41" spans="1:12" x14ac:dyDescent="0.3">
      <c r="A41" t="s">
        <v>25</v>
      </c>
      <c r="B41" t="s">
        <v>112</v>
      </c>
      <c r="G41" t="s">
        <v>180</v>
      </c>
      <c r="H41" t="str">
        <f t="shared" si="1"/>
        <v/>
      </c>
      <c r="I41" s="13" t="s">
        <v>389</v>
      </c>
      <c r="J41" t="s">
        <v>402</v>
      </c>
      <c r="L41">
        <f>VLOOKUP(A41,'Init Scalar '!$A$2:$B$90,2,FALSE)</f>
        <v>1.17</v>
      </c>
    </row>
    <row r="42" spans="1:12" x14ac:dyDescent="0.3">
      <c r="A42" t="s">
        <v>21</v>
      </c>
      <c r="B42" t="s">
        <v>107</v>
      </c>
      <c r="E42" t="s">
        <v>180</v>
      </c>
      <c r="H42" t="str">
        <f t="shared" si="1"/>
        <v/>
      </c>
      <c r="K42" s="13" t="s">
        <v>403</v>
      </c>
      <c r="L42">
        <f>VLOOKUP(A42,'Init Scalar '!$A$2:$B$90,2,FALSE)</f>
        <v>0.6</v>
      </c>
    </row>
    <row r="43" spans="1:12" x14ac:dyDescent="0.3">
      <c r="A43" t="s">
        <v>72</v>
      </c>
      <c r="B43" t="s">
        <v>161</v>
      </c>
      <c r="G43" t="s">
        <v>180</v>
      </c>
      <c r="H43" t="str">
        <f t="shared" si="1"/>
        <v/>
      </c>
      <c r="L43">
        <f>VLOOKUP(A43,'Init Scalar '!$A$2:$B$90,2,FALSE)</f>
        <v>2.19</v>
      </c>
    </row>
    <row r="44" spans="1:12" x14ac:dyDescent="0.3">
      <c r="A44" t="s">
        <v>28</v>
      </c>
      <c r="B44" t="s">
        <v>116</v>
      </c>
      <c r="C44" t="s">
        <v>180</v>
      </c>
      <c r="H44" t="str">
        <f t="shared" si="1"/>
        <v/>
      </c>
      <c r="K44" s="13" t="s">
        <v>402</v>
      </c>
      <c r="L44">
        <f>VLOOKUP(A44,'Init Scalar '!$A$2:$B$90,2,FALSE)</f>
        <v>1.57</v>
      </c>
    </row>
    <row r="45" spans="1:12" x14ac:dyDescent="0.3">
      <c r="A45" t="s">
        <v>34</v>
      </c>
      <c r="B45" t="s">
        <v>123</v>
      </c>
      <c r="H45" t="str">
        <f t="shared" si="1"/>
        <v>X</v>
      </c>
      <c r="K45" s="13" t="s">
        <v>403</v>
      </c>
      <c r="L45">
        <f>VLOOKUP(A45,'Init Scalar '!$A$2:$B$90,2,FALSE)</f>
        <v>2.41</v>
      </c>
    </row>
    <row r="46" spans="1:12" x14ac:dyDescent="0.3">
      <c r="A46" t="s">
        <v>73</v>
      </c>
      <c r="B46" t="s">
        <v>162</v>
      </c>
      <c r="G46" t="s">
        <v>180</v>
      </c>
      <c r="H46" t="str">
        <f t="shared" si="1"/>
        <v/>
      </c>
      <c r="L46">
        <f>VLOOKUP(A46,'Init Scalar '!$A$2:$B$90,2,FALSE)</f>
        <v>1.48</v>
      </c>
    </row>
    <row r="47" spans="1:12" x14ac:dyDescent="0.3">
      <c r="A47" t="s">
        <v>85</v>
      </c>
      <c r="B47" t="s">
        <v>174</v>
      </c>
      <c r="H47" t="str">
        <f t="shared" si="1"/>
        <v>X</v>
      </c>
      <c r="K47" s="13" t="s">
        <v>402</v>
      </c>
      <c r="L47">
        <f>VLOOKUP(A47,'Init Scalar '!$A$2:$B$90,2,FALSE)</f>
        <v>1</v>
      </c>
    </row>
    <row r="48" spans="1:12" x14ac:dyDescent="0.3">
      <c r="A48" t="s">
        <v>55</v>
      </c>
      <c r="B48" t="s">
        <v>144</v>
      </c>
      <c r="C48" t="s">
        <v>180</v>
      </c>
      <c r="G48" t="s">
        <v>180</v>
      </c>
      <c r="H48" t="str">
        <f t="shared" si="1"/>
        <v/>
      </c>
      <c r="K48" s="13" t="s">
        <v>406</v>
      </c>
      <c r="L48">
        <f>VLOOKUP(A48,'Init Scalar '!$A$2:$B$90,2,FALSE)</f>
        <v>0.2</v>
      </c>
    </row>
    <row r="49" spans="1:12" x14ac:dyDescent="0.3">
      <c r="A49" t="s">
        <v>80</v>
      </c>
      <c r="B49" t="s">
        <v>169</v>
      </c>
      <c r="H49" t="str">
        <f t="shared" si="1"/>
        <v>X</v>
      </c>
      <c r="L49">
        <f>VLOOKUP(A49,'Init Scalar '!$A$2:$B$90,2,FALSE)</f>
        <v>1</v>
      </c>
    </row>
    <row r="50" spans="1:12" x14ac:dyDescent="0.3">
      <c r="A50" t="s">
        <v>4</v>
      </c>
      <c r="B50" t="s">
        <v>102</v>
      </c>
      <c r="G50" t="s">
        <v>180</v>
      </c>
      <c r="H50" t="str">
        <f t="shared" si="1"/>
        <v/>
      </c>
      <c r="I50" s="13" t="s">
        <v>386</v>
      </c>
      <c r="J50" t="s">
        <v>402</v>
      </c>
      <c r="K50" s="13" t="s">
        <v>403</v>
      </c>
      <c r="L50">
        <f>VLOOKUP(A50,'Init Scalar '!$A$2:$B$90,2,FALSE)</f>
        <v>2.11</v>
      </c>
    </row>
    <row r="51" spans="1:12" x14ac:dyDescent="0.3">
      <c r="A51" t="s">
        <v>29</v>
      </c>
      <c r="B51" t="s">
        <v>117</v>
      </c>
      <c r="C51" t="s">
        <v>180</v>
      </c>
      <c r="H51" t="str">
        <f t="shared" si="1"/>
        <v/>
      </c>
      <c r="K51" s="13" t="s">
        <v>403</v>
      </c>
      <c r="L51">
        <f>VLOOKUP(A51,'Init Scalar '!$A$2:$B$90,2,FALSE)</f>
        <v>2.0499999999999998</v>
      </c>
    </row>
    <row r="52" spans="1:12" x14ac:dyDescent="0.3">
      <c r="A52" t="s">
        <v>49</v>
      </c>
      <c r="B52" t="s">
        <v>138</v>
      </c>
      <c r="H52" t="str">
        <f t="shared" si="1"/>
        <v>X</v>
      </c>
      <c r="J52" t="s">
        <v>402</v>
      </c>
      <c r="L52">
        <f>VLOOKUP(A52,'Init Scalar '!$A$2:$B$90,2,FALSE)</f>
        <v>0.62</v>
      </c>
    </row>
    <row r="53" spans="1:12" x14ac:dyDescent="0.3">
      <c r="A53" t="s">
        <v>82</v>
      </c>
      <c r="B53" t="s">
        <v>171</v>
      </c>
      <c r="H53" t="str">
        <f t="shared" si="1"/>
        <v>X</v>
      </c>
      <c r="L53">
        <f>VLOOKUP(A53,'Init Scalar '!$A$2:$B$90,2,FALSE)</f>
        <v>1</v>
      </c>
    </row>
    <row r="54" spans="1:12" x14ac:dyDescent="0.3">
      <c r="A54" t="s">
        <v>50</v>
      </c>
      <c r="B54" t="s">
        <v>139</v>
      </c>
      <c r="H54" t="str">
        <f t="shared" si="1"/>
        <v>X</v>
      </c>
      <c r="J54" t="s">
        <v>402</v>
      </c>
      <c r="K54" s="13" t="s">
        <v>402</v>
      </c>
      <c r="L54">
        <f>VLOOKUP(A54,'Init Scalar '!$A$2:$B$90,2,FALSE)</f>
        <v>0.46</v>
      </c>
    </row>
    <row r="55" spans="1:12" x14ac:dyDescent="0.3">
      <c r="A55" t="s">
        <v>65</v>
      </c>
      <c r="B55" t="s">
        <v>154</v>
      </c>
      <c r="G55" t="s">
        <v>264</v>
      </c>
      <c r="H55" t="str">
        <f t="shared" si="1"/>
        <v>X</v>
      </c>
      <c r="L55">
        <f>VLOOKUP(A55,'Init Scalar '!$A$2:$B$90,2,FALSE)</f>
        <v>0.79</v>
      </c>
    </row>
    <row r="56" spans="1:12" x14ac:dyDescent="0.3">
      <c r="A56" t="s">
        <v>70</v>
      </c>
      <c r="B56" t="s">
        <v>159</v>
      </c>
      <c r="G56" t="s">
        <v>180</v>
      </c>
      <c r="H56" t="str">
        <f t="shared" si="1"/>
        <v/>
      </c>
      <c r="L56">
        <f>VLOOKUP(A56,'Init Scalar '!$A$2:$B$90,2,FALSE)</f>
        <v>5</v>
      </c>
    </row>
    <row r="57" spans="1:12" x14ac:dyDescent="0.3">
      <c r="A57" t="s">
        <v>3</v>
      </c>
      <c r="B57" t="s">
        <v>122</v>
      </c>
      <c r="H57" t="str">
        <f t="shared" si="1"/>
        <v>X</v>
      </c>
      <c r="K57" s="13" t="s">
        <v>403</v>
      </c>
      <c r="L57">
        <f>VLOOKUP(A57,'Init Scalar '!$A$2:$B$90,2,FALSE)</f>
        <v>17.12</v>
      </c>
    </row>
    <row r="58" spans="1:12" x14ac:dyDescent="0.3">
      <c r="A58" t="s">
        <v>56</v>
      </c>
      <c r="B58" t="s">
        <v>145</v>
      </c>
      <c r="C58" t="s">
        <v>180</v>
      </c>
      <c r="D58" t="s">
        <v>180</v>
      </c>
      <c r="H58" t="str">
        <f t="shared" si="1"/>
        <v/>
      </c>
      <c r="L58">
        <f>VLOOKUP(A58,'Init Scalar '!$A$2:$B$90,2,FALSE)</f>
        <v>0.69</v>
      </c>
    </row>
    <row r="59" spans="1:12" x14ac:dyDescent="0.3">
      <c r="A59" t="s">
        <v>30</v>
      </c>
      <c r="B59" t="s">
        <v>118</v>
      </c>
      <c r="C59" t="s">
        <v>180</v>
      </c>
      <c r="G59" t="s">
        <v>180</v>
      </c>
      <c r="H59" t="str">
        <f t="shared" si="1"/>
        <v/>
      </c>
      <c r="L59">
        <f>VLOOKUP(A59,'Init Scalar '!$A$2:$B$90,2,FALSE)</f>
        <v>1.98</v>
      </c>
    </row>
    <row r="60" spans="1:12" x14ac:dyDescent="0.3">
      <c r="A60" t="s">
        <v>57</v>
      </c>
      <c r="B60" t="s">
        <v>146</v>
      </c>
      <c r="D60" t="s">
        <v>180</v>
      </c>
      <c r="H60" t="str">
        <f t="shared" si="1"/>
        <v/>
      </c>
      <c r="K60" s="13" t="s">
        <v>403</v>
      </c>
      <c r="L60">
        <f>VLOOKUP(A60,'Init Scalar '!$A$2:$B$90,2,FALSE)</f>
        <v>0.31</v>
      </c>
    </row>
    <row r="61" spans="1:12" x14ac:dyDescent="0.3">
      <c r="A61" t="s">
        <v>35</v>
      </c>
      <c r="B61" t="s">
        <v>124</v>
      </c>
      <c r="G61" t="s">
        <v>180</v>
      </c>
      <c r="H61" t="str">
        <f t="shared" si="1"/>
        <v/>
      </c>
      <c r="J61" t="s">
        <v>402</v>
      </c>
      <c r="K61" s="13" t="s">
        <v>402</v>
      </c>
      <c r="L61">
        <f>VLOOKUP(A61,'Init Scalar '!$A$2:$B$90,2,FALSE)</f>
        <v>3.9999999999999998E-6</v>
      </c>
    </row>
    <row r="62" spans="1:12" x14ac:dyDescent="0.3">
      <c r="A62" t="s">
        <v>54</v>
      </c>
      <c r="B62" t="s">
        <v>143</v>
      </c>
      <c r="H62" t="str">
        <f t="shared" si="1"/>
        <v>X</v>
      </c>
      <c r="K62" s="13" t="s">
        <v>403</v>
      </c>
      <c r="L62">
        <f>VLOOKUP(A62,'Init Scalar '!$A$2:$B$90,2,FALSE)</f>
        <v>3.17</v>
      </c>
    </row>
    <row r="63" spans="1:12" x14ac:dyDescent="0.3">
      <c r="A63" t="s">
        <v>64</v>
      </c>
      <c r="B63" t="s">
        <v>153</v>
      </c>
      <c r="G63" t="s">
        <v>264</v>
      </c>
      <c r="H63" t="str">
        <f t="shared" si="1"/>
        <v>X</v>
      </c>
      <c r="L63">
        <f>VLOOKUP(A63,'Init Scalar '!$A$2:$B$90,2,FALSE)</f>
        <v>0.62</v>
      </c>
    </row>
    <row r="64" spans="1:12" x14ac:dyDescent="0.3">
      <c r="A64" t="s">
        <v>32</v>
      </c>
      <c r="B64" t="s">
        <v>120</v>
      </c>
      <c r="G64" t="s">
        <v>180</v>
      </c>
      <c r="H64" t="str">
        <f t="shared" si="1"/>
        <v/>
      </c>
      <c r="J64" t="s">
        <v>402</v>
      </c>
      <c r="K64" s="13" t="s">
        <v>403</v>
      </c>
      <c r="L64">
        <f>VLOOKUP(A64,'Init Scalar '!$A$2:$B$90,2,FALSE)</f>
        <v>2.0699999999999998</v>
      </c>
    </row>
    <row r="65" spans="1:12" x14ac:dyDescent="0.3">
      <c r="A65" t="s">
        <v>40</v>
      </c>
      <c r="B65" t="s">
        <v>129</v>
      </c>
      <c r="D65" t="s">
        <v>180</v>
      </c>
      <c r="H65" t="str">
        <f t="shared" si="1"/>
        <v/>
      </c>
      <c r="J65" t="s">
        <v>402</v>
      </c>
      <c r="K65" s="13" t="s">
        <v>402</v>
      </c>
      <c r="L65">
        <f>VLOOKUP(A65,'Init Scalar '!$A$2:$B$90,2,FALSE)</f>
        <v>2.9999999999999997E-4</v>
      </c>
    </row>
    <row r="66" spans="1:12" x14ac:dyDescent="0.3">
      <c r="A66" t="s">
        <v>77</v>
      </c>
      <c r="B66" t="s">
        <v>166</v>
      </c>
      <c r="D66" t="s">
        <v>180</v>
      </c>
      <c r="H66" t="str">
        <f t="shared" ref="H66:H88" si="2">IF(OR(COUNTIF(C66:G66,"X")=0,COUNTIF(C66:G66,"B")&lt;&gt;0),"X","")</f>
        <v/>
      </c>
      <c r="K66" s="13" t="s">
        <v>406</v>
      </c>
      <c r="L66">
        <f>VLOOKUP(A66,'Init Scalar '!$A$2:$B$90,2,FALSE)</f>
        <v>1</v>
      </c>
    </row>
    <row r="67" spans="1:12" x14ac:dyDescent="0.3">
      <c r="A67" t="s">
        <v>27</v>
      </c>
      <c r="B67" t="s">
        <v>115</v>
      </c>
      <c r="H67" t="str">
        <f t="shared" si="2"/>
        <v>X</v>
      </c>
      <c r="J67" t="s">
        <v>402</v>
      </c>
      <c r="K67" s="13" t="s">
        <v>403</v>
      </c>
      <c r="L67">
        <f>VLOOKUP(A67,'Init Scalar '!$A$2:$B$90,2,FALSE)</f>
        <v>1</v>
      </c>
    </row>
    <row r="68" spans="1:12" x14ac:dyDescent="0.3">
      <c r="A68" t="s">
        <v>53</v>
      </c>
      <c r="B68" t="s">
        <v>142</v>
      </c>
      <c r="C68" t="s">
        <v>180</v>
      </c>
      <c r="H68" t="str">
        <f t="shared" si="2"/>
        <v/>
      </c>
      <c r="K68" s="13" t="s">
        <v>403</v>
      </c>
      <c r="L68">
        <f>VLOOKUP(A68,'Init Scalar '!$A$2:$B$90,2,FALSE)</f>
        <v>2.82</v>
      </c>
    </row>
    <row r="69" spans="1:12" x14ac:dyDescent="0.3">
      <c r="A69" t="s">
        <v>45</v>
      </c>
      <c r="B69" t="s">
        <v>134</v>
      </c>
      <c r="H69" t="str">
        <f t="shared" si="2"/>
        <v>X</v>
      </c>
      <c r="K69" s="13" t="s">
        <v>403</v>
      </c>
      <c r="L69">
        <f>VLOOKUP(A69,'Init Scalar '!$A$2:$B$90,2,FALSE)</f>
        <v>1.67</v>
      </c>
    </row>
    <row r="70" spans="1:12" x14ac:dyDescent="0.3">
      <c r="A70" t="s">
        <v>46</v>
      </c>
      <c r="B70" t="s">
        <v>135</v>
      </c>
      <c r="H70" t="str">
        <f t="shared" si="2"/>
        <v>X</v>
      </c>
      <c r="K70" s="13" t="s">
        <v>402</v>
      </c>
      <c r="L70">
        <f>VLOOKUP(A70,'Init Scalar '!$A$2:$B$90,2,FALSE)</f>
        <v>0.03</v>
      </c>
    </row>
    <row r="71" spans="1:12" x14ac:dyDescent="0.3">
      <c r="A71" t="s">
        <v>37</v>
      </c>
      <c r="B71" t="s">
        <v>126</v>
      </c>
      <c r="C71" t="s">
        <v>180</v>
      </c>
      <c r="G71" t="s">
        <v>180</v>
      </c>
      <c r="H71" t="str">
        <f t="shared" si="2"/>
        <v/>
      </c>
      <c r="I71" s="13" t="s">
        <v>397</v>
      </c>
      <c r="J71" t="s">
        <v>402</v>
      </c>
      <c r="K71" s="13" t="s">
        <v>402</v>
      </c>
      <c r="L71">
        <f>VLOOKUP(A71,'Init Scalar '!$A$2:$B$90,2,FALSE)</f>
        <v>8.9999999999999998E-4</v>
      </c>
    </row>
    <row r="72" spans="1:12" x14ac:dyDescent="0.3">
      <c r="A72" t="s">
        <v>14</v>
      </c>
      <c r="B72" t="s">
        <v>97</v>
      </c>
      <c r="G72" t="s">
        <v>180</v>
      </c>
      <c r="H72" t="str">
        <f t="shared" si="2"/>
        <v/>
      </c>
      <c r="I72" s="13" t="s">
        <v>398</v>
      </c>
      <c r="J72" t="s">
        <v>402</v>
      </c>
      <c r="K72" s="13" t="s">
        <v>403</v>
      </c>
      <c r="L72">
        <f>VLOOKUP(A72,'Init Scalar '!$A$2:$B$90,2,FALSE)</f>
        <v>1.92</v>
      </c>
    </row>
    <row r="73" spans="1:12" x14ac:dyDescent="0.3">
      <c r="A73" t="s">
        <v>59</v>
      </c>
      <c r="B73" t="s">
        <v>148</v>
      </c>
      <c r="G73" t="s">
        <v>180</v>
      </c>
      <c r="H73" t="str">
        <f t="shared" si="2"/>
        <v/>
      </c>
      <c r="K73" s="13" t="s">
        <v>403</v>
      </c>
      <c r="L73">
        <f>VLOOKUP(A73,'Init Scalar '!$A$2:$B$90,2,FALSE)</f>
        <v>2.08</v>
      </c>
    </row>
    <row r="74" spans="1:12" x14ac:dyDescent="0.3">
      <c r="A74" t="s">
        <v>38</v>
      </c>
      <c r="B74" t="s">
        <v>127</v>
      </c>
      <c r="C74" t="s">
        <v>180</v>
      </c>
      <c r="G74" t="s">
        <v>180</v>
      </c>
      <c r="H74" t="str">
        <f t="shared" si="2"/>
        <v/>
      </c>
      <c r="I74" s="13" t="s">
        <v>399</v>
      </c>
      <c r="J74" t="s">
        <v>402</v>
      </c>
      <c r="K74" s="13" t="s">
        <v>403</v>
      </c>
      <c r="L74">
        <f>VLOOKUP(A74,'Init Scalar '!$A$2:$B$90,2,FALSE)</f>
        <v>2.42</v>
      </c>
    </row>
    <row r="75" spans="1:12" x14ac:dyDescent="0.3">
      <c r="A75" t="s">
        <v>19</v>
      </c>
      <c r="B75" t="s">
        <v>105</v>
      </c>
      <c r="H75" t="str">
        <f t="shared" si="2"/>
        <v>X</v>
      </c>
      <c r="J75" t="s">
        <v>402</v>
      </c>
      <c r="K75" s="13" t="s">
        <v>403</v>
      </c>
      <c r="L75">
        <f>VLOOKUP(A75,'Init Scalar '!$A$2:$B$90,2,FALSE)</f>
        <v>3.42</v>
      </c>
    </row>
    <row r="76" spans="1:12" x14ac:dyDescent="0.3">
      <c r="A76" t="s">
        <v>60</v>
      </c>
      <c r="B76" t="s">
        <v>149</v>
      </c>
      <c r="H76" t="str">
        <f t="shared" si="2"/>
        <v>X</v>
      </c>
      <c r="K76" s="13" t="s">
        <v>402</v>
      </c>
      <c r="L76">
        <f>VLOOKUP(A76,'Init Scalar '!$A$2:$B$90,2,FALSE)</f>
        <v>0.02</v>
      </c>
    </row>
    <row r="77" spans="1:12" x14ac:dyDescent="0.3">
      <c r="A77" t="s">
        <v>33</v>
      </c>
      <c r="B77" t="s">
        <v>121</v>
      </c>
      <c r="G77" t="s">
        <v>180</v>
      </c>
      <c r="H77" t="str">
        <f t="shared" si="2"/>
        <v/>
      </c>
      <c r="I77" s="13" t="s">
        <v>400</v>
      </c>
      <c r="J77" t="s">
        <v>402</v>
      </c>
      <c r="L77">
        <f>VLOOKUP(A77,'Init Scalar '!$A$2:$B$90,2,FALSE)</f>
        <v>2.2999999999999998</v>
      </c>
    </row>
    <row r="78" spans="1:12" x14ac:dyDescent="0.3">
      <c r="A78" t="s">
        <v>11</v>
      </c>
      <c r="B78" t="s">
        <v>94</v>
      </c>
      <c r="G78" t="s">
        <v>180</v>
      </c>
      <c r="H78" t="str">
        <f t="shared" si="2"/>
        <v/>
      </c>
      <c r="K78" s="13" t="s">
        <v>406</v>
      </c>
      <c r="L78">
        <f>VLOOKUP(A78,'Init Scalar '!$A$2:$B$90,2,FALSE)</f>
        <v>1</v>
      </c>
    </row>
    <row r="79" spans="1:12" x14ac:dyDescent="0.3">
      <c r="A79" t="s">
        <v>15</v>
      </c>
      <c r="B79" t="s">
        <v>98</v>
      </c>
      <c r="C79" t="s">
        <v>180</v>
      </c>
      <c r="H79" t="str">
        <f t="shared" si="2"/>
        <v/>
      </c>
      <c r="K79" s="13" t="s">
        <v>402</v>
      </c>
      <c r="L79">
        <f>VLOOKUP(A79,'Init Scalar '!$A$2:$B$90,2,FALSE)</f>
        <v>1.05</v>
      </c>
    </row>
    <row r="80" spans="1:12" x14ac:dyDescent="0.3">
      <c r="A80" t="s">
        <v>39</v>
      </c>
      <c r="B80" t="s">
        <v>128</v>
      </c>
      <c r="C80" t="s">
        <v>180</v>
      </c>
      <c r="H80" t="str">
        <f t="shared" si="2"/>
        <v/>
      </c>
      <c r="K80" s="13" t="s">
        <v>403</v>
      </c>
      <c r="L80">
        <f>VLOOKUP(A80,'Init Scalar '!$A$2:$B$90,2,FALSE)</f>
        <v>3.05</v>
      </c>
    </row>
    <row r="81" spans="1:12" x14ac:dyDescent="0.3">
      <c r="A81" t="s">
        <v>13</v>
      </c>
      <c r="B81" t="s">
        <v>96</v>
      </c>
      <c r="H81" t="str">
        <f t="shared" si="2"/>
        <v>X</v>
      </c>
      <c r="K81" s="13" t="s">
        <v>403</v>
      </c>
      <c r="L81">
        <f>VLOOKUP(A81,'Init Scalar '!$A$2:$B$90,2,FALSE)</f>
        <v>1.93</v>
      </c>
    </row>
    <row r="82" spans="1:12" x14ac:dyDescent="0.3">
      <c r="A82" t="s">
        <v>51</v>
      </c>
      <c r="B82" t="s">
        <v>140</v>
      </c>
      <c r="H82" t="str">
        <f t="shared" si="2"/>
        <v>X</v>
      </c>
      <c r="K82" s="13" t="s">
        <v>403</v>
      </c>
      <c r="L82">
        <f>VLOOKUP(A82,'Init Scalar '!$A$2:$B$90,2,FALSE)</f>
        <v>3.15</v>
      </c>
    </row>
    <row r="83" spans="1:12" x14ac:dyDescent="0.3">
      <c r="A83" t="s">
        <v>16</v>
      </c>
      <c r="B83" t="s">
        <v>99</v>
      </c>
      <c r="G83" t="s">
        <v>180</v>
      </c>
      <c r="H83" t="str">
        <f t="shared" si="2"/>
        <v/>
      </c>
      <c r="K83" s="13" t="s">
        <v>403</v>
      </c>
      <c r="L83">
        <f>VLOOKUP(A83,'Init Scalar '!$A$2:$B$90,2,FALSE)</f>
        <v>2.44</v>
      </c>
    </row>
    <row r="84" spans="1:12" x14ac:dyDescent="0.3">
      <c r="A84" t="s">
        <v>43</v>
      </c>
      <c r="B84" t="s">
        <v>132</v>
      </c>
      <c r="H84" t="str">
        <f t="shared" si="2"/>
        <v>X</v>
      </c>
      <c r="K84" s="13" t="s">
        <v>403</v>
      </c>
      <c r="L84">
        <f>VLOOKUP(A84,'Init Scalar '!$A$2:$B$90,2,FALSE)</f>
        <v>1</v>
      </c>
    </row>
    <row r="85" spans="1:12" x14ac:dyDescent="0.3">
      <c r="A85" t="s">
        <v>79</v>
      </c>
      <c r="B85" t="s">
        <v>168</v>
      </c>
      <c r="E85" t="s">
        <v>180</v>
      </c>
      <c r="H85" t="str">
        <f t="shared" si="2"/>
        <v/>
      </c>
      <c r="K85" s="13" t="s">
        <v>402</v>
      </c>
      <c r="L85">
        <f>VLOOKUP(A85,'Init Scalar '!$A$2:$B$90,2,FALSE)</f>
        <v>0.61</v>
      </c>
    </row>
    <row r="86" spans="1:12" x14ac:dyDescent="0.3">
      <c r="A86" t="s">
        <v>74</v>
      </c>
      <c r="B86" t="s">
        <v>163</v>
      </c>
      <c r="G86" t="s">
        <v>180</v>
      </c>
      <c r="H86" t="str">
        <f t="shared" si="2"/>
        <v/>
      </c>
      <c r="K86" s="13" t="s">
        <v>403</v>
      </c>
      <c r="L86">
        <f>VLOOKUP(A86,'Init Scalar '!$A$2:$B$90,2,FALSE)</f>
        <v>1</v>
      </c>
    </row>
    <row r="87" spans="1:12" x14ac:dyDescent="0.3">
      <c r="A87" t="s">
        <v>83</v>
      </c>
      <c r="B87" t="s">
        <v>172</v>
      </c>
      <c r="E87" t="s">
        <v>180</v>
      </c>
      <c r="H87" t="str">
        <f t="shared" si="2"/>
        <v/>
      </c>
      <c r="K87" s="13" t="s">
        <v>402</v>
      </c>
      <c r="L87">
        <f>VLOOKUP(A87,'Init Scalar '!$A$2:$B$90,2,FALSE)</f>
        <v>1</v>
      </c>
    </row>
    <row r="88" spans="1:12" x14ac:dyDescent="0.3">
      <c r="A88" t="s">
        <v>84</v>
      </c>
      <c r="B88" t="s">
        <v>173</v>
      </c>
      <c r="H88" t="str">
        <f t="shared" si="2"/>
        <v>X</v>
      </c>
      <c r="K88" s="13" t="s">
        <v>402</v>
      </c>
      <c r="L88">
        <f>VLOOKUP(A88,'Init Scalar '!$A$2:$B$90,2,FALSE)</f>
        <v>1</v>
      </c>
    </row>
  </sheetData>
  <autoFilter ref="A1:K8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8"/>
  <sheetViews>
    <sheetView workbookViewId="0">
      <pane xSplit="2" ySplit="2" topLeftCell="E28" activePane="bottomRight" state="frozen"/>
      <selection pane="topRight" activeCell="C1" sqref="C1"/>
      <selection pane="bottomLeft" activeCell="A3" sqref="A3"/>
      <selection pane="bottomRight" activeCell="B44" sqref="B44"/>
    </sheetView>
  </sheetViews>
  <sheetFormatPr defaultRowHeight="14.4" x14ac:dyDescent="0.3"/>
  <cols>
    <col min="2" max="2" width="27.77734375" bestFit="1" customWidth="1"/>
    <col min="3" max="3" width="14.5546875" bestFit="1" customWidth="1"/>
    <col min="4" max="4" width="34.77734375" customWidth="1"/>
    <col min="5" max="5" width="34.109375" customWidth="1"/>
    <col min="6" max="6" width="24.88671875" customWidth="1"/>
  </cols>
  <sheetData>
    <row r="1" spans="1:6" x14ac:dyDescent="0.3">
      <c r="A1" t="s">
        <v>90</v>
      </c>
      <c r="B1" t="s">
        <v>179</v>
      </c>
      <c r="C1" t="s">
        <v>275</v>
      </c>
      <c r="D1" t="s">
        <v>278</v>
      </c>
      <c r="E1" t="s">
        <v>279</v>
      </c>
      <c r="F1" t="s">
        <v>346</v>
      </c>
    </row>
    <row r="2" spans="1:6" hidden="1" x14ac:dyDescent="0.3">
      <c r="A2" t="s">
        <v>3</v>
      </c>
      <c r="B2" t="s">
        <v>122</v>
      </c>
      <c r="C2" t="str">
        <f>VLOOKUP(A2,'Group Condition'!A2:I88,8,FALSE)</f>
        <v>X</v>
      </c>
      <c r="D2" t="s">
        <v>277</v>
      </c>
      <c r="E2" t="s">
        <v>334</v>
      </c>
    </row>
    <row r="3" spans="1:6" x14ac:dyDescent="0.3">
      <c r="A3" t="s">
        <v>4</v>
      </c>
      <c r="B3" t="s">
        <v>102</v>
      </c>
      <c r="C3" t="str">
        <f>VLOOKUP(A3,'Group Condition'!A3:I89,8,FALSE)</f>
        <v/>
      </c>
      <c r="D3" t="s">
        <v>280</v>
      </c>
      <c r="E3" t="s">
        <v>281</v>
      </c>
      <c r="F3" t="s">
        <v>347</v>
      </c>
    </row>
    <row r="4" spans="1:6" hidden="1" x14ac:dyDescent="0.3">
      <c r="A4" t="s">
        <v>5</v>
      </c>
      <c r="B4" t="s">
        <v>110</v>
      </c>
      <c r="C4" t="e">
        <f>VLOOKUP(A4,'Group Condition'!A4:I90,8,FALSE)</f>
        <v>#N/A</v>
      </c>
    </row>
    <row r="5" spans="1:6" x14ac:dyDescent="0.3">
      <c r="A5" t="s">
        <v>6</v>
      </c>
      <c r="B5" t="s">
        <v>104</v>
      </c>
      <c r="C5" t="str">
        <f>VLOOKUP(A5,'Group Condition'!A5:I91,8,FALSE)</f>
        <v/>
      </c>
      <c r="F5" t="s">
        <v>289</v>
      </c>
    </row>
    <row r="6" spans="1:6" hidden="1" x14ac:dyDescent="0.3">
      <c r="A6" t="s">
        <v>7</v>
      </c>
      <c r="B6" t="s">
        <v>114</v>
      </c>
      <c r="C6" t="str">
        <f>VLOOKUP(A6,'Group Condition'!A6:I92,8,FALSE)</f>
        <v>X</v>
      </c>
    </row>
    <row r="7" spans="1:6" x14ac:dyDescent="0.3">
      <c r="A7" t="s">
        <v>8</v>
      </c>
      <c r="B7" t="s">
        <v>101</v>
      </c>
      <c r="C7" t="str">
        <f>VLOOKUP(A7,'Group Condition'!A7:I93,8,FALSE)</f>
        <v/>
      </c>
      <c r="D7" t="s">
        <v>282</v>
      </c>
      <c r="E7" t="s">
        <v>338</v>
      </c>
      <c r="F7" t="s">
        <v>365</v>
      </c>
    </row>
    <row r="8" spans="1:6" hidden="1" x14ac:dyDescent="0.3">
      <c r="A8" t="s">
        <v>9</v>
      </c>
      <c r="B8" t="s">
        <v>93</v>
      </c>
      <c r="C8" t="str">
        <f>VLOOKUP(A8,'Group Condition'!A8:I94,8,FALSE)</f>
        <v>X</v>
      </c>
      <c r="D8" t="s">
        <v>287</v>
      </c>
      <c r="E8" t="s">
        <v>290</v>
      </c>
    </row>
    <row r="9" spans="1:6" x14ac:dyDescent="0.3">
      <c r="A9" t="s">
        <v>25</v>
      </c>
      <c r="B9" t="s">
        <v>112</v>
      </c>
      <c r="C9" t="str">
        <f>VLOOKUP(A9,'Group Condition'!A9:I95,8,FALSE)</f>
        <v/>
      </c>
      <c r="D9" t="s">
        <v>288</v>
      </c>
      <c r="E9" t="s">
        <v>339</v>
      </c>
      <c r="F9" t="s">
        <v>366</v>
      </c>
    </row>
    <row r="10" spans="1:6" x14ac:dyDescent="0.3">
      <c r="A10" t="s">
        <v>35</v>
      </c>
      <c r="B10" t="s">
        <v>124</v>
      </c>
      <c r="C10" t="str">
        <f>VLOOKUP(A10,'Group Condition'!A10:I96,8,FALSE)</f>
        <v/>
      </c>
      <c r="D10" t="s">
        <v>289</v>
      </c>
      <c r="E10" t="s">
        <v>291</v>
      </c>
      <c r="F10" t="s">
        <v>348</v>
      </c>
    </row>
    <row r="11" spans="1:6" x14ac:dyDescent="0.3">
      <c r="A11" t="s">
        <v>40</v>
      </c>
      <c r="B11" t="s">
        <v>129</v>
      </c>
      <c r="C11" t="str">
        <f>VLOOKUP(A11,'Group Condition'!A11:I97,8,FALSE)</f>
        <v/>
      </c>
      <c r="D11" t="s">
        <v>292</v>
      </c>
      <c r="E11" t="s">
        <v>293</v>
      </c>
      <c r="F11" t="s">
        <v>349</v>
      </c>
    </row>
    <row r="12" spans="1:6" hidden="1" x14ac:dyDescent="0.3">
      <c r="A12" t="s">
        <v>66</v>
      </c>
      <c r="B12" t="s">
        <v>155</v>
      </c>
      <c r="C12" t="str">
        <f>VLOOKUP(A12,'Group Condition'!A12:I98,8,FALSE)</f>
        <v>X</v>
      </c>
    </row>
    <row r="13" spans="1:6" x14ac:dyDescent="0.3">
      <c r="A13" t="s">
        <v>58</v>
      </c>
      <c r="B13" t="s">
        <v>147</v>
      </c>
      <c r="C13" t="str">
        <f>VLOOKUP(A13,'Group Condition'!A13:I99,8,FALSE)</f>
        <v/>
      </c>
    </row>
    <row r="14" spans="1:6" x14ac:dyDescent="0.3">
      <c r="A14" t="s">
        <v>78</v>
      </c>
      <c r="B14" t="s">
        <v>167</v>
      </c>
      <c r="C14" t="e">
        <f>VLOOKUP(A14,'Group Condition'!A14:I100,8,FALSE)</f>
        <v>#N/A</v>
      </c>
    </row>
    <row r="15" spans="1:6" hidden="1" x14ac:dyDescent="0.3">
      <c r="A15" t="s">
        <v>68</v>
      </c>
      <c r="B15" t="s">
        <v>157</v>
      </c>
      <c r="C15" t="e">
        <f>VLOOKUP(A15,'Group Condition'!A15:I101,8,FALSE)</f>
        <v>#N/A</v>
      </c>
    </row>
    <row r="16" spans="1:6" hidden="1" x14ac:dyDescent="0.3">
      <c r="A16" t="s">
        <v>20</v>
      </c>
      <c r="B16" t="s">
        <v>106</v>
      </c>
      <c r="C16" t="e">
        <f>VLOOKUP(A16,'Group Condition'!A16:I102,8,FALSE)</f>
        <v>#N/A</v>
      </c>
    </row>
    <row r="17" spans="1:6" x14ac:dyDescent="0.3">
      <c r="A17" t="s">
        <v>31</v>
      </c>
      <c r="B17" t="s">
        <v>119</v>
      </c>
      <c r="C17" t="e">
        <f>VLOOKUP(A17,'Group Condition'!A17:I103,8,FALSE)</f>
        <v>#N/A</v>
      </c>
      <c r="D17" t="s">
        <v>294</v>
      </c>
      <c r="E17" t="s">
        <v>340</v>
      </c>
      <c r="F17" t="s">
        <v>350</v>
      </c>
    </row>
    <row r="18" spans="1:6" hidden="1" x14ac:dyDescent="0.3">
      <c r="A18" t="s">
        <v>48</v>
      </c>
      <c r="B18" t="s">
        <v>137</v>
      </c>
      <c r="C18" t="e">
        <f>VLOOKUP(A18,'Group Condition'!A18:I104,8,FALSE)</f>
        <v>#N/A</v>
      </c>
    </row>
    <row r="19" spans="1:6" x14ac:dyDescent="0.3">
      <c r="A19" t="s">
        <v>12</v>
      </c>
      <c r="B19" t="s">
        <v>95</v>
      </c>
      <c r="C19" t="e">
        <f>VLOOKUP(A19,'Group Condition'!A19:I105,8,FALSE)</f>
        <v>#N/A</v>
      </c>
      <c r="D19" t="s">
        <v>295</v>
      </c>
      <c r="E19" t="s">
        <v>297</v>
      </c>
      <c r="F19" t="s">
        <v>289</v>
      </c>
    </row>
    <row r="20" spans="1:6" x14ac:dyDescent="0.3">
      <c r="A20" t="s">
        <v>22</v>
      </c>
      <c r="B20" t="s">
        <v>108</v>
      </c>
      <c r="C20" t="e">
        <f>VLOOKUP(A20,'Group Condition'!A20:I106,8,FALSE)</f>
        <v>#N/A</v>
      </c>
      <c r="D20" t="s">
        <v>296</v>
      </c>
      <c r="E20" t="s">
        <v>298</v>
      </c>
      <c r="F20" t="s">
        <v>289</v>
      </c>
    </row>
    <row r="21" spans="1:6" x14ac:dyDescent="0.3">
      <c r="A21" t="s">
        <v>74</v>
      </c>
      <c r="B21" t="s">
        <v>163</v>
      </c>
      <c r="C21" t="str">
        <f>VLOOKUP(A21,'Group Condition'!A21:I107,8,FALSE)</f>
        <v/>
      </c>
      <c r="D21" t="s">
        <v>299</v>
      </c>
      <c r="E21" t="s">
        <v>341</v>
      </c>
      <c r="F21" t="s">
        <v>351</v>
      </c>
    </row>
    <row r="22" spans="1:6" hidden="1" x14ac:dyDescent="0.3">
      <c r="A22" t="s">
        <v>75</v>
      </c>
      <c r="B22" t="s">
        <v>164</v>
      </c>
      <c r="C22" t="e">
        <f>VLOOKUP(A22,'Group Condition'!A22:I108,8,FALSE)</f>
        <v>#N/A</v>
      </c>
    </row>
    <row r="23" spans="1:6" hidden="1" x14ac:dyDescent="0.3">
      <c r="A23" t="s">
        <v>80</v>
      </c>
      <c r="B23" t="s">
        <v>169</v>
      </c>
      <c r="C23" t="str">
        <f>VLOOKUP(A23,'Group Condition'!A23:I109,8,FALSE)</f>
        <v>X</v>
      </c>
    </row>
    <row r="24" spans="1:6" hidden="1" x14ac:dyDescent="0.3">
      <c r="A24" t="s">
        <v>81</v>
      </c>
      <c r="B24" t="s">
        <v>170</v>
      </c>
      <c r="C24" t="e">
        <f>VLOOKUP(A24,'Group Condition'!A24:I110,8,FALSE)</f>
        <v>#N/A</v>
      </c>
    </row>
    <row r="25" spans="1:6" x14ac:dyDescent="0.3">
      <c r="A25" t="s">
        <v>36</v>
      </c>
      <c r="B25" t="s">
        <v>125</v>
      </c>
      <c r="C25" t="e">
        <f>VLOOKUP(A25,'Group Condition'!A25:I111,8,FALSE)</f>
        <v>#N/A</v>
      </c>
      <c r="D25" t="s">
        <v>283</v>
      </c>
      <c r="E25" t="s">
        <v>291</v>
      </c>
      <c r="F25" t="s">
        <v>367</v>
      </c>
    </row>
    <row r="26" spans="1:6" hidden="1" x14ac:dyDescent="0.3">
      <c r="A26" t="s">
        <v>17</v>
      </c>
      <c r="B26" t="s">
        <v>100</v>
      </c>
      <c r="C26" t="str">
        <f>VLOOKUP(A26,'Group Condition'!A26:I112,8,FALSE)</f>
        <v>X</v>
      </c>
    </row>
    <row r="27" spans="1:6" x14ac:dyDescent="0.3">
      <c r="A27" t="s">
        <v>79</v>
      </c>
      <c r="B27" t="s">
        <v>168</v>
      </c>
      <c r="C27" t="str">
        <f>VLOOKUP(A27,'Group Condition'!A27:I113,8,FALSE)</f>
        <v/>
      </c>
      <c r="F27" t="s">
        <v>368</v>
      </c>
    </row>
    <row r="28" spans="1:6" x14ac:dyDescent="0.3">
      <c r="A28" t="s">
        <v>42</v>
      </c>
      <c r="B28" t="s">
        <v>131</v>
      </c>
      <c r="C28" t="str">
        <f>VLOOKUP(A28,'Group Condition'!A28:I114,8,FALSE)</f>
        <v/>
      </c>
      <c r="E28" t="s">
        <v>301</v>
      </c>
      <c r="F28" t="s">
        <v>352</v>
      </c>
    </row>
    <row r="29" spans="1:6" hidden="1" x14ac:dyDescent="0.3">
      <c r="A29" t="s">
        <v>63</v>
      </c>
      <c r="B29" t="s">
        <v>152</v>
      </c>
      <c r="C29" t="str">
        <f>VLOOKUP(A29,'Group Condition'!A29:I115,8,FALSE)</f>
        <v>X</v>
      </c>
    </row>
    <row r="30" spans="1:6" hidden="1" x14ac:dyDescent="0.3">
      <c r="A30" t="s">
        <v>61</v>
      </c>
      <c r="B30" t="s">
        <v>150</v>
      </c>
      <c r="C30" t="str">
        <f>VLOOKUP(A30,'Group Condition'!A30:I116,8,FALSE)</f>
        <v>X</v>
      </c>
    </row>
    <row r="31" spans="1:6" hidden="1" x14ac:dyDescent="0.3">
      <c r="A31" t="s">
        <v>88</v>
      </c>
      <c r="B31" t="s">
        <v>177</v>
      </c>
      <c r="C31" t="e">
        <f>VLOOKUP(A31,'Group Condition'!A31:I117,8,FALSE)</f>
        <v>#N/A</v>
      </c>
    </row>
    <row r="32" spans="1:6" hidden="1" x14ac:dyDescent="0.3">
      <c r="A32" t="s">
        <v>52</v>
      </c>
      <c r="B32" t="s">
        <v>141</v>
      </c>
      <c r="C32" t="str">
        <f>VLOOKUP(A32,'Group Condition'!A32:I118,8,FALSE)</f>
        <v>X</v>
      </c>
    </row>
    <row r="33" spans="1:6" hidden="1" x14ac:dyDescent="0.3">
      <c r="A33" t="s">
        <v>69</v>
      </c>
      <c r="B33" t="s">
        <v>158</v>
      </c>
      <c r="C33" t="str">
        <f>VLOOKUP(A33,'Group Condition'!A33:I119,8,FALSE)</f>
        <v>X</v>
      </c>
    </row>
    <row r="34" spans="1:6" hidden="1" x14ac:dyDescent="0.3">
      <c r="A34" t="s">
        <v>62</v>
      </c>
      <c r="B34" t="s">
        <v>151</v>
      </c>
      <c r="C34" t="str">
        <f>VLOOKUP(A34,'Group Condition'!A34:I120,8,FALSE)</f>
        <v>X</v>
      </c>
      <c r="E34" t="s">
        <v>302</v>
      </c>
    </row>
    <row r="35" spans="1:6" x14ac:dyDescent="0.3">
      <c r="A35" t="s">
        <v>10</v>
      </c>
      <c r="B35" t="s">
        <v>92</v>
      </c>
      <c r="C35" t="str">
        <f>VLOOKUP(A35,'Group Condition'!A35:I121,8,FALSE)</f>
        <v/>
      </c>
      <c r="D35" t="s">
        <v>303</v>
      </c>
      <c r="E35" t="s">
        <v>304</v>
      </c>
      <c r="F35" t="s">
        <v>353</v>
      </c>
    </row>
    <row r="36" spans="1:6" hidden="1" x14ac:dyDescent="0.3">
      <c r="A36" t="s">
        <v>76</v>
      </c>
      <c r="B36" t="s">
        <v>165</v>
      </c>
      <c r="C36" t="str">
        <f>VLOOKUP(A36,'Group Condition'!A36:I122,8,FALSE)</f>
        <v>X</v>
      </c>
    </row>
    <row r="37" spans="1:6" x14ac:dyDescent="0.3">
      <c r="A37" t="s">
        <v>56</v>
      </c>
      <c r="B37" t="s">
        <v>145</v>
      </c>
      <c r="C37" t="str">
        <f>VLOOKUP(A37,'Group Condition'!A37:I123,8,FALSE)</f>
        <v/>
      </c>
    </row>
    <row r="38" spans="1:6" x14ac:dyDescent="0.3">
      <c r="A38" t="s">
        <v>87</v>
      </c>
      <c r="B38" t="s">
        <v>176</v>
      </c>
      <c r="C38" t="e">
        <f>VLOOKUP(A38,'Group Condition'!A38:I124,8,FALSE)</f>
        <v>#N/A</v>
      </c>
    </row>
    <row r="39" spans="1:6" x14ac:dyDescent="0.3">
      <c r="A39" t="s">
        <v>83</v>
      </c>
      <c r="B39" t="s">
        <v>172</v>
      </c>
      <c r="C39" t="str">
        <f>VLOOKUP(A39,'Group Condition'!A39:I125,8,FALSE)</f>
        <v/>
      </c>
      <c r="D39" t="s">
        <v>305</v>
      </c>
      <c r="E39" t="s">
        <v>306</v>
      </c>
      <c r="F39" t="s">
        <v>354</v>
      </c>
    </row>
    <row r="40" spans="1:6" x14ac:dyDescent="0.3">
      <c r="A40" t="s">
        <v>84</v>
      </c>
      <c r="B40" t="s">
        <v>173</v>
      </c>
      <c r="C40" t="str">
        <f>VLOOKUP(A40,'Group Condition'!A40:I126,8,FALSE)</f>
        <v>X</v>
      </c>
      <c r="D40" t="s">
        <v>300</v>
      </c>
      <c r="E40" t="s">
        <v>307</v>
      </c>
      <c r="F40" t="s">
        <v>355</v>
      </c>
    </row>
    <row r="41" spans="1:6" x14ac:dyDescent="0.3">
      <c r="A41" t="s">
        <v>21</v>
      </c>
      <c r="B41" t="s">
        <v>107</v>
      </c>
      <c r="C41" t="str">
        <f>VLOOKUP(A41,'Group Condition'!A41:I127,8,FALSE)</f>
        <v/>
      </c>
      <c r="E41" t="s">
        <v>308</v>
      </c>
      <c r="F41" t="s">
        <v>356</v>
      </c>
    </row>
    <row r="42" spans="1:6" hidden="1" x14ac:dyDescent="0.3">
      <c r="A42" t="s">
        <v>41</v>
      </c>
      <c r="B42" t="s">
        <v>130</v>
      </c>
      <c r="C42" t="e">
        <f>VLOOKUP(A42,'Group Condition'!A42:I128,8,FALSE)</f>
        <v>#N/A</v>
      </c>
      <c r="E42" t="s">
        <v>342</v>
      </c>
    </row>
    <row r="43" spans="1:6" x14ac:dyDescent="0.3">
      <c r="A43" t="s">
        <v>24</v>
      </c>
      <c r="B43" t="s">
        <v>111</v>
      </c>
      <c r="C43" t="e">
        <f>VLOOKUP(A43,'Group Condition'!A43:I129,8,FALSE)</f>
        <v>#N/A</v>
      </c>
      <c r="E43" t="s">
        <v>309</v>
      </c>
      <c r="F43" t="s">
        <v>369</v>
      </c>
    </row>
    <row r="44" spans="1:6" x14ac:dyDescent="0.3">
      <c r="A44" t="s">
        <v>53</v>
      </c>
      <c r="B44" t="s">
        <v>142</v>
      </c>
      <c r="C44" t="str">
        <f>VLOOKUP(A44,'Group Condition'!A44:I130,8,FALSE)</f>
        <v/>
      </c>
      <c r="E44" t="s">
        <v>310</v>
      </c>
      <c r="F44" t="s">
        <v>370</v>
      </c>
    </row>
    <row r="45" spans="1:6" x14ac:dyDescent="0.3">
      <c r="A45" t="s">
        <v>72</v>
      </c>
      <c r="B45" t="s">
        <v>161</v>
      </c>
      <c r="C45" t="e">
        <f>VLOOKUP(A45,'Group Condition'!A45:I131,8,FALSE)</f>
        <v>#N/A</v>
      </c>
      <c r="F45" t="s">
        <v>357</v>
      </c>
    </row>
    <row r="46" spans="1:6" x14ac:dyDescent="0.3">
      <c r="A46" t="s">
        <v>34</v>
      </c>
      <c r="B46" t="s">
        <v>123</v>
      </c>
      <c r="C46" t="e">
        <f>VLOOKUP(A46,'Group Condition'!A46:I132,8,FALSE)</f>
        <v>#N/A</v>
      </c>
      <c r="E46" t="s">
        <v>343</v>
      </c>
      <c r="F46" t="s">
        <v>371</v>
      </c>
    </row>
    <row r="47" spans="1:6" hidden="1" x14ac:dyDescent="0.3">
      <c r="A47" t="s">
        <v>65</v>
      </c>
      <c r="B47" t="s">
        <v>154</v>
      </c>
      <c r="C47" t="str">
        <f>VLOOKUP(A47,'Group Condition'!A47:I133,8,FALSE)</f>
        <v>X</v>
      </c>
    </row>
    <row r="48" spans="1:6" x14ac:dyDescent="0.3">
      <c r="A48" t="s">
        <v>28</v>
      </c>
      <c r="B48" t="s">
        <v>116</v>
      </c>
      <c r="C48" t="e">
        <f>VLOOKUP(A48,'Group Condition'!A48:I134,8,FALSE)</f>
        <v>#N/A</v>
      </c>
      <c r="E48" t="s">
        <v>312</v>
      </c>
      <c r="F48" t="s">
        <v>372</v>
      </c>
    </row>
    <row r="49" spans="1:6" hidden="1" x14ac:dyDescent="0.3">
      <c r="A49" t="s">
        <v>67</v>
      </c>
      <c r="B49" t="s">
        <v>156</v>
      </c>
      <c r="C49" t="e">
        <f>VLOOKUP(A49,'Group Condition'!A49:I135,8,FALSE)</f>
        <v>#N/A</v>
      </c>
    </row>
    <row r="50" spans="1:6" hidden="1" x14ac:dyDescent="0.3">
      <c r="A50" t="s">
        <v>23</v>
      </c>
      <c r="B50" t="s">
        <v>109</v>
      </c>
      <c r="C50" t="e">
        <f>VLOOKUP(A50,'Group Condition'!A50:I136,8,FALSE)</f>
        <v>#N/A</v>
      </c>
    </row>
    <row r="51" spans="1:6" x14ac:dyDescent="0.3">
      <c r="A51" t="s">
        <v>47</v>
      </c>
      <c r="B51" t="s">
        <v>136</v>
      </c>
      <c r="C51" t="e">
        <f>VLOOKUP(A51,'Group Condition'!A51:I137,8,FALSE)</f>
        <v>#N/A</v>
      </c>
      <c r="E51" t="s">
        <v>344</v>
      </c>
      <c r="F51" t="s">
        <v>373</v>
      </c>
    </row>
    <row r="52" spans="1:6" hidden="1" x14ac:dyDescent="0.3">
      <c r="A52" t="s">
        <v>18</v>
      </c>
      <c r="B52" t="s">
        <v>103</v>
      </c>
      <c r="C52" t="e">
        <f>VLOOKUP(A52,'Group Condition'!A52:I138,8,FALSE)</f>
        <v>#N/A</v>
      </c>
    </row>
    <row r="53" spans="1:6" hidden="1" x14ac:dyDescent="0.3">
      <c r="A53" t="s">
        <v>50</v>
      </c>
      <c r="B53" t="s">
        <v>139</v>
      </c>
      <c r="C53" t="str">
        <f>VLOOKUP(A53,'Group Condition'!A53:I139,8,FALSE)</f>
        <v>X</v>
      </c>
    </row>
    <row r="54" spans="1:6" x14ac:dyDescent="0.3">
      <c r="A54" t="s">
        <v>73</v>
      </c>
      <c r="B54" t="s">
        <v>162</v>
      </c>
      <c r="C54" t="e">
        <f>VLOOKUP(A54,'Group Condition'!A54:I140,8,FALSE)</f>
        <v>#N/A</v>
      </c>
      <c r="E54" t="s">
        <v>315</v>
      </c>
      <c r="F54" t="s">
        <v>358</v>
      </c>
    </row>
    <row r="55" spans="1:6" hidden="1" x14ac:dyDescent="0.3">
      <c r="A55" t="s">
        <v>19</v>
      </c>
      <c r="B55" t="s">
        <v>105</v>
      </c>
      <c r="C55" t="str">
        <f>VLOOKUP(A55,'Group Condition'!A55:I141,8,FALSE)</f>
        <v>X</v>
      </c>
    </row>
    <row r="56" spans="1:6" hidden="1" x14ac:dyDescent="0.3">
      <c r="A56" t="s">
        <v>85</v>
      </c>
      <c r="B56" t="s">
        <v>174</v>
      </c>
      <c r="C56" t="e">
        <f>VLOOKUP(A56,'Group Condition'!A56:I142,8,FALSE)</f>
        <v>#N/A</v>
      </c>
    </row>
    <row r="57" spans="1:6" hidden="1" x14ac:dyDescent="0.3">
      <c r="A57" t="s">
        <v>82</v>
      </c>
      <c r="B57" t="s">
        <v>171</v>
      </c>
      <c r="C57" t="e">
        <f>VLOOKUP(A57,'Group Condition'!A57:I143,8,FALSE)</f>
        <v>#N/A</v>
      </c>
    </row>
    <row r="58" spans="1:6" x14ac:dyDescent="0.3">
      <c r="A58" t="s">
        <v>55</v>
      </c>
      <c r="B58" t="s">
        <v>144</v>
      </c>
      <c r="C58" t="e">
        <f>VLOOKUP(A58,'Group Condition'!A58:I144,8,FALSE)</f>
        <v>#N/A</v>
      </c>
    </row>
    <row r="59" spans="1:6" x14ac:dyDescent="0.3">
      <c r="A59" t="s">
        <v>29</v>
      </c>
      <c r="B59" t="s">
        <v>117</v>
      </c>
      <c r="C59" t="e">
        <f>VLOOKUP(A59,'Group Condition'!A59:I145,8,FALSE)</f>
        <v>#N/A</v>
      </c>
      <c r="E59" t="s">
        <v>314</v>
      </c>
      <c r="F59" t="s">
        <v>374</v>
      </c>
    </row>
    <row r="60" spans="1:6" hidden="1" x14ac:dyDescent="0.3">
      <c r="A60" t="s">
        <v>49</v>
      </c>
      <c r="B60" t="s">
        <v>138</v>
      </c>
      <c r="C60" t="e">
        <f>VLOOKUP(A60,'Group Condition'!A60:I146,8,FALSE)</f>
        <v>#N/A</v>
      </c>
    </row>
    <row r="61" spans="1:6" x14ac:dyDescent="0.3">
      <c r="A61" t="s">
        <v>70</v>
      </c>
      <c r="B61" t="s">
        <v>159</v>
      </c>
      <c r="C61" t="e">
        <f>VLOOKUP(A61,'Group Condition'!A61:I147,8,FALSE)</f>
        <v>#N/A</v>
      </c>
      <c r="D61" t="s">
        <v>316</v>
      </c>
      <c r="E61" t="s">
        <v>317</v>
      </c>
      <c r="F61" t="s">
        <v>359</v>
      </c>
    </row>
    <row r="62" spans="1:6" x14ac:dyDescent="0.3">
      <c r="A62" t="s">
        <v>30</v>
      </c>
      <c r="B62" t="s">
        <v>118</v>
      </c>
      <c r="C62" t="e">
        <f>VLOOKUP(A62,'Group Condition'!A62:I148,8,FALSE)</f>
        <v>#N/A</v>
      </c>
      <c r="E62" t="s">
        <v>313</v>
      </c>
      <c r="F62" t="s">
        <v>375</v>
      </c>
    </row>
    <row r="63" spans="1:6" hidden="1" x14ac:dyDescent="0.3">
      <c r="A63" t="s">
        <v>89</v>
      </c>
      <c r="B63" t="s">
        <v>178</v>
      </c>
      <c r="C63" t="e">
        <f>VLOOKUP(A63,'Group Condition'!A63:I149,8,FALSE)</f>
        <v>#N/A</v>
      </c>
    </row>
    <row r="64" spans="1:6" x14ac:dyDescent="0.3">
      <c r="A64" t="s">
        <v>57</v>
      </c>
      <c r="B64" t="s">
        <v>146</v>
      </c>
      <c r="C64" t="e">
        <f>VLOOKUP(A64,'Group Condition'!A64:I150,8,FALSE)</f>
        <v>#N/A</v>
      </c>
    </row>
    <row r="65" spans="1:6" x14ac:dyDescent="0.3">
      <c r="A65" t="s">
        <v>46</v>
      </c>
      <c r="B65" t="s">
        <v>135</v>
      </c>
      <c r="C65" t="str">
        <f>VLOOKUP(A65,'Group Condition'!A65:I151,8,FALSE)</f>
        <v>X</v>
      </c>
      <c r="D65" t="s">
        <v>284</v>
      </c>
      <c r="E65" t="s">
        <v>311</v>
      </c>
      <c r="F65" t="s">
        <v>376</v>
      </c>
    </row>
    <row r="66" spans="1:6" x14ac:dyDescent="0.3">
      <c r="A66" t="s">
        <v>32</v>
      </c>
      <c r="B66" t="s">
        <v>120</v>
      </c>
      <c r="C66" t="e">
        <f>VLOOKUP(A66,'Group Condition'!A66:I152,8,FALSE)</f>
        <v>#N/A</v>
      </c>
      <c r="D66" t="s">
        <v>318</v>
      </c>
      <c r="E66" t="s">
        <v>289</v>
      </c>
      <c r="F66" t="s">
        <v>360</v>
      </c>
    </row>
    <row r="67" spans="1:6" hidden="1" x14ac:dyDescent="0.3">
      <c r="A67" t="s">
        <v>64</v>
      </c>
      <c r="B67" t="s">
        <v>153</v>
      </c>
      <c r="C67" t="e">
        <f>VLOOKUP(A67,'Group Condition'!A67:I153,8,FALSE)</f>
        <v>#N/A</v>
      </c>
    </row>
    <row r="68" spans="1:6" hidden="1" x14ac:dyDescent="0.3">
      <c r="A68" t="s">
        <v>54</v>
      </c>
      <c r="B68" t="s">
        <v>143</v>
      </c>
      <c r="C68" t="e">
        <f>VLOOKUP(A68,'Group Condition'!A68:I154,8,FALSE)</f>
        <v>#N/A</v>
      </c>
      <c r="D68" t="s">
        <v>319</v>
      </c>
      <c r="E68" t="s">
        <v>320</v>
      </c>
    </row>
    <row r="69" spans="1:6" x14ac:dyDescent="0.3">
      <c r="A69" t="s">
        <v>77</v>
      </c>
      <c r="B69" t="s">
        <v>166</v>
      </c>
      <c r="C69" t="e">
        <f>VLOOKUP(A69,'Group Condition'!A69:I155,8,FALSE)</f>
        <v>#N/A</v>
      </c>
    </row>
    <row r="70" spans="1:6" hidden="1" x14ac:dyDescent="0.3">
      <c r="A70" t="s">
        <v>86</v>
      </c>
      <c r="B70" t="s">
        <v>175</v>
      </c>
      <c r="C70" t="e">
        <f>VLOOKUP(A70,'Group Condition'!A70:I156,8,FALSE)</f>
        <v>#N/A</v>
      </c>
    </row>
    <row r="71" spans="1:6" x14ac:dyDescent="0.3">
      <c r="A71" t="s">
        <v>26</v>
      </c>
      <c r="B71" t="s">
        <v>113</v>
      </c>
      <c r="C71" t="e">
        <f>VLOOKUP(A71,'Group Condition'!A71:I157,8,FALSE)</f>
        <v>#N/A</v>
      </c>
      <c r="E71" t="s">
        <v>289</v>
      </c>
      <c r="F71" t="s">
        <v>377</v>
      </c>
    </row>
    <row r="72" spans="1:6" x14ac:dyDescent="0.3">
      <c r="A72" t="s">
        <v>71</v>
      </c>
      <c r="B72" t="s">
        <v>160</v>
      </c>
      <c r="C72" t="e">
        <f>VLOOKUP(A72,'Group Condition'!A72:I158,8,FALSE)</f>
        <v>#N/A</v>
      </c>
    </row>
    <row r="73" spans="1:6" hidden="1" x14ac:dyDescent="0.3">
      <c r="A73" t="s">
        <v>27</v>
      </c>
      <c r="B73" t="s">
        <v>115</v>
      </c>
      <c r="C73" t="e">
        <f>VLOOKUP(A73,'Group Condition'!A73:I159,8,FALSE)</f>
        <v>#N/A</v>
      </c>
      <c r="E73" t="s">
        <v>321</v>
      </c>
    </row>
    <row r="74" spans="1:6" x14ac:dyDescent="0.3">
      <c r="A74" t="s">
        <v>59</v>
      </c>
      <c r="B74" t="s">
        <v>148</v>
      </c>
      <c r="C74" t="e">
        <f>VLOOKUP(A74,'Group Condition'!A74:I160,8,FALSE)</f>
        <v>#N/A</v>
      </c>
    </row>
    <row r="75" spans="1:6" x14ac:dyDescent="0.3">
      <c r="A75" t="s">
        <v>45</v>
      </c>
      <c r="B75" t="s">
        <v>134</v>
      </c>
      <c r="C75" t="e">
        <f>VLOOKUP(A75,'Group Condition'!A75:I161,8,FALSE)</f>
        <v>#N/A</v>
      </c>
      <c r="F75" t="s">
        <v>378</v>
      </c>
    </row>
    <row r="76" spans="1:6" x14ac:dyDescent="0.3">
      <c r="A76" t="s">
        <v>44</v>
      </c>
      <c r="B76" t="s">
        <v>133</v>
      </c>
      <c r="C76" t="e">
        <f>VLOOKUP(A76,'Group Condition'!A76:I162,8,FALSE)</f>
        <v>#N/A</v>
      </c>
      <c r="D76" t="s">
        <v>285</v>
      </c>
      <c r="E76" t="s">
        <v>322</v>
      </c>
      <c r="F76" t="s">
        <v>379</v>
      </c>
    </row>
    <row r="77" spans="1:6" x14ac:dyDescent="0.3">
      <c r="A77" t="s">
        <v>37</v>
      </c>
      <c r="B77" t="s">
        <v>126</v>
      </c>
      <c r="C77" t="e">
        <f>VLOOKUP(A77,'Group Condition'!A77:I163,8,FALSE)</f>
        <v>#N/A</v>
      </c>
      <c r="D77" t="s">
        <v>286</v>
      </c>
      <c r="E77" t="s">
        <v>345</v>
      </c>
      <c r="F77" t="s">
        <v>380</v>
      </c>
    </row>
    <row r="78" spans="1:6" x14ac:dyDescent="0.3">
      <c r="A78" t="s">
        <v>14</v>
      </c>
      <c r="B78" t="s">
        <v>97</v>
      </c>
      <c r="C78" t="e">
        <f>VLOOKUP(A78,'Group Condition'!A78:I164,8,FALSE)</f>
        <v>#N/A</v>
      </c>
      <c r="D78" t="s">
        <v>323</v>
      </c>
      <c r="E78" t="s">
        <v>324</v>
      </c>
      <c r="F78" t="s">
        <v>381</v>
      </c>
    </row>
    <row r="79" spans="1:6" x14ac:dyDescent="0.3">
      <c r="A79" t="s">
        <v>38</v>
      </c>
      <c r="B79" t="s">
        <v>127</v>
      </c>
      <c r="C79" t="e">
        <f>VLOOKUP(A79,'Group Condition'!A79:I165,8,FALSE)</f>
        <v>#N/A</v>
      </c>
      <c r="E79" t="s">
        <v>325</v>
      </c>
      <c r="F79" t="s">
        <v>382</v>
      </c>
    </row>
    <row r="80" spans="1:6" x14ac:dyDescent="0.3">
      <c r="A80" t="s">
        <v>33</v>
      </c>
      <c r="B80" t="s">
        <v>121</v>
      </c>
      <c r="C80" t="e">
        <f>VLOOKUP(A80,'Group Condition'!A80:I166,8,FALSE)</f>
        <v>#N/A</v>
      </c>
      <c r="D80" t="s">
        <v>326</v>
      </c>
      <c r="E80" t="s">
        <v>327</v>
      </c>
      <c r="F80" t="s">
        <v>361</v>
      </c>
    </row>
    <row r="81" spans="1:6" hidden="1" x14ac:dyDescent="0.3">
      <c r="A81" t="s">
        <v>60</v>
      </c>
      <c r="B81" t="s">
        <v>149</v>
      </c>
      <c r="C81" t="e">
        <f>VLOOKUP(A81,'Group Condition'!A81:I167,8,FALSE)</f>
        <v>#N/A</v>
      </c>
    </row>
    <row r="82" spans="1:6" hidden="1" x14ac:dyDescent="0.3">
      <c r="A82" t="s">
        <v>11</v>
      </c>
      <c r="B82" t="s">
        <v>94</v>
      </c>
      <c r="C82" t="e">
        <f>VLOOKUP(A82,'Group Condition'!A82:I168,8,FALSE)</f>
        <v>#N/A</v>
      </c>
      <c r="E82" t="s">
        <v>330</v>
      </c>
    </row>
    <row r="83" spans="1:6" hidden="1" x14ac:dyDescent="0.3">
      <c r="A83" t="s">
        <v>13</v>
      </c>
      <c r="B83" t="s">
        <v>96</v>
      </c>
      <c r="C83" t="e">
        <f>VLOOKUP(A83,'Group Condition'!A83:I169,8,FALSE)</f>
        <v>#N/A</v>
      </c>
    </row>
    <row r="84" spans="1:6" x14ac:dyDescent="0.3">
      <c r="A84" t="s">
        <v>15</v>
      </c>
      <c r="B84" t="s">
        <v>98</v>
      </c>
      <c r="C84" t="e">
        <f>VLOOKUP(A84,'Group Condition'!A84:I170,8,FALSE)</f>
        <v>#N/A</v>
      </c>
      <c r="E84" t="s">
        <v>331</v>
      </c>
      <c r="F84" t="s">
        <v>383</v>
      </c>
    </row>
    <row r="85" spans="1:6" hidden="1" x14ac:dyDescent="0.3">
      <c r="A85" t="s">
        <v>51</v>
      </c>
      <c r="B85" t="s">
        <v>140</v>
      </c>
      <c r="C85" t="e">
        <f>VLOOKUP(A85,'Group Condition'!A85:I171,8,FALSE)</f>
        <v>#N/A</v>
      </c>
      <c r="D85" t="s">
        <v>332</v>
      </c>
      <c r="E85" t="s">
        <v>333</v>
      </c>
    </row>
    <row r="86" spans="1:6" x14ac:dyDescent="0.3">
      <c r="A86" t="s">
        <v>16</v>
      </c>
      <c r="B86" t="s">
        <v>99</v>
      </c>
      <c r="C86" t="e">
        <f>VLOOKUP(A86,'Group Condition'!A86:I172,8,FALSE)</f>
        <v>#N/A</v>
      </c>
      <c r="E86" t="s">
        <v>328</v>
      </c>
      <c r="F86" t="s">
        <v>384</v>
      </c>
    </row>
    <row r="87" spans="1:6" x14ac:dyDescent="0.3">
      <c r="A87" t="s">
        <v>39</v>
      </c>
      <c r="B87" t="s">
        <v>128</v>
      </c>
      <c r="C87" t="e">
        <f>VLOOKUP(A87,'Group Condition'!A87:I173,8,FALSE)</f>
        <v>#N/A</v>
      </c>
      <c r="E87" t="s">
        <v>329</v>
      </c>
      <c r="F87" t="s">
        <v>385</v>
      </c>
    </row>
    <row r="88" spans="1:6" hidden="1" x14ac:dyDescent="0.3">
      <c r="A88" t="s">
        <v>43</v>
      </c>
      <c r="B88" t="s">
        <v>132</v>
      </c>
      <c r="C88" t="e">
        <f>VLOOKUP(A88,'Group Condition'!A88:I174,8,FALSE)</f>
        <v>#N/A</v>
      </c>
    </row>
  </sheetData>
  <autoFilter ref="A1:E88">
    <filterColumn colId="2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8"/>
  <sheetViews>
    <sheetView zoomScale="115" zoomScaleNormal="11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66" sqref="B66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8.5546875" bestFit="1" customWidth="1"/>
    <col min="4" max="4" width="12.21875" bestFit="1" customWidth="1"/>
    <col min="5" max="5" width="13.21875" bestFit="1" customWidth="1"/>
    <col min="6" max="6" width="14" bestFit="1" customWidth="1"/>
    <col min="7" max="7" width="14" customWidth="1"/>
    <col min="8" max="8" width="10.88671875" bestFit="1" customWidth="1"/>
    <col min="9" max="9" width="11.109375" customWidth="1"/>
    <col min="10" max="10" width="35" bestFit="1" customWidth="1"/>
    <col min="11" max="12" width="8.88671875" customWidth="1"/>
    <col min="13" max="13" width="12.21875" bestFit="1" customWidth="1"/>
  </cols>
  <sheetData>
    <row r="1" spans="1:13" x14ac:dyDescent="0.3">
      <c r="A1" t="s">
        <v>90</v>
      </c>
      <c r="B1" t="s">
        <v>179</v>
      </c>
      <c r="C1" t="s">
        <v>203</v>
      </c>
      <c r="D1" t="s">
        <v>194</v>
      </c>
      <c r="E1" t="s">
        <v>195</v>
      </c>
      <c r="F1" t="s">
        <v>198</v>
      </c>
      <c r="G1" t="s">
        <v>213</v>
      </c>
      <c r="H1" t="s">
        <v>196</v>
      </c>
      <c r="I1" t="s">
        <v>197</v>
      </c>
      <c r="J1" t="s">
        <v>199</v>
      </c>
      <c r="K1" t="s">
        <v>207</v>
      </c>
      <c r="L1" t="s">
        <v>262</v>
      </c>
      <c r="M1" t="s">
        <v>263</v>
      </c>
    </row>
    <row r="2" spans="1:13" x14ac:dyDescent="0.3">
      <c r="A2" t="s">
        <v>3</v>
      </c>
      <c r="B2" t="s">
        <v>122</v>
      </c>
      <c r="C2">
        <f>VLOOKUP(A2,'Group Condition'!$A$2:$H$88,7,FALSE)</f>
        <v>0</v>
      </c>
      <c r="D2">
        <v>7</v>
      </c>
      <c r="E2" t="s">
        <v>205</v>
      </c>
      <c r="F2" t="s">
        <v>200</v>
      </c>
      <c r="G2" t="s">
        <v>200</v>
      </c>
      <c r="H2" t="s">
        <v>201</v>
      </c>
      <c r="I2" t="s">
        <v>202</v>
      </c>
      <c r="J2" t="s">
        <v>267</v>
      </c>
      <c r="L2" t="s">
        <v>249</v>
      </c>
    </row>
    <row r="3" spans="1:13" x14ac:dyDescent="0.3">
      <c r="A3" t="s">
        <v>4</v>
      </c>
      <c r="B3" t="s">
        <v>102</v>
      </c>
      <c r="C3" t="str">
        <f>VLOOKUP(A3,'Group Condition'!$A$2:$H$88,7,FALSE)</f>
        <v>X</v>
      </c>
      <c r="D3">
        <v>19</v>
      </c>
      <c r="E3" t="s">
        <v>200</v>
      </c>
      <c r="F3" t="s">
        <v>200</v>
      </c>
      <c r="G3" t="s">
        <v>204</v>
      </c>
      <c r="H3" t="s">
        <v>265</v>
      </c>
      <c r="I3" t="s">
        <v>266</v>
      </c>
      <c r="J3" t="s">
        <v>268</v>
      </c>
      <c r="L3" t="s">
        <v>250</v>
      </c>
    </row>
    <row r="4" spans="1:13" hidden="1" x14ac:dyDescent="0.3">
      <c r="A4" t="s">
        <v>5</v>
      </c>
      <c r="B4" t="s">
        <v>110</v>
      </c>
      <c r="C4">
        <f>VLOOKUP(A4,'Group Condition'!$A$2:$H$88,7,FALSE)</f>
        <v>0</v>
      </c>
    </row>
    <row r="5" spans="1:13" hidden="1" x14ac:dyDescent="0.3">
      <c r="A5" t="s">
        <v>6</v>
      </c>
      <c r="B5" t="s">
        <v>104</v>
      </c>
      <c r="C5">
        <f>VLOOKUP(A5,'Group Condition'!$A$2:$H$88,7,FALSE)</f>
        <v>0</v>
      </c>
    </row>
    <row r="6" spans="1:13" hidden="1" x14ac:dyDescent="0.3">
      <c r="A6" t="s">
        <v>7</v>
      </c>
      <c r="B6" t="s">
        <v>114</v>
      </c>
      <c r="C6">
        <f>VLOOKUP(A6,'Group Condition'!$A$2:$H$88,7,FALSE)</f>
        <v>0</v>
      </c>
    </row>
    <row r="7" spans="1:13" hidden="1" x14ac:dyDescent="0.3">
      <c r="A7" t="s">
        <v>8</v>
      </c>
      <c r="B7" t="s">
        <v>101</v>
      </c>
      <c r="C7">
        <f>VLOOKUP(A7,'Group Condition'!$A$2:$H$88,7,FALSE)</f>
        <v>0</v>
      </c>
    </row>
    <row r="8" spans="1:13" hidden="1" x14ac:dyDescent="0.3">
      <c r="A8" t="s">
        <v>9</v>
      </c>
      <c r="B8" t="s">
        <v>93</v>
      </c>
      <c r="C8">
        <f>VLOOKUP(A8,'Group Condition'!$A$2:$H$88,7,FALSE)</f>
        <v>0</v>
      </c>
    </row>
    <row r="9" spans="1:13" x14ac:dyDescent="0.3">
      <c r="A9" t="s">
        <v>25</v>
      </c>
      <c r="B9" t="s">
        <v>112</v>
      </c>
      <c r="C9" t="str">
        <f>VLOOKUP(A9,'Group Condition'!$A$2:$H$88,7,FALSE)</f>
        <v>X</v>
      </c>
      <c r="D9">
        <v>7</v>
      </c>
      <c r="E9" t="s">
        <v>204</v>
      </c>
      <c r="F9" t="s">
        <v>200</v>
      </c>
      <c r="G9" t="s">
        <v>200</v>
      </c>
      <c r="H9" t="s">
        <v>206</v>
      </c>
      <c r="I9" t="s">
        <v>10</v>
      </c>
      <c r="J9" t="s">
        <v>269</v>
      </c>
      <c r="L9" t="s">
        <v>251</v>
      </c>
    </row>
    <row r="10" spans="1:13" x14ac:dyDescent="0.3">
      <c r="A10" t="s">
        <v>35</v>
      </c>
      <c r="B10" t="s">
        <v>124</v>
      </c>
      <c r="C10" t="str">
        <f>VLOOKUP(A10,'Group Condition'!$A$2:$H$88,7,FALSE)</f>
        <v>X</v>
      </c>
      <c r="D10">
        <v>22</v>
      </c>
      <c r="E10" t="s">
        <v>204</v>
      </c>
      <c r="F10" t="s">
        <v>205</v>
      </c>
      <c r="G10" t="s">
        <v>204</v>
      </c>
      <c r="H10" t="s">
        <v>209</v>
      </c>
      <c r="I10" t="s">
        <v>210</v>
      </c>
      <c r="J10" t="s">
        <v>270</v>
      </c>
      <c r="K10" t="s">
        <v>208</v>
      </c>
    </row>
    <row r="11" spans="1:13" x14ac:dyDescent="0.3">
      <c r="A11" t="s">
        <v>40</v>
      </c>
      <c r="B11" t="s">
        <v>129</v>
      </c>
      <c r="C11">
        <f>VLOOKUP(A11,'Group Condition'!$A$2:$H$88,7,FALSE)</f>
        <v>0</v>
      </c>
      <c r="D11">
        <v>25</v>
      </c>
      <c r="E11" t="s">
        <v>204</v>
      </c>
      <c r="F11" t="s">
        <v>200</v>
      </c>
      <c r="G11" t="s">
        <v>204</v>
      </c>
      <c r="H11" t="s">
        <v>211</v>
      </c>
      <c r="I11" t="s">
        <v>212</v>
      </c>
      <c r="L11" t="s">
        <v>252</v>
      </c>
    </row>
    <row r="12" spans="1:13" hidden="1" x14ac:dyDescent="0.3">
      <c r="A12" t="s">
        <v>66</v>
      </c>
      <c r="B12" t="s">
        <v>155</v>
      </c>
      <c r="C12" t="str">
        <f>VLOOKUP(A12,'Group Condition'!$A$2:$H$88,7,FALSE)</f>
        <v>B</v>
      </c>
    </row>
    <row r="13" spans="1:13" hidden="1" x14ac:dyDescent="0.3">
      <c r="A13" t="s">
        <v>58</v>
      </c>
      <c r="B13" t="s">
        <v>147</v>
      </c>
      <c r="C13">
        <f>VLOOKUP(A13,'Group Condition'!$A$2:$H$88,7,FALSE)</f>
        <v>0</v>
      </c>
    </row>
    <row r="14" spans="1:13" hidden="1" x14ac:dyDescent="0.3">
      <c r="A14" t="s">
        <v>78</v>
      </c>
      <c r="B14" t="s">
        <v>167</v>
      </c>
      <c r="C14" t="str">
        <f>VLOOKUP(A14,'Group Condition'!$A$2:$H$88,7,FALSE)</f>
        <v>X</v>
      </c>
    </row>
    <row r="15" spans="1:13" hidden="1" x14ac:dyDescent="0.3">
      <c r="A15" t="s">
        <v>68</v>
      </c>
      <c r="B15" t="s">
        <v>157</v>
      </c>
      <c r="C15" t="str">
        <f>VLOOKUP(A15,'Group Condition'!$A$2:$H$88,7,FALSE)</f>
        <v>B</v>
      </c>
    </row>
    <row r="16" spans="1:13" hidden="1" x14ac:dyDescent="0.3">
      <c r="A16" t="s">
        <v>20</v>
      </c>
      <c r="B16" t="s">
        <v>106</v>
      </c>
      <c r="C16">
        <f>VLOOKUP(A16,'Group Condition'!$A$2:$H$88,7,FALSE)</f>
        <v>0</v>
      </c>
    </row>
    <row r="17" spans="1:12" x14ac:dyDescent="0.3">
      <c r="A17" t="s">
        <v>31</v>
      </c>
      <c r="B17" t="s">
        <v>119</v>
      </c>
      <c r="C17" t="str">
        <f>VLOOKUP(A17,'Group Condition'!$A$2:$H$88,7,FALSE)</f>
        <v>X</v>
      </c>
      <c r="D17">
        <v>39</v>
      </c>
      <c r="E17" t="s">
        <v>204</v>
      </c>
      <c r="F17" t="s">
        <v>205</v>
      </c>
      <c r="G17" t="s">
        <v>204</v>
      </c>
      <c r="H17" t="s">
        <v>215</v>
      </c>
      <c r="I17" t="s">
        <v>202</v>
      </c>
      <c r="K17" t="s">
        <v>214</v>
      </c>
      <c r="L17" t="s">
        <v>253</v>
      </c>
    </row>
    <row r="18" spans="1:12" hidden="1" x14ac:dyDescent="0.3">
      <c r="A18" t="s">
        <v>48</v>
      </c>
      <c r="B18" t="s">
        <v>137</v>
      </c>
      <c r="C18">
        <f>VLOOKUP(A18,'Group Condition'!$A$2:$H$88,7,FALSE)</f>
        <v>0</v>
      </c>
    </row>
    <row r="19" spans="1:12" x14ac:dyDescent="0.3">
      <c r="A19" t="s">
        <v>12</v>
      </c>
      <c r="B19" t="s">
        <v>95</v>
      </c>
      <c r="C19" t="str">
        <f>VLOOKUP(A19,'Group Condition'!$A$2:$H$88,7,FALSE)</f>
        <v>X</v>
      </c>
      <c r="D19">
        <v>21</v>
      </c>
      <c r="E19" t="s">
        <v>204</v>
      </c>
      <c r="F19" t="s">
        <v>204</v>
      </c>
      <c r="G19" t="s">
        <v>204</v>
      </c>
      <c r="H19" t="s">
        <v>216</v>
      </c>
      <c r="I19" t="s">
        <v>217</v>
      </c>
      <c r="L19" t="s">
        <v>254</v>
      </c>
    </row>
    <row r="20" spans="1:12" x14ac:dyDescent="0.3">
      <c r="A20" t="s">
        <v>22</v>
      </c>
      <c r="B20" t="s">
        <v>108</v>
      </c>
      <c r="C20" t="str">
        <f>VLOOKUP(A20,'Group Condition'!$A$2:$H$88,7,FALSE)</f>
        <v>X</v>
      </c>
      <c r="D20">
        <v>19</v>
      </c>
      <c r="E20" t="s">
        <v>204</v>
      </c>
      <c r="F20" t="s">
        <v>205</v>
      </c>
      <c r="G20" t="s">
        <v>204</v>
      </c>
      <c r="H20" t="s">
        <v>218</v>
      </c>
      <c r="I20" t="s">
        <v>10</v>
      </c>
      <c r="L20" t="s">
        <v>258</v>
      </c>
    </row>
    <row r="21" spans="1:12" x14ac:dyDescent="0.3">
      <c r="A21" t="s">
        <v>74</v>
      </c>
      <c r="B21" t="s">
        <v>163</v>
      </c>
      <c r="C21" t="str">
        <f>VLOOKUP(A21,'Group Condition'!$A$2:$H$88,7,FALSE)</f>
        <v>X</v>
      </c>
      <c r="D21">
        <v>17</v>
      </c>
      <c r="E21" t="s">
        <v>219</v>
      </c>
      <c r="F21" t="s">
        <v>219</v>
      </c>
      <c r="G21" t="s">
        <v>219</v>
      </c>
      <c r="H21" t="s">
        <v>220</v>
      </c>
      <c r="I21" t="s">
        <v>221</v>
      </c>
      <c r="L21" t="s">
        <v>255</v>
      </c>
    </row>
    <row r="22" spans="1:12" hidden="1" x14ac:dyDescent="0.3">
      <c r="A22" t="s">
        <v>75</v>
      </c>
      <c r="B22" t="s">
        <v>164</v>
      </c>
      <c r="C22">
        <f>VLOOKUP(A22,'Group Condition'!$A$2:$H$88,7,FALSE)</f>
        <v>0</v>
      </c>
    </row>
    <row r="23" spans="1:12" hidden="1" x14ac:dyDescent="0.3">
      <c r="A23" t="s">
        <v>80</v>
      </c>
      <c r="B23" t="s">
        <v>169</v>
      </c>
      <c r="C23">
        <f>VLOOKUP(A23,'Group Condition'!$A$2:$H$88,7,FALSE)</f>
        <v>0</v>
      </c>
    </row>
    <row r="24" spans="1:12" hidden="1" x14ac:dyDescent="0.3">
      <c r="A24" t="s">
        <v>81</v>
      </c>
      <c r="B24" t="s">
        <v>170</v>
      </c>
      <c r="C24">
        <f>VLOOKUP(A24,'Group Condition'!$A$2:$H$88,7,FALSE)</f>
        <v>0</v>
      </c>
    </row>
    <row r="25" spans="1:12" x14ac:dyDescent="0.3">
      <c r="A25" t="s">
        <v>36</v>
      </c>
      <c r="B25" t="s">
        <v>125</v>
      </c>
      <c r="C25" t="str">
        <f>VLOOKUP(A25,'Group Condition'!$A$2:$H$88,7,FALSE)</f>
        <v>X</v>
      </c>
      <c r="D25">
        <v>21</v>
      </c>
      <c r="E25" t="s">
        <v>204</v>
      </c>
      <c r="F25" t="s">
        <v>205</v>
      </c>
      <c r="G25" t="s">
        <v>204</v>
      </c>
      <c r="H25" t="s">
        <v>78</v>
      </c>
      <c r="I25" t="s">
        <v>222</v>
      </c>
      <c r="L25" t="s">
        <v>256</v>
      </c>
    </row>
    <row r="26" spans="1:12" hidden="1" x14ac:dyDescent="0.3">
      <c r="A26" t="s">
        <v>17</v>
      </c>
      <c r="B26" t="s">
        <v>100</v>
      </c>
      <c r="C26">
        <f>VLOOKUP(A26,'Group Condition'!$A$2:$H$88,7,FALSE)</f>
        <v>0</v>
      </c>
    </row>
    <row r="27" spans="1:12" x14ac:dyDescent="0.3">
      <c r="A27" t="s">
        <v>79</v>
      </c>
      <c r="B27" t="s">
        <v>168</v>
      </c>
      <c r="C27">
        <f>VLOOKUP(A27,'Group Condition'!$A$2:$H$88,7,FALSE)</f>
        <v>0</v>
      </c>
      <c r="D27">
        <v>49</v>
      </c>
      <c r="E27" t="s">
        <v>219</v>
      </c>
      <c r="F27" t="s">
        <v>219</v>
      </c>
      <c r="G27" t="s">
        <v>219</v>
      </c>
      <c r="H27" t="s">
        <v>223</v>
      </c>
      <c r="I27" t="s">
        <v>224</v>
      </c>
      <c r="L27" t="s">
        <v>257</v>
      </c>
    </row>
    <row r="28" spans="1:12" hidden="1" x14ac:dyDescent="0.3">
      <c r="A28" t="s">
        <v>42</v>
      </c>
      <c r="B28" t="s">
        <v>131</v>
      </c>
      <c r="C28">
        <f>VLOOKUP(A28,'Group Condition'!$A$2:$H$88,7,FALSE)</f>
        <v>0</v>
      </c>
    </row>
    <row r="29" spans="1:12" hidden="1" x14ac:dyDescent="0.3">
      <c r="A29" t="s">
        <v>63</v>
      </c>
      <c r="B29" t="s">
        <v>152</v>
      </c>
      <c r="C29">
        <f>VLOOKUP(A29,'Group Condition'!$A$2:$H$88,7,FALSE)</f>
        <v>0</v>
      </c>
    </row>
    <row r="30" spans="1:12" hidden="1" x14ac:dyDescent="0.3">
      <c r="A30" t="s">
        <v>61</v>
      </c>
      <c r="B30" t="s">
        <v>150</v>
      </c>
      <c r="C30">
        <f>VLOOKUP(A30,'Group Condition'!$A$2:$H$88,7,FALSE)</f>
        <v>0</v>
      </c>
    </row>
    <row r="31" spans="1:12" hidden="1" x14ac:dyDescent="0.3">
      <c r="A31" t="s">
        <v>88</v>
      </c>
      <c r="B31" t="s">
        <v>177</v>
      </c>
      <c r="C31">
        <f>VLOOKUP(A31,'Group Condition'!$A$2:$H$88,7,FALSE)</f>
        <v>0</v>
      </c>
    </row>
    <row r="32" spans="1:12" hidden="1" x14ac:dyDescent="0.3">
      <c r="A32" t="s">
        <v>52</v>
      </c>
      <c r="B32" t="s">
        <v>141</v>
      </c>
      <c r="C32">
        <f>VLOOKUP(A32,'Group Condition'!$A$2:$H$88,7,FALSE)</f>
        <v>0</v>
      </c>
    </row>
    <row r="33" spans="1:12" hidden="1" x14ac:dyDescent="0.3">
      <c r="A33" t="s">
        <v>69</v>
      </c>
      <c r="B33" t="s">
        <v>158</v>
      </c>
      <c r="C33" t="str">
        <f>VLOOKUP(A33,'Group Condition'!$A$2:$H$88,7,FALSE)</f>
        <v>B</v>
      </c>
    </row>
    <row r="34" spans="1:12" hidden="1" x14ac:dyDescent="0.3">
      <c r="A34" t="s">
        <v>62</v>
      </c>
      <c r="B34" t="s">
        <v>151</v>
      </c>
      <c r="C34">
        <f>VLOOKUP(A34,'Group Condition'!$A$2:$H$88,7,FALSE)</f>
        <v>0</v>
      </c>
    </row>
    <row r="35" spans="1:12" x14ac:dyDescent="0.3">
      <c r="A35" t="s">
        <v>10</v>
      </c>
      <c r="B35" t="s">
        <v>92</v>
      </c>
      <c r="C35" t="str">
        <f>VLOOKUP(A35,'Group Condition'!$A$2:$H$88,7,FALSE)</f>
        <v>X</v>
      </c>
      <c r="D35">
        <v>28</v>
      </c>
      <c r="E35" t="s">
        <v>205</v>
      </c>
      <c r="F35" t="s">
        <v>205</v>
      </c>
      <c r="G35" t="s">
        <v>200</v>
      </c>
      <c r="H35" t="s">
        <v>226</v>
      </c>
      <c r="I35" t="s">
        <v>227</v>
      </c>
      <c r="K35" t="s">
        <v>225</v>
      </c>
    </row>
    <row r="36" spans="1:12" hidden="1" x14ac:dyDescent="0.3">
      <c r="A36" t="s">
        <v>76</v>
      </c>
      <c r="B36" t="s">
        <v>165</v>
      </c>
      <c r="C36">
        <f>VLOOKUP(A36,'Group Condition'!$A$2:$H$88,7,FALSE)</f>
        <v>0</v>
      </c>
    </row>
    <row r="37" spans="1:12" hidden="1" x14ac:dyDescent="0.3">
      <c r="A37" t="s">
        <v>56</v>
      </c>
      <c r="B37" t="s">
        <v>145</v>
      </c>
      <c r="C37">
        <f>VLOOKUP(A37,'Group Condition'!$A$2:$H$88,7,FALSE)</f>
        <v>0</v>
      </c>
    </row>
    <row r="38" spans="1:12" hidden="1" x14ac:dyDescent="0.3">
      <c r="A38" t="s">
        <v>87</v>
      </c>
      <c r="B38" t="s">
        <v>176</v>
      </c>
      <c r="C38">
        <f>VLOOKUP(A38,'Group Condition'!$A$2:$H$88,7,FALSE)</f>
        <v>0</v>
      </c>
    </row>
    <row r="39" spans="1:12" x14ac:dyDescent="0.3">
      <c r="A39" t="s">
        <v>83</v>
      </c>
      <c r="B39" t="s">
        <v>172</v>
      </c>
      <c r="C39">
        <f>VLOOKUP(A39,'Group Condition'!$A$2:$H$88,7,FALSE)</f>
        <v>0</v>
      </c>
      <c r="D39">
        <v>5</v>
      </c>
      <c r="E39" t="s">
        <v>219</v>
      </c>
      <c r="F39" t="s">
        <v>219</v>
      </c>
      <c r="G39" t="s">
        <v>219</v>
      </c>
      <c r="H39" t="s">
        <v>228</v>
      </c>
      <c r="I39" t="s">
        <v>229</v>
      </c>
    </row>
    <row r="40" spans="1:12" x14ac:dyDescent="0.3">
      <c r="A40" t="s">
        <v>84</v>
      </c>
      <c r="B40" t="s">
        <v>173</v>
      </c>
      <c r="C40">
        <f>VLOOKUP(A40,'Group Condition'!$A$2:$H$88,7,FALSE)</f>
        <v>0</v>
      </c>
      <c r="D40">
        <v>5</v>
      </c>
      <c r="E40" t="s">
        <v>219</v>
      </c>
      <c r="F40" t="s">
        <v>219</v>
      </c>
      <c r="G40" t="s">
        <v>219</v>
      </c>
      <c r="H40" t="s">
        <v>230</v>
      </c>
      <c r="I40" t="s">
        <v>231</v>
      </c>
    </row>
    <row r="41" spans="1:12" hidden="1" x14ac:dyDescent="0.3">
      <c r="A41" t="s">
        <v>21</v>
      </c>
      <c r="B41" t="s">
        <v>107</v>
      </c>
      <c r="C41">
        <f>VLOOKUP(A41,'Group Condition'!$A$2:$H$88,7,FALSE)</f>
        <v>0</v>
      </c>
    </row>
    <row r="42" spans="1:12" hidden="1" x14ac:dyDescent="0.3">
      <c r="A42" t="s">
        <v>41</v>
      </c>
      <c r="B42" t="s">
        <v>130</v>
      </c>
      <c r="C42" t="str">
        <f>VLOOKUP(A42,'Group Condition'!$A$2:$H$88,7,FALSE)</f>
        <v>X</v>
      </c>
    </row>
    <row r="43" spans="1:12" hidden="1" x14ac:dyDescent="0.3">
      <c r="A43" t="s">
        <v>24</v>
      </c>
      <c r="B43" t="s">
        <v>111</v>
      </c>
      <c r="C43" t="str">
        <f>VLOOKUP(A43,'Group Condition'!$A$2:$H$88,7,FALSE)</f>
        <v>X</v>
      </c>
      <c r="D43">
        <v>10</v>
      </c>
      <c r="E43" t="s">
        <v>200</v>
      </c>
      <c r="F43" t="s">
        <v>200</v>
      </c>
      <c r="G43" t="s">
        <v>204</v>
      </c>
      <c r="H43" t="s">
        <v>232</v>
      </c>
      <c r="I43" t="s">
        <v>233</v>
      </c>
      <c r="J43" t="s">
        <v>234</v>
      </c>
      <c r="L43" t="s">
        <v>259</v>
      </c>
    </row>
    <row r="44" spans="1:12" hidden="1" x14ac:dyDescent="0.3">
      <c r="A44" t="s">
        <v>53</v>
      </c>
      <c r="B44" t="s">
        <v>142</v>
      </c>
      <c r="C44">
        <f>VLOOKUP(A44,'Group Condition'!$A$2:$H$88,7,FALSE)</f>
        <v>0</v>
      </c>
    </row>
    <row r="45" spans="1:12" hidden="1" x14ac:dyDescent="0.3">
      <c r="A45" t="s">
        <v>72</v>
      </c>
      <c r="B45" t="s">
        <v>161</v>
      </c>
      <c r="C45" t="str">
        <f>VLOOKUP(A45,'Group Condition'!$A$2:$H$88,7,FALSE)</f>
        <v>X</v>
      </c>
    </row>
    <row r="46" spans="1:12" hidden="1" x14ac:dyDescent="0.3">
      <c r="A46" t="s">
        <v>34</v>
      </c>
      <c r="B46" t="s">
        <v>123</v>
      </c>
      <c r="C46">
        <f>VLOOKUP(A46,'Group Condition'!$A$2:$H$88,7,FALSE)</f>
        <v>0</v>
      </c>
    </row>
    <row r="47" spans="1:12" hidden="1" x14ac:dyDescent="0.3">
      <c r="A47" t="s">
        <v>65</v>
      </c>
      <c r="B47" t="s">
        <v>154</v>
      </c>
      <c r="C47" t="str">
        <f>VLOOKUP(A47,'Group Condition'!$A$2:$H$88,7,FALSE)</f>
        <v>B</v>
      </c>
    </row>
    <row r="48" spans="1:12" hidden="1" x14ac:dyDescent="0.3">
      <c r="A48" t="s">
        <v>28</v>
      </c>
      <c r="B48" t="s">
        <v>116</v>
      </c>
      <c r="C48">
        <f>VLOOKUP(A48,'Group Condition'!$A$2:$H$88,7,FALSE)</f>
        <v>0</v>
      </c>
    </row>
    <row r="49" spans="1:12" hidden="1" x14ac:dyDescent="0.3">
      <c r="A49" t="s">
        <v>67</v>
      </c>
      <c r="B49" t="s">
        <v>156</v>
      </c>
      <c r="C49" t="str">
        <f>VLOOKUP(A49,'Group Condition'!$A$2:$H$88,7,FALSE)</f>
        <v>B</v>
      </c>
    </row>
    <row r="50" spans="1:12" hidden="1" x14ac:dyDescent="0.3">
      <c r="A50" t="s">
        <v>23</v>
      </c>
      <c r="B50" t="s">
        <v>109</v>
      </c>
      <c r="C50">
        <f>VLOOKUP(A50,'Group Condition'!$A$2:$H$88,7,FALSE)</f>
        <v>0</v>
      </c>
    </row>
    <row r="51" spans="1:12" hidden="1" x14ac:dyDescent="0.3">
      <c r="A51" t="s">
        <v>47</v>
      </c>
      <c r="B51" t="s">
        <v>136</v>
      </c>
      <c r="C51">
        <f>VLOOKUP(A51,'Group Condition'!$A$2:$H$88,7,FALSE)</f>
        <v>0</v>
      </c>
    </row>
    <row r="52" spans="1:12" hidden="1" x14ac:dyDescent="0.3">
      <c r="A52" t="s">
        <v>18</v>
      </c>
      <c r="B52" t="s">
        <v>103</v>
      </c>
      <c r="C52">
        <f>VLOOKUP(A52,'Group Condition'!$A$2:$H$88,7,FALSE)</f>
        <v>0</v>
      </c>
    </row>
    <row r="53" spans="1:12" hidden="1" x14ac:dyDescent="0.3">
      <c r="A53" t="s">
        <v>50</v>
      </c>
      <c r="B53" t="s">
        <v>139</v>
      </c>
      <c r="C53">
        <f>VLOOKUP(A53,'Group Condition'!$A$2:$H$88,7,FALSE)</f>
        <v>0</v>
      </c>
    </row>
    <row r="54" spans="1:12" hidden="1" x14ac:dyDescent="0.3">
      <c r="A54" t="s">
        <v>73</v>
      </c>
      <c r="B54" t="s">
        <v>162</v>
      </c>
      <c r="C54" t="str">
        <f>VLOOKUP(A54,'Group Condition'!$A$2:$H$88,7,FALSE)</f>
        <v>X</v>
      </c>
    </row>
    <row r="55" spans="1:12" hidden="1" x14ac:dyDescent="0.3">
      <c r="A55" t="s">
        <v>19</v>
      </c>
      <c r="B55" t="s">
        <v>105</v>
      </c>
      <c r="C55">
        <f>VLOOKUP(A55,'Group Condition'!$A$2:$H$88,7,FALSE)</f>
        <v>0</v>
      </c>
    </row>
    <row r="56" spans="1:12" hidden="1" x14ac:dyDescent="0.3">
      <c r="A56" t="s">
        <v>85</v>
      </c>
      <c r="B56" t="s">
        <v>174</v>
      </c>
      <c r="C56">
        <f>VLOOKUP(A56,'Group Condition'!$A$2:$H$88,7,FALSE)</f>
        <v>0</v>
      </c>
    </row>
    <row r="57" spans="1:12" hidden="1" x14ac:dyDescent="0.3">
      <c r="A57" t="s">
        <v>82</v>
      </c>
      <c r="B57" t="s">
        <v>171</v>
      </c>
      <c r="C57">
        <f>VLOOKUP(A57,'Group Condition'!$A$2:$H$88,7,FALSE)</f>
        <v>0</v>
      </c>
    </row>
    <row r="58" spans="1:12" x14ac:dyDescent="0.3">
      <c r="A58" t="s">
        <v>55</v>
      </c>
      <c r="B58" t="s">
        <v>144</v>
      </c>
      <c r="C58" t="str">
        <f>VLOOKUP(A58,'Group Condition'!$A$2:$H$88,7,FALSE)</f>
        <v>X</v>
      </c>
    </row>
    <row r="59" spans="1:12" hidden="1" x14ac:dyDescent="0.3">
      <c r="A59" t="s">
        <v>29</v>
      </c>
      <c r="B59" t="s">
        <v>117</v>
      </c>
      <c r="C59">
        <f>VLOOKUP(A59,'Group Condition'!$A$2:$H$88,7,FALSE)</f>
        <v>0</v>
      </c>
    </row>
    <row r="60" spans="1:12" hidden="1" x14ac:dyDescent="0.3">
      <c r="A60" t="s">
        <v>49</v>
      </c>
      <c r="B60" t="s">
        <v>138</v>
      </c>
      <c r="C60">
        <f>VLOOKUP(A60,'Group Condition'!$A$2:$H$88,7,FALSE)</f>
        <v>0</v>
      </c>
    </row>
    <row r="61" spans="1:12" hidden="1" x14ac:dyDescent="0.3">
      <c r="A61" t="s">
        <v>70</v>
      </c>
      <c r="B61" t="s">
        <v>159</v>
      </c>
      <c r="C61" t="str">
        <f>VLOOKUP(A61,'Group Condition'!$A$2:$H$88,7,FALSE)</f>
        <v>X</v>
      </c>
      <c r="D61">
        <v>7</v>
      </c>
      <c r="E61" t="s">
        <v>219</v>
      </c>
      <c r="F61" t="s">
        <v>219</v>
      </c>
      <c r="G61" t="s">
        <v>219</v>
      </c>
      <c r="H61" t="s">
        <v>235</v>
      </c>
      <c r="I61" t="s">
        <v>236</v>
      </c>
      <c r="J61" t="s">
        <v>237</v>
      </c>
      <c r="L61" t="s">
        <v>260</v>
      </c>
    </row>
    <row r="62" spans="1:12" hidden="1" x14ac:dyDescent="0.3">
      <c r="A62" t="s">
        <v>30</v>
      </c>
      <c r="B62" t="s">
        <v>118</v>
      </c>
      <c r="C62" t="str">
        <f>VLOOKUP(A62,'Group Condition'!$A$2:$H$88,7,FALSE)</f>
        <v>X</v>
      </c>
    </row>
    <row r="63" spans="1:12" hidden="1" x14ac:dyDescent="0.3">
      <c r="A63" t="s">
        <v>89</v>
      </c>
      <c r="B63" t="s">
        <v>178</v>
      </c>
      <c r="C63">
        <f>VLOOKUP(A63,'Group Condition'!$A$2:$H$88,7,FALSE)</f>
        <v>0</v>
      </c>
    </row>
    <row r="64" spans="1:12" hidden="1" x14ac:dyDescent="0.3">
      <c r="A64" t="s">
        <v>57</v>
      </c>
      <c r="B64" t="s">
        <v>146</v>
      </c>
      <c r="C64">
        <f>VLOOKUP(A64,'Group Condition'!$A$2:$H$88,7,FALSE)</f>
        <v>0</v>
      </c>
    </row>
    <row r="65" spans="1:9" hidden="1" x14ac:dyDescent="0.3">
      <c r="A65" t="s">
        <v>46</v>
      </c>
      <c r="B65" t="s">
        <v>135</v>
      </c>
      <c r="C65">
        <f>VLOOKUP(A65,'Group Condition'!$A$2:$H$88,7,FALSE)</f>
        <v>0</v>
      </c>
    </row>
    <row r="66" spans="1:9" x14ac:dyDescent="0.3">
      <c r="A66" t="s">
        <v>32</v>
      </c>
      <c r="B66" t="s">
        <v>120</v>
      </c>
      <c r="C66" t="str">
        <f>VLOOKUP(A66,'Group Condition'!$A$2:$H$88,7,FALSE)</f>
        <v>X</v>
      </c>
      <c r="D66">
        <v>18</v>
      </c>
      <c r="E66" t="s">
        <v>204</v>
      </c>
      <c r="F66" t="s">
        <v>200</v>
      </c>
      <c r="G66" t="s">
        <v>204</v>
      </c>
      <c r="H66" t="s">
        <v>238</v>
      </c>
      <c r="I66" t="s">
        <v>202</v>
      </c>
    </row>
    <row r="67" spans="1:9" hidden="1" x14ac:dyDescent="0.3">
      <c r="A67" t="s">
        <v>64</v>
      </c>
      <c r="B67" t="s">
        <v>153</v>
      </c>
      <c r="C67" t="str">
        <f>VLOOKUP(A67,'Group Condition'!$A$2:$H$88,7,FALSE)</f>
        <v>B</v>
      </c>
    </row>
    <row r="68" spans="1:9" hidden="1" x14ac:dyDescent="0.3">
      <c r="A68" t="s">
        <v>54</v>
      </c>
      <c r="B68" t="s">
        <v>143</v>
      </c>
      <c r="C68">
        <f>VLOOKUP(A68,'Group Condition'!$A$2:$H$88,7,FALSE)</f>
        <v>0</v>
      </c>
    </row>
    <row r="69" spans="1:9" hidden="1" x14ac:dyDescent="0.3">
      <c r="A69" t="s">
        <v>77</v>
      </c>
      <c r="B69" t="s">
        <v>166</v>
      </c>
      <c r="C69">
        <f>VLOOKUP(A69,'Group Condition'!$A$2:$H$88,7,FALSE)</f>
        <v>0</v>
      </c>
    </row>
    <row r="70" spans="1:9" hidden="1" x14ac:dyDescent="0.3">
      <c r="A70" t="s">
        <v>86</v>
      </c>
      <c r="B70" t="s">
        <v>175</v>
      </c>
      <c r="C70">
        <f>VLOOKUP(A70,'Group Condition'!$A$2:$H$88,7,FALSE)</f>
        <v>0</v>
      </c>
    </row>
    <row r="71" spans="1:9" hidden="1" x14ac:dyDescent="0.3">
      <c r="A71" t="s">
        <v>26</v>
      </c>
      <c r="B71" t="s">
        <v>113</v>
      </c>
      <c r="C71">
        <f>VLOOKUP(A71,'Group Condition'!$A$2:$H$88,7,FALSE)</f>
        <v>0</v>
      </c>
    </row>
    <row r="72" spans="1:9" x14ac:dyDescent="0.3">
      <c r="A72" t="s">
        <v>71</v>
      </c>
      <c r="B72" t="s">
        <v>160</v>
      </c>
      <c r="C72" t="str">
        <f>VLOOKUP(A72,'Group Condition'!$A$2:$H$88,7,FALSE)</f>
        <v>X</v>
      </c>
    </row>
    <row r="73" spans="1:9" hidden="1" x14ac:dyDescent="0.3">
      <c r="A73" t="s">
        <v>27</v>
      </c>
      <c r="B73" t="s">
        <v>115</v>
      </c>
      <c r="C73">
        <f>VLOOKUP(A73,'Group Condition'!$A$2:$H$88,7,FALSE)</f>
        <v>0</v>
      </c>
    </row>
    <row r="74" spans="1:9" x14ac:dyDescent="0.3">
      <c r="A74" t="s">
        <v>59</v>
      </c>
      <c r="B74" t="s">
        <v>148</v>
      </c>
      <c r="C74" t="str">
        <f>VLOOKUP(A74,'Group Condition'!$A$2:$H$88,7,FALSE)</f>
        <v>X</v>
      </c>
    </row>
    <row r="75" spans="1:9" hidden="1" x14ac:dyDescent="0.3">
      <c r="A75" t="s">
        <v>45</v>
      </c>
      <c r="B75" t="s">
        <v>134</v>
      </c>
      <c r="C75">
        <f>VLOOKUP(A75,'Group Condition'!$A$2:$H$88,7,FALSE)</f>
        <v>0</v>
      </c>
    </row>
    <row r="76" spans="1:9" hidden="1" x14ac:dyDescent="0.3">
      <c r="A76" t="s">
        <v>44</v>
      </c>
      <c r="B76" t="s">
        <v>133</v>
      </c>
      <c r="C76">
        <f>VLOOKUP(A76,'Group Condition'!$A$2:$H$88,7,FALSE)</f>
        <v>0</v>
      </c>
    </row>
    <row r="77" spans="1:9" x14ac:dyDescent="0.3">
      <c r="A77" t="s">
        <v>37</v>
      </c>
      <c r="B77" t="s">
        <v>126</v>
      </c>
      <c r="C77" t="str">
        <f>VLOOKUP(A77,'Group Condition'!$A$2:$H$88,7,FALSE)</f>
        <v>X</v>
      </c>
      <c r="D77">
        <v>35</v>
      </c>
      <c r="E77" t="s">
        <v>204</v>
      </c>
      <c r="F77" t="s">
        <v>205</v>
      </c>
      <c r="G77" t="s">
        <v>205</v>
      </c>
      <c r="H77" t="s">
        <v>239</v>
      </c>
      <c r="I77" t="s">
        <v>240</v>
      </c>
    </row>
    <row r="78" spans="1:9" x14ac:dyDescent="0.3">
      <c r="A78" t="s">
        <v>14</v>
      </c>
      <c r="B78" t="s">
        <v>97</v>
      </c>
      <c r="C78" t="str">
        <f>VLOOKUP(A78,'Group Condition'!$A$2:$H$88,7,FALSE)</f>
        <v>X</v>
      </c>
      <c r="D78">
        <v>20</v>
      </c>
      <c r="E78" t="s">
        <v>204</v>
      </c>
      <c r="F78" t="s">
        <v>205</v>
      </c>
      <c r="G78" t="s">
        <v>205</v>
      </c>
      <c r="H78" t="s">
        <v>241</v>
      </c>
      <c r="I78" t="s">
        <v>242</v>
      </c>
    </row>
    <row r="79" spans="1:9" hidden="1" x14ac:dyDescent="0.3">
      <c r="A79" t="s">
        <v>38</v>
      </c>
      <c r="B79" t="s">
        <v>127</v>
      </c>
    </row>
    <row r="80" spans="1:9" x14ac:dyDescent="0.3">
      <c r="A80" t="s">
        <v>33</v>
      </c>
      <c r="B80" t="s">
        <v>121</v>
      </c>
      <c r="C80" t="str">
        <f>VLOOKUP(A80,'Group Condition'!$A$2:$H$88,7,FALSE)</f>
        <v>X</v>
      </c>
      <c r="D80">
        <v>2</v>
      </c>
      <c r="E80" t="s">
        <v>204</v>
      </c>
      <c r="F80" t="s">
        <v>204</v>
      </c>
      <c r="G80" t="s">
        <v>243</v>
      </c>
      <c r="H80" t="s">
        <v>232</v>
      </c>
      <c r="I80" t="s">
        <v>244</v>
      </c>
    </row>
    <row r="81" spans="1:12" hidden="1" x14ac:dyDescent="0.3">
      <c r="A81" t="s">
        <v>60</v>
      </c>
      <c r="B81" t="s">
        <v>149</v>
      </c>
      <c r="C81">
        <f>VLOOKUP(A81,'Group Condition'!$A$2:$H$88,7,FALSE)</f>
        <v>0</v>
      </c>
    </row>
    <row r="82" spans="1:12" hidden="1" x14ac:dyDescent="0.3">
      <c r="A82" t="s">
        <v>11</v>
      </c>
      <c r="B82" t="s">
        <v>94</v>
      </c>
      <c r="C82" t="str">
        <f>VLOOKUP(A82,'Group Condition'!$A$2:$H$88,7,FALSE)</f>
        <v>X</v>
      </c>
    </row>
    <row r="83" spans="1:12" hidden="1" x14ac:dyDescent="0.3">
      <c r="A83" t="s">
        <v>13</v>
      </c>
      <c r="B83" t="s">
        <v>96</v>
      </c>
      <c r="C83">
        <f>VLOOKUP(A83,'Group Condition'!$A$2:$H$88,7,FALSE)</f>
        <v>0</v>
      </c>
      <c r="D83">
        <v>19</v>
      </c>
      <c r="E83" t="s">
        <v>204</v>
      </c>
      <c r="F83" t="s">
        <v>200</v>
      </c>
      <c r="G83" t="s">
        <v>204</v>
      </c>
      <c r="H83" t="s">
        <v>245</v>
      </c>
      <c r="I83" t="s">
        <v>246</v>
      </c>
      <c r="J83" t="s">
        <v>247</v>
      </c>
      <c r="L83" t="s">
        <v>261</v>
      </c>
    </row>
    <row r="84" spans="1:12" hidden="1" x14ac:dyDescent="0.3">
      <c r="A84" t="s">
        <v>15</v>
      </c>
      <c r="B84" t="s">
        <v>98</v>
      </c>
      <c r="C84">
        <f>VLOOKUP(A84,'Group Condition'!$A$2:$H$88,7,FALSE)</f>
        <v>0</v>
      </c>
    </row>
    <row r="85" spans="1:12" hidden="1" x14ac:dyDescent="0.3">
      <c r="A85" t="s">
        <v>51</v>
      </c>
      <c r="B85" t="s">
        <v>140</v>
      </c>
      <c r="C85">
        <f>VLOOKUP(A85,'Group Condition'!$A$2:$H$88,7,FALSE)</f>
        <v>0</v>
      </c>
    </row>
    <row r="86" spans="1:12" hidden="1" x14ac:dyDescent="0.3">
      <c r="A86" t="s">
        <v>16</v>
      </c>
      <c r="B86" t="s">
        <v>99</v>
      </c>
      <c r="C86" t="str">
        <f>VLOOKUP(A86,'Group Condition'!$A$2:$H$88,7,FALSE)</f>
        <v>X</v>
      </c>
    </row>
    <row r="87" spans="1:12" hidden="1" x14ac:dyDescent="0.3">
      <c r="A87" t="s">
        <v>39</v>
      </c>
      <c r="B87" t="s">
        <v>128</v>
      </c>
      <c r="C87">
        <f>VLOOKUP(A87,'Group Condition'!$A$2:$H$88,7,FALSE)</f>
        <v>0</v>
      </c>
    </row>
    <row r="88" spans="1:12" hidden="1" x14ac:dyDescent="0.3">
      <c r="A88" t="s">
        <v>43</v>
      </c>
      <c r="B88" t="s">
        <v>132</v>
      </c>
      <c r="C88">
        <f>VLOOKUP(A88,'Group Condition'!$A$2:$H$88,7,FALSE)</f>
        <v>0</v>
      </c>
    </row>
  </sheetData>
  <autoFilter ref="A1:J88">
    <filterColumn colId="2">
      <filters>
        <filter val="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>
      <pane xSplit="4" ySplit="1" topLeftCell="J29" activePane="bottomRight" state="frozen"/>
      <selection pane="topRight" activeCell="E1" sqref="E1"/>
      <selection pane="bottomLeft" activeCell="A2" sqref="A2"/>
      <selection pane="bottomRight" activeCell="K56" sqref="K56"/>
    </sheetView>
  </sheetViews>
  <sheetFormatPr defaultRowHeight="15.6" x14ac:dyDescent="0.3"/>
  <cols>
    <col min="1" max="1" width="8.88671875" style="3"/>
    <col min="2" max="2" width="17.21875" style="3" customWidth="1"/>
    <col min="3" max="3" width="27.77734375" style="3" bestFit="1" customWidth="1"/>
    <col min="4" max="4" width="22.44140625" style="3" bestFit="1" customWidth="1"/>
    <col min="5" max="5" width="20" style="3" bestFit="1" customWidth="1"/>
    <col min="6" max="6" width="25.44140625" style="3" bestFit="1" customWidth="1"/>
    <col min="7" max="7" width="24.21875" style="10" customWidth="1"/>
    <col min="8" max="8" width="20" style="4" bestFit="1" customWidth="1"/>
    <col min="9" max="9" width="27.88671875" style="3" bestFit="1" customWidth="1"/>
    <col min="10" max="10" width="12.5546875" style="3" customWidth="1"/>
    <col min="11" max="11" width="21.44140625" style="3" bestFit="1" customWidth="1"/>
    <col min="12" max="12" width="10.88671875" style="3" customWidth="1"/>
    <col min="13" max="13" width="21.44140625" style="3" bestFit="1" customWidth="1"/>
    <col min="14" max="14" width="8.88671875" style="3"/>
    <col min="15" max="15" width="23.6640625" style="3" bestFit="1" customWidth="1"/>
    <col min="16" max="16" width="21.44140625" style="3" bestFit="1" customWidth="1"/>
    <col min="17" max="17" width="20.21875" style="3" bestFit="1" customWidth="1"/>
    <col min="18" max="16384" width="8.88671875" style="3"/>
  </cols>
  <sheetData>
    <row r="1" spans="1:16" ht="16.2" thickBot="1" x14ac:dyDescent="0.35">
      <c r="A1" s="6" t="s">
        <v>90</v>
      </c>
      <c r="B1" s="6" t="s">
        <v>181</v>
      </c>
      <c r="C1" s="3" t="s">
        <v>182</v>
      </c>
      <c r="D1" s="3" t="s">
        <v>187</v>
      </c>
      <c r="E1" s="3" t="s">
        <v>185</v>
      </c>
      <c r="F1" s="3" t="s">
        <v>188</v>
      </c>
      <c r="G1" s="10" t="s">
        <v>191</v>
      </c>
      <c r="H1" s="4" t="s">
        <v>274</v>
      </c>
      <c r="I1" s="3" t="s">
        <v>248</v>
      </c>
      <c r="J1" s="3" t="s">
        <v>276</v>
      </c>
      <c r="K1" s="3" t="s">
        <v>362</v>
      </c>
    </row>
    <row r="2" spans="1:16" ht="16.2" thickBot="1" x14ac:dyDescent="0.35">
      <c r="A2" s="7" t="s">
        <v>3</v>
      </c>
      <c r="B2" s="3" t="s">
        <v>122</v>
      </c>
      <c r="C2" s="7">
        <v>1001094433</v>
      </c>
      <c r="D2" s="7">
        <f>VLOOKUP(A2,'Group Condition'!$A$2:$I$88,9,FALSE)</f>
        <v>0</v>
      </c>
      <c r="E2" s="6">
        <v>45700000</v>
      </c>
      <c r="F2" s="7">
        <v>1001094433</v>
      </c>
      <c r="G2" s="11">
        <f>F2*1.25</f>
        <v>1251368041.25</v>
      </c>
    </row>
    <row r="3" spans="1:16" ht="16.2" thickBot="1" x14ac:dyDescent="0.35">
      <c r="A3" s="7" t="s">
        <v>4</v>
      </c>
      <c r="B3" s="3" t="s">
        <v>102</v>
      </c>
      <c r="C3" s="7">
        <v>20527442.649999999</v>
      </c>
      <c r="D3" s="7" t="str">
        <f>VLOOKUP(A3,'Group Condition'!$A$2:$I$88,9,FALSE)</f>
        <v>improves at end</v>
      </c>
      <c r="E3" s="6">
        <v>6384375</v>
      </c>
      <c r="F3" s="6"/>
      <c r="G3" s="11"/>
      <c r="J3" s="3">
        <v>10000000</v>
      </c>
      <c r="K3" s="3">
        <f>J3*5</f>
        <v>50000000</v>
      </c>
    </row>
    <row r="4" spans="1:16" ht="16.2" thickBot="1" x14ac:dyDescent="0.35">
      <c r="A4" s="7" t="s">
        <v>5</v>
      </c>
      <c r="B4" s="3" t="s">
        <v>110</v>
      </c>
      <c r="C4" s="7">
        <v>114181041.2</v>
      </c>
      <c r="D4" s="7">
        <f>VLOOKUP(A4,'Group Condition'!$A$2:$I$88,9,FALSE)</f>
        <v>0</v>
      </c>
      <c r="E4" s="6">
        <v>19030174.25</v>
      </c>
      <c r="F4" s="6"/>
      <c r="G4" s="7">
        <v>114181041.2</v>
      </c>
    </row>
    <row r="5" spans="1:16" ht="16.2" thickBot="1" x14ac:dyDescent="0.35">
      <c r="A5" s="7" t="s">
        <v>6</v>
      </c>
      <c r="B5" s="3" t="s">
        <v>104</v>
      </c>
      <c r="C5" s="7">
        <v>15816.31169</v>
      </c>
      <c r="D5" s="7" t="str">
        <f>VLOOKUP(A5,'Group Condition'!$A$2:$I$88,9,FALSE)</f>
        <v>worse</v>
      </c>
      <c r="E5" s="6">
        <v>175816.31169</v>
      </c>
      <c r="F5" s="6"/>
      <c r="G5" s="11"/>
      <c r="K5" s="3">
        <f>C5*5</f>
        <v>79081.558449999997</v>
      </c>
    </row>
    <row r="6" spans="1:16" ht="16.2" thickBot="1" x14ac:dyDescent="0.35">
      <c r="A6" s="7" t="s">
        <v>7</v>
      </c>
      <c r="B6" s="3" t="s">
        <v>114</v>
      </c>
      <c r="C6" s="7">
        <v>16477555.609999999</v>
      </c>
      <c r="D6" s="7">
        <f>VLOOKUP(A6,'Group Condition'!$A$2:$I$88,9,FALSE)</f>
        <v>0</v>
      </c>
      <c r="E6" s="6">
        <v>993066.96089999995</v>
      </c>
      <c r="F6" s="6"/>
      <c r="G6" s="17">
        <f>C6*0.75</f>
        <v>12358166.7075</v>
      </c>
      <c r="K6" s="11"/>
      <c r="M6" s="11"/>
    </row>
    <row r="7" spans="1:16" ht="16.2" thickBot="1" x14ac:dyDescent="0.35">
      <c r="A7" s="7" t="s">
        <v>8</v>
      </c>
      <c r="B7" s="3" t="s">
        <v>101</v>
      </c>
      <c r="C7" s="7">
        <v>254421.22440000001</v>
      </c>
      <c r="D7" s="7" t="str">
        <f>VLOOKUP(A7,'Group Condition'!$A$2:$I$88,9,FALSE)</f>
        <v>better</v>
      </c>
      <c r="E7" s="6">
        <v>150000</v>
      </c>
      <c r="F7" s="6">
        <v>100000</v>
      </c>
      <c r="G7" s="16">
        <v>200000</v>
      </c>
    </row>
    <row r="8" spans="1:16" ht="16.2" thickBot="1" x14ac:dyDescent="0.35">
      <c r="A8" s="7" t="s">
        <v>9</v>
      </c>
      <c r="B8" s="3" t="s">
        <v>93</v>
      </c>
      <c r="C8" s="8">
        <v>229000000000</v>
      </c>
      <c r="D8" s="7">
        <f>VLOOKUP(A8,'Group Condition'!$A$2:$I$88,9,FALSE)</f>
        <v>0</v>
      </c>
      <c r="E8" s="6">
        <v>2000000000000</v>
      </c>
      <c r="F8" s="6"/>
      <c r="G8" s="11"/>
    </row>
    <row r="9" spans="1:16" ht="16.2" thickBot="1" x14ac:dyDescent="0.35">
      <c r="A9" s="7" t="s">
        <v>25</v>
      </c>
      <c r="B9" s="3" t="s">
        <v>112</v>
      </c>
      <c r="C9" s="7">
        <v>32122718.550000001</v>
      </c>
      <c r="D9" s="7" t="str">
        <f>VLOOKUP(A9,'Group Condition'!$A$2:$I$88,9,FALSE)</f>
        <v>worse (too high)</v>
      </c>
      <c r="E9" s="6">
        <v>321227180.55000001</v>
      </c>
      <c r="F9" s="6"/>
      <c r="G9" s="11"/>
      <c r="H9" s="17">
        <v>32122718.550000001</v>
      </c>
      <c r="J9" s="3">
        <v>124245436</v>
      </c>
      <c r="K9" s="11">
        <v>12424654360</v>
      </c>
      <c r="M9" s="11"/>
      <c r="O9" s="11"/>
    </row>
    <row r="10" spans="1:16" ht="16.2" thickBot="1" x14ac:dyDescent="0.35">
      <c r="A10" s="7" t="s">
        <v>35</v>
      </c>
      <c r="B10" s="3" t="s">
        <v>124</v>
      </c>
      <c r="C10" s="7">
        <v>2123.8950410000002</v>
      </c>
      <c r="D10" s="7">
        <f>VLOOKUP(A10,'Group Condition'!$A$2:$I$88,9,FALSE)</f>
        <v>0</v>
      </c>
      <c r="E10" s="6">
        <v>2123.8950410000002</v>
      </c>
      <c r="F10" s="6"/>
      <c r="G10" s="11"/>
      <c r="I10" s="3">
        <v>5000</v>
      </c>
      <c r="J10" s="3">
        <v>50000</v>
      </c>
      <c r="K10" s="3">
        <f>J10*10</f>
        <v>500000</v>
      </c>
    </row>
    <row r="11" spans="1:16" ht="16.2" thickBot="1" x14ac:dyDescent="0.35">
      <c r="A11" s="7" t="s">
        <v>40</v>
      </c>
      <c r="B11" s="3" t="s">
        <v>129</v>
      </c>
      <c r="C11" s="7">
        <v>74822.192989999996</v>
      </c>
      <c r="D11" s="7">
        <f>VLOOKUP(A11,'Group Condition'!$A$2:$I$88,9,FALSE)</f>
        <v>0</v>
      </c>
      <c r="E11" s="6">
        <v>74822.192989999996</v>
      </c>
      <c r="F11" s="6"/>
      <c r="G11" s="11"/>
      <c r="K11" s="11">
        <v>748220</v>
      </c>
      <c r="M11" s="11"/>
      <c r="O11" s="11"/>
    </row>
    <row r="12" spans="1:16" ht="16.2" thickBot="1" x14ac:dyDescent="0.35">
      <c r="A12" s="7" t="s">
        <v>58</v>
      </c>
      <c r="B12" s="3" t="s">
        <v>147</v>
      </c>
      <c r="C12" s="7">
        <v>235.45910710000001</v>
      </c>
      <c r="D12" s="7">
        <f>VLOOKUP(A12,'Group Condition'!$A$2:$I$88,9,FALSE)</f>
        <v>0</v>
      </c>
      <c r="E12" s="6">
        <v>10</v>
      </c>
      <c r="F12" s="6"/>
      <c r="G12" s="11">
        <v>235</v>
      </c>
    </row>
    <row r="13" spans="1:16" ht="16.2" thickBot="1" x14ac:dyDescent="0.35">
      <c r="A13" s="7" t="s">
        <v>20</v>
      </c>
      <c r="B13" s="3" t="s">
        <v>106</v>
      </c>
      <c r="C13" s="7">
        <v>25797.24295</v>
      </c>
      <c r="D13" s="7">
        <f>VLOOKUP(A13,'Group Condition'!$A$2:$I$88,9,FALSE)</f>
        <v>0</v>
      </c>
      <c r="E13" s="6">
        <v>100</v>
      </c>
      <c r="F13" s="6"/>
      <c r="G13" s="11"/>
    </row>
    <row r="14" spans="1:16" ht="16.2" thickBot="1" x14ac:dyDescent="0.35">
      <c r="A14" s="7" t="s">
        <v>31</v>
      </c>
      <c r="B14" s="3" t="s">
        <v>119</v>
      </c>
      <c r="C14" s="7">
        <v>1718757.3940000001</v>
      </c>
      <c r="D14" s="7" t="str">
        <f>VLOOKUP(A14,'Group Condition'!$A$2:$I$88,9,FALSE)</f>
        <v>closer, still crashes</v>
      </c>
      <c r="E14" s="6">
        <v>1718757.3940000001</v>
      </c>
      <c r="F14" s="6">
        <f>E14*0.5</f>
        <v>859378.69700000004</v>
      </c>
      <c r="G14" s="16">
        <v>1000000</v>
      </c>
      <c r="K14" s="3">
        <v>1500000</v>
      </c>
    </row>
    <row r="15" spans="1:16" ht="16.2" thickBot="1" x14ac:dyDescent="0.35">
      <c r="A15" s="7" t="s">
        <v>48</v>
      </c>
      <c r="B15" s="3" t="s">
        <v>137</v>
      </c>
      <c r="C15" s="7">
        <v>15874.27808</v>
      </c>
      <c r="D15" s="7">
        <f>VLOOKUP(A15,'Group Condition'!$A$2:$I$88,9,FALSE)</f>
        <v>0</v>
      </c>
      <c r="E15" s="6">
        <v>15874.27808</v>
      </c>
      <c r="F15" s="6"/>
      <c r="G15" s="11"/>
    </row>
    <row r="16" spans="1:16" ht="16.2" thickBot="1" x14ac:dyDescent="0.35">
      <c r="A16" s="7" t="s">
        <v>12</v>
      </c>
      <c r="B16" s="3" t="s">
        <v>95</v>
      </c>
      <c r="C16" s="7">
        <v>2124041.1490000002</v>
      </c>
      <c r="D16" s="7" t="str">
        <f>VLOOKUP(A16,'Group Condition'!$A$2:$I$88,9,FALSE)</f>
        <v>no change</v>
      </c>
      <c r="E16" s="6">
        <v>2124041.1490000002</v>
      </c>
      <c r="F16" s="6"/>
      <c r="G16" s="16">
        <f>E16*1.25</f>
        <v>2655051.4362500003</v>
      </c>
      <c r="K16" s="5">
        <v>4000000</v>
      </c>
      <c r="M16" s="5"/>
      <c r="O16" s="5"/>
      <c r="P16" s="5"/>
    </row>
    <row r="17" spans="1:16" ht="16.2" thickBot="1" x14ac:dyDescent="0.35">
      <c r="A17" s="7" t="s">
        <v>22</v>
      </c>
      <c r="B17" s="3" t="s">
        <v>108</v>
      </c>
      <c r="C17" s="7">
        <v>21996106.07</v>
      </c>
      <c r="D17" s="7" t="str">
        <f>VLOOKUP(A17,'Group Condition'!$A$2:$I$88,9,FALSE)</f>
        <v>higher start and end</v>
      </c>
      <c r="E17" s="6">
        <v>4000000</v>
      </c>
      <c r="F17" s="6"/>
      <c r="G17" s="11">
        <v>10000000</v>
      </c>
      <c r="K17" s="5">
        <f>C17*0.75</f>
        <v>16497079.5525</v>
      </c>
      <c r="M17" s="5"/>
      <c r="O17" s="5"/>
    </row>
    <row r="18" spans="1:16" ht="16.2" thickBot="1" x14ac:dyDescent="0.35">
      <c r="A18" s="7" t="s">
        <v>36</v>
      </c>
      <c r="B18" s="3" t="s">
        <v>125</v>
      </c>
      <c r="C18" s="7">
        <v>129309.07709999999</v>
      </c>
      <c r="D18" s="7" t="str">
        <f>VLOOKUP(A18,'Group Condition'!$A$2:$I$88,9,FALSE)</f>
        <v>worse, higher</v>
      </c>
      <c r="E18" s="6">
        <v>100000</v>
      </c>
      <c r="F18" s="6">
        <f>E18*0.75</f>
        <v>75000</v>
      </c>
      <c r="G18" s="15">
        <v>100000</v>
      </c>
      <c r="J18" s="3">
        <v>1000000</v>
      </c>
      <c r="K18" s="3">
        <f>J18*10</f>
        <v>10000000</v>
      </c>
      <c r="M18" s="5"/>
      <c r="O18" s="5"/>
      <c r="P18" s="5"/>
    </row>
    <row r="19" spans="1:16" ht="16.2" thickBot="1" x14ac:dyDescent="0.35">
      <c r="A19" s="7" t="s">
        <v>17</v>
      </c>
      <c r="B19" s="3" t="s">
        <v>100</v>
      </c>
      <c r="C19" s="7">
        <v>13236869.029999999</v>
      </c>
      <c r="D19" s="7">
        <f>VLOOKUP(A19,'Group Condition'!$A$2:$I$88,9,FALSE)</f>
        <v>0</v>
      </c>
      <c r="E19" s="6">
        <v>6500000</v>
      </c>
      <c r="F19" s="6"/>
      <c r="G19" s="11"/>
      <c r="H19" s="18"/>
      <c r="M19" s="5"/>
      <c r="O19" s="5"/>
      <c r="P19" s="5"/>
    </row>
    <row r="20" spans="1:16" ht="16.2" thickBot="1" x14ac:dyDescent="0.35">
      <c r="A20" s="7" t="s">
        <v>42</v>
      </c>
      <c r="B20" s="3" t="s">
        <v>131</v>
      </c>
      <c r="C20" s="7">
        <v>172649603.19999999</v>
      </c>
      <c r="D20" s="7" t="str">
        <f>VLOOKUP(A20,'Group Condition'!$A$2:$I$88,9,FALSE)</f>
        <v>too high</v>
      </c>
      <c r="E20" s="6">
        <v>49700000</v>
      </c>
      <c r="F20" s="6"/>
      <c r="G20" s="11">
        <v>100000000</v>
      </c>
      <c r="J20" s="3">
        <v>150000000</v>
      </c>
      <c r="O20" s="5"/>
      <c r="P20" s="5"/>
    </row>
    <row r="21" spans="1:16" ht="16.2" thickBot="1" x14ac:dyDescent="0.35">
      <c r="A21" s="7" t="s">
        <v>63</v>
      </c>
      <c r="B21" s="3" t="s">
        <v>152</v>
      </c>
      <c r="C21" s="7">
        <v>0.05</v>
      </c>
      <c r="D21" s="7">
        <f>VLOOKUP(A21,'Group Condition'!$A$2:$I$88,9,FALSE)</f>
        <v>0</v>
      </c>
      <c r="E21" s="6">
        <v>3.5000000000000003E-2</v>
      </c>
      <c r="F21" s="6">
        <f>0.02</f>
        <v>0.02</v>
      </c>
      <c r="G21" s="11"/>
      <c r="H21" s="4">
        <v>0.01</v>
      </c>
    </row>
    <row r="22" spans="1:16" ht="16.2" thickBot="1" x14ac:dyDescent="0.35">
      <c r="A22" s="7" t="s">
        <v>61</v>
      </c>
      <c r="B22" s="3" t="s">
        <v>150</v>
      </c>
      <c r="C22" s="7">
        <v>747577.53830000001</v>
      </c>
      <c r="D22" s="7">
        <f>VLOOKUP(A22,'Group Condition'!$A$2:$I$88,9,FALSE)</f>
        <v>0</v>
      </c>
      <c r="E22" s="6">
        <v>197000</v>
      </c>
      <c r="F22" s="6"/>
      <c r="G22" s="11">
        <v>500000</v>
      </c>
    </row>
    <row r="23" spans="1:16" ht="16.2" thickBot="1" x14ac:dyDescent="0.35">
      <c r="A23" s="7" t="s">
        <v>52</v>
      </c>
      <c r="B23" s="3" t="s">
        <v>141</v>
      </c>
      <c r="C23" s="7">
        <v>15150975.09</v>
      </c>
      <c r="D23" s="7">
        <f>VLOOKUP(A23,'Group Condition'!$A$2:$I$88,9,FALSE)</f>
        <v>0</v>
      </c>
      <c r="E23" s="6">
        <v>15150975.09</v>
      </c>
      <c r="F23" s="6"/>
      <c r="G23" s="11"/>
    </row>
    <row r="24" spans="1:16" ht="16.2" thickBot="1" x14ac:dyDescent="0.35">
      <c r="A24" s="7" t="s">
        <v>62</v>
      </c>
      <c r="B24" s="3" t="s">
        <v>151</v>
      </c>
      <c r="C24" s="7">
        <v>0.05</v>
      </c>
      <c r="D24" s="7">
        <f>VLOOKUP(A24,'Group Condition'!$A$2:$I$88,9,FALSE)</f>
        <v>0</v>
      </c>
      <c r="E24" s="6">
        <v>3.5000000000000003E-2</v>
      </c>
      <c r="F24" s="6">
        <v>0.02</v>
      </c>
      <c r="G24" s="11"/>
      <c r="H24" s="4">
        <v>0.01</v>
      </c>
      <c r="O24" s="5"/>
      <c r="P24" s="5"/>
    </row>
    <row r="25" spans="1:16" ht="16.2" thickBot="1" x14ac:dyDescent="0.35">
      <c r="A25" s="7" t="s">
        <v>10</v>
      </c>
      <c r="B25" s="3" t="s">
        <v>92</v>
      </c>
      <c r="C25" s="7">
        <v>932233758.39999998</v>
      </c>
      <c r="D25" s="7" t="str">
        <f>VLOOKUP(A25,'Group Condition'!$A$2:$I$88,9,FALSE)</f>
        <v>too high start</v>
      </c>
      <c r="E25" s="6">
        <v>532233758.39999998</v>
      </c>
      <c r="F25" s="6"/>
      <c r="G25" s="11"/>
      <c r="J25" s="7">
        <v>932233758.39999998</v>
      </c>
    </row>
    <row r="26" spans="1:16" ht="16.2" thickBot="1" x14ac:dyDescent="0.35">
      <c r="A26" s="7" t="s">
        <v>56</v>
      </c>
      <c r="B26" s="3" t="s">
        <v>145</v>
      </c>
      <c r="C26" s="7">
        <v>749.83099549999997</v>
      </c>
      <c r="D26" s="7">
        <f>VLOOKUP(A26,'Group Condition'!$A$2:$I$88,9,FALSE)</f>
        <v>0</v>
      </c>
      <c r="E26" s="6">
        <v>100</v>
      </c>
      <c r="F26" s="6"/>
      <c r="G26" s="7">
        <v>749.83099549999997</v>
      </c>
    </row>
    <row r="27" spans="1:16" ht="16.2" thickBot="1" x14ac:dyDescent="0.35">
      <c r="A27" s="7" t="s">
        <v>21</v>
      </c>
      <c r="B27" s="3" t="s">
        <v>107</v>
      </c>
      <c r="C27" s="7">
        <v>4986608.142</v>
      </c>
      <c r="D27" s="7">
        <f>VLOOKUP(A27,'Group Condition'!$A$2:$I$88,9,FALSE)</f>
        <v>0</v>
      </c>
      <c r="E27" s="6">
        <v>4986608.142</v>
      </c>
      <c r="F27" s="6"/>
      <c r="G27" s="11"/>
    </row>
    <row r="28" spans="1:16" ht="16.2" thickBot="1" x14ac:dyDescent="0.35">
      <c r="A28" s="7" t="s">
        <v>41</v>
      </c>
      <c r="B28" s="3" t="s">
        <v>130</v>
      </c>
      <c r="C28" s="7">
        <v>174418341.5</v>
      </c>
      <c r="D28" s="7">
        <f>VLOOKUP(A28,'Group Condition'!$A$2:$I$88,9,FALSE)</f>
        <v>0</v>
      </c>
      <c r="E28" s="6">
        <v>7850000</v>
      </c>
      <c r="F28" s="6"/>
      <c r="G28" s="11"/>
      <c r="H28" s="18"/>
    </row>
    <row r="29" spans="1:16" ht="16.2" thickBot="1" x14ac:dyDescent="0.35">
      <c r="A29" s="7" t="s">
        <v>24</v>
      </c>
      <c r="B29" s="3" t="s">
        <v>111</v>
      </c>
      <c r="C29" s="7">
        <v>432544359.30000001</v>
      </c>
      <c r="D29" s="7" t="str">
        <f>VLOOKUP(A29,'Group Condition'!$A$2:$I$88,9,FALSE)</f>
        <v>higher start</v>
      </c>
      <c r="E29" s="6">
        <v>2430000</v>
      </c>
      <c r="F29" s="6"/>
      <c r="G29" s="11"/>
      <c r="H29" s="17">
        <v>432544359.30000001</v>
      </c>
      <c r="O29" s="5"/>
    </row>
    <row r="30" spans="1:16" ht="16.2" thickBot="1" x14ac:dyDescent="0.35">
      <c r="A30" s="7" t="s">
        <v>53</v>
      </c>
      <c r="B30" s="3" t="s">
        <v>142</v>
      </c>
      <c r="C30" s="7">
        <v>4108787.665</v>
      </c>
      <c r="D30" s="7">
        <f>VLOOKUP(A30,'Group Condition'!$A$2:$I$88,9,FALSE)</f>
        <v>0</v>
      </c>
      <c r="E30" s="6">
        <v>328703</v>
      </c>
      <c r="F30" s="6"/>
      <c r="G30" s="11"/>
      <c r="O30" s="5"/>
    </row>
    <row r="31" spans="1:16" ht="16.2" thickBot="1" x14ac:dyDescent="0.35">
      <c r="A31" s="7" t="s">
        <v>72</v>
      </c>
      <c r="B31" s="3" t="s">
        <v>161</v>
      </c>
      <c r="C31" s="7">
        <v>0.05</v>
      </c>
      <c r="D31" s="7">
        <f>VLOOKUP(A31,'Group Condition'!$A$2:$I$88,9,FALSE)</f>
        <v>0</v>
      </c>
      <c r="E31" s="6">
        <v>1.2500000000000001E-2</v>
      </c>
      <c r="F31" s="6"/>
      <c r="G31" s="11"/>
      <c r="P31" s="5"/>
    </row>
    <row r="32" spans="1:16" ht="16.2" thickBot="1" x14ac:dyDescent="0.35">
      <c r="A32" s="7" t="s">
        <v>34</v>
      </c>
      <c r="B32" s="3" t="s">
        <v>123</v>
      </c>
      <c r="C32" s="7">
        <v>22940055.34</v>
      </c>
      <c r="D32" s="7">
        <f>VLOOKUP(A32,'Group Condition'!$A$2:$I$88,9,FALSE)</f>
        <v>0</v>
      </c>
      <c r="E32" s="6">
        <v>22940055.34</v>
      </c>
      <c r="F32" s="6"/>
      <c r="G32" s="11"/>
    </row>
    <row r="33" spans="1:16" ht="16.2" thickBot="1" x14ac:dyDescent="0.35">
      <c r="A33" s="7" t="s">
        <v>28</v>
      </c>
      <c r="B33" s="3" t="s">
        <v>116</v>
      </c>
      <c r="C33" s="7">
        <v>19201175.25</v>
      </c>
      <c r="D33" s="7">
        <f>VLOOKUP(A33,'Group Condition'!$A$2:$I$88,9,FALSE)</f>
        <v>0</v>
      </c>
      <c r="E33" s="6">
        <v>49069.656669999997</v>
      </c>
      <c r="F33" s="6"/>
      <c r="G33" s="11"/>
    </row>
    <row r="34" spans="1:16" ht="16.2" thickBot="1" x14ac:dyDescent="0.35">
      <c r="A34" s="7" t="s">
        <v>23</v>
      </c>
      <c r="B34" s="3" t="s">
        <v>109</v>
      </c>
      <c r="C34" s="7">
        <v>34847060.600000001</v>
      </c>
      <c r="D34" s="7">
        <f>VLOOKUP(A34,'Group Condition'!$A$2:$I$88,9,FALSE)</f>
        <v>0</v>
      </c>
      <c r="E34" s="6">
        <v>1742353</v>
      </c>
      <c r="F34" s="6"/>
      <c r="G34" s="11"/>
    </row>
    <row r="35" spans="1:16" ht="16.2" thickBot="1" x14ac:dyDescent="0.35">
      <c r="A35" s="7" t="s">
        <v>47</v>
      </c>
      <c r="B35" s="3" t="s">
        <v>136</v>
      </c>
      <c r="C35" s="7">
        <v>554.64984700000002</v>
      </c>
      <c r="D35" s="7">
        <f>VLOOKUP(A35,'Group Condition'!$A$2:$I$88,9,FALSE)</f>
        <v>0</v>
      </c>
      <c r="E35" s="6">
        <v>110.9</v>
      </c>
      <c r="F35" s="6"/>
      <c r="G35" s="11"/>
    </row>
    <row r="36" spans="1:16" ht="16.2" thickBot="1" x14ac:dyDescent="0.35">
      <c r="A36" s="7" t="s">
        <v>18</v>
      </c>
      <c r="B36" s="3" t="s">
        <v>103</v>
      </c>
      <c r="C36" s="7">
        <v>17230050.359999999</v>
      </c>
      <c r="D36" s="7">
        <f>VLOOKUP(A36,'Group Condition'!$A$2:$I$88,9,FALSE)</f>
        <v>0</v>
      </c>
      <c r="E36" s="6">
        <v>8500000</v>
      </c>
      <c r="F36" s="6"/>
      <c r="G36" s="11">
        <v>10000000</v>
      </c>
      <c r="O36" s="5"/>
    </row>
    <row r="37" spans="1:16" ht="16.2" thickBot="1" x14ac:dyDescent="0.35">
      <c r="A37" s="7" t="s">
        <v>50</v>
      </c>
      <c r="B37" s="3" t="s">
        <v>139</v>
      </c>
      <c r="C37" s="7">
        <v>4273.9050960000004</v>
      </c>
      <c r="D37" s="7">
        <f>VLOOKUP(A37,'Group Condition'!$A$2:$I$88,9,FALSE)</f>
        <v>0</v>
      </c>
      <c r="E37" s="6">
        <v>4273.9050960000004</v>
      </c>
      <c r="F37" s="6"/>
      <c r="G37" s="11"/>
    </row>
    <row r="38" spans="1:16" ht="16.2" thickBot="1" x14ac:dyDescent="0.35">
      <c r="A38" s="7" t="s">
        <v>73</v>
      </c>
      <c r="B38" s="3" t="s">
        <v>162</v>
      </c>
      <c r="C38" s="7">
        <v>0.05</v>
      </c>
      <c r="D38" s="7">
        <f>VLOOKUP(A38,'Group Condition'!$A$2:$I$88,9,FALSE)</f>
        <v>0</v>
      </c>
      <c r="E38" s="6">
        <v>0.05</v>
      </c>
      <c r="F38" s="6"/>
      <c r="G38" s="11"/>
    </row>
    <row r="39" spans="1:16" ht="16.2" thickBot="1" x14ac:dyDescent="0.35">
      <c r="A39" s="7" t="s">
        <v>19</v>
      </c>
      <c r="B39" s="3" t="s">
        <v>105</v>
      </c>
      <c r="C39" s="7">
        <v>401050.08909999998</v>
      </c>
      <c r="D39" s="7">
        <f>VLOOKUP(A39,'Group Condition'!$A$2:$I$88,9,FALSE)</f>
        <v>0</v>
      </c>
      <c r="E39" s="6">
        <v>201050.08910000001</v>
      </c>
      <c r="F39" s="6"/>
      <c r="G39" s="11"/>
      <c r="O39" s="5"/>
      <c r="P39" s="5"/>
    </row>
    <row r="40" spans="1:16" ht="16.2" thickBot="1" x14ac:dyDescent="0.35">
      <c r="A40" s="7" t="s">
        <v>55</v>
      </c>
      <c r="B40" s="3" t="s">
        <v>144</v>
      </c>
      <c r="C40" s="7">
        <v>28898.867849999999</v>
      </c>
      <c r="D40" s="7">
        <f>VLOOKUP(A40,'Group Condition'!$A$2:$I$88,9,FALSE)</f>
        <v>0</v>
      </c>
      <c r="E40" s="6">
        <v>28898.867849999999</v>
      </c>
      <c r="F40" s="6"/>
      <c r="G40" s="11"/>
    </row>
    <row r="41" spans="1:16" ht="16.2" thickBot="1" x14ac:dyDescent="0.35">
      <c r="A41" s="7" t="s">
        <v>29</v>
      </c>
      <c r="B41" s="3" t="s">
        <v>117</v>
      </c>
      <c r="C41" s="7">
        <v>15779070.359999999</v>
      </c>
      <c r="D41" s="7">
        <f>VLOOKUP(A41,'Group Condition'!$A$2:$I$88,9,FALSE)</f>
        <v>0</v>
      </c>
      <c r="E41" s="6">
        <v>1540000</v>
      </c>
      <c r="F41" s="6"/>
      <c r="G41" s="11"/>
    </row>
    <row r="42" spans="1:16" ht="16.2" thickBot="1" x14ac:dyDescent="0.35">
      <c r="A42" s="7" t="s">
        <v>49</v>
      </c>
      <c r="B42" s="3" t="s">
        <v>138</v>
      </c>
      <c r="C42" s="7">
        <v>6221.5131609999999</v>
      </c>
      <c r="D42" s="7">
        <f>VLOOKUP(A42,'Group Condition'!$A$2:$I$88,9,FALSE)</f>
        <v>0</v>
      </c>
      <c r="E42" s="6">
        <v>6221.5131609999999</v>
      </c>
      <c r="F42" s="6"/>
      <c r="G42" s="11"/>
    </row>
    <row r="43" spans="1:16" ht="16.2" thickBot="1" x14ac:dyDescent="0.35">
      <c r="A43" s="7" t="s">
        <v>30</v>
      </c>
      <c r="B43" s="3" t="s">
        <v>118</v>
      </c>
      <c r="C43" s="7">
        <v>24854569.199999999</v>
      </c>
      <c r="D43" s="7">
        <f>VLOOKUP(A43,'Group Condition'!$A$2:$I$88,9,FALSE)</f>
        <v>0</v>
      </c>
      <c r="E43" s="6">
        <v>3521063.9419999998</v>
      </c>
      <c r="F43" s="6"/>
      <c r="G43" s="11"/>
    </row>
    <row r="44" spans="1:16" ht="16.2" thickBot="1" x14ac:dyDescent="0.35">
      <c r="A44" s="7" t="s">
        <v>57</v>
      </c>
      <c r="B44" s="3" t="s">
        <v>146</v>
      </c>
      <c r="C44" s="7">
        <v>53.609603989999997</v>
      </c>
      <c r="D44" s="7">
        <f>VLOOKUP(A44,'Group Condition'!$A$2:$I$88,9,FALSE)</f>
        <v>0</v>
      </c>
      <c r="E44" s="6">
        <v>20</v>
      </c>
      <c r="F44" s="6"/>
      <c r="G44" s="11">
        <v>53</v>
      </c>
    </row>
    <row r="45" spans="1:16" ht="16.2" thickBot="1" x14ac:dyDescent="0.35">
      <c r="A45" s="7" t="s">
        <v>46</v>
      </c>
      <c r="B45" s="3" t="s">
        <v>135</v>
      </c>
      <c r="C45" s="7">
        <v>16705.027440000002</v>
      </c>
      <c r="D45" s="7">
        <f>VLOOKUP(A45,'Group Condition'!$A$2:$I$88,9,FALSE)</f>
        <v>0</v>
      </c>
      <c r="E45" s="6">
        <v>75000</v>
      </c>
      <c r="F45" s="6"/>
      <c r="G45" s="7">
        <v>16705.027440000002</v>
      </c>
      <c r="P45" s="5"/>
    </row>
    <row r="46" spans="1:16" ht="16.2" thickBot="1" x14ac:dyDescent="0.35">
      <c r="A46" s="7" t="s">
        <v>32</v>
      </c>
      <c r="B46" s="3" t="s">
        <v>120</v>
      </c>
      <c r="C46" s="7">
        <v>5700290.8640000001</v>
      </c>
      <c r="D46" s="7">
        <f>VLOOKUP(A46,'Group Condition'!$A$2:$I$88,9,FALSE)</f>
        <v>0</v>
      </c>
      <c r="E46" s="6">
        <v>5700290.8640000001</v>
      </c>
      <c r="F46" s="6"/>
      <c r="G46" s="11"/>
      <c r="J46" s="3">
        <f>C46*1.5</f>
        <v>8550436.2960000001</v>
      </c>
      <c r="K46" s="5">
        <v>10000000</v>
      </c>
    </row>
    <row r="47" spans="1:16" ht="16.2" thickBot="1" x14ac:dyDescent="0.35">
      <c r="A47" s="7" t="s">
        <v>54</v>
      </c>
      <c r="B47" s="3" t="s">
        <v>143</v>
      </c>
      <c r="C47" s="7">
        <v>10723808.939999999</v>
      </c>
      <c r="D47" s="7">
        <f>VLOOKUP(A47,'Group Condition'!$A$2:$I$88,9,FALSE)</f>
        <v>0</v>
      </c>
      <c r="E47" s="6">
        <v>357460.29800000001</v>
      </c>
      <c r="F47" s="6"/>
      <c r="G47" s="7">
        <v>10723808.939999999</v>
      </c>
    </row>
    <row r="48" spans="1:16" ht="16.2" thickBot="1" x14ac:dyDescent="0.35">
      <c r="A48" s="7" t="s">
        <v>26</v>
      </c>
      <c r="B48" s="3" t="s">
        <v>113</v>
      </c>
      <c r="C48" s="7">
        <v>2957397.3650000002</v>
      </c>
      <c r="D48" s="7">
        <f>VLOOKUP(A48,'Group Condition'!$A$2:$I$88,9,FALSE)</f>
        <v>0</v>
      </c>
      <c r="E48" s="6">
        <v>4928995.608</v>
      </c>
      <c r="F48" s="6"/>
      <c r="G48" s="7">
        <v>2957397.3650000002</v>
      </c>
      <c r="J48" s="3">
        <f>G48*1.5</f>
        <v>4436096.0475000003</v>
      </c>
      <c r="K48" s="3">
        <f>J48*3</f>
        <v>13308288.142500002</v>
      </c>
    </row>
    <row r="49" spans="1:15" ht="16.2" thickBot="1" x14ac:dyDescent="0.35">
      <c r="A49" s="7" t="s">
        <v>27</v>
      </c>
      <c r="B49" s="3" t="s">
        <v>115</v>
      </c>
      <c r="C49" s="7">
        <v>361154520.60000002</v>
      </c>
      <c r="D49" s="7">
        <f>VLOOKUP(A49,'Group Condition'!$A$2:$I$88,9,FALSE)</f>
        <v>0</v>
      </c>
      <c r="E49" s="6">
        <v>72230904</v>
      </c>
      <c r="F49" s="6"/>
      <c r="G49" s="7">
        <v>361154520.60000002</v>
      </c>
      <c r="J49" s="7">
        <f>C49*5</f>
        <v>1805772603</v>
      </c>
    </row>
    <row r="50" spans="1:15" ht="16.2" thickBot="1" x14ac:dyDescent="0.35">
      <c r="A50" s="7" t="s">
        <v>59</v>
      </c>
      <c r="B50" s="3" t="s">
        <v>148</v>
      </c>
      <c r="C50" s="7">
        <v>7496.955054</v>
      </c>
      <c r="D50" s="7">
        <f>VLOOKUP(A50,'Group Condition'!$A$2:$I$88,9,FALSE)</f>
        <v>0</v>
      </c>
      <c r="E50" s="6">
        <v>7496.955054</v>
      </c>
      <c r="F50" s="6">
        <v>10000</v>
      </c>
      <c r="G50" s="7">
        <v>7496.955054</v>
      </c>
      <c r="O50" s="5"/>
    </row>
    <row r="51" spans="1:15" ht="16.2" thickBot="1" x14ac:dyDescent="0.35">
      <c r="A51" s="7" t="s">
        <v>45</v>
      </c>
      <c r="B51" s="3" t="s">
        <v>134</v>
      </c>
      <c r="C51" s="7">
        <v>358999.37920000002</v>
      </c>
      <c r="D51" s="7">
        <f>VLOOKUP(A51,'Group Condition'!$A$2:$I$88,9,FALSE)</f>
        <v>0</v>
      </c>
      <c r="E51" s="6">
        <v>250000</v>
      </c>
      <c r="F51" s="6">
        <v>200000</v>
      </c>
      <c r="G51" s="15">
        <v>250000</v>
      </c>
    </row>
    <row r="52" spans="1:15" ht="16.2" thickBot="1" x14ac:dyDescent="0.35">
      <c r="A52" s="7" t="s">
        <v>44</v>
      </c>
      <c r="B52" s="3" t="s">
        <v>133</v>
      </c>
      <c r="C52" s="7">
        <v>352590040.69999999</v>
      </c>
      <c r="D52" s="7">
        <f>VLOOKUP(A52,'Group Condition'!$A$2:$I$88,9,FALSE)</f>
        <v>0</v>
      </c>
      <c r="E52" s="6">
        <v>176000000</v>
      </c>
      <c r="F52" s="7">
        <f>E52*0.75</f>
        <v>132000000</v>
      </c>
      <c r="G52" s="6">
        <v>176000000</v>
      </c>
    </row>
    <row r="53" spans="1:15" ht="16.2" thickBot="1" x14ac:dyDescent="0.35">
      <c r="A53" s="7" t="s">
        <v>37</v>
      </c>
      <c r="B53" s="3" t="s">
        <v>126</v>
      </c>
      <c r="C53" s="7">
        <v>233447.39780000001</v>
      </c>
      <c r="D53" s="7" t="str">
        <f>VLOOKUP(A53,'Group Condition'!$A$2:$I$88,9,FALSE)</f>
        <v>lower but crashes</v>
      </c>
      <c r="E53" s="6">
        <v>58361.849450000002</v>
      </c>
      <c r="F53" s="6"/>
      <c r="G53" s="7">
        <v>233447.39780000001</v>
      </c>
    </row>
    <row r="54" spans="1:15" ht="16.2" thickBot="1" x14ac:dyDescent="0.35">
      <c r="A54" s="7" t="s">
        <v>14</v>
      </c>
      <c r="B54" s="3" t="s">
        <v>97</v>
      </c>
      <c r="C54" s="7">
        <v>1053704.304</v>
      </c>
      <c r="D54" s="7" t="str">
        <f>VLOOKUP(A54,'Group Condition'!$A$2:$I$88,9,FALSE)</f>
        <v>Stable but crashes</v>
      </c>
      <c r="E54" s="6">
        <v>1001250</v>
      </c>
      <c r="F54" s="6">
        <v>750000</v>
      </c>
      <c r="G54" s="7">
        <v>1053704.304</v>
      </c>
      <c r="I54" s="3">
        <f>G54*1.25</f>
        <v>1317130.3799999999</v>
      </c>
      <c r="J54" s="5">
        <v>10000000</v>
      </c>
    </row>
    <row r="55" spans="1:15" ht="16.2" thickBot="1" x14ac:dyDescent="0.35">
      <c r="A55" s="7" t="s">
        <v>38</v>
      </c>
      <c r="B55" s="3" t="s">
        <v>127</v>
      </c>
      <c r="C55" s="7">
        <v>177129.4045</v>
      </c>
      <c r="D55" s="7" t="str">
        <f>VLOOKUP(A55,'Group Condition'!$A$2:$I$88,9,FALSE)</f>
        <v>No change</v>
      </c>
      <c r="E55" s="6">
        <v>125000</v>
      </c>
      <c r="F55" s="6">
        <v>100000</v>
      </c>
      <c r="G55" s="11">
        <v>150000</v>
      </c>
      <c r="K55" s="3">
        <f>G55*2</f>
        <v>300000</v>
      </c>
    </row>
    <row r="56" spans="1:15" ht="16.2" thickBot="1" x14ac:dyDescent="0.35">
      <c r="A56" s="7" t="s">
        <v>33</v>
      </c>
      <c r="B56" s="3" t="s">
        <v>121</v>
      </c>
      <c r="C56" s="7">
        <v>40960.04507</v>
      </c>
      <c r="D56" s="7" t="str">
        <f>VLOOKUP(A56,'Group Condition'!$A$2:$I$88,9,FALSE)</f>
        <v>crashes (between)</v>
      </c>
      <c r="E56" s="6">
        <v>639000</v>
      </c>
      <c r="F56" s="6">
        <v>1000000</v>
      </c>
      <c r="G56" s="7">
        <v>40960.04507</v>
      </c>
      <c r="H56" s="9"/>
      <c r="I56" s="3">
        <v>80000</v>
      </c>
    </row>
    <row r="57" spans="1:15" ht="16.2" thickBot="1" x14ac:dyDescent="0.35">
      <c r="A57" s="7" t="s">
        <v>60</v>
      </c>
      <c r="B57" s="3" t="s">
        <v>149</v>
      </c>
      <c r="C57" s="7">
        <v>71.004761549999998</v>
      </c>
      <c r="D57" s="7">
        <f>VLOOKUP(A57,'Group Condition'!$A$2:$I$88,9,FALSE)</f>
        <v>0</v>
      </c>
      <c r="E57" s="6">
        <v>71.004761549999998</v>
      </c>
      <c r="F57" s="6"/>
      <c r="G57" s="11"/>
    </row>
    <row r="58" spans="1:15" ht="16.2" thickBot="1" x14ac:dyDescent="0.35">
      <c r="A58" s="7" t="s">
        <v>11</v>
      </c>
      <c r="B58" s="3" t="s">
        <v>94</v>
      </c>
      <c r="C58" s="7">
        <v>52020187.369999997</v>
      </c>
      <c r="D58" s="7">
        <f>VLOOKUP(A58,'Group Condition'!$A$2:$I$88,9,FALSE)</f>
        <v>0</v>
      </c>
      <c r="E58" s="6">
        <v>52020187.369999997</v>
      </c>
      <c r="F58" s="6"/>
      <c r="G58" s="11"/>
    </row>
    <row r="59" spans="1:15" ht="16.2" thickBot="1" x14ac:dyDescent="0.35">
      <c r="A59" s="7" t="s">
        <v>13</v>
      </c>
      <c r="B59" s="3" t="s">
        <v>96</v>
      </c>
      <c r="C59" s="7">
        <v>14975339.800000001</v>
      </c>
      <c r="D59" s="7">
        <f>VLOOKUP(A59,'Group Condition'!$A$2:$I$88,9,FALSE)</f>
        <v>0</v>
      </c>
      <c r="E59" s="6">
        <v>747664.42</v>
      </c>
      <c r="F59" s="6"/>
      <c r="G59" s="11">
        <v>1000000</v>
      </c>
    </row>
    <row r="60" spans="1:15" ht="16.2" thickBot="1" x14ac:dyDescent="0.35">
      <c r="A60" s="7" t="s">
        <v>15</v>
      </c>
      <c r="B60" s="3" t="s">
        <v>98</v>
      </c>
      <c r="C60" s="7">
        <v>3738776.034</v>
      </c>
      <c r="D60" s="7">
        <f>VLOOKUP(A60,'Group Condition'!$A$2:$I$88,9,FALSE)</f>
        <v>0</v>
      </c>
      <c r="E60" s="6">
        <v>1080000</v>
      </c>
      <c r="F60" s="6"/>
      <c r="G60" s="11">
        <v>2000000</v>
      </c>
    </row>
    <row r="61" spans="1:15" ht="16.2" thickBot="1" x14ac:dyDescent="0.35">
      <c r="A61" s="7" t="s">
        <v>51</v>
      </c>
      <c r="B61" s="3" t="s">
        <v>140</v>
      </c>
      <c r="C61" s="7">
        <v>97071048.260000005</v>
      </c>
      <c r="D61" s="7">
        <f>VLOOKUP(A61,'Group Condition'!$A$2:$I$88,9,FALSE)</f>
        <v>0</v>
      </c>
      <c r="E61" s="6">
        <v>60071048.259999998</v>
      </c>
      <c r="F61" s="6"/>
      <c r="G61" s="11"/>
      <c r="J61" s="3">
        <v>40071048.259999998</v>
      </c>
    </row>
    <row r="62" spans="1:15" ht="16.2" thickBot="1" x14ac:dyDescent="0.35">
      <c r="A62" s="7" t="s">
        <v>16</v>
      </c>
      <c r="B62" s="3" t="s">
        <v>99</v>
      </c>
      <c r="C62" s="7">
        <v>20265685.109999999</v>
      </c>
      <c r="D62" s="7">
        <f>VLOOKUP(A62,'Group Condition'!$A$2:$I$88,9,FALSE)</f>
        <v>0</v>
      </c>
      <c r="E62" s="6">
        <v>10265685.109999999</v>
      </c>
      <c r="F62" s="6"/>
      <c r="G62" s="11">
        <v>15000000</v>
      </c>
    </row>
    <row r="63" spans="1:15" ht="16.2" thickBot="1" x14ac:dyDescent="0.35">
      <c r="A63" s="7" t="s">
        <v>39</v>
      </c>
      <c r="B63" s="3" t="s">
        <v>128</v>
      </c>
      <c r="C63" s="7">
        <v>2983706.8709999998</v>
      </c>
      <c r="D63" s="7">
        <f>VLOOKUP(A63,'Group Condition'!$A$2:$I$88,9,FALSE)</f>
        <v>0</v>
      </c>
      <c r="E63" s="6">
        <v>491000</v>
      </c>
      <c r="F63" s="6"/>
      <c r="G63" s="11"/>
    </row>
    <row r="64" spans="1:15" ht="16.2" thickBot="1" x14ac:dyDescent="0.35">
      <c r="A64" s="7" t="s">
        <v>43</v>
      </c>
      <c r="B64" s="3" t="s">
        <v>132</v>
      </c>
      <c r="C64" s="7">
        <v>204805160.5</v>
      </c>
      <c r="D64" s="7">
        <f>VLOOKUP(A64,'Group Condition'!$A$2:$I$88,9,FALSE)</f>
        <v>0</v>
      </c>
      <c r="E64" s="6">
        <v>150805160.5</v>
      </c>
      <c r="F64" s="6"/>
      <c r="G64" s="11"/>
    </row>
    <row r="65" spans="1:7" ht="16.2" thickBot="1" x14ac:dyDescent="0.35">
      <c r="A65" s="1"/>
      <c r="B65"/>
      <c r="C65"/>
      <c r="D65"/>
      <c r="F65" s="6"/>
      <c r="G65" s="11"/>
    </row>
    <row r="66" spans="1:7" ht="16.2" thickBot="1" x14ac:dyDescent="0.35">
      <c r="A66" s="1"/>
      <c r="B66"/>
      <c r="C66"/>
      <c r="D66"/>
      <c r="F66" s="6"/>
      <c r="G66" s="11"/>
    </row>
    <row r="67" spans="1:7" ht="16.2" thickBot="1" x14ac:dyDescent="0.35">
      <c r="A67" s="2"/>
      <c r="B67"/>
      <c r="C67"/>
      <c r="D67"/>
      <c r="E67"/>
      <c r="F67" s="6"/>
      <c r="G67" s="11"/>
    </row>
    <row r="68" spans="1:7" ht="16.2" thickBot="1" x14ac:dyDescent="0.35">
      <c r="B68"/>
      <c r="C68"/>
      <c r="D68"/>
      <c r="F68" s="6"/>
      <c r="G68" s="11"/>
    </row>
    <row r="71" spans="1:7" x14ac:dyDescent="0.3">
      <c r="F71"/>
      <c r="G71" s="12"/>
    </row>
  </sheetData>
  <autoFilter ref="A1:O68">
    <sortState ref="A2:O68">
      <sortCondition ref="B1:B68"/>
    </sortState>
  </autoFilter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6" sqref="D6"/>
    </sheetView>
  </sheetViews>
  <sheetFormatPr defaultRowHeight="14.4" x14ac:dyDescent="0.3"/>
  <cols>
    <col min="2" max="2" width="32.44140625" bestFit="1" customWidth="1"/>
    <col min="5" max="5" width="15.33203125" bestFit="1" customWidth="1"/>
    <col min="6" max="6" width="17.33203125" bestFit="1" customWidth="1"/>
    <col min="7" max="7" width="19.5546875" bestFit="1" customWidth="1"/>
  </cols>
  <sheetData>
    <row r="1" spans="1:9" ht="16.2" thickBot="1" x14ac:dyDescent="0.35">
      <c r="A1" s="6" t="s">
        <v>90</v>
      </c>
      <c r="B1" s="6" t="s">
        <v>181</v>
      </c>
      <c r="C1" t="s">
        <v>189</v>
      </c>
      <c r="D1" t="s">
        <v>190</v>
      </c>
      <c r="E1" t="s">
        <v>184</v>
      </c>
      <c r="F1" t="s">
        <v>192</v>
      </c>
      <c r="G1" t="s">
        <v>193</v>
      </c>
      <c r="H1" t="s">
        <v>248</v>
      </c>
      <c r="I1" t="s">
        <v>248</v>
      </c>
    </row>
    <row r="2" spans="1:9" ht="16.2" thickBot="1" x14ac:dyDescent="0.35">
      <c r="A2" s="7" t="s">
        <v>3</v>
      </c>
      <c r="B2" s="3" t="s">
        <v>122</v>
      </c>
      <c r="C2">
        <v>0</v>
      </c>
      <c r="D2">
        <v>0</v>
      </c>
      <c r="E2" s="7">
        <f>VLOOKUP(A2,'Group Condition'!$A$2:$I$88,9,FALSE)</f>
        <v>0</v>
      </c>
    </row>
    <row r="3" spans="1:9" ht="16.2" thickBot="1" x14ac:dyDescent="0.35">
      <c r="A3" s="7" t="s">
        <v>12</v>
      </c>
      <c r="B3" s="3" t="s">
        <v>95</v>
      </c>
      <c r="C3">
        <v>0</v>
      </c>
      <c r="D3">
        <v>0</v>
      </c>
      <c r="E3" s="7" t="str">
        <f>VLOOKUP(A3,'Group Condition'!$A$2:$I$88,9,FALSE)</f>
        <v>no change</v>
      </c>
    </row>
    <row r="4" spans="1:9" ht="16.2" thickBot="1" x14ac:dyDescent="0.35">
      <c r="A4" s="7" t="s">
        <v>5</v>
      </c>
      <c r="B4" s="3" t="s">
        <v>110</v>
      </c>
      <c r="C4">
        <v>7.9999999999999998E-12</v>
      </c>
      <c r="D4">
        <v>7.9999999999999998E-12</v>
      </c>
      <c r="E4" s="7">
        <f>VLOOKUP(A4,'Group Condition'!$A$2:$I$88,9,FALSE)</f>
        <v>0</v>
      </c>
    </row>
    <row r="5" spans="1:9" ht="16.2" thickBot="1" x14ac:dyDescent="0.35">
      <c r="A5" s="7" t="s">
        <v>6</v>
      </c>
      <c r="B5" s="3" t="s">
        <v>104</v>
      </c>
      <c r="C5">
        <v>0</v>
      </c>
      <c r="D5">
        <v>0</v>
      </c>
      <c r="E5" s="7" t="str">
        <f>VLOOKUP(A5,'Group Condition'!$A$2:$I$88,9,FALSE)</f>
        <v>worse</v>
      </c>
    </row>
    <row r="6" spans="1:9" ht="16.2" thickBot="1" x14ac:dyDescent="0.35">
      <c r="A6" s="7" t="s">
        <v>31</v>
      </c>
      <c r="B6" s="3" t="s">
        <v>119</v>
      </c>
      <c r="C6">
        <v>0</v>
      </c>
      <c r="D6">
        <v>0</v>
      </c>
      <c r="E6" s="7" t="str">
        <f>VLOOKUP(A6,'Group Condition'!$A$2:$I$88,9,FALSE)</f>
        <v>closer, still crashes</v>
      </c>
    </row>
    <row r="7" spans="1:9" ht="16.2" thickBot="1" x14ac:dyDescent="0.35">
      <c r="A7" s="7" t="s">
        <v>7</v>
      </c>
      <c r="B7" s="3" t="s">
        <v>114</v>
      </c>
      <c r="C7">
        <v>8.2499999999999999E-11</v>
      </c>
      <c r="D7">
        <v>0</v>
      </c>
      <c r="E7" s="7">
        <f>VLOOKUP(A7,'Group Condition'!$A$2:$I$88,9,FALSE)</f>
        <v>0</v>
      </c>
      <c r="F7" s="14">
        <v>1E-13</v>
      </c>
      <c r="G7" s="14"/>
    </row>
    <row r="8" spans="1:9" ht="16.2" thickBot="1" x14ac:dyDescent="0.35">
      <c r="A8" s="7" t="s">
        <v>9</v>
      </c>
      <c r="B8" s="3" t="s">
        <v>93</v>
      </c>
      <c r="C8">
        <v>0</v>
      </c>
      <c r="D8">
        <v>0</v>
      </c>
      <c r="E8" s="7">
        <f>VLOOKUP(A8,'Group Condition'!$A$2:$I$88,9,FALSE)</f>
        <v>0</v>
      </c>
    </row>
    <row r="9" spans="1:9" ht="16.2" thickBot="1" x14ac:dyDescent="0.35">
      <c r="A9" s="7" t="s">
        <v>25</v>
      </c>
      <c r="B9" s="3" t="s">
        <v>112</v>
      </c>
      <c r="C9">
        <v>9E-13</v>
      </c>
      <c r="D9">
        <v>0</v>
      </c>
      <c r="E9" s="7" t="str">
        <f>VLOOKUP(A9,'Group Condition'!$A$2:$I$88,9,FALSE)</f>
        <v>worse (too high)</v>
      </c>
      <c r="F9" s="14">
        <v>1.0000000000000001E-15</v>
      </c>
      <c r="G9" s="14"/>
      <c r="H9">
        <v>0</v>
      </c>
      <c r="I9">
        <v>0</v>
      </c>
    </row>
    <row r="10" spans="1:9" ht="16.2" thickBot="1" x14ac:dyDescent="0.35">
      <c r="A10" s="7" t="s">
        <v>35</v>
      </c>
      <c r="B10" s="3" t="s">
        <v>124</v>
      </c>
      <c r="C10">
        <v>0</v>
      </c>
      <c r="D10">
        <v>0</v>
      </c>
      <c r="E10" s="7">
        <f>VLOOKUP(A10,'Group Condition'!$A$2:$I$88,9,FALSE)</f>
        <v>0</v>
      </c>
    </row>
    <row r="11" spans="1:9" ht="16.2" thickBot="1" x14ac:dyDescent="0.35">
      <c r="A11" s="7" t="s">
        <v>40</v>
      </c>
      <c r="B11" s="3" t="s">
        <v>129</v>
      </c>
      <c r="C11">
        <v>0</v>
      </c>
      <c r="D11">
        <v>0</v>
      </c>
      <c r="E11" s="7">
        <f>VLOOKUP(A11,'Group Condition'!$A$2:$I$88,9,FALSE)</f>
        <v>0</v>
      </c>
    </row>
    <row r="12" spans="1:9" ht="16.2" thickBot="1" x14ac:dyDescent="0.35">
      <c r="A12" s="7" t="s">
        <v>58</v>
      </c>
      <c r="B12" s="3" t="s">
        <v>147</v>
      </c>
      <c r="C12">
        <v>1.0999999999999999E-8</v>
      </c>
      <c r="D12">
        <v>1.0999999999999999E-8</v>
      </c>
      <c r="E12" s="7">
        <f>VLOOKUP(A12,'Group Condition'!$A$2:$I$88,9,FALSE)</f>
        <v>0</v>
      </c>
    </row>
    <row r="13" spans="1:9" ht="16.2" thickBot="1" x14ac:dyDescent="0.35">
      <c r="A13" s="7" t="s">
        <v>20</v>
      </c>
      <c r="B13" s="3" t="s">
        <v>106</v>
      </c>
      <c r="C13">
        <v>0</v>
      </c>
      <c r="D13">
        <v>0</v>
      </c>
      <c r="E13" s="7">
        <f>VLOOKUP(A13,'Group Condition'!$A$2:$I$88,9,FALSE)</f>
        <v>0</v>
      </c>
    </row>
    <row r="14" spans="1:9" ht="16.2" thickBot="1" x14ac:dyDescent="0.35">
      <c r="A14" s="7" t="s">
        <v>44</v>
      </c>
      <c r="B14" s="3" t="s">
        <v>133</v>
      </c>
      <c r="C14">
        <v>0</v>
      </c>
      <c r="D14">
        <v>0</v>
      </c>
      <c r="E14" s="7">
        <f>VLOOKUP(A14,'Group Condition'!$A$2:$I$88,9,FALSE)</f>
        <v>0</v>
      </c>
    </row>
    <row r="15" spans="1:9" ht="16.2" thickBot="1" x14ac:dyDescent="0.35">
      <c r="A15" s="7" t="s">
        <v>48</v>
      </c>
      <c r="B15" s="3" t="s">
        <v>137</v>
      </c>
      <c r="C15">
        <v>0</v>
      </c>
      <c r="D15">
        <v>0</v>
      </c>
      <c r="E15" s="7">
        <f>VLOOKUP(A15,'Group Condition'!$A$2:$I$88,9,FALSE)</f>
        <v>0</v>
      </c>
    </row>
    <row r="16" spans="1:9" ht="16.2" thickBot="1" x14ac:dyDescent="0.35">
      <c r="A16" s="7" t="s">
        <v>36</v>
      </c>
      <c r="B16" s="3" t="s">
        <v>125</v>
      </c>
      <c r="C16">
        <v>0</v>
      </c>
      <c r="D16">
        <v>0</v>
      </c>
      <c r="E16" s="7" t="str">
        <f>VLOOKUP(A16,'Group Condition'!$A$2:$I$88,9,FALSE)</f>
        <v>worse, higher</v>
      </c>
    </row>
    <row r="17" spans="1:5" ht="16.2" thickBot="1" x14ac:dyDescent="0.35">
      <c r="A17" s="7" t="s">
        <v>22</v>
      </c>
      <c r="B17" s="3" t="s">
        <v>108</v>
      </c>
      <c r="C17">
        <v>7.9999999999999998E-12</v>
      </c>
      <c r="D17">
        <v>7.9999999999999998E-12</v>
      </c>
      <c r="E17" s="7" t="str">
        <f>VLOOKUP(A17,'Group Condition'!$A$2:$I$88,9,FALSE)</f>
        <v>higher start and end</v>
      </c>
    </row>
    <row r="18" spans="1:5" ht="16.2" thickBot="1" x14ac:dyDescent="0.35">
      <c r="A18" s="7" t="s">
        <v>18</v>
      </c>
      <c r="B18" s="3" t="s">
        <v>103</v>
      </c>
      <c r="C18">
        <v>0</v>
      </c>
      <c r="D18">
        <v>0</v>
      </c>
      <c r="E18" s="7">
        <f>VLOOKUP(A18,'Group Condition'!$A$2:$I$88,9,FALSE)</f>
        <v>0</v>
      </c>
    </row>
    <row r="19" spans="1:5" ht="16.2" thickBot="1" x14ac:dyDescent="0.35">
      <c r="A19" s="7" t="s">
        <v>17</v>
      </c>
      <c r="B19" s="3" t="s">
        <v>100</v>
      </c>
      <c r="C19">
        <v>0</v>
      </c>
      <c r="D19">
        <v>0</v>
      </c>
      <c r="E19" s="7">
        <f>VLOOKUP(A19,'Group Condition'!$A$2:$I$88,9,FALSE)</f>
        <v>0</v>
      </c>
    </row>
    <row r="20" spans="1:5" ht="16.2" thickBot="1" x14ac:dyDescent="0.35">
      <c r="A20" s="7" t="s">
        <v>24</v>
      </c>
      <c r="B20" s="3" t="s">
        <v>111</v>
      </c>
      <c r="C20">
        <v>0</v>
      </c>
      <c r="D20">
        <v>0</v>
      </c>
      <c r="E20" s="7" t="str">
        <f>VLOOKUP(A20,'Group Condition'!$A$2:$I$88,9,FALSE)</f>
        <v>higher start</v>
      </c>
    </row>
    <row r="21" spans="1:5" ht="16.2" thickBot="1" x14ac:dyDescent="0.35">
      <c r="A21" s="7" t="s">
        <v>63</v>
      </c>
      <c r="B21" s="3" t="s">
        <v>152</v>
      </c>
      <c r="C21">
        <v>9.9999999999999995E-7</v>
      </c>
      <c r="D21">
        <v>9.9999999999999995E-7</v>
      </c>
      <c r="E21" s="7">
        <f>VLOOKUP(A21,'Group Condition'!$A$2:$I$88,9,FALSE)</f>
        <v>0</v>
      </c>
    </row>
    <row r="22" spans="1:5" ht="16.2" thickBot="1" x14ac:dyDescent="0.35">
      <c r="A22" s="7" t="s">
        <v>61</v>
      </c>
      <c r="B22" s="3" t="s">
        <v>150</v>
      </c>
      <c r="C22">
        <v>0</v>
      </c>
      <c r="D22">
        <v>0</v>
      </c>
      <c r="E22" s="7">
        <f>VLOOKUP(A22,'Group Condition'!$A$2:$I$88,9,FALSE)</f>
        <v>0</v>
      </c>
    </row>
    <row r="23" spans="1:5" ht="16.2" thickBot="1" x14ac:dyDescent="0.35">
      <c r="A23" s="7" t="s">
        <v>42</v>
      </c>
      <c r="B23" s="3" t="s">
        <v>131</v>
      </c>
      <c r="C23">
        <v>0</v>
      </c>
      <c r="D23">
        <v>0</v>
      </c>
      <c r="E23" s="7" t="str">
        <f>VLOOKUP(A23,'Group Condition'!$A$2:$I$88,9,FALSE)</f>
        <v>too high</v>
      </c>
    </row>
    <row r="24" spans="1:5" ht="16.2" thickBot="1" x14ac:dyDescent="0.35">
      <c r="A24" s="7" t="s">
        <v>62</v>
      </c>
      <c r="B24" s="3" t="s">
        <v>151</v>
      </c>
      <c r="C24">
        <v>9.9999999999999995E-7</v>
      </c>
      <c r="D24">
        <v>9.9999999999999995E-7</v>
      </c>
      <c r="E24" s="7">
        <f>VLOOKUP(A24,'Group Condition'!$A$2:$I$88,9,FALSE)</f>
        <v>0</v>
      </c>
    </row>
    <row r="25" spans="1:5" ht="16.2" thickBot="1" x14ac:dyDescent="0.35">
      <c r="A25" s="7" t="s">
        <v>10</v>
      </c>
      <c r="B25" s="3" t="s">
        <v>92</v>
      </c>
      <c r="C25">
        <v>0</v>
      </c>
      <c r="D25">
        <v>0</v>
      </c>
      <c r="E25" s="7" t="str">
        <f>VLOOKUP(A25,'Group Condition'!$A$2:$I$88,9,FALSE)</f>
        <v>too high start</v>
      </c>
    </row>
    <row r="26" spans="1:5" ht="16.2" thickBot="1" x14ac:dyDescent="0.35">
      <c r="A26" s="7" t="s">
        <v>56</v>
      </c>
      <c r="B26" s="3" t="s">
        <v>145</v>
      </c>
      <c r="C26">
        <v>1.9999999999999999E-7</v>
      </c>
      <c r="D26">
        <v>1.9999999999999999E-7</v>
      </c>
      <c r="E26" s="7">
        <f>VLOOKUP(A26,'Group Condition'!$A$2:$I$88,9,FALSE)</f>
        <v>0</v>
      </c>
    </row>
    <row r="27" spans="1:5" ht="16.2" thickBot="1" x14ac:dyDescent="0.35">
      <c r="A27" s="7" t="s">
        <v>21</v>
      </c>
      <c r="B27" s="3" t="s">
        <v>107</v>
      </c>
      <c r="C27">
        <v>6.9999999999999997E-7</v>
      </c>
      <c r="D27">
        <v>6.9999999999999997E-7</v>
      </c>
      <c r="E27" s="7">
        <f>VLOOKUP(A27,'Group Condition'!$A$2:$I$88,9,FALSE)</f>
        <v>0</v>
      </c>
    </row>
    <row r="28" spans="1:5" ht="16.2" thickBot="1" x14ac:dyDescent="0.35">
      <c r="A28" s="7" t="s">
        <v>41</v>
      </c>
      <c r="B28" s="3" t="s">
        <v>130</v>
      </c>
      <c r="C28">
        <v>0</v>
      </c>
      <c r="D28">
        <v>0</v>
      </c>
      <c r="E28" s="7">
        <f>VLOOKUP(A28,'Group Condition'!$A$2:$I$88,9,FALSE)</f>
        <v>0</v>
      </c>
    </row>
    <row r="29" spans="1:5" ht="16.2" thickBot="1" x14ac:dyDescent="0.35">
      <c r="A29" s="7" t="s">
        <v>8</v>
      </c>
      <c r="B29" s="3" t="s">
        <v>101</v>
      </c>
      <c r="C29">
        <v>0</v>
      </c>
      <c r="D29">
        <v>0</v>
      </c>
      <c r="E29" s="7" t="str">
        <f>VLOOKUP(A29,'Group Condition'!$A$2:$I$88,9,FALSE)</f>
        <v>better</v>
      </c>
    </row>
    <row r="30" spans="1:5" ht="16.2" thickBot="1" x14ac:dyDescent="0.35">
      <c r="A30" s="7" t="s">
        <v>53</v>
      </c>
      <c r="B30" s="3" t="s">
        <v>142</v>
      </c>
      <c r="C30">
        <v>1E-10</v>
      </c>
      <c r="D30">
        <v>1E-10</v>
      </c>
      <c r="E30" s="7">
        <f>VLOOKUP(A30,'Group Condition'!$A$2:$I$88,9,FALSE)</f>
        <v>0</v>
      </c>
    </row>
    <row r="31" spans="1:5" ht="16.2" thickBot="1" x14ac:dyDescent="0.35">
      <c r="A31" s="7" t="s">
        <v>72</v>
      </c>
      <c r="B31" s="3" t="s">
        <v>161</v>
      </c>
      <c r="C31">
        <v>6.7499999999999997E-6</v>
      </c>
      <c r="D31">
        <v>6.7499999999999997E-6</v>
      </c>
      <c r="E31" s="7">
        <f>VLOOKUP(A31,'Group Condition'!$A$2:$I$88,9,FALSE)</f>
        <v>0</v>
      </c>
    </row>
    <row r="32" spans="1:5" ht="16.2" thickBot="1" x14ac:dyDescent="0.35">
      <c r="A32" s="7" t="s">
        <v>34</v>
      </c>
      <c r="B32" s="3" t="s">
        <v>123</v>
      </c>
      <c r="C32">
        <v>0</v>
      </c>
      <c r="D32">
        <v>0</v>
      </c>
      <c r="E32" s="7">
        <f>VLOOKUP(A32,'Group Condition'!$A$2:$I$88,9,FALSE)</f>
        <v>0</v>
      </c>
    </row>
    <row r="33" spans="1:5" ht="16.2" thickBot="1" x14ac:dyDescent="0.35">
      <c r="A33" s="7" t="s">
        <v>28</v>
      </c>
      <c r="B33" s="3" t="s">
        <v>116</v>
      </c>
      <c r="C33">
        <v>0</v>
      </c>
      <c r="D33">
        <v>0</v>
      </c>
      <c r="E33" s="7">
        <f>VLOOKUP(A33,'Group Condition'!$A$2:$I$88,9,FALSE)</f>
        <v>0</v>
      </c>
    </row>
    <row r="34" spans="1:5" ht="16.2" thickBot="1" x14ac:dyDescent="0.35">
      <c r="A34" s="7" t="s">
        <v>23</v>
      </c>
      <c r="B34" s="3" t="s">
        <v>109</v>
      </c>
      <c r="C34">
        <v>7.9999999999999998E-12</v>
      </c>
      <c r="D34">
        <v>7.9999999999999998E-12</v>
      </c>
      <c r="E34" s="7">
        <f>VLOOKUP(A34,'Group Condition'!$A$2:$I$88,9,FALSE)</f>
        <v>0</v>
      </c>
    </row>
    <row r="35" spans="1:5" ht="16.2" thickBot="1" x14ac:dyDescent="0.35">
      <c r="A35" s="7" t="s">
        <v>47</v>
      </c>
      <c r="B35" s="3" t="s">
        <v>136</v>
      </c>
      <c r="C35">
        <v>0</v>
      </c>
      <c r="D35">
        <v>0</v>
      </c>
      <c r="E35" s="7">
        <f>VLOOKUP(A35,'Group Condition'!$A$2:$I$88,9,FALSE)</f>
        <v>0</v>
      </c>
    </row>
    <row r="36" spans="1:5" ht="16.2" thickBot="1" x14ac:dyDescent="0.35">
      <c r="A36" s="7" t="s">
        <v>52</v>
      </c>
      <c r="B36" s="3" t="s">
        <v>141</v>
      </c>
      <c r="C36">
        <v>1E-10</v>
      </c>
      <c r="D36">
        <v>1E-10</v>
      </c>
      <c r="E36" s="7">
        <f>VLOOKUP(A36,'Group Condition'!$A$2:$I$88,9,FALSE)</f>
        <v>0</v>
      </c>
    </row>
    <row r="37" spans="1:5" ht="16.2" thickBot="1" x14ac:dyDescent="0.35">
      <c r="A37" s="7" t="s">
        <v>50</v>
      </c>
      <c r="B37" s="3" t="s">
        <v>139</v>
      </c>
      <c r="C37">
        <v>0</v>
      </c>
      <c r="D37">
        <v>0</v>
      </c>
      <c r="E37" s="7">
        <f>VLOOKUP(A37,'Group Condition'!$A$2:$I$88,9,FALSE)</f>
        <v>0</v>
      </c>
    </row>
    <row r="38" spans="1:5" ht="16.2" thickBot="1" x14ac:dyDescent="0.35">
      <c r="A38" s="7" t="s">
        <v>73</v>
      </c>
      <c r="B38" s="3" t="s">
        <v>162</v>
      </c>
      <c r="C38">
        <v>6.7499999999999997E-6</v>
      </c>
      <c r="D38">
        <v>6.7499999999999997E-6</v>
      </c>
      <c r="E38" s="7">
        <f>VLOOKUP(A38,'Group Condition'!$A$2:$I$88,9,FALSE)</f>
        <v>0</v>
      </c>
    </row>
    <row r="39" spans="1:5" ht="16.2" thickBot="1" x14ac:dyDescent="0.35">
      <c r="A39" s="7" t="s">
        <v>19</v>
      </c>
      <c r="B39" s="3" t="s">
        <v>105</v>
      </c>
      <c r="C39">
        <v>0</v>
      </c>
      <c r="D39">
        <v>0</v>
      </c>
      <c r="E39" s="7">
        <f>VLOOKUP(A39,'Group Condition'!$A$2:$I$88,9,FALSE)</f>
        <v>0</v>
      </c>
    </row>
    <row r="40" spans="1:5" ht="16.2" thickBot="1" x14ac:dyDescent="0.35">
      <c r="A40" s="7" t="s">
        <v>55</v>
      </c>
      <c r="B40" s="3" t="s">
        <v>144</v>
      </c>
      <c r="C40">
        <v>8.9999999999999996E-7</v>
      </c>
      <c r="D40">
        <v>8.9999999999999996E-7</v>
      </c>
      <c r="E40" s="7">
        <f>VLOOKUP(A40,'Group Condition'!$A$2:$I$88,9,FALSE)</f>
        <v>0</v>
      </c>
    </row>
    <row r="41" spans="1:5" ht="16.2" thickBot="1" x14ac:dyDescent="0.35">
      <c r="A41" s="7" t="s">
        <v>4</v>
      </c>
      <c r="B41" s="3" t="s">
        <v>102</v>
      </c>
      <c r="C41">
        <v>0</v>
      </c>
      <c r="D41">
        <v>0</v>
      </c>
      <c r="E41" s="7" t="str">
        <f>VLOOKUP(A41,'Group Condition'!$A$2:$I$88,9,FALSE)</f>
        <v>improves at end</v>
      </c>
    </row>
    <row r="42" spans="1:5" ht="16.2" thickBot="1" x14ac:dyDescent="0.35">
      <c r="A42" s="7" t="s">
        <v>49</v>
      </c>
      <c r="B42" s="3" t="s">
        <v>138</v>
      </c>
      <c r="C42">
        <v>0</v>
      </c>
      <c r="D42">
        <v>0</v>
      </c>
      <c r="E42" s="7">
        <f>VLOOKUP(A42,'Group Condition'!$A$2:$I$88,9,FALSE)</f>
        <v>0</v>
      </c>
    </row>
    <row r="43" spans="1:5" ht="16.2" thickBot="1" x14ac:dyDescent="0.35">
      <c r="A43" s="7" t="s">
        <v>30</v>
      </c>
      <c r="B43" s="3" t="s">
        <v>118</v>
      </c>
      <c r="C43">
        <v>0</v>
      </c>
      <c r="D43">
        <v>0</v>
      </c>
      <c r="E43" s="7">
        <f>VLOOKUP(A43,'Group Condition'!$A$2:$I$88,9,FALSE)</f>
        <v>0</v>
      </c>
    </row>
    <row r="44" spans="1:5" ht="16.2" thickBot="1" x14ac:dyDescent="0.35">
      <c r="A44" s="7" t="s">
        <v>57</v>
      </c>
      <c r="B44" s="3" t="s">
        <v>146</v>
      </c>
      <c r="C44">
        <v>1.0999999999999999E-8</v>
      </c>
      <c r="D44">
        <v>1.0999999999999999E-8</v>
      </c>
      <c r="E44" s="7">
        <f>VLOOKUP(A44,'Group Condition'!$A$2:$I$88,9,FALSE)</f>
        <v>0</v>
      </c>
    </row>
    <row r="45" spans="1:5" ht="16.2" thickBot="1" x14ac:dyDescent="0.35">
      <c r="A45" s="7" t="s">
        <v>46</v>
      </c>
      <c r="B45" s="3" t="s">
        <v>135</v>
      </c>
      <c r="C45">
        <v>0</v>
      </c>
      <c r="D45">
        <v>0</v>
      </c>
      <c r="E45" s="7">
        <f>VLOOKUP(A45,'Group Condition'!$A$2:$I$88,9,FALSE)</f>
        <v>0</v>
      </c>
    </row>
    <row r="46" spans="1:5" ht="16.2" thickBot="1" x14ac:dyDescent="0.35">
      <c r="A46" s="7" t="s">
        <v>29</v>
      </c>
      <c r="B46" s="3" t="s">
        <v>117</v>
      </c>
      <c r="C46">
        <v>0</v>
      </c>
      <c r="D46">
        <v>0</v>
      </c>
      <c r="E46" s="7">
        <f>VLOOKUP(A46,'Group Condition'!$A$2:$I$88,9,FALSE)</f>
        <v>0</v>
      </c>
    </row>
    <row r="47" spans="1:5" ht="16.2" thickBot="1" x14ac:dyDescent="0.35">
      <c r="A47" s="7" t="s">
        <v>54</v>
      </c>
      <c r="B47" s="3" t="s">
        <v>143</v>
      </c>
      <c r="C47">
        <v>0</v>
      </c>
      <c r="D47">
        <v>0</v>
      </c>
      <c r="E47" s="7">
        <f>VLOOKUP(A47,'Group Condition'!$A$2:$I$88,9,FALSE)</f>
        <v>0</v>
      </c>
    </row>
    <row r="48" spans="1:5" ht="16.2" thickBot="1" x14ac:dyDescent="0.35">
      <c r="A48" s="7" t="s">
        <v>26</v>
      </c>
      <c r="B48" s="3" t="s">
        <v>113</v>
      </c>
      <c r="C48">
        <v>9E-13</v>
      </c>
      <c r="D48">
        <v>0</v>
      </c>
      <c r="E48" s="7">
        <f>VLOOKUP(A48,'Group Condition'!$A$2:$I$88,9,FALSE)</f>
        <v>0</v>
      </c>
    </row>
    <row r="49" spans="1:5" ht="16.2" thickBot="1" x14ac:dyDescent="0.35">
      <c r="A49" s="7" t="s">
        <v>27</v>
      </c>
      <c r="B49" s="3" t="s">
        <v>115</v>
      </c>
      <c r="C49">
        <v>0</v>
      </c>
      <c r="D49">
        <v>0</v>
      </c>
      <c r="E49" s="7">
        <f>VLOOKUP(A49,'Group Condition'!$A$2:$I$88,9,FALSE)</f>
        <v>0</v>
      </c>
    </row>
    <row r="50" spans="1:5" ht="16.2" thickBot="1" x14ac:dyDescent="0.35">
      <c r="A50" s="7" t="s">
        <v>59</v>
      </c>
      <c r="B50" s="3" t="s">
        <v>148</v>
      </c>
      <c r="C50">
        <v>2E-8</v>
      </c>
      <c r="D50">
        <v>2E-8</v>
      </c>
      <c r="E50" s="7">
        <f>VLOOKUP(A50,'Group Condition'!$A$2:$I$88,9,FALSE)</f>
        <v>0</v>
      </c>
    </row>
    <row r="51" spans="1:5" ht="16.2" thickBot="1" x14ac:dyDescent="0.35">
      <c r="A51" s="7" t="s">
        <v>32</v>
      </c>
      <c r="B51" s="3" t="s">
        <v>120</v>
      </c>
      <c r="C51">
        <v>0</v>
      </c>
      <c r="D51">
        <v>0</v>
      </c>
      <c r="E51" s="7">
        <f>VLOOKUP(A51,'Group Condition'!$A$2:$I$88,9,FALSE)</f>
        <v>0</v>
      </c>
    </row>
    <row r="52" spans="1:5" ht="16.2" thickBot="1" x14ac:dyDescent="0.35">
      <c r="A52" s="7" t="s">
        <v>45</v>
      </c>
      <c r="B52" s="3" t="s">
        <v>134</v>
      </c>
      <c r="C52">
        <v>0</v>
      </c>
      <c r="D52">
        <v>0</v>
      </c>
      <c r="E52" s="7">
        <f>VLOOKUP(A52,'Group Condition'!$A$2:$I$88,9,FALSE)</f>
        <v>0</v>
      </c>
    </row>
    <row r="53" spans="1:5" ht="16.2" thickBot="1" x14ac:dyDescent="0.35">
      <c r="A53" s="7" t="s">
        <v>37</v>
      </c>
      <c r="B53" s="3" t="s">
        <v>126</v>
      </c>
      <c r="C53">
        <v>0</v>
      </c>
      <c r="D53">
        <v>0</v>
      </c>
      <c r="E53" s="7" t="str">
        <f>VLOOKUP(A53,'Group Condition'!$A$2:$I$88,9,FALSE)</f>
        <v>lower but crashes</v>
      </c>
    </row>
    <row r="54" spans="1:5" ht="16.2" thickBot="1" x14ac:dyDescent="0.35">
      <c r="A54" s="7" t="s">
        <v>14</v>
      </c>
      <c r="B54" s="3" t="s">
        <v>97</v>
      </c>
      <c r="C54">
        <v>0</v>
      </c>
      <c r="D54">
        <v>0</v>
      </c>
      <c r="E54" s="7" t="str">
        <f>VLOOKUP(A54,'Group Condition'!$A$2:$I$88,9,FALSE)</f>
        <v>Stable but crashes</v>
      </c>
    </row>
    <row r="55" spans="1:5" ht="16.2" thickBot="1" x14ac:dyDescent="0.35">
      <c r="A55" s="7" t="s">
        <v>38</v>
      </c>
      <c r="B55" s="3" t="s">
        <v>127</v>
      </c>
      <c r="C55">
        <v>0</v>
      </c>
      <c r="D55">
        <v>0</v>
      </c>
      <c r="E55" s="7" t="str">
        <f>VLOOKUP(A55,'Group Condition'!$A$2:$I$88,9,FALSE)</f>
        <v>No change</v>
      </c>
    </row>
    <row r="56" spans="1:5" ht="16.2" thickBot="1" x14ac:dyDescent="0.35">
      <c r="A56" s="7" t="s">
        <v>33</v>
      </c>
      <c r="B56" s="3" t="s">
        <v>121</v>
      </c>
      <c r="C56">
        <v>0</v>
      </c>
      <c r="D56">
        <v>0</v>
      </c>
      <c r="E56" s="7" t="str">
        <f>VLOOKUP(A56,'Group Condition'!$A$2:$I$88,9,FALSE)</f>
        <v>crashes (between)</v>
      </c>
    </row>
    <row r="57" spans="1:5" ht="16.2" thickBot="1" x14ac:dyDescent="0.35">
      <c r="A57" s="7" t="s">
        <v>60</v>
      </c>
      <c r="B57" s="3" t="s">
        <v>149</v>
      </c>
      <c r="C57">
        <v>2E-8</v>
      </c>
      <c r="D57">
        <v>2E-8</v>
      </c>
      <c r="E57" s="7">
        <f>VLOOKUP(A57,'Group Condition'!$A$2:$I$88,9,FALSE)</f>
        <v>0</v>
      </c>
    </row>
    <row r="58" spans="1:5" ht="16.2" thickBot="1" x14ac:dyDescent="0.35">
      <c r="A58" s="7" t="s">
        <v>11</v>
      </c>
      <c r="B58" s="3" t="s">
        <v>94</v>
      </c>
      <c r="C58">
        <v>3.8000000000000001E-9</v>
      </c>
      <c r="D58">
        <v>3.8000000000000001E-9</v>
      </c>
      <c r="E58" s="7">
        <f>VLOOKUP(A58,'Group Condition'!$A$2:$I$88,9,FALSE)</f>
        <v>0</v>
      </c>
    </row>
    <row r="59" spans="1:5" ht="16.2" thickBot="1" x14ac:dyDescent="0.35">
      <c r="A59" s="7" t="s">
        <v>13</v>
      </c>
      <c r="B59" s="3" t="s">
        <v>96</v>
      </c>
      <c r="C59">
        <v>0</v>
      </c>
      <c r="D59">
        <v>0</v>
      </c>
      <c r="E59" s="7">
        <f>VLOOKUP(A59,'Group Condition'!$A$2:$I$88,9,FALSE)</f>
        <v>0</v>
      </c>
    </row>
    <row r="60" spans="1:5" ht="16.2" thickBot="1" x14ac:dyDescent="0.35">
      <c r="A60" s="7" t="s">
        <v>15</v>
      </c>
      <c r="B60" s="3" t="s">
        <v>98</v>
      </c>
      <c r="C60">
        <v>0</v>
      </c>
      <c r="D60">
        <v>0</v>
      </c>
      <c r="E60" s="7">
        <f>VLOOKUP(A60,'Group Condition'!$A$2:$I$88,9,FALSE)</f>
        <v>0</v>
      </c>
    </row>
    <row r="61" spans="1:5" ht="16.2" thickBot="1" x14ac:dyDescent="0.35">
      <c r="A61" s="7" t="s">
        <v>51</v>
      </c>
      <c r="B61" s="3" t="s">
        <v>140</v>
      </c>
      <c r="C61">
        <v>1E-10</v>
      </c>
      <c r="D61">
        <v>1E-10</v>
      </c>
      <c r="E61" s="7">
        <f>VLOOKUP(A61,'Group Condition'!$A$2:$I$88,9,FALSE)</f>
        <v>0</v>
      </c>
    </row>
    <row r="62" spans="1:5" ht="16.2" thickBot="1" x14ac:dyDescent="0.35">
      <c r="A62" s="7" t="s">
        <v>16</v>
      </c>
      <c r="B62" s="3" t="s">
        <v>99</v>
      </c>
      <c r="C62">
        <v>0</v>
      </c>
      <c r="D62">
        <v>0</v>
      </c>
      <c r="E62" s="7">
        <f>VLOOKUP(A62,'Group Condition'!$A$2:$I$88,9,FALSE)</f>
        <v>0</v>
      </c>
    </row>
    <row r="63" spans="1:5" ht="16.2" thickBot="1" x14ac:dyDescent="0.35">
      <c r="A63" s="7" t="s">
        <v>39</v>
      </c>
      <c r="B63" s="3" t="s">
        <v>128</v>
      </c>
      <c r="C63">
        <v>0</v>
      </c>
      <c r="D63">
        <v>0</v>
      </c>
      <c r="E63" s="7">
        <f>VLOOKUP(A63,'Group Condition'!$A$2:$I$88,9,FALSE)</f>
        <v>0</v>
      </c>
    </row>
    <row r="64" spans="1:5" ht="16.2" thickBot="1" x14ac:dyDescent="0.35">
      <c r="A64" s="7" t="s">
        <v>43</v>
      </c>
      <c r="B64" s="3" t="s">
        <v>132</v>
      </c>
      <c r="C64">
        <v>5.0000000000000004E-19</v>
      </c>
      <c r="D64">
        <v>5.0000000000000004E-19</v>
      </c>
      <c r="E64" s="7">
        <f>VLOOKUP(A64,'Group Condition'!$A$2:$I$88,9,FALSE)</f>
        <v>0</v>
      </c>
    </row>
  </sheetData>
  <autoFilter ref="A1:G6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pane xSplit="5" ySplit="1" topLeftCell="J32" activePane="bottomRight" state="frozen"/>
      <selection pane="topRight" activeCell="F1" sqref="F1"/>
      <selection pane="bottomLeft" activeCell="A2" sqref="A2"/>
      <selection pane="bottomRight" activeCell="N57" sqref="N57"/>
    </sheetView>
  </sheetViews>
  <sheetFormatPr defaultRowHeight="14.4" x14ac:dyDescent="0.3"/>
  <cols>
    <col min="1" max="1" width="6.88671875" bestFit="1" customWidth="1"/>
    <col min="2" max="2" width="24.21875" customWidth="1"/>
    <col min="3" max="4" width="12" bestFit="1" customWidth="1"/>
    <col min="5" max="5" width="15.33203125" bestFit="1" customWidth="1"/>
    <col min="6" max="6" width="17.33203125" customWidth="1"/>
    <col min="7" max="7" width="17.33203125" style="14" customWidth="1"/>
    <col min="8" max="8" width="10.88671875" customWidth="1"/>
    <col min="9" max="9" width="8.88671875" customWidth="1"/>
  </cols>
  <sheetData>
    <row r="1" spans="1:15" ht="16.2" thickBot="1" x14ac:dyDescent="0.35">
      <c r="A1" s="6" t="s">
        <v>90</v>
      </c>
      <c r="B1" s="6" t="s">
        <v>181</v>
      </c>
      <c r="C1" t="s">
        <v>189</v>
      </c>
      <c r="D1" t="s">
        <v>190</v>
      </c>
      <c r="E1" t="s">
        <v>184</v>
      </c>
      <c r="F1" t="s">
        <v>192</v>
      </c>
      <c r="G1" s="14" t="s">
        <v>193</v>
      </c>
      <c r="H1" t="s">
        <v>271</v>
      </c>
      <c r="I1" t="s">
        <v>272</v>
      </c>
      <c r="J1" t="s">
        <v>273</v>
      </c>
      <c r="K1" t="s">
        <v>335</v>
      </c>
      <c r="L1" t="s">
        <v>336</v>
      </c>
      <c r="M1" t="s">
        <v>337</v>
      </c>
      <c r="N1" t="s">
        <v>363</v>
      </c>
      <c r="O1" t="s">
        <v>364</v>
      </c>
    </row>
    <row r="2" spans="1:15" ht="16.2" thickBot="1" x14ac:dyDescent="0.35">
      <c r="A2" s="7" t="s">
        <v>3</v>
      </c>
      <c r="B2" s="3" t="s">
        <v>122</v>
      </c>
      <c r="C2">
        <v>2.9999999999999998E-13</v>
      </c>
      <c r="D2">
        <v>3E-10</v>
      </c>
      <c r="E2" s="7">
        <f>VLOOKUP(A2,'Group Condition'!$A$2:$I$88,9,FALSE)</f>
        <v>0</v>
      </c>
      <c r="F2">
        <f>C2*0.75</f>
        <v>2.25E-13</v>
      </c>
      <c r="G2" s="14">
        <f>D2*0.75</f>
        <v>2.25E-10</v>
      </c>
      <c r="J2" s="14">
        <v>1E-13</v>
      </c>
      <c r="K2" s="14">
        <v>1E-10</v>
      </c>
      <c r="L2" s="14">
        <v>1.4999999999999999E-13</v>
      </c>
      <c r="M2" s="14">
        <v>1.5E-10</v>
      </c>
    </row>
    <row r="3" spans="1:15" ht="16.2" thickBot="1" x14ac:dyDescent="0.35">
      <c r="A3" s="7" t="s">
        <v>4</v>
      </c>
      <c r="B3" s="3" t="s">
        <v>102</v>
      </c>
      <c r="C3">
        <v>5.1999999999999996E-10</v>
      </c>
      <c r="D3">
        <v>3.2000000000000001E-9</v>
      </c>
      <c r="E3" s="7" t="str">
        <f>VLOOKUP(A3,'Group Condition'!$A$2:$I$88,9,FALSE)</f>
        <v>improves at end</v>
      </c>
      <c r="G3"/>
    </row>
    <row r="4" spans="1:15" ht="16.2" thickBot="1" x14ac:dyDescent="0.35">
      <c r="A4" s="7" t="s">
        <v>5</v>
      </c>
      <c r="B4" s="3" t="s">
        <v>110</v>
      </c>
      <c r="C4">
        <v>2.25E-11</v>
      </c>
      <c r="D4">
        <v>1.8E-10</v>
      </c>
      <c r="E4" s="7">
        <f>VLOOKUP(A4,'Group Condition'!$A$2:$I$88,9,FALSE)</f>
        <v>0</v>
      </c>
      <c r="G4"/>
    </row>
    <row r="5" spans="1:15" ht="16.2" thickBot="1" x14ac:dyDescent="0.35">
      <c r="A5" s="7" t="s">
        <v>6</v>
      </c>
      <c r="B5" s="3" t="s">
        <v>104</v>
      </c>
      <c r="C5">
        <v>5.0000000000000001E-9</v>
      </c>
      <c r="D5">
        <v>2E-8</v>
      </c>
      <c r="E5" s="7" t="str">
        <f>VLOOKUP(A5,'Group Condition'!$A$2:$I$88,9,FALSE)</f>
        <v>worse</v>
      </c>
      <c r="G5"/>
    </row>
    <row r="6" spans="1:15" ht="16.2" thickBot="1" x14ac:dyDescent="0.35">
      <c r="A6" s="7" t="s">
        <v>7</v>
      </c>
      <c r="B6" s="3" t="s">
        <v>114</v>
      </c>
      <c r="C6">
        <v>1.5E-11</v>
      </c>
      <c r="D6">
        <v>7.8999999999999996E-9</v>
      </c>
      <c r="E6" s="7">
        <f>VLOOKUP(A6,'Group Condition'!$A$2:$I$88,9,FALSE)</f>
        <v>0</v>
      </c>
      <c r="F6">
        <f>C6*0.75</f>
        <v>1.125E-11</v>
      </c>
      <c r="G6" s="14">
        <f>D6*0.75</f>
        <v>5.9250000000000001E-9</v>
      </c>
    </row>
    <row r="7" spans="1:15" ht="16.2" thickBot="1" x14ac:dyDescent="0.35">
      <c r="A7" s="7" t="s">
        <v>8</v>
      </c>
      <c r="B7" s="3" t="s">
        <v>101</v>
      </c>
      <c r="C7">
        <v>5.1999999999999996E-10</v>
      </c>
      <c r="D7">
        <v>3.2000000000000001E-9</v>
      </c>
      <c r="E7" s="7" t="str">
        <f>VLOOKUP(A7,'Group Condition'!$A$2:$I$88,9,FALSE)</f>
        <v>better</v>
      </c>
      <c r="F7">
        <f>C7*1.5</f>
        <v>7.7999999999999999E-10</v>
      </c>
      <c r="G7" s="14">
        <f>D7*1.5</f>
        <v>4.8E-9</v>
      </c>
      <c r="J7">
        <f>F7*2</f>
        <v>1.56E-9</v>
      </c>
      <c r="K7" s="14">
        <f>G7*2</f>
        <v>9.5999999999999999E-9</v>
      </c>
      <c r="L7" s="14">
        <v>5.0000000000000001E-9</v>
      </c>
      <c r="M7" s="14">
        <v>5.0000000000000001E-9</v>
      </c>
      <c r="N7" s="14">
        <v>5.0000000000000001E-9</v>
      </c>
      <c r="O7" s="14">
        <v>1E-8</v>
      </c>
    </row>
    <row r="8" spans="1:15" ht="16.2" thickBot="1" x14ac:dyDescent="0.35">
      <c r="A8" s="7" t="s">
        <v>9</v>
      </c>
      <c r="B8" s="3" t="s">
        <v>93</v>
      </c>
      <c r="C8">
        <v>1E-14</v>
      </c>
      <c r="D8">
        <v>1E-14</v>
      </c>
      <c r="E8" s="7">
        <f>VLOOKUP(A8,'Group Condition'!$A$2:$I$88,9,FALSE)</f>
        <v>0</v>
      </c>
      <c r="G8"/>
      <c r="J8">
        <v>0</v>
      </c>
      <c r="K8">
        <v>0</v>
      </c>
    </row>
    <row r="9" spans="1:15" ht="16.2" thickBot="1" x14ac:dyDescent="0.35">
      <c r="A9" s="7" t="s">
        <v>25</v>
      </c>
      <c r="B9" s="3" t="s">
        <v>112</v>
      </c>
      <c r="C9">
        <v>1E-14</v>
      </c>
      <c r="D9">
        <v>8.0000000000000002E-13</v>
      </c>
      <c r="E9" s="7" t="str">
        <f>VLOOKUP(A9,'Group Condition'!$A$2:$I$88,9,FALSE)</f>
        <v>worse (too high)</v>
      </c>
      <c r="F9" s="14">
        <v>1.4999999999999999E-14</v>
      </c>
      <c r="J9">
        <v>0</v>
      </c>
      <c r="K9">
        <v>0</v>
      </c>
    </row>
    <row r="10" spans="1:15" ht="16.2" thickBot="1" x14ac:dyDescent="0.35">
      <c r="A10" s="7" t="s">
        <v>35</v>
      </c>
      <c r="B10" s="3" t="s">
        <v>124</v>
      </c>
      <c r="C10">
        <v>2.9999999999999998E-13</v>
      </c>
      <c r="D10">
        <v>3E-10</v>
      </c>
      <c r="E10" s="7">
        <f>VLOOKUP(A10,'Group Condition'!$A$2:$I$88,9,FALSE)</f>
        <v>0</v>
      </c>
      <c r="G10"/>
    </row>
    <row r="11" spans="1:15" ht="16.2" thickBot="1" x14ac:dyDescent="0.35">
      <c r="A11" s="7" t="s">
        <v>40</v>
      </c>
      <c r="B11" s="3" t="s">
        <v>129</v>
      </c>
      <c r="C11">
        <v>2.9999999999999998E-13</v>
      </c>
      <c r="D11">
        <v>3E-10</v>
      </c>
      <c r="E11" s="7">
        <f>VLOOKUP(A11,'Group Condition'!$A$2:$I$88,9,FALSE)</f>
        <v>0</v>
      </c>
      <c r="G11" s="14">
        <v>3E-11</v>
      </c>
      <c r="J11" s="14">
        <v>1E-13</v>
      </c>
      <c r="K11" s="14">
        <v>1E-10</v>
      </c>
      <c r="N11" s="14">
        <v>1E-14</v>
      </c>
      <c r="O11" s="14">
        <v>9.9999999999999994E-12</v>
      </c>
    </row>
    <row r="12" spans="1:15" ht="16.2" thickBot="1" x14ac:dyDescent="0.35">
      <c r="A12" s="7" t="s">
        <v>58</v>
      </c>
      <c r="B12" s="3" t="s">
        <v>147</v>
      </c>
      <c r="C12">
        <v>1.5E-6</v>
      </c>
      <c r="D12">
        <v>3.15E-5</v>
      </c>
      <c r="E12" s="7">
        <f>VLOOKUP(A12,'Group Condition'!$A$2:$I$88,9,FALSE)</f>
        <v>0</v>
      </c>
      <c r="G12"/>
    </row>
    <row r="13" spans="1:15" ht="16.2" thickBot="1" x14ac:dyDescent="0.35">
      <c r="A13" s="7" t="s">
        <v>20</v>
      </c>
      <c r="B13" s="3" t="s">
        <v>106</v>
      </c>
      <c r="C13">
        <v>5.0000000000000001E-9</v>
      </c>
      <c r="D13">
        <v>2E-8</v>
      </c>
      <c r="E13" s="7">
        <f>VLOOKUP(A13,'Group Condition'!$A$2:$I$88,9,FALSE)</f>
        <v>0</v>
      </c>
      <c r="G13"/>
    </row>
    <row r="14" spans="1:15" ht="16.2" thickBot="1" x14ac:dyDescent="0.35">
      <c r="A14" s="7" t="s">
        <v>31</v>
      </c>
      <c r="B14" s="3" t="s">
        <v>119</v>
      </c>
      <c r="C14">
        <v>2.9999999999999998E-13</v>
      </c>
      <c r="D14">
        <v>3E-10</v>
      </c>
      <c r="E14" s="7" t="str">
        <f>VLOOKUP(A14,'Group Condition'!$A$2:$I$88,9,FALSE)</f>
        <v>closer, still crashes</v>
      </c>
      <c r="F14">
        <f>C14*1.25</f>
        <v>3.7499999999999997E-13</v>
      </c>
      <c r="G14" s="14">
        <f>D14*1.25</f>
        <v>3.75E-10</v>
      </c>
      <c r="H14" s="14">
        <v>7.0000000000000005E-13</v>
      </c>
      <c r="I14" s="14">
        <v>6.9999999999999996E-10</v>
      </c>
      <c r="J14" s="14">
        <v>7.0000000000000005E-13</v>
      </c>
      <c r="K14" s="14">
        <v>6.9999999999999996E-10</v>
      </c>
      <c r="L14" s="14">
        <v>9.9999999999999998E-13</v>
      </c>
      <c r="M14" s="14">
        <v>1.0000000000000001E-9</v>
      </c>
    </row>
    <row r="15" spans="1:15" ht="16.2" thickBot="1" x14ac:dyDescent="0.35">
      <c r="A15" s="7" t="s">
        <v>48</v>
      </c>
      <c r="B15" s="3" t="s">
        <v>137</v>
      </c>
      <c r="C15">
        <v>1E-8</v>
      </c>
      <c r="D15">
        <v>4.4999999999999999E-8</v>
      </c>
      <c r="E15" s="7">
        <f>VLOOKUP(A15,'Group Condition'!$A$2:$I$88,9,FALSE)</f>
        <v>0</v>
      </c>
      <c r="G15"/>
    </row>
    <row r="16" spans="1:15" ht="14.4" customHeight="1" thickBot="1" x14ac:dyDescent="0.35">
      <c r="A16" s="7" t="s">
        <v>12</v>
      </c>
      <c r="B16" s="3" t="s">
        <v>95</v>
      </c>
      <c r="C16">
        <v>9.25E-13</v>
      </c>
      <c r="D16">
        <v>1.8E-9</v>
      </c>
      <c r="E16" s="7" t="str">
        <f>VLOOKUP(A16,'Group Condition'!$A$2:$I$88,9,FALSE)</f>
        <v>no change</v>
      </c>
      <c r="F16">
        <f>C16*0.75</f>
        <v>6.9374999999999995E-13</v>
      </c>
      <c r="G16" s="14">
        <f>D16*0.75</f>
        <v>1.3500000000000001E-9</v>
      </c>
      <c r="H16" s="14">
        <v>9.25E-13</v>
      </c>
      <c r="I16" s="14">
        <v>1.8E-9</v>
      </c>
      <c r="J16" s="14">
        <f>H16*1.5</f>
        <v>1.3874999999999999E-12</v>
      </c>
      <c r="K16" s="14">
        <f>I16*1.5</f>
        <v>2.7000000000000002E-9</v>
      </c>
      <c r="L16" s="14"/>
      <c r="M16" s="14"/>
    </row>
    <row r="17" spans="1:15" ht="16.2" thickBot="1" x14ac:dyDescent="0.35">
      <c r="A17" s="7" t="s">
        <v>22</v>
      </c>
      <c r="B17" s="3" t="s">
        <v>108</v>
      </c>
      <c r="C17">
        <v>2.25E-11</v>
      </c>
      <c r="D17">
        <v>1.8E-10</v>
      </c>
      <c r="E17" s="7" t="str">
        <f>VLOOKUP(A17,'Group Condition'!$A$2:$I$88,9,FALSE)</f>
        <v>higher start and end</v>
      </c>
      <c r="F17">
        <f>C17*0.5</f>
        <v>1.125E-11</v>
      </c>
      <c r="G17" s="14">
        <f>D17*0.5</f>
        <v>8.9999999999999999E-11</v>
      </c>
    </row>
    <row r="18" spans="1:15" ht="16.2" thickBot="1" x14ac:dyDescent="0.35">
      <c r="A18" s="7" t="s">
        <v>36</v>
      </c>
      <c r="B18" s="3" t="s">
        <v>125</v>
      </c>
      <c r="C18">
        <v>2.9999999999999998E-13</v>
      </c>
      <c r="D18">
        <v>3E-10</v>
      </c>
      <c r="E18" s="7" t="str">
        <f>VLOOKUP(A18,'Group Condition'!$A$2:$I$88,9,FALSE)</f>
        <v>worse, higher</v>
      </c>
      <c r="F18" s="14">
        <v>1E-13</v>
      </c>
      <c r="G18" s="14">
        <v>1E-10</v>
      </c>
      <c r="H18" s="14">
        <v>2.9999999999999998E-13</v>
      </c>
      <c r="I18" s="14">
        <v>3E-10</v>
      </c>
      <c r="J18" s="14">
        <v>5.9999999999999997E-13</v>
      </c>
      <c r="K18" s="14">
        <v>6E-10</v>
      </c>
    </row>
    <row r="19" spans="1:15" ht="16.2" thickBot="1" x14ac:dyDescent="0.35">
      <c r="A19" s="7" t="s">
        <v>17</v>
      </c>
      <c r="B19" s="3" t="s">
        <v>100</v>
      </c>
      <c r="C19">
        <v>5.1999999999999996E-10</v>
      </c>
      <c r="D19">
        <v>3.2000000000000001E-9</v>
      </c>
      <c r="E19" s="7">
        <f>VLOOKUP(A19,'Group Condition'!$A$2:$I$88,9,FALSE)</f>
        <v>0</v>
      </c>
      <c r="G19"/>
    </row>
    <row r="20" spans="1:15" ht="16.2" thickBot="1" x14ac:dyDescent="0.35">
      <c r="A20" s="7" t="s">
        <v>42</v>
      </c>
      <c r="B20" s="3" t="s">
        <v>131</v>
      </c>
      <c r="C20">
        <v>2.6499999999999999E-11</v>
      </c>
      <c r="D20">
        <v>4.0000000000000002E-9</v>
      </c>
      <c r="E20" s="7" t="str">
        <f>VLOOKUP(A20,'Group Condition'!$A$2:$I$88,9,FALSE)</f>
        <v>too high</v>
      </c>
      <c r="F20">
        <f>C20*0.75</f>
        <v>1.9874999999999999E-11</v>
      </c>
      <c r="G20" s="14">
        <f>D20*0.75</f>
        <v>3.0000000000000004E-9</v>
      </c>
      <c r="N20" s="14">
        <v>2.0000000000000001E-13</v>
      </c>
      <c r="O20" s="14">
        <v>3E-11</v>
      </c>
    </row>
    <row r="21" spans="1:15" ht="16.2" thickBot="1" x14ac:dyDescent="0.35">
      <c r="A21" s="7" t="s">
        <v>63</v>
      </c>
      <c r="B21" s="3" t="s">
        <v>152</v>
      </c>
      <c r="C21">
        <v>1.47E-3</v>
      </c>
      <c r="D21">
        <v>1.7600000000000001E-3</v>
      </c>
      <c r="E21" s="7">
        <f>VLOOKUP(A21,'Group Condition'!$A$2:$I$88,9,FALSE)</f>
        <v>0</v>
      </c>
      <c r="G21"/>
    </row>
    <row r="22" spans="1:15" ht="16.2" thickBot="1" x14ac:dyDescent="0.35">
      <c r="A22" s="7" t="s">
        <v>61</v>
      </c>
      <c r="B22" s="3" t="s">
        <v>150</v>
      </c>
      <c r="C22">
        <v>2.9999999999999998E-13</v>
      </c>
      <c r="D22">
        <v>3E-10</v>
      </c>
      <c r="E22" s="7">
        <f>VLOOKUP(A22,'Group Condition'!$A$2:$I$88,9,FALSE)</f>
        <v>0</v>
      </c>
      <c r="F22">
        <f>C22*1.5</f>
        <v>4.5E-13</v>
      </c>
      <c r="G22" s="14">
        <f>D22*1.5</f>
        <v>4.5E-10</v>
      </c>
      <c r="H22" s="14">
        <v>5.9999999999999997E-13</v>
      </c>
      <c r="I22" s="14">
        <v>6E-10</v>
      </c>
      <c r="J22" s="14">
        <v>9E-13</v>
      </c>
      <c r="K22" s="14">
        <v>8.9999999999999999E-10</v>
      </c>
    </row>
    <row r="23" spans="1:15" ht="16.2" thickBot="1" x14ac:dyDescent="0.35">
      <c r="A23" s="7" t="s">
        <v>52</v>
      </c>
      <c r="B23" s="3" t="s">
        <v>141</v>
      </c>
      <c r="C23">
        <v>5.0000000000000003E-10</v>
      </c>
      <c r="D23">
        <v>2.5000000000000001E-9</v>
      </c>
      <c r="E23" s="7">
        <f>VLOOKUP(A23,'Group Condition'!$A$2:$I$88,9,FALSE)</f>
        <v>0</v>
      </c>
      <c r="G23"/>
    </row>
    <row r="24" spans="1:15" ht="16.2" thickBot="1" x14ac:dyDescent="0.35">
      <c r="A24" s="7" t="s">
        <v>62</v>
      </c>
      <c r="B24" s="3" t="s">
        <v>151</v>
      </c>
      <c r="C24">
        <v>1.47E-3</v>
      </c>
      <c r="D24">
        <v>1.7600000000000001E-3</v>
      </c>
      <c r="E24" s="7">
        <f>VLOOKUP(A24,'Group Condition'!$A$2:$I$88,9,FALSE)</f>
        <v>0</v>
      </c>
      <c r="G24"/>
    </row>
    <row r="25" spans="1:15" ht="16.2" thickBot="1" x14ac:dyDescent="0.35">
      <c r="A25" s="7" t="s">
        <v>10</v>
      </c>
      <c r="B25" s="3" t="s">
        <v>92</v>
      </c>
      <c r="C25">
        <v>1E-14</v>
      </c>
      <c r="D25">
        <v>2.4999999999999998E-12</v>
      </c>
      <c r="E25" s="7" t="str">
        <f>VLOOKUP(A25,'Group Condition'!$A$2:$I$88,9,FALSE)</f>
        <v>too high start</v>
      </c>
      <c r="F25">
        <f>C25*1.25</f>
        <v>1.25E-14</v>
      </c>
      <c r="G25" s="14">
        <f>D25*1.25</f>
        <v>3.1249999999999997E-12</v>
      </c>
      <c r="J25" s="14">
        <v>1E-14</v>
      </c>
      <c r="K25" s="14">
        <v>1E-13</v>
      </c>
      <c r="N25" s="14">
        <v>1.0000000000000001E-15</v>
      </c>
      <c r="O25" s="14">
        <v>1E-14</v>
      </c>
    </row>
    <row r="26" spans="1:15" ht="16.2" thickBot="1" x14ac:dyDescent="0.35">
      <c r="A26" s="7" t="s">
        <v>56</v>
      </c>
      <c r="B26" s="3" t="s">
        <v>145</v>
      </c>
      <c r="C26">
        <v>5.5000000000000003E-7</v>
      </c>
      <c r="D26">
        <v>2.4999999999999999E-7</v>
      </c>
      <c r="E26" s="7">
        <f>VLOOKUP(A26,'Group Condition'!$A$2:$I$88,9,FALSE)</f>
        <v>0</v>
      </c>
      <c r="G26"/>
    </row>
    <row r="27" spans="1:15" ht="16.2" thickBot="1" x14ac:dyDescent="0.35">
      <c r="A27" s="7" t="s">
        <v>21</v>
      </c>
      <c r="B27" s="3" t="s">
        <v>107</v>
      </c>
      <c r="C27">
        <v>4.0000000000000002E-9</v>
      </c>
      <c r="D27">
        <v>4.4999999999999998E-9</v>
      </c>
      <c r="E27" s="7">
        <f>VLOOKUP(A27,'Group Condition'!$A$2:$I$88,9,FALSE)</f>
        <v>0</v>
      </c>
      <c r="G27"/>
    </row>
    <row r="28" spans="1:15" ht="16.2" thickBot="1" x14ac:dyDescent="0.35">
      <c r="A28" s="7" t="s">
        <v>41</v>
      </c>
      <c r="B28" s="3" t="s">
        <v>130</v>
      </c>
      <c r="C28">
        <v>2.9999999999999998E-13</v>
      </c>
      <c r="D28">
        <v>3E-10</v>
      </c>
      <c r="E28" s="7">
        <f>VLOOKUP(A28,'Group Condition'!$A$2:$I$88,9,FALSE)</f>
        <v>0</v>
      </c>
      <c r="G28"/>
    </row>
    <row r="29" spans="1:15" ht="16.2" thickBot="1" x14ac:dyDescent="0.35">
      <c r="A29" s="7" t="s">
        <v>24</v>
      </c>
      <c r="B29" s="3" t="s">
        <v>111</v>
      </c>
      <c r="C29">
        <v>2.5000000000000001E-11</v>
      </c>
      <c r="D29">
        <v>8.5E-9</v>
      </c>
      <c r="E29" s="7" t="str">
        <f>VLOOKUP(A29,'Group Condition'!$A$2:$I$88,9,FALSE)</f>
        <v>higher start</v>
      </c>
      <c r="F29">
        <f>C29*0.5</f>
        <v>1.25E-11</v>
      </c>
      <c r="G29" s="14">
        <f>D29*0.5</f>
        <v>4.25E-9</v>
      </c>
      <c r="J29" s="14">
        <v>4.9999999999999997E-12</v>
      </c>
      <c r="K29" s="14">
        <v>1E-10</v>
      </c>
    </row>
    <row r="30" spans="1:15" ht="16.2" thickBot="1" x14ac:dyDescent="0.35">
      <c r="A30" s="7" t="s">
        <v>53</v>
      </c>
      <c r="B30" s="3" t="s">
        <v>142</v>
      </c>
      <c r="C30">
        <v>5.0000000000000003E-10</v>
      </c>
      <c r="D30">
        <v>2.5000000000000001E-9</v>
      </c>
      <c r="E30" s="7">
        <f>VLOOKUP(A30,'Group Condition'!$A$2:$I$88,9,FALSE)</f>
        <v>0</v>
      </c>
      <c r="G30"/>
    </row>
    <row r="31" spans="1:15" ht="16.2" thickBot="1" x14ac:dyDescent="0.35">
      <c r="A31" s="7" t="s">
        <v>72</v>
      </c>
      <c r="B31" s="3" t="s">
        <v>161</v>
      </c>
      <c r="C31">
        <v>1.7700000000000001E-3</v>
      </c>
      <c r="D31">
        <v>1.7700000000000001E-3</v>
      </c>
      <c r="E31" s="7">
        <f>VLOOKUP(A31,'Group Condition'!$A$2:$I$88,9,FALSE)</f>
        <v>0</v>
      </c>
      <c r="G31"/>
    </row>
    <row r="32" spans="1:15" ht="16.2" thickBot="1" x14ac:dyDescent="0.35">
      <c r="A32" s="7" t="s">
        <v>34</v>
      </c>
      <c r="B32" s="3" t="s">
        <v>123</v>
      </c>
      <c r="C32">
        <v>2.9999999999999998E-13</v>
      </c>
      <c r="D32">
        <v>3E-10</v>
      </c>
      <c r="E32" s="7">
        <f>VLOOKUP(A32,'Group Condition'!$A$2:$I$88,9,FALSE)</f>
        <v>0</v>
      </c>
      <c r="F32">
        <f>C32*1.5</f>
        <v>4.5E-13</v>
      </c>
      <c r="G32" s="14">
        <f>D32*1.5</f>
        <v>4.5E-10</v>
      </c>
      <c r="H32" s="14">
        <v>5.9999999999999997E-13</v>
      </c>
      <c r="I32" s="14">
        <v>5.9999999999999997E-13</v>
      </c>
      <c r="J32" s="14">
        <v>9E-13</v>
      </c>
      <c r="K32" s="14">
        <v>9E-13</v>
      </c>
    </row>
    <row r="33" spans="1:15" ht="16.2" thickBot="1" x14ac:dyDescent="0.35">
      <c r="A33" s="7" t="s">
        <v>28</v>
      </c>
      <c r="B33" s="3" t="s">
        <v>116</v>
      </c>
      <c r="C33">
        <v>2.9999999999999998E-13</v>
      </c>
      <c r="D33">
        <v>3E-10</v>
      </c>
      <c r="E33" s="7">
        <f>VLOOKUP(A33,'Group Condition'!$A$2:$I$88,9,FALSE)</f>
        <v>0</v>
      </c>
      <c r="G33"/>
    </row>
    <row r="34" spans="1:15" ht="16.2" thickBot="1" x14ac:dyDescent="0.35">
      <c r="A34" s="7" t="s">
        <v>23</v>
      </c>
      <c r="B34" s="3" t="s">
        <v>109</v>
      </c>
      <c r="C34">
        <v>2.25E-11</v>
      </c>
      <c r="D34">
        <v>1.8E-10</v>
      </c>
      <c r="E34" s="7">
        <f>VLOOKUP(A34,'Group Condition'!$A$2:$I$88,9,FALSE)</f>
        <v>0</v>
      </c>
      <c r="G34"/>
    </row>
    <row r="35" spans="1:15" ht="16.2" thickBot="1" x14ac:dyDescent="0.35">
      <c r="A35" s="7" t="s">
        <v>47</v>
      </c>
      <c r="B35" s="3" t="s">
        <v>136</v>
      </c>
      <c r="C35">
        <v>4.9999999999999999E-13</v>
      </c>
      <c r="D35">
        <v>3.4999999999999998E-10</v>
      </c>
      <c r="E35" s="7">
        <f>VLOOKUP(A35,'Group Condition'!$A$2:$I$88,9,FALSE)</f>
        <v>0</v>
      </c>
      <c r="G35"/>
      <c r="L35" s="14">
        <v>7.0000000000000005E-13</v>
      </c>
      <c r="M35" s="14">
        <v>5.0000000000000003E-10</v>
      </c>
      <c r="N35" s="14">
        <v>9.9999999999999998E-13</v>
      </c>
      <c r="O35" s="14">
        <v>1.0000000000000001E-9</v>
      </c>
    </row>
    <row r="36" spans="1:15" ht="16.2" thickBot="1" x14ac:dyDescent="0.35">
      <c r="A36" s="7" t="s">
        <v>18</v>
      </c>
      <c r="B36" s="3" t="s">
        <v>103</v>
      </c>
      <c r="C36">
        <v>5.1999999999999996E-10</v>
      </c>
      <c r="D36">
        <v>3.2000000000000001E-9</v>
      </c>
      <c r="E36" s="7">
        <f>VLOOKUP(A36,'Group Condition'!$A$2:$I$88,9,FALSE)</f>
        <v>0</v>
      </c>
      <c r="F36">
        <f>C36*1.25</f>
        <v>6.4999999999999993E-10</v>
      </c>
      <c r="G36" s="14">
        <f>D36*1.25</f>
        <v>4.0000000000000002E-9</v>
      </c>
      <c r="J36" s="14">
        <v>8.9999999999999999E-10</v>
      </c>
      <c r="K36" s="14">
        <v>8.0000000000000005E-9</v>
      </c>
    </row>
    <row r="37" spans="1:15" ht="16.2" thickBot="1" x14ac:dyDescent="0.35">
      <c r="A37" s="7" t="s">
        <v>50</v>
      </c>
      <c r="B37" s="3" t="s">
        <v>139</v>
      </c>
      <c r="C37">
        <v>1E-8</v>
      </c>
      <c r="D37">
        <v>4.4999999999999999E-8</v>
      </c>
      <c r="E37" s="7">
        <f>VLOOKUP(A37,'Group Condition'!$A$2:$I$88,9,FALSE)</f>
        <v>0</v>
      </c>
      <c r="G37"/>
    </row>
    <row r="38" spans="1:15" ht="16.2" thickBot="1" x14ac:dyDescent="0.35">
      <c r="A38" s="7" t="s">
        <v>73</v>
      </c>
      <c r="B38" s="3" t="s">
        <v>162</v>
      </c>
      <c r="C38">
        <v>1.7700000000000001E-3</v>
      </c>
      <c r="D38">
        <v>1.7700000000000001E-3</v>
      </c>
      <c r="E38" s="7">
        <f>VLOOKUP(A38,'Group Condition'!$A$2:$I$88,9,FALSE)</f>
        <v>0</v>
      </c>
      <c r="G38"/>
      <c r="L38">
        <v>2.5000000000000001E-3</v>
      </c>
      <c r="M38">
        <v>2.5000000000000001E-3</v>
      </c>
    </row>
    <row r="39" spans="1:15" ht="16.2" thickBot="1" x14ac:dyDescent="0.35">
      <c r="A39" s="7" t="s">
        <v>19</v>
      </c>
      <c r="B39" s="3" t="s">
        <v>105</v>
      </c>
      <c r="C39">
        <v>5.0000000000000001E-9</v>
      </c>
      <c r="D39">
        <v>2E-8</v>
      </c>
      <c r="E39" s="7">
        <f>VLOOKUP(A39,'Group Condition'!$A$2:$I$88,9,FALSE)</f>
        <v>0</v>
      </c>
      <c r="G39"/>
    </row>
    <row r="40" spans="1:15" ht="16.2" thickBot="1" x14ac:dyDescent="0.35">
      <c r="A40" s="7" t="s">
        <v>55</v>
      </c>
      <c r="B40" s="3" t="s">
        <v>144</v>
      </c>
      <c r="C40">
        <v>1.4999999999999999E-7</v>
      </c>
      <c r="D40">
        <v>6.8999999999999996E-7</v>
      </c>
      <c r="E40" s="7">
        <f>VLOOKUP(A40,'Group Condition'!$A$2:$I$88,9,FALSE)</f>
        <v>0</v>
      </c>
      <c r="G40"/>
    </row>
    <row r="41" spans="1:15" ht="16.2" thickBot="1" x14ac:dyDescent="0.35">
      <c r="A41" s="7" t="s">
        <v>29</v>
      </c>
      <c r="B41" s="3" t="s">
        <v>117</v>
      </c>
      <c r="C41">
        <v>2.9999999999999998E-13</v>
      </c>
      <c r="D41">
        <v>3E-10</v>
      </c>
      <c r="E41" s="7">
        <f>VLOOKUP(A41,'Group Condition'!$A$2:$I$88,9,FALSE)</f>
        <v>0</v>
      </c>
      <c r="G41"/>
      <c r="L41" s="14">
        <v>4.9999999999999999E-13</v>
      </c>
      <c r="M41" s="14">
        <v>5.0000000000000003E-10</v>
      </c>
    </row>
    <row r="42" spans="1:15" ht="16.2" thickBot="1" x14ac:dyDescent="0.35">
      <c r="A42" s="7" t="s">
        <v>49</v>
      </c>
      <c r="B42" s="3" t="s">
        <v>138</v>
      </c>
      <c r="C42">
        <v>1E-8</v>
      </c>
      <c r="D42">
        <v>4.4999999999999999E-8</v>
      </c>
      <c r="E42" s="7">
        <f>VLOOKUP(A42,'Group Condition'!$A$2:$I$88,9,FALSE)</f>
        <v>0</v>
      </c>
      <c r="G42"/>
    </row>
    <row r="43" spans="1:15" ht="16.2" thickBot="1" x14ac:dyDescent="0.35">
      <c r="A43" s="7" t="s">
        <v>30</v>
      </c>
      <c r="B43" s="3" t="s">
        <v>118</v>
      </c>
      <c r="C43">
        <v>2.9999999999999998E-13</v>
      </c>
      <c r="D43">
        <v>3E-10</v>
      </c>
      <c r="E43" s="7">
        <f>VLOOKUP(A43,'Group Condition'!$A$2:$I$88,9,FALSE)</f>
        <v>0</v>
      </c>
      <c r="G43"/>
    </row>
    <row r="44" spans="1:15" ht="16.2" thickBot="1" x14ac:dyDescent="0.35">
      <c r="A44" s="7" t="s">
        <v>57</v>
      </c>
      <c r="B44" s="3" t="s">
        <v>146</v>
      </c>
      <c r="C44">
        <v>1.5E-6</v>
      </c>
      <c r="D44">
        <v>3.15E-5</v>
      </c>
      <c r="E44" s="7">
        <f>VLOOKUP(A44,'Group Condition'!$A$2:$I$88,9,FALSE)</f>
        <v>0</v>
      </c>
      <c r="G44"/>
    </row>
    <row r="45" spans="1:15" ht="16.2" thickBot="1" x14ac:dyDescent="0.35">
      <c r="A45" s="7" t="s">
        <v>46</v>
      </c>
      <c r="B45" s="3" t="s">
        <v>135</v>
      </c>
      <c r="C45">
        <v>4.9999999999999999E-13</v>
      </c>
      <c r="D45">
        <v>3.4999999999999998E-10</v>
      </c>
      <c r="E45" s="7">
        <f>VLOOKUP(A45,'Group Condition'!$A$2:$I$88,9,FALSE)</f>
        <v>0</v>
      </c>
      <c r="F45">
        <f>C45*1.5</f>
        <v>7.5000000000000004E-13</v>
      </c>
      <c r="G45" s="14">
        <f>D45*1.5</f>
        <v>5.2499999999999994E-10</v>
      </c>
      <c r="J45" s="14">
        <v>9.9999999999999998E-13</v>
      </c>
      <c r="K45" s="14">
        <v>1.0000000000000001E-9</v>
      </c>
      <c r="L45" s="14">
        <v>2E-12</v>
      </c>
      <c r="M45" s="14">
        <v>2.0000000000000001E-9</v>
      </c>
      <c r="N45" s="14">
        <v>3.9999999999999999E-12</v>
      </c>
      <c r="O45" s="14">
        <v>4.0000000000000002E-9</v>
      </c>
    </row>
    <row r="46" spans="1:15" ht="16.2" thickBot="1" x14ac:dyDescent="0.35">
      <c r="A46" s="7" t="s">
        <v>32</v>
      </c>
      <c r="B46" s="3" t="s">
        <v>120</v>
      </c>
      <c r="C46">
        <v>2.9999999999999998E-13</v>
      </c>
      <c r="D46">
        <v>3E-10</v>
      </c>
      <c r="E46" s="7">
        <f>VLOOKUP(A46,'Group Condition'!$A$2:$I$88,9,FALSE)</f>
        <v>0</v>
      </c>
      <c r="F46">
        <f>C46*0.75</f>
        <v>2.25E-13</v>
      </c>
      <c r="G46" s="14">
        <f>D46*0.75</f>
        <v>2.25E-10</v>
      </c>
    </row>
    <row r="47" spans="1:15" ht="16.2" thickBot="1" x14ac:dyDescent="0.35">
      <c r="A47" s="7" t="s">
        <v>54</v>
      </c>
      <c r="B47" s="3" t="s">
        <v>143</v>
      </c>
      <c r="C47">
        <v>4.3000000000000001E-7</v>
      </c>
      <c r="D47">
        <v>1.3E-6</v>
      </c>
      <c r="E47" s="7">
        <f>VLOOKUP(A47,'Group Condition'!$A$2:$I$88,9,FALSE)</f>
        <v>0</v>
      </c>
      <c r="G47"/>
      <c r="J47" s="14">
        <v>1.0000000000000001E-15</v>
      </c>
      <c r="K47" s="14">
        <v>1.0000000000000001E-15</v>
      </c>
      <c r="L47" s="14">
        <v>1E-8</v>
      </c>
      <c r="M47" s="14">
        <v>9.9999999999999995E-8</v>
      </c>
    </row>
    <row r="48" spans="1:15" ht="16.2" thickBot="1" x14ac:dyDescent="0.35">
      <c r="A48" s="7" t="s">
        <v>26</v>
      </c>
      <c r="B48" s="3" t="s">
        <v>113</v>
      </c>
      <c r="C48">
        <v>1E-14</v>
      </c>
      <c r="D48">
        <v>8.0000000000000002E-13</v>
      </c>
      <c r="E48" s="7">
        <f>VLOOKUP(A48,'Group Condition'!$A$2:$I$88,9,FALSE)</f>
        <v>0</v>
      </c>
      <c r="G48"/>
    </row>
    <row r="49" spans="1:15" ht="16.2" thickBot="1" x14ac:dyDescent="0.35">
      <c r="A49" s="7" t="s">
        <v>27</v>
      </c>
      <c r="B49" s="3" t="s">
        <v>115</v>
      </c>
      <c r="C49">
        <v>1.5E-11</v>
      </c>
      <c r="D49">
        <v>2.6000000000000001E-9</v>
      </c>
      <c r="E49" s="7">
        <f>VLOOKUP(A49,'Group Condition'!$A$2:$I$88,9,FALSE)</f>
        <v>0</v>
      </c>
      <c r="G49"/>
    </row>
    <row r="50" spans="1:15" ht="16.2" thickBot="1" x14ac:dyDescent="0.35">
      <c r="A50" s="7" t="s">
        <v>59</v>
      </c>
      <c r="B50" s="3" t="s">
        <v>148</v>
      </c>
      <c r="C50">
        <v>4.5000000000000001E-6</v>
      </c>
      <c r="D50">
        <v>1.5E-5</v>
      </c>
      <c r="E50" s="7">
        <f>VLOOKUP(A50,'Group Condition'!$A$2:$I$88,9,FALSE)</f>
        <v>0</v>
      </c>
      <c r="G50"/>
    </row>
    <row r="51" spans="1:15" ht="16.2" thickBot="1" x14ac:dyDescent="0.35">
      <c r="A51" s="7" t="s">
        <v>45</v>
      </c>
      <c r="B51" s="3" t="s">
        <v>134</v>
      </c>
      <c r="C51">
        <v>4.9999999999999999E-13</v>
      </c>
      <c r="D51">
        <v>3.4999999999999998E-10</v>
      </c>
      <c r="E51" s="7">
        <f>VLOOKUP(A51,'Group Condition'!$A$2:$I$88,9,FALSE)</f>
        <v>0</v>
      </c>
      <c r="F51">
        <f>C51*1.5</f>
        <v>7.5000000000000004E-13</v>
      </c>
      <c r="G51" s="14">
        <f>D51*1.5</f>
        <v>5.2499999999999994E-10</v>
      </c>
      <c r="J51" s="14">
        <v>9E-13</v>
      </c>
      <c r="K51" s="14">
        <v>8.9999999999999999E-10</v>
      </c>
      <c r="N51" s="14">
        <v>1.5000000000000001E-12</v>
      </c>
      <c r="O51" s="14">
        <v>1.5E-9</v>
      </c>
    </row>
    <row r="52" spans="1:15" ht="16.2" thickBot="1" x14ac:dyDescent="0.35">
      <c r="A52" s="7" t="s">
        <v>44</v>
      </c>
      <c r="B52" s="3" t="s">
        <v>133</v>
      </c>
      <c r="C52">
        <v>1E-14</v>
      </c>
      <c r="D52">
        <v>1E-13</v>
      </c>
      <c r="E52" s="7">
        <f>VLOOKUP(A52,'Group Condition'!$A$2:$I$88,9,FALSE)</f>
        <v>0</v>
      </c>
      <c r="F52" s="14">
        <v>1E-13</v>
      </c>
      <c r="G52" s="14">
        <v>2.0000000000000001E-13</v>
      </c>
      <c r="H52" s="14">
        <v>2.0000000000000001E-13</v>
      </c>
      <c r="I52" s="14">
        <v>4.0000000000000001E-13</v>
      </c>
      <c r="J52" s="14">
        <v>4.0000000000000001E-13</v>
      </c>
      <c r="K52" s="14">
        <v>5.9999999999999997E-13</v>
      </c>
      <c r="L52" s="14">
        <v>8.0000000000000002E-13</v>
      </c>
      <c r="M52" s="14">
        <v>1.1999999999999999E-12</v>
      </c>
    </row>
    <row r="53" spans="1:15" ht="16.2" thickBot="1" x14ac:dyDescent="0.35">
      <c r="A53" s="7" t="s">
        <v>37</v>
      </c>
      <c r="B53" s="3" t="s">
        <v>126</v>
      </c>
      <c r="C53">
        <v>2.9999999999999998E-13</v>
      </c>
      <c r="D53">
        <v>3E-10</v>
      </c>
      <c r="E53" s="7" t="str">
        <f>VLOOKUP(A53,'Group Condition'!$A$2:$I$88,9,FALSE)</f>
        <v>lower but crashes</v>
      </c>
      <c r="G53"/>
      <c r="J53" s="14">
        <v>5.9999999999999997E-13</v>
      </c>
      <c r="K53" s="14">
        <v>6E-10</v>
      </c>
    </row>
    <row r="54" spans="1:15" ht="16.2" thickBot="1" x14ac:dyDescent="0.35">
      <c r="A54" s="7" t="s">
        <v>14</v>
      </c>
      <c r="B54" s="3" t="s">
        <v>97</v>
      </c>
      <c r="C54">
        <v>5.1999999999999996E-10</v>
      </c>
      <c r="D54">
        <v>3.2000000000000001E-9</v>
      </c>
      <c r="E54" s="7" t="str">
        <f>VLOOKUP(A54,'Group Condition'!$A$2:$I$88,9,FALSE)</f>
        <v>Stable but crashes</v>
      </c>
      <c r="F54">
        <f>C54*1.25</f>
        <v>6.4999999999999993E-10</v>
      </c>
      <c r="G54" s="14">
        <f>D54*1.25</f>
        <v>4.0000000000000002E-9</v>
      </c>
      <c r="N54" s="14">
        <v>9.9999999999999994E-12</v>
      </c>
      <c r="O54" s="14">
        <v>1E-10</v>
      </c>
    </row>
    <row r="55" spans="1:15" ht="16.2" thickBot="1" x14ac:dyDescent="0.35">
      <c r="A55" s="7" t="s">
        <v>38</v>
      </c>
      <c r="B55" s="3" t="s">
        <v>127</v>
      </c>
      <c r="C55">
        <v>2.9999999999999998E-13</v>
      </c>
      <c r="D55">
        <v>3E-10</v>
      </c>
      <c r="E55" s="7" t="str">
        <f>VLOOKUP(A55,'Group Condition'!$A$2:$I$88,9,FALSE)</f>
        <v>No change</v>
      </c>
      <c r="F55">
        <f>C55*2</f>
        <v>5.9999999999999997E-13</v>
      </c>
      <c r="G55" s="14">
        <f>D55*2</f>
        <v>6E-10</v>
      </c>
      <c r="J55" s="14">
        <v>9.9999999999999998E-13</v>
      </c>
      <c r="K55" s="14">
        <v>1.0000000000000001E-9</v>
      </c>
    </row>
    <row r="56" spans="1:15" ht="16.2" thickBot="1" x14ac:dyDescent="0.35">
      <c r="A56" s="7" t="s">
        <v>33</v>
      </c>
      <c r="B56" s="3" t="s">
        <v>121</v>
      </c>
      <c r="C56">
        <v>2.9999999999999998E-13</v>
      </c>
      <c r="D56">
        <v>3E-10</v>
      </c>
      <c r="E56" s="7" t="str">
        <f>VLOOKUP(A56,'Group Condition'!$A$2:$I$88,9,FALSE)</f>
        <v>crashes (between)</v>
      </c>
      <c r="F56">
        <f>C56/2</f>
        <v>1.4999999999999999E-13</v>
      </c>
      <c r="G56" s="14">
        <f>D56/2</f>
        <v>1.5E-10</v>
      </c>
      <c r="J56" s="14">
        <v>2.0000000000000001E-13</v>
      </c>
      <c r="K56" s="14">
        <v>2.0000000000000001E-10</v>
      </c>
      <c r="N56" s="14">
        <v>2.4999999999999999E-13</v>
      </c>
      <c r="O56" s="14">
        <v>2.5000000000000002E-10</v>
      </c>
    </row>
    <row r="57" spans="1:15" ht="16.2" thickBot="1" x14ac:dyDescent="0.35">
      <c r="A57" s="7" t="s">
        <v>60</v>
      </c>
      <c r="B57" s="3" t="s">
        <v>149</v>
      </c>
      <c r="C57">
        <v>4.5000000000000001E-6</v>
      </c>
      <c r="D57">
        <v>1.5E-5</v>
      </c>
      <c r="E57" s="7">
        <f>VLOOKUP(A57,'Group Condition'!$A$2:$I$88,9,FALSE)</f>
        <v>0</v>
      </c>
      <c r="G57"/>
    </row>
    <row r="58" spans="1:15" ht="16.2" thickBot="1" x14ac:dyDescent="0.35">
      <c r="A58" s="7" t="s">
        <v>11</v>
      </c>
      <c r="B58" s="3" t="s">
        <v>94</v>
      </c>
      <c r="C58">
        <v>2.7499999999999998E-9</v>
      </c>
      <c r="D58">
        <v>3.7499999999999998E-8</v>
      </c>
      <c r="E58" s="7">
        <f>VLOOKUP(A58,'Group Condition'!$A$2:$I$88,9,FALSE)</f>
        <v>0</v>
      </c>
      <c r="F58" s="14">
        <v>1E-10</v>
      </c>
      <c r="G58" s="14">
        <v>1.0000000000000001E-9</v>
      </c>
      <c r="J58" s="14">
        <v>1.0000000000000001E-9</v>
      </c>
      <c r="K58" s="14">
        <v>1E-8</v>
      </c>
    </row>
    <row r="59" spans="1:15" ht="16.2" thickBot="1" x14ac:dyDescent="0.35">
      <c r="A59" s="7" t="s">
        <v>13</v>
      </c>
      <c r="B59" s="3" t="s">
        <v>96</v>
      </c>
      <c r="C59">
        <v>5.1999999999999996E-10</v>
      </c>
      <c r="D59">
        <v>3.2000000000000001E-9</v>
      </c>
      <c r="E59" s="7">
        <f>VLOOKUP(A59,'Group Condition'!$A$2:$I$88,9,FALSE)</f>
        <v>0</v>
      </c>
      <c r="F59">
        <f>C59*0.5</f>
        <v>2.5999999999999998E-10</v>
      </c>
      <c r="G59" s="14">
        <f>D59*0.5</f>
        <v>1.6000000000000001E-9</v>
      </c>
    </row>
    <row r="60" spans="1:15" ht="16.2" thickBot="1" x14ac:dyDescent="0.35">
      <c r="A60" s="7" t="s">
        <v>15</v>
      </c>
      <c r="B60" s="3" t="s">
        <v>98</v>
      </c>
      <c r="C60">
        <v>5.1999999999999996E-10</v>
      </c>
      <c r="D60">
        <v>3.2000000000000001E-9</v>
      </c>
      <c r="E60" s="7">
        <f>VLOOKUP(A60,'Group Condition'!$A$2:$I$88,9,FALSE)</f>
        <v>0</v>
      </c>
      <c r="F60">
        <f>C60*0.5</f>
        <v>2.5999999999999998E-10</v>
      </c>
      <c r="G60" s="14">
        <f>D60*0.5</f>
        <v>1.6000000000000001E-9</v>
      </c>
      <c r="J60" s="14">
        <v>3.4999999999999998E-10</v>
      </c>
      <c r="K60" s="14">
        <v>2.0000000000000001E-9</v>
      </c>
    </row>
    <row r="61" spans="1:15" ht="16.2" thickBot="1" x14ac:dyDescent="0.35">
      <c r="A61" s="7" t="s">
        <v>51</v>
      </c>
      <c r="B61" s="3" t="s">
        <v>140</v>
      </c>
      <c r="C61">
        <v>5.0000000000000003E-10</v>
      </c>
      <c r="D61">
        <v>2.5000000000000001E-9</v>
      </c>
      <c r="E61" s="7">
        <f>VLOOKUP(A61,'Group Condition'!$A$2:$I$88,9,FALSE)</f>
        <v>0</v>
      </c>
      <c r="G61"/>
    </row>
    <row r="62" spans="1:15" ht="16.2" thickBot="1" x14ac:dyDescent="0.35">
      <c r="A62" s="7" t="s">
        <v>16</v>
      </c>
      <c r="B62" s="3" t="s">
        <v>99</v>
      </c>
      <c r="C62">
        <v>5.1999999999999996E-10</v>
      </c>
      <c r="D62">
        <v>3.2000000000000001E-9</v>
      </c>
      <c r="E62" s="7">
        <f>VLOOKUP(A62,'Group Condition'!$A$2:$I$88,9,FALSE)</f>
        <v>0</v>
      </c>
      <c r="F62">
        <f>C62*0.5</f>
        <v>2.5999999999999998E-10</v>
      </c>
      <c r="G62" s="14">
        <f>D62*0.5</f>
        <v>1.6000000000000001E-9</v>
      </c>
    </row>
    <row r="63" spans="1:15" ht="16.2" thickBot="1" x14ac:dyDescent="0.35">
      <c r="A63" s="7" t="s">
        <v>39</v>
      </c>
      <c r="B63" s="3" t="s">
        <v>128</v>
      </c>
      <c r="C63">
        <v>2.9999999999999998E-13</v>
      </c>
      <c r="D63">
        <v>3E-10</v>
      </c>
      <c r="E63" s="7">
        <f>VLOOKUP(A63,'Group Condition'!$A$2:$I$88,9,FALSE)</f>
        <v>0</v>
      </c>
      <c r="G63"/>
    </row>
    <row r="64" spans="1:15" ht="16.2" thickBot="1" x14ac:dyDescent="0.35">
      <c r="A64" s="7" t="s">
        <v>43</v>
      </c>
      <c r="B64" s="3" t="s">
        <v>132</v>
      </c>
      <c r="C64">
        <v>9.9999999999999998E-13</v>
      </c>
      <c r="D64">
        <v>1.9000000000000001E-9</v>
      </c>
      <c r="E64" s="7">
        <f>VLOOKUP(A64,'Group Condition'!$A$2:$I$88,9,FALSE)</f>
        <v>0</v>
      </c>
      <c r="G64"/>
    </row>
  </sheetData>
  <autoFilter ref="A1:I1">
    <sortState ref="A2:I64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opLeftCell="A51" workbookViewId="0">
      <selection activeCell="A2" sqref="A2:A90"/>
    </sheetView>
  </sheetViews>
  <sheetFormatPr defaultRowHeight="14.4" x14ac:dyDescent="0.3"/>
  <cols>
    <col min="2" max="2" width="17.6640625" bestFit="1" customWidth="1"/>
    <col min="4" max="4" width="15.6640625" style="14" bestFit="1" customWidth="1"/>
  </cols>
  <sheetData>
    <row r="1" spans="1:4" x14ac:dyDescent="0.3">
      <c r="A1" t="s">
        <v>90</v>
      </c>
      <c r="B1" t="s">
        <v>410</v>
      </c>
      <c r="C1" t="s">
        <v>411</v>
      </c>
      <c r="D1" s="14" t="s">
        <v>412</v>
      </c>
    </row>
    <row r="2" spans="1:4" x14ac:dyDescent="0.3">
      <c r="A2" t="s">
        <v>10</v>
      </c>
      <c r="B2">
        <v>2.93</v>
      </c>
      <c r="C2">
        <v>20</v>
      </c>
      <c r="D2" s="14">
        <v>1.77544266</v>
      </c>
    </row>
    <row r="3" spans="1:4" x14ac:dyDescent="0.3">
      <c r="A3" t="s">
        <v>9</v>
      </c>
      <c r="B3">
        <v>373.37</v>
      </c>
      <c r="C3">
        <v>373.37</v>
      </c>
      <c r="D3" s="14">
        <v>0.31174581600000001</v>
      </c>
    </row>
    <row r="4" spans="1:4" x14ac:dyDescent="0.3">
      <c r="A4" t="s">
        <v>11</v>
      </c>
      <c r="B4">
        <v>1</v>
      </c>
      <c r="C4">
        <v>5</v>
      </c>
      <c r="D4" s="14">
        <v>0.66820709099999998</v>
      </c>
    </row>
    <row r="5" spans="1:4" x14ac:dyDescent="0.3">
      <c r="A5" t="s">
        <v>12</v>
      </c>
      <c r="B5">
        <v>1.46</v>
      </c>
      <c r="C5">
        <v>5</v>
      </c>
      <c r="D5" s="14">
        <v>1.4523414320000001</v>
      </c>
    </row>
    <row r="6" spans="1:4" x14ac:dyDescent="0.3">
      <c r="A6" t="s">
        <v>13</v>
      </c>
      <c r="B6">
        <v>1.93</v>
      </c>
      <c r="C6">
        <v>5</v>
      </c>
      <c r="D6" s="14">
        <v>1.3269028430000001</v>
      </c>
    </row>
    <row r="7" spans="1:4" x14ac:dyDescent="0.3">
      <c r="A7" t="s">
        <v>14</v>
      </c>
      <c r="B7">
        <v>1.92</v>
      </c>
      <c r="C7">
        <v>10</v>
      </c>
      <c r="D7" s="14">
        <v>5.3441969130000002</v>
      </c>
    </row>
    <row r="8" spans="1:4" x14ac:dyDescent="0.3">
      <c r="A8" t="s">
        <v>15</v>
      </c>
      <c r="B8">
        <v>1.05</v>
      </c>
      <c r="C8">
        <v>2</v>
      </c>
      <c r="D8" s="14">
        <v>4.1104557350000004</v>
      </c>
    </row>
    <row r="9" spans="1:4" x14ac:dyDescent="0.3">
      <c r="A9" t="s">
        <v>16</v>
      </c>
      <c r="B9">
        <v>2.44</v>
      </c>
      <c r="C9">
        <v>20</v>
      </c>
      <c r="D9" s="14">
        <v>0.55648017100000002</v>
      </c>
    </row>
    <row r="10" spans="1:4" x14ac:dyDescent="0.3">
      <c r="A10" t="s">
        <v>17</v>
      </c>
      <c r="B10">
        <v>2.04</v>
      </c>
      <c r="C10">
        <v>2.04</v>
      </c>
      <c r="D10" s="14">
        <v>1.067441501</v>
      </c>
    </row>
    <row r="11" spans="1:4" x14ac:dyDescent="0.3">
      <c r="A11" t="s">
        <v>8</v>
      </c>
      <c r="B11">
        <v>2.85</v>
      </c>
      <c r="C11">
        <v>2.85</v>
      </c>
      <c r="D11" s="14">
        <v>4.897454776</v>
      </c>
    </row>
    <row r="12" spans="1:4" x14ac:dyDescent="0.3">
      <c r="A12" t="s">
        <v>4</v>
      </c>
      <c r="B12">
        <v>2.11</v>
      </c>
      <c r="C12">
        <v>5</v>
      </c>
      <c r="D12" s="14">
        <v>1.734532237</v>
      </c>
    </row>
    <row r="13" spans="1:4" x14ac:dyDescent="0.3">
      <c r="A13" t="s">
        <v>18</v>
      </c>
      <c r="B13">
        <v>0.11</v>
      </c>
      <c r="C13">
        <v>0.11</v>
      </c>
      <c r="D13" s="14">
        <v>9.2582215999999995E-2</v>
      </c>
    </row>
    <row r="14" spans="1:4" x14ac:dyDescent="0.3">
      <c r="A14" t="s">
        <v>6</v>
      </c>
      <c r="B14">
        <v>0.27</v>
      </c>
      <c r="C14">
        <v>2</v>
      </c>
      <c r="D14" s="14">
        <v>0.27</v>
      </c>
    </row>
    <row r="15" spans="1:4" x14ac:dyDescent="0.3">
      <c r="A15" t="s">
        <v>19</v>
      </c>
      <c r="B15">
        <v>3.42</v>
      </c>
      <c r="C15">
        <v>3.42</v>
      </c>
      <c r="D15" s="14">
        <v>0.98502571500000002</v>
      </c>
    </row>
    <row r="16" spans="1:4" x14ac:dyDescent="0.3">
      <c r="A16" t="s">
        <v>20</v>
      </c>
      <c r="B16">
        <v>0.22</v>
      </c>
      <c r="C16">
        <v>10</v>
      </c>
      <c r="D16" s="14">
        <v>1.166763038</v>
      </c>
    </row>
    <row r="17" spans="1:4" x14ac:dyDescent="0.3">
      <c r="A17" t="s">
        <v>21</v>
      </c>
      <c r="B17">
        <v>0.6</v>
      </c>
      <c r="C17">
        <v>0.6</v>
      </c>
      <c r="D17" s="14">
        <v>10.59455635</v>
      </c>
    </row>
    <row r="18" spans="1:4" x14ac:dyDescent="0.3">
      <c r="A18" t="s">
        <v>22</v>
      </c>
      <c r="B18">
        <v>1</v>
      </c>
      <c r="C18">
        <v>5</v>
      </c>
      <c r="D18" s="14">
        <v>12.655736539999999</v>
      </c>
    </row>
    <row r="19" spans="1:4" x14ac:dyDescent="0.3">
      <c r="A19" t="s">
        <v>23</v>
      </c>
      <c r="B19">
        <v>0.06</v>
      </c>
      <c r="C19">
        <v>0.06</v>
      </c>
      <c r="D19" s="14">
        <v>0.200456201</v>
      </c>
    </row>
    <row r="20" spans="1:4" x14ac:dyDescent="0.3">
      <c r="A20" t="s">
        <v>5</v>
      </c>
      <c r="B20">
        <v>0.91</v>
      </c>
      <c r="C20">
        <v>0.91</v>
      </c>
      <c r="D20" s="14">
        <v>2.509585521</v>
      </c>
    </row>
    <row r="21" spans="1:4" x14ac:dyDescent="0.3">
      <c r="A21" t="s">
        <v>24</v>
      </c>
      <c r="B21">
        <v>1</v>
      </c>
      <c r="C21">
        <v>5</v>
      </c>
      <c r="D21" s="14">
        <v>0.370574297</v>
      </c>
    </row>
    <row r="22" spans="1:4" x14ac:dyDescent="0.3">
      <c r="A22" t="s">
        <v>25</v>
      </c>
      <c r="B22">
        <v>1.17</v>
      </c>
      <c r="C22">
        <v>20</v>
      </c>
      <c r="D22" s="14">
        <v>6.0137649999999999E-3</v>
      </c>
    </row>
    <row r="23" spans="1:4" x14ac:dyDescent="0.3">
      <c r="A23" t="s">
        <v>26</v>
      </c>
      <c r="B23">
        <v>0.15</v>
      </c>
      <c r="C23">
        <v>0.15</v>
      </c>
      <c r="D23" s="14">
        <v>0.49969355199999999</v>
      </c>
    </row>
    <row r="24" spans="1:4" x14ac:dyDescent="0.3">
      <c r="A24" t="s">
        <v>7</v>
      </c>
      <c r="B24">
        <v>2.38</v>
      </c>
      <c r="C24">
        <v>2.38</v>
      </c>
      <c r="D24" s="14">
        <v>1.9313962140000001</v>
      </c>
    </row>
    <row r="25" spans="1:4" x14ac:dyDescent="0.3">
      <c r="A25" t="s">
        <v>27</v>
      </c>
      <c r="B25">
        <v>1</v>
      </c>
      <c r="C25">
        <v>1</v>
      </c>
      <c r="D25" s="14">
        <v>0.64901503699999996</v>
      </c>
    </row>
    <row r="26" spans="1:4" x14ac:dyDescent="0.3">
      <c r="A26" t="s">
        <v>28</v>
      </c>
      <c r="B26">
        <v>1.57</v>
      </c>
      <c r="C26">
        <v>1.57</v>
      </c>
      <c r="D26" s="14">
        <v>2.2123829700000002</v>
      </c>
    </row>
    <row r="27" spans="1:4" x14ac:dyDescent="0.3">
      <c r="A27" t="s">
        <v>29</v>
      </c>
      <c r="B27">
        <v>2.0499999999999998</v>
      </c>
      <c r="C27">
        <v>2.0499999999999998</v>
      </c>
      <c r="D27" s="14">
        <v>0.57444281500000005</v>
      </c>
    </row>
    <row r="28" spans="1:4" x14ac:dyDescent="0.3">
      <c r="A28" t="s">
        <v>30</v>
      </c>
      <c r="B28">
        <v>1.98</v>
      </c>
      <c r="C28">
        <v>1.98</v>
      </c>
      <c r="D28" s="14">
        <v>2.2832205289999998</v>
      </c>
    </row>
    <row r="29" spans="1:4" x14ac:dyDescent="0.3">
      <c r="A29" t="s">
        <v>31</v>
      </c>
      <c r="B29">
        <v>1.93</v>
      </c>
      <c r="C29">
        <v>5</v>
      </c>
      <c r="D29" s="14">
        <v>5.3406900369999999</v>
      </c>
    </row>
    <row r="30" spans="1:4" x14ac:dyDescent="0.3">
      <c r="A30" t="s">
        <v>32</v>
      </c>
      <c r="B30">
        <v>2.0699999999999998</v>
      </c>
      <c r="C30">
        <v>20</v>
      </c>
      <c r="D30" s="14">
        <v>12.28103226</v>
      </c>
    </row>
    <row r="31" spans="1:4" x14ac:dyDescent="0.3">
      <c r="A31" t="s">
        <v>33</v>
      </c>
      <c r="B31">
        <v>2.2999999999999998</v>
      </c>
      <c r="C31">
        <v>20</v>
      </c>
      <c r="D31" s="14">
        <v>2.064022891</v>
      </c>
    </row>
    <row r="32" spans="1:4" x14ac:dyDescent="0.3">
      <c r="A32" t="s">
        <v>3</v>
      </c>
      <c r="B32">
        <v>17.12</v>
      </c>
      <c r="C32">
        <v>60</v>
      </c>
      <c r="D32" s="14">
        <v>1.140491208</v>
      </c>
    </row>
    <row r="33" spans="1:4" x14ac:dyDescent="0.3">
      <c r="A33" t="s">
        <v>34</v>
      </c>
      <c r="B33">
        <v>2.41</v>
      </c>
      <c r="C33">
        <v>2.41</v>
      </c>
      <c r="D33" s="14">
        <v>0.20993762999999999</v>
      </c>
    </row>
    <row r="34" spans="1:4" x14ac:dyDescent="0.3">
      <c r="A34" t="s">
        <v>35</v>
      </c>
      <c r="B34">
        <v>3.9999999999999998E-6</v>
      </c>
      <c r="C34">
        <v>100</v>
      </c>
      <c r="D34" s="14">
        <v>3.6347599999999997E-5</v>
      </c>
    </row>
    <row r="35" spans="1:4" x14ac:dyDescent="0.3">
      <c r="A35" t="s">
        <v>36</v>
      </c>
      <c r="B35">
        <v>1.61</v>
      </c>
      <c r="C35">
        <v>10</v>
      </c>
      <c r="D35" s="14">
        <v>256.822384</v>
      </c>
    </row>
    <row r="36" spans="1:4" x14ac:dyDescent="0.3">
      <c r="A36" t="s">
        <v>37</v>
      </c>
      <c r="B36">
        <v>8.9999999999999998E-4</v>
      </c>
      <c r="C36">
        <v>1</v>
      </c>
      <c r="D36" s="14">
        <v>1.45415E-4</v>
      </c>
    </row>
    <row r="37" spans="1:4" x14ac:dyDescent="0.3">
      <c r="A37" t="s">
        <v>38</v>
      </c>
      <c r="B37">
        <v>2.42</v>
      </c>
      <c r="C37">
        <v>10</v>
      </c>
      <c r="D37" s="14">
        <v>0.83665756199999997</v>
      </c>
    </row>
    <row r="38" spans="1:4" x14ac:dyDescent="0.3">
      <c r="A38" t="s">
        <v>39</v>
      </c>
      <c r="B38">
        <v>3.05</v>
      </c>
      <c r="C38">
        <v>3.05</v>
      </c>
      <c r="D38" s="14">
        <v>3.05</v>
      </c>
    </row>
    <row r="39" spans="1:4" x14ac:dyDescent="0.3">
      <c r="A39" t="s">
        <v>40</v>
      </c>
      <c r="B39">
        <v>2.9999999999999997E-4</v>
      </c>
      <c r="C39">
        <v>2.9999999999999997E-4</v>
      </c>
      <c r="D39" s="14">
        <v>3.29617E-5</v>
      </c>
    </row>
    <row r="40" spans="1:4" x14ac:dyDescent="0.3">
      <c r="A40" t="s">
        <v>41</v>
      </c>
      <c r="B40">
        <v>0.7</v>
      </c>
      <c r="C40">
        <v>0.7</v>
      </c>
      <c r="D40" s="14">
        <v>0.32278096899999997</v>
      </c>
    </row>
    <row r="41" spans="1:4" x14ac:dyDescent="0.3">
      <c r="A41" t="s">
        <v>42</v>
      </c>
      <c r="B41">
        <v>1.65</v>
      </c>
      <c r="C41">
        <v>1.65</v>
      </c>
      <c r="D41" s="14">
        <v>0.86555037700000004</v>
      </c>
    </row>
    <row r="42" spans="1:4" x14ac:dyDescent="0.3">
      <c r="A42" t="s">
        <v>43</v>
      </c>
      <c r="B42">
        <v>1</v>
      </c>
      <c r="C42">
        <v>5</v>
      </c>
      <c r="D42" s="14">
        <v>0.43036434899999998</v>
      </c>
    </row>
    <row r="43" spans="1:4" x14ac:dyDescent="0.3">
      <c r="A43" t="s">
        <v>44</v>
      </c>
      <c r="B43">
        <v>2.9</v>
      </c>
      <c r="C43">
        <v>2.9</v>
      </c>
      <c r="D43" s="14">
        <v>5.0645310009999998</v>
      </c>
    </row>
    <row r="44" spans="1:4" x14ac:dyDescent="0.3">
      <c r="A44" t="s">
        <v>45</v>
      </c>
      <c r="B44">
        <v>1.67</v>
      </c>
      <c r="C44">
        <v>1.67</v>
      </c>
      <c r="D44" s="14">
        <v>2.1778619460000002</v>
      </c>
    </row>
    <row r="45" spans="1:4" x14ac:dyDescent="0.3">
      <c r="A45" t="s">
        <v>46</v>
      </c>
      <c r="B45">
        <v>0.03</v>
      </c>
      <c r="C45">
        <v>0.03</v>
      </c>
      <c r="D45" s="14">
        <v>2.4522464000000001E-2</v>
      </c>
    </row>
    <row r="46" spans="1:4" x14ac:dyDescent="0.3">
      <c r="A46" t="s">
        <v>47</v>
      </c>
      <c r="B46">
        <v>1E-3</v>
      </c>
      <c r="C46">
        <v>1E-3</v>
      </c>
      <c r="D46" s="14">
        <v>7.9351247999999999E-2</v>
      </c>
    </row>
    <row r="47" spans="1:4" x14ac:dyDescent="0.3">
      <c r="A47" t="s">
        <v>48</v>
      </c>
      <c r="B47">
        <v>1.7</v>
      </c>
      <c r="C47">
        <v>1.7</v>
      </c>
      <c r="D47" s="14">
        <v>1.7</v>
      </c>
    </row>
    <row r="48" spans="1:4" x14ac:dyDescent="0.3">
      <c r="A48" t="s">
        <v>49</v>
      </c>
      <c r="B48">
        <v>0.62</v>
      </c>
      <c r="C48">
        <v>0.62</v>
      </c>
      <c r="D48" s="14">
        <v>1.603811203</v>
      </c>
    </row>
    <row r="49" spans="1:4" x14ac:dyDescent="0.3">
      <c r="A49" t="s">
        <v>50</v>
      </c>
      <c r="B49">
        <v>0.46</v>
      </c>
      <c r="C49">
        <v>0.46</v>
      </c>
      <c r="D49" s="14">
        <v>4.6585337119999997</v>
      </c>
    </row>
    <row r="50" spans="1:4" x14ac:dyDescent="0.3">
      <c r="A50" t="s">
        <v>51</v>
      </c>
      <c r="B50">
        <v>3.15</v>
      </c>
      <c r="C50">
        <v>3.15</v>
      </c>
      <c r="D50" s="14">
        <v>2.178169526</v>
      </c>
    </row>
    <row r="51" spans="1:4" x14ac:dyDescent="0.3">
      <c r="A51" t="s">
        <v>52</v>
      </c>
      <c r="B51">
        <v>2.16</v>
      </c>
      <c r="C51">
        <v>2.16</v>
      </c>
      <c r="D51" s="14">
        <v>1.203088275</v>
      </c>
    </row>
    <row r="52" spans="1:4" x14ac:dyDescent="0.3">
      <c r="A52" t="s">
        <v>53</v>
      </c>
      <c r="B52">
        <v>2.82</v>
      </c>
      <c r="C52">
        <v>2.82</v>
      </c>
      <c r="D52" s="14">
        <v>0.37477792500000001</v>
      </c>
    </row>
    <row r="53" spans="1:4" x14ac:dyDescent="0.3">
      <c r="A53" t="s">
        <v>54</v>
      </c>
      <c r="B53">
        <v>3.17</v>
      </c>
      <c r="C53">
        <v>3.17</v>
      </c>
      <c r="D53" s="14">
        <v>3.17</v>
      </c>
    </row>
    <row r="54" spans="1:4" x14ac:dyDescent="0.3">
      <c r="A54" t="s">
        <v>55</v>
      </c>
      <c r="B54">
        <v>0.2</v>
      </c>
      <c r="C54">
        <v>0.2</v>
      </c>
      <c r="D54" s="14">
        <v>0.2</v>
      </c>
    </row>
    <row r="55" spans="1:4" x14ac:dyDescent="0.3">
      <c r="A55" t="s">
        <v>56</v>
      </c>
      <c r="B55">
        <v>0.69</v>
      </c>
      <c r="C55">
        <v>0.69</v>
      </c>
      <c r="D55" s="14">
        <v>5.2602177680000004</v>
      </c>
    </row>
    <row r="56" spans="1:4" x14ac:dyDescent="0.3">
      <c r="A56" t="s">
        <v>57</v>
      </c>
      <c r="B56">
        <v>0.31</v>
      </c>
      <c r="C56">
        <v>0.31</v>
      </c>
      <c r="D56" s="14">
        <v>0.31</v>
      </c>
    </row>
    <row r="57" spans="1:4" x14ac:dyDescent="0.3">
      <c r="A57" t="s">
        <v>58</v>
      </c>
      <c r="B57">
        <v>1.36</v>
      </c>
      <c r="C57">
        <v>1.36</v>
      </c>
      <c r="D57" s="14">
        <v>1.36</v>
      </c>
    </row>
    <row r="58" spans="1:4" x14ac:dyDescent="0.3">
      <c r="A58" t="s">
        <v>59</v>
      </c>
      <c r="B58">
        <v>2.08</v>
      </c>
      <c r="C58">
        <v>2.08</v>
      </c>
      <c r="D58" s="14">
        <v>2.08</v>
      </c>
    </row>
    <row r="59" spans="1:4" x14ac:dyDescent="0.3">
      <c r="A59" t="s">
        <v>60</v>
      </c>
      <c r="B59">
        <v>0.02</v>
      </c>
      <c r="C59">
        <v>0.02</v>
      </c>
      <c r="D59" s="14">
        <v>0.02</v>
      </c>
    </row>
    <row r="60" spans="1:4" x14ac:dyDescent="0.3">
      <c r="A60" t="s">
        <v>61</v>
      </c>
      <c r="B60">
        <v>3.0000000000000001E-3</v>
      </c>
      <c r="C60">
        <v>3.0000000000000001E-3</v>
      </c>
      <c r="D60" s="14">
        <v>3.0000000000000001E-3</v>
      </c>
    </row>
    <row r="61" spans="1:4" x14ac:dyDescent="0.3">
      <c r="A61" t="s">
        <v>62</v>
      </c>
      <c r="B61">
        <v>1.98</v>
      </c>
      <c r="C61">
        <v>1.98</v>
      </c>
      <c r="D61" s="14">
        <v>1.98</v>
      </c>
    </row>
    <row r="62" spans="1:4" x14ac:dyDescent="0.3">
      <c r="A62" t="s">
        <v>63</v>
      </c>
      <c r="B62">
        <v>2.31</v>
      </c>
      <c r="C62">
        <v>2.31</v>
      </c>
      <c r="D62" s="14">
        <v>2.31</v>
      </c>
    </row>
    <row r="63" spans="1:4" x14ac:dyDescent="0.3">
      <c r="A63" t="s">
        <v>64</v>
      </c>
      <c r="B63">
        <v>0.62</v>
      </c>
      <c r="C63">
        <v>10</v>
      </c>
      <c r="D63" s="14">
        <v>0.62</v>
      </c>
    </row>
    <row r="64" spans="1:4" x14ac:dyDescent="0.3">
      <c r="A64" t="s">
        <v>65</v>
      </c>
      <c r="B64">
        <v>0.79</v>
      </c>
      <c r="C64">
        <v>0.79</v>
      </c>
      <c r="D64" s="14">
        <v>0.79</v>
      </c>
    </row>
    <row r="65" spans="1:4" x14ac:dyDescent="0.3">
      <c r="A65" t="s">
        <v>66</v>
      </c>
      <c r="B65">
        <v>0.15</v>
      </c>
      <c r="C65">
        <v>0.15</v>
      </c>
      <c r="D65" s="14">
        <v>0.15</v>
      </c>
    </row>
    <row r="66" spans="1:4" x14ac:dyDescent="0.3">
      <c r="A66" t="s">
        <v>67</v>
      </c>
      <c r="B66">
        <v>0.16</v>
      </c>
      <c r="C66">
        <v>0.16</v>
      </c>
      <c r="D66" s="14">
        <v>0.16</v>
      </c>
    </row>
    <row r="67" spans="1:4" x14ac:dyDescent="0.3">
      <c r="A67" t="s">
        <v>68</v>
      </c>
      <c r="B67">
        <v>1.22</v>
      </c>
      <c r="C67">
        <v>1.22</v>
      </c>
      <c r="D67" s="14">
        <v>1.22</v>
      </c>
    </row>
    <row r="68" spans="1:4" x14ac:dyDescent="0.3">
      <c r="A68" t="s">
        <v>69</v>
      </c>
      <c r="B68">
        <v>3.5</v>
      </c>
      <c r="C68">
        <v>3.5</v>
      </c>
      <c r="D68" s="14">
        <v>3.5</v>
      </c>
    </row>
    <row r="69" spans="1:4" x14ac:dyDescent="0.3">
      <c r="A69" t="s">
        <v>70</v>
      </c>
      <c r="B69">
        <v>5</v>
      </c>
      <c r="C69">
        <v>3</v>
      </c>
      <c r="D69" s="14">
        <v>5</v>
      </c>
    </row>
    <row r="70" spans="1:4" x14ac:dyDescent="0.3">
      <c r="A70" t="s">
        <v>71</v>
      </c>
      <c r="B70">
        <v>0.9</v>
      </c>
      <c r="C70">
        <v>0.9</v>
      </c>
      <c r="D70" s="14">
        <v>0.9</v>
      </c>
    </row>
    <row r="71" spans="1:4" x14ac:dyDescent="0.3">
      <c r="A71" t="s">
        <v>72</v>
      </c>
      <c r="B71">
        <v>2.19</v>
      </c>
      <c r="C71">
        <v>2.19</v>
      </c>
      <c r="D71" s="14">
        <v>2.19</v>
      </c>
    </row>
    <row r="72" spans="1:4" x14ac:dyDescent="0.3">
      <c r="A72" t="s">
        <v>73</v>
      </c>
      <c r="B72">
        <v>1.48</v>
      </c>
      <c r="C72">
        <v>1.48</v>
      </c>
      <c r="D72" s="14">
        <v>1.48</v>
      </c>
    </row>
    <row r="73" spans="1:4" x14ac:dyDescent="0.3">
      <c r="A73" t="s">
        <v>74</v>
      </c>
      <c r="B73">
        <v>1</v>
      </c>
      <c r="C73">
        <v>1</v>
      </c>
      <c r="D73" s="14">
        <v>1</v>
      </c>
    </row>
    <row r="74" spans="1:4" x14ac:dyDescent="0.3">
      <c r="A74" t="s">
        <v>75</v>
      </c>
      <c r="B74">
        <v>4.8259999999999996</v>
      </c>
      <c r="C74">
        <v>4.8259999999999996</v>
      </c>
      <c r="D74" s="14">
        <v>4.8259999999999996</v>
      </c>
    </row>
    <row r="75" spans="1:4" x14ac:dyDescent="0.3">
      <c r="A75" t="s">
        <v>76</v>
      </c>
      <c r="B75">
        <v>1</v>
      </c>
      <c r="C75">
        <v>1</v>
      </c>
      <c r="D75" s="14">
        <v>1</v>
      </c>
    </row>
    <row r="76" spans="1:4" x14ac:dyDescent="0.3">
      <c r="A76" t="s">
        <v>407</v>
      </c>
      <c r="B76">
        <v>1</v>
      </c>
      <c r="C76">
        <v>1</v>
      </c>
      <c r="D76" s="14">
        <v>1</v>
      </c>
    </row>
    <row r="77" spans="1:4" x14ac:dyDescent="0.3">
      <c r="A77" t="s">
        <v>77</v>
      </c>
      <c r="B77">
        <v>1</v>
      </c>
      <c r="C77">
        <v>1</v>
      </c>
      <c r="D77" s="14">
        <v>1</v>
      </c>
    </row>
    <row r="78" spans="1:4" x14ac:dyDescent="0.3">
      <c r="A78" t="s">
        <v>78</v>
      </c>
      <c r="B78">
        <v>0.41</v>
      </c>
      <c r="C78">
        <v>0.41</v>
      </c>
      <c r="D78" s="14">
        <v>0.41</v>
      </c>
    </row>
    <row r="79" spans="1:4" x14ac:dyDescent="0.3">
      <c r="A79" t="s">
        <v>79</v>
      </c>
      <c r="B79">
        <v>0.61</v>
      </c>
      <c r="C79">
        <v>0.61</v>
      </c>
      <c r="D79" s="14">
        <v>0.61</v>
      </c>
    </row>
    <row r="80" spans="1:4" x14ac:dyDescent="0.3">
      <c r="A80" t="s">
        <v>80</v>
      </c>
      <c r="B80">
        <v>1</v>
      </c>
      <c r="C80">
        <v>1</v>
      </c>
      <c r="D80" s="14">
        <v>1</v>
      </c>
    </row>
    <row r="81" spans="1:4" x14ac:dyDescent="0.3">
      <c r="A81" t="s">
        <v>81</v>
      </c>
      <c r="B81">
        <v>7.84</v>
      </c>
      <c r="C81">
        <v>7.84</v>
      </c>
      <c r="D81" s="14">
        <v>7.84</v>
      </c>
    </row>
    <row r="82" spans="1:4" x14ac:dyDescent="0.3">
      <c r="A82" t="s">
        <v>82</v>
      </c>
      <c r="B82">
        <v>1</v>
      </c>
      <c r="C82">
        <v>1</v>
      </c>
      <c r="D82" s="14">
        <v>1</v>
      </c>
    </row>
    <row r="83" spans="1:4" x14ac:dyDescent="0.3">
      <c r="A83" t="s">
        <v>83</v>
      </c>
      <c r="B83">
        <v>1</v>
      </c>
      <c r="C83">
        <v>1</v>
      </c>
      <c r="D83" s="14">
        <v>1</v>
      </c>
    </row>
    <row r="84" spans="1:4" x14ac:dyDescent="0.3">
      <c r="A84" t="s">
        <v>84</v>
      </c>
      <c r="B84">
        <v>1</v>
      </c>
      <c r="C84">
        <v>1</v>
      </c>
      <c r="D84" s="14">
        <v>1</v>
      </c>
    </row>
    <row r="85" spans="1:4" x14ac:dyDescent="0.3">
      <c r="A85" t="s">
        <v>85</v>
      </c>
      <c r="B85">
        <v>1</v>
      </c>
      <c r="C85">
        <v>1</v>
      </c>
      <c r="D85" s="14">
        <v>1</v>
      </c>
    </row>
    <row r="86" spans="1:4" x14ac:dyDescent="0.3">
      <c r="A86" t="s">
        <v>86</v>
      </c>
      <c r="B86">
        <v>1000.68</v>
      </c>
      <c r="C86">
        <v>1000.68</v>
      </c>
      <c r="D86" s="14">
        <v>1000.68</v>
      </c>
    </row>
    <row r="87" spans="1:4" x14ac:dyDescent="0.3">
      <c r="A87" t="s">
        <v>87</v>
      </c>
      <c r="B87">
        <v>49.42</v>
      </c>
      <c r="C87">
        <v>49.42</v>
      </c>
      <c r="D87" s="14">
        <v>49.42</v>
      </c>
    </row>
    <row r="88" spans="1:4" x14ac:dyDescent="0.3">
      <c r="A88" t="s">
        <v>88</v>
      </c>
      <c r="B88">
        <v>1</v>
      </c>
      <c r="C88">
        <v>1</v>
      </c>
      <c r="D88" s="14">
        <v>1</v>
      </c>
    </row>
    <row r="89" spans="1:4" x14ac:dyDescent="0.3">
      <c r="A89" t="s">
        <v>89</v>
      </c>
      <c r="B89">
        <v>1</v>
      </c>
      <c r="C89">
        <v>1</v>
      </c>
      <c r="D89" s="14">
        <v>1</v>
      </c>
    </row>
    <row r="90" spans="1:4" x14ac:dyDescent="0.3">
      <c r="A90" t="s">
        <v>408</v>
      </c>
      <c r="B90">
        <v>1</v>
      </c>
      <c r="C90">
        <v>1</v>
      </c>
      <c r="D90" s="1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zoomScaleNormal="100" workbookViewId="0">
      <selection activeCell="D10" sqref="D10"/>
    </sheetView>
  </sheetViews>
  <sheetFormatPr defaultRowHeight="14.4" x14ac:dyDescent="0.3"/>
  <cols>
    <col min="1" max="1" width="6" bestFit="1" customWidth="1"/>
    <col min="2" max="2" width="17.5546875" bestFit="1" customWidth="1"/>
    <col min="3" max="3" width="7.44140625" bestFit="1" customWidth="1"/>
    <col min="4" max="4" width="16.33203125" bestFit="1" customWidth="1"/>
    <col min="5" max="5" width="12.5546875" bestFit="1" customWidth="1"/>
    <col min="6" max="6" width="10.21875" bestFit="1" customWidth="1"/>
  </cols>
  <sheetData>
    <row r="1" spans="1:6" x14ac:dyDescent="0.3">
      <c r="A1" t="s">
        <v>90</v>
      </c>
      <c r="B1" t="s">
        <v>413</v>
      </c>
      <c r="C1" t="s">
        <v>416</v>
      </c>
      <c r="D1" t="s">
        <v>414</v>
      </c>
      <c r="E1" t="s">
        <v>415</v>
      </c>
      <c r="F1" t="s">
        <v>417</v>
      </c>
    </row>
    <row r="2" spans="1:6" x14ac:dyDescent="0.3">
      <c r="A2" t="s">
        <v>10</v>
      </c>
    </row>
    <row r="3" spans="1:6" x14ac:dyDescent="0.3">
      <c r="A3" t="s">
        <v>9</v>
      </c>
    </row>
    <row r="4" spans="1:6" x14ac:dyDescent="0.3">
      <c r="A4" t="s">
        <v>11</v>
      </c>
    </row>
    <row r="5" spans="1:6" x14ac:dyDescent="0.3">
      <c r="A5" t="s">
        <v>12</v>
      </c>
    </row>
    <row r="6" spans="1:6" x14ac:dyDescent="0.3">
      <c r="A6" t="s">
        <v>13</v>
      </c>
    </row>
    <row r="7" spans="1:6" x14ac:dyDescent="0.3">
      <c r="A7" t="s">
        <v>14</v>
      </c>
    </row>
    <row r="8" spans="1:6" x14ac:dyDescent="0.3">
      <c r="A8" t="s">
        <v>15</v>
      </c>
    </row>
    <row r="9" spans="1:6" x14ac:dyDescent="0.3">
      <c r="A9" t="s">
        <v>16</v>
      </c>
    </row>
    <row r="10" spans="1:6" x14ac:dyDescent="0.3">
      <c r="A10" t="s">
        <v>17</v>
      </c>
    </row>
    <row r="11" spans="1:6" x14ac:dyDescent="0.3">
      <c r="A11" t="s">
        <v>8</v>
      </c>
    </row>
    <row r="12" spans="1:6" x14ac:dyDescent="0.3">
      <c r="A12" t="s">
        <v>4</v>
      </c>
    </row>
    <row r="13" spans="1:6" x14ac:dyDescent="0.3">
      <c r="A13" t="s">
        <v>18</v>
      </c>
    </row>
    <row r="14" spans="1:6" x14ac:dyDescent="0.3">
      <c r="A14" t="s">
        <v>6</v>
      </c>
    </row>
    <row r="15" spans="1:6" x14ac:dyDescent="0.3">
      <c r="A15" t="s">
        <v>19</v>
      </c>
    </row>
    <row r="16" spans="1:6" x14ac:dyDescent="0.3">
      <c r="A16" t="s">
        <v>20</v>
      </c>
    </row>
    <row r="17" spans="1:1" x14ac:dyDescent="0.3">
      <c r="A17" t="s">
        <v>21</v>
      </c>
    </row>
    <row r="18" spans="1:1" x14ac:dyDescent="0.3">
      <c r="A18" t="s">
        <v>22</v>
      </c>
    </row>
    <row r="19" spans="1:1" x14ac:dyDescent="0.3">
      <c r="A19" t="s">
        <v>23</v>
      </c>
    </row>
    <row r="20" spans="1:1" x14ac:dyDescent="0.3">
      <c r="A20" t="s">
        <v>5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7</v>
      </c>
    </row>
    <row r="25" spans="1:1" x14ac:dyDescent="0.3">
      <c r="A25" t="s">
        <v>27</v>
      </c>
    </row>
    <row r="26" spans="1:1" x14ac:dyDescent="0.3">
      <c r="A26" t="s">
        <v>28</v>
      </c>
    </row>
    <row r="27" spans="1:1" x14ac:dyDescent="0.3">
      <c r="A27" t="s">
        <v>29</v>
      </c>
    </row>
    <row r="28" spans="1:1" x14ac:dyDescent="0.3">
      <c r="A28" t="s">
        <v>30</v>
      </c>
    </row>
    <row r="29" spans="1:1" x14ac:dyDescent="0.3">
      <c r="A29" t="s">
        <v>31</v>
      </c>
    </row>
    <row r="30" spans="1:1" x14ac:dyDescent="0.3">
      <c r="A30" t="s">
        <v>32</v>
      </c>
    </row>
    <row r="31" spans="1:1" x14ac:dyDescent="0.3">
      <c r="A31" t="s">
        <v>33</v>
      </c>
    </row>
    <row r="32" spans="1:1" x14ac:dyDescent="0.3">
      <c r="A32" t="s">
        <v>3</v>
      </c>
    </row>
    <row r="33" spans="1:1" x14ac:dyDescent="0.3">
      <c r="A33" t="s">
        <v>34</v>
      </c>
    </row>
    <row r="34" spans="1:1" x14ac:dyDescent="0.3">
      <c r="A34" t="s">
        <v>35</v>
      </c>
    </row>
    <row r="35" spans="1:1" x14ac:dyDescent="0.3">
      <c r="A35" t="s">
        <v>36</v>
      </c>
    </row>
    <row r="36" spans="1:1" x14ac:dyDescent="0.3">
      <c r="A36" t="s">
        <v>37</v>
      </c>
    </row>
    <row r="37" spans="1:1" x14ac:dyDescent="0.3">
      <c r="A37" t="s">
        <v>38</v>
      </c>
    </row>
    <row r="38" spans="1:1" x14ac:dyDescent="0.3">
      <c r="A38" t="s">
        <v>39</v>
      </c>
    </row>
    <row r="39" spans="1:1" x14ac:dyDescent="0.3">
      <c r="A39" t="s">
        <v>40</v>
      </c>
    </row>
    <row r="40" spans="1:1" x14ac:dyDescent="0.3">
      <c r="A40" t="s">
        <v>41</v>
      </c>
    </row>
    <row r="41" spans="1:1" x14ac:dyDescent="0.3">
      <c r="A41" t="s">
        <v>42</v>
      </c>
    </row>
    <row r="42" spans="1:1" x14ac:dyDescent="0.3">
      <c r="A42" t="s">
        <v>43</v>
      </c>
    </row>
    <row r="43" spans="1:1" x14ac:dyDescent="0.3">
      <c r="A43" t="s">
        <v>44</v>
      </c>
    </row>
    <row r="44" spans="1:1" x14ac:dyDescent="0.3">
      <c r="A44" t="s">
        <v>45</v>
      </c>
    </row>
    <row r="45" spans="1:1" x14ac:dyDescent="0.3">
      <c r="A45" t="s">
        <v>46</v>
      </c>
    </row>
    <row r="46" spans="1:1" x14ac:dyDescent="0.3">
      <c r="A46" t="s">
        <v>47</v>
      </c>
    </row>
    <row r="47" spans="1:1" x14ac:dyDescent="0.3">
      <c r="A47" t="s">
        <v>48</v>
      </c>
    </row>
    <row r="48" spans="1:1" x14ac:dyDescent="0.3">
      <c r="A48" t="s">
        <v>49</v>
      </c>
    </row>
    <row r="49" spans="1:1" x14ac:dyDescent="0.3">
      <c r="A49" t="s">
        <v>50</v>
      </c>
    </row>
    <row r="50" spans="1:1" x14ac:dyDescent="0.3">
      <c r="A50" t="s">
        <v>51</v>
      </c>
    </row>
    <row r="51" spans="1:1" x14ac:dyDescent="0.3">
      <c r="A51" t="s">
        <v>52</v>
      </c>
    </row>
    <row r="52" spans="1:1" x14ac:dyDescent="0.3">
      <c r="A52" t="s">
        <v>53</v>
      </c>
    </row>
    <row r="53" spans="1:1" x14ac:dyDescent="0.3">
      <c r="A53" t="s">
        <v>54</v>
      </c>
    </row>
    <row r="54" spans="1:1" x14ac:dyDescent="0.3">
      <c r="A54" t="s">
        <v>55</v>
      </c>
    </row>
    <row r="55" spans="1:1" x14ac:dyDescent="0.3">
      <c r="A55" t="s">
        <v>56</v>
      </c>
    </row>
    <row r="56" spans="1:1" x14ac:dyDescent="0.3">
      <c r="A56" t="s">
        <v>57</v>
      </c>
    </row>
    <row r="57" spans="1:1" x14ac:dyDescent="0.3">
      <c r="A57" t="s">
        <v>58</v>
      </c>
    </row>
    <row r="58" spans="1:1" x14ac:dyDescent="0.3">
      <c r="A58" t="s">
        <v>59</v>
      </c>
    </row>
    <row r="59" spans="1:1" x14ac:dyDescent="0.3">
      <c r="A59" t="s">
        <v>60</v>
      </c>
    </row>
    <row r="60" spans="1:1" x14ac:dyDescent="0.3">
      <c r="A60" t="s">
        <v>61</v>
      </c>
    </row>
    <row r="61" spans="1:1" x14ac:dyDescent="0.3">
      <c r="A61" t="s">
        <v>62</v>
      </c>
    </row>
    <row r="62" spans="1:1" x14ac:dyDescent="0.3">
      <c r="A62" t="s">
        <v>63</v>
      </c>
    </row>
    <row r="63" spans="1:1" x14ac:dyDescent="0.3">
      <c r="A63" t="s">
        <v>64</v>
      </c>
    </row>
    <row r="64" spans="1:1" x14ac:dyDescent="0.3">
      <c r="A64" t="s">
        <v>65</v>
      </c>
    </row>
    <row r="65" spans="1:1" x14ac:dyDescent="0.3">
      <c r="A65" t="s">
        <v>66</v>
      </c>
    </row>
    <row r="66" spans="1:1" x14ac:dyDescent="0.3">
      <c r="A66" t="s">
        <v>67</v>
      </c>
    </row>
    <row r="67" spans="1:1" x14ac:dyDescent="0.3">
      <c r="A67" t="s">
        <v>68</v>
      </c>
    </row>
    <row r="68" spans="1:1" x14ac:dyDescent="0.3">
      <c r="A68" t="s">
        <v>69</v>
      </c>
    </row>
    <row r="69" spans="1:1" x14ac:dyDescent="0.3">
      <c r="A69" t="s">
        <v>70</v>
      </c>
    </row>
    <row r="70" spans="1:1" x14ac:dyDescent="0.3">
      <c r="A70" t="s">
        <v>71</v>
      </c>
    </row>
    <row r="71" spans="1:1" x14ac:dyDescent="0.3">
      <c r="A71" t="s">
        <v>72</v>
      </c>
    </row>
    <row r="72" spans="1:1" x14ac:dyDescent="0.3">
      <c r="A72" t="s">
        <v>73</v>
      </c>
    </row>
    <row r="73" spans="1:1" x14ac:dyDescent="0.3">
      <c r="A73" t="s">
        <v>74</v>
      </c>
    </row>
    <row r="74" spans="1:1" x14ac:dyDescent="0.3">
      <c r="A74" t="s">
        <v>75</v>
      </c>
    </row>
    <row r="75" spans="1:1" x14ac:dyDescent="0.3">
      <c r="A75" t="s">
        <v>76</v>
      </c>
    </row>
    <row r="76" spans="1:1" x14ac:dyDescent="0.3">
      <c r="A76" t="s">
        <v>407</v>
      </c>
    </row>
    <row r="77" spans="1:1" x14ac:dyDescent="0.3">
      <c r="A77" t="s">
        <v>77</v>
      </c>
    </row>
    <row r="78" spans="1:1" x14ac:dyDescent="0.3">
      <c r="A78" t="s">
        <v>78</v>
      </c>
    </row>
    <row r="79" spans="1:1" x14ac:dyDescent="0.3">
      <c r="A79" t="s">
        <v>79</v>
      </c>
    </row>
    <row r="80" spans="1:1" x14ac:dyDescent="0.3">
      <c r="A80" t="s">
        <v>80</v>
      </c>
    </row>
    <row r="81" spans="1:1" x14ac:dyDescent="0.3">
      <c r="A81" t="s">
        <v>81</v>
      </c>
    </row>
    <row r="82" spans="1:1" x14ac:dyDescent="0.3">
      <c r="A82" t="s">
        <v>82</v>
      </c>
    </row>
    <row r="83" spans="1:1" x14ac:dyDescent="0.3">
      <c r="A83" t="s">
        <v>83</v>
      </c>
    </row>
    <row r="84" spans="1:1" x14ac:dyDescent="0.3">
      <c r="A84" t="s">
        <v>84</v>
      </c>
    </row>
    <row r="85" spans="1:1" x14ac:dyDescent="0.3">
      <c r="A85" t="s">
        <v>85</v>
      </c>
    </row>
    <row r="86" spans="1:1" x14ac:dyDescent="0.3">
      <c r="A86" t="s">
        <v>86</v>
      </c>
    </row>
    <row r="87" spans="1:1" x14ac:dyDescent="0.3">
      <c r="A87" t="s">
        <v>87</v>
      </c>
    </row>
    <row r="88" spans="1:1" x14ac:dyDescent="0.3">
      <c r="A88" t="s">
        <v>88</v>
      </c>
    </row>
    <row r="89" spans="1:1" x14ac:dyDescent="0.3">
      <c r="A89" t="s">
        <v>89</v>
      </c>
    </row>
    <row r="90" spans="1:1" x14ac:dyDescent="0.3">
      <c r="A90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Group Condition</vt:lpstr>
      <vt:lpstr>Notes Log</vt:lpstr>
      <vt:lpstr>Crash Diagnosis</vt:lpstr>
      <vt:lpstr>Recruitment_Log</vt:lpstr>
      <vt:lpstr>mL-Log</vt:lpstr>
      <vt:lpstr>mQ-log</vt:lpstr>
      <vt:lpstr>Init Scalar </vt:lpstr>
      <vt:lpstr>Catch Source Comparison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2020-11-11T14:19:38Z</dcterms:modified>
</cp:coreProperties>
</file>