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823" activeTab="3"/>
  </bookViews>
  <sheets>
    <sheet name="length_weight_v15_data_update" sheetId="20" r:id="rId1"/>
    <sheet name="length_weight_v15_calc_updated" sheetId="19" r:id="rId2"/>
    <sheet name="length_weight_v15_data" sheetId="1" r:id="rId3"/>
    <sheet name="Recruit_weights" sheetId="2" r:id="rId4"/>
    <sheet name="scrap" sheetId="3" r:id="rId5"/>
    <sheet name="length_weight_v15_calc_doc" sheetId="4" r:id="rId6"/>
    <sheet name="age" sheetId="5" r:id="rId7"/>
    <sheet name="order" sheetId="10" r:id="rId8"/>
    <sheet name="weight_grams" sheetId="11" r:id="rId9"/>
    <sheet name="vert_biomass_mgC_individual" sheetId="12" r:id="rId10"/>
    <sheet name="mum_20180730" sheetId="6" r:id="rId11"/>
    <sheet name="inverts" sheetId="17" r:id="rId12"/>
    <sheet name="C_20180730" sheetId="7" r:id="rId13"/>
    <sheet name="RN" sheetId="15" r:id="rId14"/>
    <sheet name="SN" sheetId="16" r:id="rId15"/>
    <sheet name="sumRN_SN" sheetId="14" r:id="rId16"/>
    <sheet name="FuncResp" sheetId="13" r:id="rId17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1" i="2" l="1"/>
  <c r="S71" i="2" s="1"/>
  <c r="T71" i="2" s="1"/>
  <c r="R74" i="2"/>
  <c r="S74" i="2" s="1"/>
  <c r="T74" i="2" s="1"/>
  <c r="R79" i="2"/>
  <c r="S79" i="2" s="1"/>
  <c r="T79" i="2" s="1"/>
  <c r="R82" i="2"/>
  <c r="S82" i="2" s="1"/>
  <c r="T82" i="2" s="1"/>
  <c r="R87" i="2"/>
  <c r="S87" i="2" s="1"/>
  <c r="T87" i="2" s="1"/>
  <c r="R90" i="2"/>
  <c r="S90" i="2" s="1"/>
  <c r="T90" i="2" s="1"/>
  <c r="R95" i="2"/>
  <c r="S95" i="2" s="1"/>
  <c r="T95" i="2" s="1"/>
  <c r="R98" i="2"/>
  <c r="S98" i="2" s="1"/>
  <c r="T98" i="2" s="1"/>
  <c r="R103" i="2"/>
  <c r="S103" i="2" s="1"/>
  <c r="T103" i="2" s="1"/>
  <c r="R106" i="2"/>
  <c r="S106" i="2" s="1"/>
  <c r="T106" i="2" s="1"/>
  <c r="R111" i="2"/>
  <c r="S111" i="2" s="1"/>
  <c r="T111" i="2" s="1"/>
  <c r="R114" i="2"/>
  <c r="S114" i="2" s="1"/>
  <c r="T114" i="2" s="1"/>
  <c r="R119" i="2"/>
  <c r="S119" i="2" s="1"/>
  <c r="T119" i="2" s="1"/>
  <c r="R122" i="2"/>
  <c r="S122" i="2" s="1"/>
  <c r="T122" i="2" s="1"/>
  <c r="R68" i="2"/>
  <c r="S68" i="2" s="1"/>
  <c r="T68" i="2" s="1"/>
  <c r="Q69" i="2"/>
  <c r="R69" i="2" s="1"/>
  <c r="S69" i="2" s="1"/>
  <c r="T69" i="2" s="1"/>
  <c r="Q70" i="2"/>
  <c r="R70" i="2" s="1"/>
  <c r="S70" i="2" s="1"/>
  <c r="T70" i="2" s="1"/>
  <c r="Q71" i="2"/>
  <c r="Q72" i="2"/>
  <c r="R72" i="2" s="1"/>
  <c r="S72" i="2" s="1"/>
  <c r="T72" i="2" s="1"/>
  <c r="Q73" i="2"/>
  <c r="R73" i="2" s="1"/>
  <c r="S73" i="2" s="1"/>
  <c r="T73" i="2" s="1"/>
  <c r="Q74" i="2"/>
  <c r="Q75" i="2"/>
  <c r="R75" i="2" s="1"/>
  <c r="S75" i="2" s="1"/>
  <c r="T75" i="2" s="1"/>
  <c r="Q76" i="2"/>
  <c r="R76" i="2" s="1"/>
  <c r="S76" i="2" s="1"/>
  <c r="T76" i="2" s="1"/>
  <c r="Q77" i="2"/>
  <c r="R77" i="2" s="1"/>
  <c r="S77" i="2" s="1"/>
  <c r="T77" i="2" s="1"/>
  <c r="Q78" i="2"/>
  <c r="R78" i="2" s="1"/>
  <c r="S78" i="2" s="1"/>
  <c r="T78" i="2" s="1"/>
  <c r="Q79" i="2"/>
  <c r="Q80" i="2"/>
  <c r="R80" i="2" s="1"/>
  <c r="S80" i="2" s="1"/>
  <c r="T80" i="2" s="1"/>
  <c r="Q81" i="2"/>
  <c r="R81" i="2" s="1"/>
  <c r="S81" i="2" s="1"/>
  <c r="T81" i="2" s="1"/>
  <c r="Q82" i="2"/>
  <c r="Q83" i="2"/>
  <c r="R83" i="2" s="1"/>
  <c r="S83" i="2" s="1"/>
  <c r="T83" i="2" s="1"/>
  <c r="Q84" i="2"/>
  <c r="R84" i="2" s="1"/>
  <c r="S84" i="2" s="1"/>
  <c r="T84" i="2" s="1"/>
  <c r="Q85" i="2"/>
  <c r="R85" i="2" s="1"/>
  <c r="S85" i="2" s="1"/>
  <c r="T85" i="2" s="1"/>
  <c r="Q86" i="2"/>
  <c r="R86" i="2" s="1"/>
  <c r="S86" i="2" s="1"/>
  <c r="T86" i="2" s="1"/>
  <c r="Q87" i="2"/>
  <c r="Q88" i="2"/>
  <c r="R88" i="2" s="1"/>
  <c r="S88" i="2" s="1"/>
  <c r="T88" i="2" s="1"/>
  <c r="Q89" i="2"/>
  <c r="R89" i="2" s="1"/>
  <c r="S89" i="2" s="1"/>
  <c r="T89" i="2" s="1"/>
  <c r="Q90" i="2"/>
  <c r="Q91" i="2"/>
  <c r="R91" i="2" s="1"/>
  <c r="S91" i="2" s="1"/>
  <c r="T91" i="2" s="1"/>
  <c r="Q92" i="2"/>
  <c r="R92" i="2" s="1"/>
  <c r="S92" i="2" s="1"/>
  <c r="T92" i="2" s="1"/>
  <c r="Q93" i="2"/>
  <c r="R93" i="2" s="1"/>
  <c r="S93" i="2" s="1"/>
  <c r="T93" i="2" s="1"/>
  <c r="Q94" i="2"/>
  <c r="R94" i="2" s="1"/>
  <c r="S94" i="2" s="1"/>
  <c r="T94" i="2" s="1"/>
  <c r="Q95" i="2"/>
  <c r="Q96" i="2"/>
  <c r="R96" i="2" s="1"/>
  <c r="S96" i="2" s="1"/>
  <c r="T96" i="2" s="1"/>
  <c r="Q97" i="2"/>
  <c r="R97" i="2" s="1"/>
  <c r="S97" i="2" s="1"/>
  <c r="T97" i="2" s="1"/>
  <c r="Q98" i="2"/>
  <c r="Q99" i="2"/>
  <c r="R99" i="2" s="1"/>
  <c r="S99" i="2" s="1"/>
  <c r="T99" i="2" s="1"/>
  <c r="Q100" i="2"/>
  <c r="R100" i="2" s="1"/>
  <c r="S100" i="2" s="1"/>
  <c r="T100" i="2" s="1"/>
  <c r="Q101" i="2"/>
  <c r="R101" i="2" s="1"/>
  <c r="S101" i="2" s="1"/>
  <c r="T101" i="2" s="1"/>
  <c r="Q102" i="2"/>
  <c r="R102" i="2" s="1"/>
  <c r="S102" i="2" s="1"/>
  <c r="T102" i="2" s="1"/>
  <c r="Q103" i="2"/>
  <c r="Q104" i="2"/>
  <c r="R104" i="2" s="1"/>
  <c r="S104" i="2" s="1"/>
  <c r="T104" i="2" s="1"/>
  <c r="Q105" i="2"/>
  <c r="R105" i="2" s="1"/>
  <c r="S105" i="2" s="1"/>
  <c r="T105" i="2" s="1"/>
  <c r="Q106" i="2"/>
  <c r="Q107" i="2"/>
  <c r="R107" i="2" s="1"/>
  <c r="S107" i="2" s="1"/>
  <c r="T107" i="2" s="1"/>
  <c r="Q108" i="2"/>
  <c r="R108" i="2" s="1"/>
  <c r="S108" i="2" s="1"/>
  <c r="T108" i="2" s="1"/>
  <c r="Q109" i="2"/>
  <c r="R109" i="2" s="1"/>
  <c r="S109" i="2" s="1"/>
  <c r="T109" i="2" s="1"/>
  <c r="Q110" i="2"/>
  <c r="R110" i="2" s="1"/>
  <c r="S110" i="2" s="1"/>
  <c r="T110" i="2" s="1"/>
  <c r="Q111" i="2"/>
  <c r="Q112" i="2"/>
  <c r="R112" i="2" s="1"/>
  <c r="S112" i="2" s="1"/>
  <c r="T112" i="2" s="1"/>
  <c r="Q113" i="2"/>
  <c r="R113" i="2" s="1"/>
  <c r="S113" i="2" s="1"/>
  <c r="T113" i="2" s="1"/>
  <c r="Q114" i="2"/>
  <c r="Q115" i="2"/>
  <c r="R115" i="2" s="1"/>
  <c r="S115" i="2" s="1"/>
  <c r="T115" i="2" s="1"/>
  <c r="Q116" i="2"/>
  <c r="R116" i="2" s="1"/>
  <c r="S116" i="2" s="1"/>
  <c r="T116" i="2" s="1"/>
  <c r="Q117" i="2"/>
  <c r="R117" i="2" s="1"/>
  <c r="S117" i="2" s="1"/>
  <c r="T117" i="2" s="1"/>
  <c r="Q118" i="2"/>
  <c r="R118" i="2" s="1"/>
  <c r="S118" i="2" s="1"/>
  <c r="T118" i="2" s="1"/>
  <c r="Q119" i="2"/>
  <c r="Q120" i="2"/>
  <c r="R120" i="2" s="1"/>
  <c r="S120" i="2" s="1"/>
  <c r="T120" i="2" s="1"/>
  <c r="Q121" i="2"/>
  <c r="R121" i="2" s="1"/>
  <c r="S121" i="2" s="1"/>
  <c r="T121" i="2" s="1"/>
  <c r="Q122" i="2"/>
  <c r="Q123" i="2"/>
  <c r="R123" i="2" s="1"/>
  <c r="S123" i="2" s="1"/>
  <c r="T123" i="2" s="1"/>
  <c r="Q124" i="2"/>
  <c r="R124" i="2" s="1"/>
  <c r="S124" i="2" s="1"/>
  <c r="T124" i="2" s="1"/>
  <c r="Q125" i="2"/>
  <c r="R125" i="2" s="1"/>
  <c r="S125" i="2" s="1"/>
  <c r="T125" i="2" s="1"/>
  <c r="Q126" i="2"/>
  <c r="R126" i="2" s="1"/>
  <c r="S126" i="2" s="1"/>
  <c r="T126" i="2" s="1"/>
  <c r="Q68" i="2"/>
  <c r="U473" i="19"/>
  <c r="U474" i="19"/>
  <c r="U475" i="19"/>
  <c r="U476" i="19"/>
  <c r="U477" i="19"/>
  <c r="U478" i="19"/>
  <c r="U479" i="19"/>
  <c r="U480" i="19"/>
  <c r="U481" i="19"/>
  <c r="U47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P447" i="19" s="1"/>
  <c r="Q448" i="19"/>
  <c r="Q449" i="19"/>
  <c r="Q450" i="19"/>
  <c r="Q451" i="19"/>
  <c r="P451" i="19" s="1"/>
  <c r="Q452" i="19"/>
  <c r="Q453" i="19"/>
  <c r="Q454" i="19"/>
  <c r="Q455" i="19"/>
  <c r="P455" i="19" s="1"/>
  <c r="Q456" i="19"/>
  <c r="Q457" i="19"/>
  <c r="Q458" i="19"/>
  <c r="Q459" i="19"/>
  <c r="P459" i="19" s="1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R537" i="19" s="1"/>
  <c r="Q538" i="19"/>
  <c r="Q539" i="19"/>
  <c r="Q540" i="19"/>
  <c r="Q541" i="19"/>
  <c r="R541" i="19" s="1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2" i="19"/>
  <c r="E591" i="19"/>
  <c r="R590" i="19"/>
  <c r="E590" i="19"/>
  <c r="E589" i="19"/>
  <c r="P588" i="19"/>
  <c r="E588" i="19"/>
  <c r="E587" i="19"/>
  <c r="R586" i="19"/>
  <c r="E586" i="19"/>
  <c r="E585" i="19"/>
  <c r="P584" i="19"/>
  <c r="E584" i="19"/>
  <c r="E583" i="19"/>
  <c r="R582" i="19"/>
  <c r="E582" i="19"/>
  <c r="E581" i="19"/>
  <c r="P580" i="19"/>
  <c r="E580" i="19"/>
  <c r="E579" i="19"/>
  <c r="R578" i="19"/>
  <c r="E578" i="19"/>
  <c r="E577" i="19"/>
  <c r="P576" i="19"/>
  <c r="E576" i="19"/>
  <c r="E575" i="19"/>
  <c r="R574" i="19"/>
  <c r="E574" i="19"/>
  <c r="E573" i="19"/>
  <c r="P572" i="19"/>
  <c r="E572" i="19"/>
  <c r="E571" i="19"/>
  <c r="R570" i="19"/>
  <c r="E570" i="19"/>
  <c r="E569" i="19"/>
  <c r="P568" i="19"/>
  <c r="E568" i="19"/>
  <c r="E567" i="19"/>
  <c r="R566" i="19"/>
  <c r="E566" i="19"/>
  <c r="E565" i="19"/>
  <c r="P564" i="19"/>
  <c r="E564" i="19"/>
  <c r="E563" i="19"/>
  <c r="R562" i="19"/>
  <c r="E562" i="19"/>
  <c r="E561" i="19"/>
  <c r="P560" i="19"/>
  <c r="E560" i="19"/>
  <c r="E559" i="19"/>
  <c r="R558" i="19"/>
  <c r="E558" i="19"/>
  <c r="E557" i="19"/>
  <c r="P556" i="19"/>
  <c r="E556" i="19"/>
  <c r="E555" i="19"/>
  <c r="R554" i="19"/>
  <c r="E554" i="19"/>
  <c r="E553" i="19"/>
  <c r="P552" i="19"/>
  <c r="E552" i="19"/>
  <c r="E551" i="19"/>
  <c r="R550" i="19"/>
  <c r="E550" i="19"/>
  <c r="E549" i="19"/>
  <c r="P548" i="19"/>
  <c r="E548" i="19"/>
  <c r="E547" i="19"/>
  <c r="R546" i="19"/>
  <c r="E546" i="19"/>
  <c r="E545" i="19"/>
  <c r="E544" i="19"/>
  <c r="E543" i="19"/>
  <c r="R543" i="19" s="1"/>
  <c r="E542" i="19"/>
  <c r="E541" i="19"/>
  <c r="P541" i="19" s="1"/>
  <c r="E540" i="19"/>
  <c r="R539" i="19"/>
  <c r="E539" i="19"/>
  <c r="E538" i="19"/>
  <c r="E537" i="19"/>
  <c r="P537" i="19" s="1"/>
  <c r="E536" i="19"/>
  <c r="E535" i="19"/>
  <c r="R534" i="19"/>
  <c r="E534" i="19"/>
  <c r="E533" i="19"/>
  <c r="P532" i="19"/>
  <c r="E532" i="19"/>
  <c r="E531" i="19"/>
  <c r="P531" i="19" s="1"/>
  <c r="E530" i="19"/>
  <c r="R529" i="19"/>
  <c r="E529" i="19"/>
  <c r="P529" i="19" s="1"/>
  <c r="E528" i="19"/>
  <c r="R527" i="19"/>
  <c r="E527" i="19"/>
  <c r="P527" i="19" s="1"/>
  <c r="E526" i="19"/>
  <c r="R525" i="19"/>
  <c r="E525" i="19"/>
  <c r="P525" i="19" s="1"/>
  <c r="E524" i="19"/>
  <c r="R523" i="19"/>
  <c r="E523" i="19"/>
  <c r="P523" i="19" s="1"/>
  <c r="E522" i="19"/>
  <c r="R521" i="19"/>
  <c r="E521" i="19"/>
  <c r="P521" i="19" s="1"/>
  <c r="E520" i="19"/>
  <c r="R519" i="19"/>
  <c r="E519" i="19"/>
  <c r="P519" i="19" s="1"/>
  <c r="E518" i="19"/>
  <c r="R517" i="19"/>
  <c r="E517" i="19"/>
  <c r="P517" i="19" s="1"/>
  <c r="E516" i="19"/>
  <c r="R515" i="19"/>
  <c r="E515" i="19"/>
  <c r="P515" i="19" s="1"/>
  <c r="E514" i="19"/>
  <c r="R513" i="19"/>
  <c r="E513" i="19"/>
  <c r="P513" i="19" s="1"/>
  <c r="E512" i="19"/>
  <c r="E511" i="19"/>
  <c r="E510" i="19"/>
  <c r="E509" i="19"/>
  <c r="E508" i="19"/>
  <c r="E507" i="19"/>
  <c r="AA506" i="19"/>
  <c r="Y506" i="19"/>
  <c r="E506" i="19"/>
  <c r="E505" i="19"/>
  <c r="AA504" i="19"/>
  <c r="E504" i="19"/>
  <c r="AA503" i="19"/>
  <c r="AC503" i="19" s="1"/>
  <c r="U509" i="19" s="1"/>
  <c r="E503" i="19"/>
  <c r="AA502" i="19"/>
  <c r="AC502" i="19" s="1"/>
  <c r="AD502" i="19" s="1"/>
  <c r="Y502" i="19"/>
  <c r="U502" i="19"/>
  <c r="E502" i="19"/>
  <c r="E501" i="19"/>
  <c r="U500" i="19"/>
  <c r="E500" i="19"/>
  <c r="E499" i="19"/>
  <c r="U498" i="19"/>
  <c r="E498" i="19"/>
  <c r="E497" i="19"/>
  <c r="U496" i="19"/>
  <c r="E496" i="19"/>
  <c r="AH495" i="19"/>
  <c r="U495" i="19"/>
  <c r="E495" i="19"/>
  <c r="AH494" i="19"/>
  <c r="U494" i="19"/>
  <c r="E494" i="19"/>
  <c r="AH493" i="19"/>
  <c r="U493" i="19"/>
  <c r="E493" i="19"/>
  <c r="V492" i="19"/>
  <c r="U492" i="19"/>
  <c r="E492" i="19"/>
  <c r="E491" i="19"/>
  <c r="P490" i="19"/>
  <c r="E490" i="19"/>
  <c r="E489" i="19"/>
  <c r="R488" i="19"/>
  <c r="E488" i="19"/>
  <c r="E487" i="19"/>
  <c r="E486" i="19"/>
  <c r="P485" i="19"/>
  <c r="E485" i="19"/>
  <c r="R485" i="19" s="1"/>
  <c r="R484" i="19"/>
  <c r="O484" i="19" s="1"/>
  <c r="E484" i="19"/>
  <c r="R483" i="19"/>
  <c r="E483" i="19"/>
  <c r="P483" i="19" s="1"/>
  <c r="E482" i="19"/>
  <c r="AA481" i="19"/>
  <c r="E481" i="19"/>
  <c r="E480" i="19"/>
  <c r="E479" i="19"/>
  <c r="E478" i="19"/>
  <c r="E477" i="19"/>
  <c r="AA476" i="19"/>
  <c r="Z476" i="19"/>
  <c r="E476" i="19"/>
  <c r="AA475" i="19"/>
  <c r="E475" i="19"/>
  <c r="E474" i="19"/>
  <c r="AA473" i="19"/>
  <c r="Z473" i="19"/>
  <c r="Y473" i="19"/>
  <c r="AC473" i="19" s="1"/>
  <c r="E473" i="19"/>
  <c r="AC472" i="19"/>
  <c r="AA472" i="19"/>
  <c r="Z472" i="19"/>
  <c r="Y472" i="19"/>
  <c r="E472" i="19"/>
  <c r="P471" i="19"/>
  <c r="E471" i="19"/>
  <c r="R471" i="19" s="1"/>
  <c r="E470" i="19"/>
  <c r="P469" i="19"/>
  <c r="E469" i="19"/>
  <c r="R469" i="19" s="1"/>
  <c r="E468" i="19"/>
  <c r="P467" i="19"/>
  <c r="E467" i="19"/>
  <c r="R467" i="19" s="1"/>
  <c r="E466" i="19"/>
  <c r="P465" i="19"/>
  <c r="E465" i="19"/>
  <c r="R465" i="19" s="1"/>
  <c r="E464" i="19"/>
  <c r="P463" i="19"/>
  <c r="E463" i="19"/>
  <c r="R463" i="19" s="1"/>
  <c r="E462" i="19"/>
  <c r="P461" i="19"/>
  <c r="E461" i="19"/>
  <c r="E460" i="19"/>
  <c r="E459" i="19"/>
  <c r="R459" i="19" s="1"/>
  <c r="E458" i="19"/>
  <c r="P457" i="19"/>
  <c r="E457" i="19"/>
  <c r="E456" i="19"/>
  <c r="E455" i="19"/>
  <c r="R455" i="19" s="1"/>
  <c r="E454" i="19"/>
  <c r="P453" i="19"/>
  <c r="E453" i="19"/>
  <c r="E452" i="19"/>
  <c r="E451" i="19"/>
  <c r="R451" i="19" s="1"/>
  <c r="E450" i="19"/>
  <c r="P449" i="19"/>
  <c r="E449" i="19"/>
  <c r="E448" i="19"/>
  <c r="E447" i="19"/>
  <c r="R447" i="19" s="1"/>
  <c r="E446" i="19"/>
  <c r="P445" i="19"/>
  <c r="E445" i="19"/>
  <c r="R445" i="19" s="1"/>
  <c r="E444" i="19"/>
  <c r="P443" i="19"/>
  <c r="E443" i="19"/>
  <c r="R443" i="19" s="1"/>
  <c r="E442" i="19"/>
  <c r="P441" i="19"/>
  <c r="E441" i="19"/>
  <c r="R441" i="19" s="1"/>
  <c r="E440" i="19"/>
  <c r="P439" i="19"/>
  <c r="E439" i="19"/>
  <c r="R439" i="19" s="1"/>
  <c r="E438" i="19"/>
  <c r="P437" i="19"/>
  <c r="E437" i="19"/>
  <c r="R437" i="19" s="1"/>
  <c r="E436" i="19"/>
  <c r="P435" i="19"/>
  <c r="E435" i="19"/>
  <c r="R435" i="19" s="1"/>
  <c r="E434" i="19"/>
  <c r="P433" i="19"/>
  <c r="E433" i="19"/>
  <c r="R433" i="19" s="1"/>
  <c r="E432" i="19"/>
  <c r="U431" i="19"/>
  <c r="I431" i="19"/>
  <c r="J431" i="19" s="1"/>
  <c r="H431" i="19"/>
  <c r="N431" i="19" s="1"/>
  <c r="E431" i="19"/>
  <c r="V430" i="19"/>
  <c r="J430" i="19"/>
  <c r="H430" i="19"/>
  <c r="I430" i="19" s="1"/>
  <c r="K430" i="19" s="1"/>
  <c r="E430" i="19"/>
  <c r="U429" i="19"/>
  <c r="K429" i="19"/>
  <c r="I429" i="19"/>
  <c r="J429" i="19" s="1"/>
  <c r="H429" i="19"/>
  <c r="N429" i="19" s="1"/>
  <c r="E429" i="19"/>
  <c r="V428" i="19"/>
  <c r="H428" i="19"/>
  <c r="I428" i="19" s="1"/>
  <c r="K428" i="19" s="1"/>
  <c r="E428" i="19"/>
  <c r="U427" i="19"/>
  <c r="I427" i="19"/>
  <c r="J427" i="19" s="1"/>
  <c r="H427" i="19"/>
  <c r="N427" i="19" s="1"/>
  <c r="E427" i="19"/>
  <c r="AH426" i="19"/>
  <c r="U426" i="19"/>
  <c r="I426" i="19"/>
  <c r="J426" i="19" s="1"/>
  <c r="H426" i="19"/>
  <c r="N426" i="19" s="1"/>
  <c r="E426" i="19"/>
  <c r="AH425" i="19"/>
  <c r="V429" i="19" s="1"/>
  <c r="U425" i="19"/>
  <c r="I425" i="19"/>
  <c r="J425" i="19" s="1"/>
  <c r="H425" i="19"/>
  <c r="N425" i="19" s="1"/>
  <c r="E425" i="19"/>
  <c r="AH424" i="19"/>
  <c r="U428" i="19" s="1"/>
  <c r="V424" i="19"/>
  <c r="U424" i="19"/>
  <c r="K424" i="19"/>
  <c r="I424" i="19"/>
  <c r="J424" i="19" s="1"/>
  <c r="H424" i="19"/>
  <c r="N424" i="19" s="1"/>
  <c r="E424" i="19"/>
  <c r="AH423" i="19"/>
  <c r="V423" i="19"/>
  <c r="U423" i="19"/>
  <c r="I423" i="19"/>
  <c r="J423" i="19" s="1"/>
  <c r="H423" i="19"/>
  <c r="N423" i="19" s="1"/>
  <c r="E423" i="19"/>
  <c r="V422" i="19"/>
  <c r="U422" i="19"/>
  <c r="K422" i="19"/>
  <c r="I422" i="19"/>
  <c r="J422" i="19" s="1"/>
  <c r="H422" i="19"/>
  <c r="N422" i="19" s="1"/>
  <c r="E422" i="19"/>
  <c r="P421" i="19"/>
  <c r="E421" i="19"/>
  <c r="E420" i="19"/>
  <c r="R419" i="19"/>
  <c r="E419" i="19"/>
  <c r="E418" i="19"/>
  <c r="P417" i="19"/>
  <c r="E417" i="19"/>
  <c r="E416" i="19"/>
  <c r="R415" i="19"/>
  <c r="E415" i="19"/>
  <c r="E414" i="19"/>
  <c r="P413" i="19"/>
  <c r="E413" i="19"/>
  <c r="E412" i="19"/>
  <c r="U411" i="19"/>
  <c r="E411" i="19"/>
  <c r="V410" i="19"/>
  <c r="E410" i="19"/>
  <c r="U409" i="19"/>
  <c r="E409" i="19"/>
  <c r="V408" i="19"/>
  <c r="E408" i="19"/>
  <c r="U407" i="19"/>
  <c r="E407" i="19"/>
  <c r="V406" i="19"/>
  <c r="E406" i="19"/>
  <c r="AH405" i="19"/>
  <c r="V409" i="19" s="1"/>
  <c r="V405" i="19"/>
  <c r="E405" i="19"/>
  <c r="AH404" i="19"/>
  <c r="U410" i="19" s="1"/>
  <c r="V404" i="19"/>
  <c r="E404" i="19"/>
  <c r="AH403" i="19"/>
  <c r="V403" i="19"/>
  <c r="U403" i="19"/>
  <c r="E403" i="19"/>
  <c r="V402" i="19"/>
  <c r="U402" i="19"/>
  <c r="P402" i="19"/>
  <c r="E402" i="19"/>
  <c r="E401" i="19"/>
  <c r="R400" i="19"/>
  <c r="E400" i="19"/>
  <c r="E399" i="19"/>
  <c r="E398" i="19"/>
  <c r="E397" i="19"/>
  <c r="R397" i="19" s="1"/>
  <c r="R396" i="19"/>
  <c r="S396" i="19" s="1"/>
  <c r="T396" i="19" s="1"/>
  <c r="O396" i="19"/>
  <c r="E396" i="19"/>
  <c r="E395" i="19"/>
  <c r="R395" i="19" s="1"/>
  <c r="E394" i="19"/>
  <c r="E393" i="19"/>
  <c r="R393" i="19" s="1"/>
  <c r="E392" i="19"/>
  <c r="E391" i="19"/>
  <c r="R391" i="19" s="1"/>
  <c r="E390" i="19"/>
  <c r="R390" i="19" s="1"/>
  <c r="E389" i="19"/>
  <c r="R389" i="19" s="1"/>
  <c r="E388" i="19"/>
  <c r="R388" i="19" s="1"/>
  <c r="Y387" i="19"/>
  <c r="P387" i="19"/>
  <c r="E387" i="19"/>
  <c r="R387" i="19" s="1"/>
  <c r="AB386" i="19"/>
  <c r="AA386" i="19"/>
  <c r="P386" i="19"/>
  <c r="E386" i="19"/>
  <c r="E385" i="19"/>
  <c r="P384" i="19"/>
  <c r="E384" i="19"/>
  <c r="R383" i="19"/>
  <c r="P383" i="19"/>
  <c r="E383" i="19"/>
  <c r="AE382" i="19"/>
  <c r="AE386" i="19" s="1"/>
  <c r="AD382" i="19"/>
  <c r="AD386" i="19" s="1"/>
  <c r="AC382" i="19"/>
  <c r="AC386" i="19" s="1"/>
  <c r="AB382" i="19"/>
  <c r="AA382" i="19"/>
  <c r="Z382" i="19"/>
  <c r="P382" i="19"/>
  <c r="E382" i="19"/>
  <c r="R381" i="19"/>
  <c r="P381" i="19"/>
  <c r="E381" i="19"/>
  <c r="AH380" i="19"/>
  <c r="R380" i="19"/>
  <c r="P380" i="19"/>
  <c r="E380" i="19"/>
  <c r="E379" i="19"/>
  <c r="E378" i="19"/>
  <c r="P377" i="19"/>
  <c r="E377" i="19"/>
  <c r="R376" i="19"/>
  <c r="P376" i="19"/>
  <c r="E376" i="19"/>
  <c r="E375" i="19"/>
  <c r="E374" i="19"/>
  <c r="P373" i="19"/>
  <c r="E373" i="19"/>
  <c r="R372" i="19"/>
  <c r="P372" i="19"/>
  <c r="E372" i="19"/>
  <c r="E371" i="19"/>
  <c r="E370" i="19"/>
  <c r="E369" i="19"/>
  <c r="E368" i="19"/>
  <c r="Y367" i="19"/>
  <c r="U367" i="19"/>
  <c r="E367" i="19"/>
  <c r="Y366" i="19"/>
  <c r="E366" i="19"/>
  <c r="Y365" i="19"/>
  <c r="E365" i="19"/>
  <c r="U364" i="19"/>
  <c r="E364" i="19"/>
  <c r="Y363" i="19"/>
  <c r="U366" i="19" s="1"/>
  <c r="E363" i="19"/>
  <c r="Y362" i="19"/>
  <c r="Z362" i="19" s="1"/>
  <c r="U362" i="19"/>
  <c r="R362" i="19"/>
  <c r="E362" i="19"/>
  <c r="P362" i="19" s="1"/>
  <c r="E361" i="19"/>
  <c r="R360" i="19"/>
  <c r="S360" i="19" s="1"/>
  <c r="T360" i="19" s="1"/>
  <c r="P360" i="19"/>
  <c r="O360" i="19"/>
  <c r="E360" i="19"/>
  <c r="R359" i="19"/>
  <c r="O359" i="19" s="1"/>
  <c r="E359" i="19"/>
  <c r="P359" i="19" s="1"/>
  <c r="P358" i="19"/>
  <c r="E358" i="19"/>
  <c r="R357" i="19"/>
  <c r="P357" i="19"/>
  <c r="E357" i="19"/>
  <c r="R356" i="19"/>
  <c r="O356" i="19" s="1"/>
  <c r="P356" i="19"/>
  <c r="E356" i="19"/>
  <c r="S355" i="19"/>
  <c r="T355" i="19" s="1"/>
  <c r="R355" i="19"/>
  <c r="O355" i="19" s="1"/>
  <c r="E355" i="19"/>
  <c r="P355" i="19" s="1"/>
  <c r="R354" i="19"/>
  <c r="P354" i="19"/>
  <c r="E354" i="19"/>
  <c r="R353" i="19"/>
  <c r="E353" i="19"/>
  <c r="S352" i="19"/>
  <c r="T352" i="19" s="1"/>
  <c r="R352" i="19"/>
  <c r="O352" i="19" s="1"/>
  <c r="P352" i="19"/>
  <c r="E352" i="19"/>
  <c r="E351" i="19"/>
  <c r="E350" i="19"/>
  <c r="E349" i="19"/>
  <c r="E348" i="19"/>
  <c r="E347" i="19"/>
  <c r="E346" i="19"/>
  <c r="E345" i="19"/>
  <c r="AC344" i="19"/>
  <c r="U344" i="19" s="1"/>
  <c r="AB344" i="19"/>
  <c r="AA344" i="19"/>
  <c r="Z344" i="19"/>
  <c r="Y344" i="19"/>
  <c r="AE344" i="19" s="1"/>
  <c r="E344" i="19"/>
  <c r="AC343" i="19"/>
  <c r="AB343" i="19"/>
  <c r="AA343" i="19"/>
  <c r="Z343" i="19"/>
  <c r="AE343" i="19" s="1"/>
  <c r="Y343" i="19"/>
  <c r="E343" i="19"/>
  <c r="U342" i="19"/>
  <c r="E342" i="19"/>
  <c r="E341" i="19"/>
  <c r="R341" i="19" s="1"/>
  <c r="E340" i="19"/>
  <c r="P339" i="19"/>
  <c r="E339" i="19"/>
  <c r="R338" i="19"/>
  <c r="O338" i="19" s="1"/>
  <c r="E338" i="19"/>
  <c r="P337" i="19"/>
  <c r="E337" i="19"/>
  <c r="R337" i="19" s="1"/>
  <c r="R336" i="19"/>
  <c r="O336" i="19" s="1"/>
  <c r="P336" i="19"/>
  <c r="E336" i="19"/>
  <c r="E335" i="19"/>
  <c r="P334" i="19"/>
  <c r="E334" i="19"/>
  <c r="E333" i="19"/>
  <c r="E332" i="19"/>
  <c r="E331" i="19"/>
  <c r="U330" i="19"/>
  <c r="E330" i="19"/>
  <c r="U329" i="19"/>
  <c r="E329" i="19"/>
  <c r="E328" i="19"/>
  <c r="E327" i="19"/>
  <c r="U326" i="19"/>
  <c r="E326" i="19"/>
  <c r="AK325" i="19"/>
  <c r="V329" i="19" s="1"/>
  <c r="E325" i="19"/>
  <c r="AK324" i="19"/>
  <c r="U328" i="19" s="1"/>
  <c r="U324" i="19"/>
  <c r="E324" i="19"/>
  <c r="AK323" i="19"/>
  <c r="U323" i="19"/>
  <c r="E323" i="19"/>
  <c r="U322" i="19"/>
  <c r="E322" i="19"/>
  <c r="E321" i="19"/>
  <c r="E320" i="19"/>
  <c r="P319" i="19"/>
  <c r="E319" i="19"/>
  <c r="E318" i="19"/>
  <c r="E317" i="19"/>
  <c r="E316" i="19"/>
  <c r="P315" i="19"/>
  <c r="E315" i="19"/>
  <c r="E314" i="19"/>
  <c r="E313" i="19"/>
  <c r="E312" i="19"/>
  <c r="P311" i="19"/>
  <c r="E311" i="19"/>
  <c r="E310" i="19"/>
  <c r="E309" i="19"/>
  <c r="E308" i="19"/>
  <c r="P307" i="19"/>
  <c r="E307" i="19"/>
  <c r="E306" i="19"/>
  <c r="E305" i="19"/>
  <c r="E304" i="19"/>
  <c r="P303" i="19"/>
  <c r="E303" i="19"/>
  <c r="E302" i="19"/>
  <c r="E301" i="19"/>
  <c r="E300" i="19"/>
  <c r="P299" i="19"/>
  <c r="E299" i="19"/>
  <c r="E298" i="19"/>
  <c r="E297" i="19"/>
  <c r="E296" i="19"/>
  <c r="P295" i="19"/>
  <c r="E295" i="19"/>
  <c r="E294" i="19"/>
  <c r="E293" i="19"/>
  <c r="E292" i="19"/>
  <c r="Z291" i="19"/>
  <c r="Y291" i="19"/>
  <c r="E291" i="19"/>
  <c r="E290" i="19"/>
  <c r="E289" i="19"/>
  <c r="E288" i="19"/>
  <c r="E287" i="19"/>
  <c r="E286" i="19"/>
  <c r="Z285" i="19"/>
  <c r="Y285" i="19"/>
  <c r="E285" i="19"/>
  <c r="E284" i="19"/>
  <c r="AB283" i="19"/>
  <c r="AA283" i="19"/>
  <c r="Z283" i="19"/>
  <c r="Y283" i="19"/>
  <c r="AC283" i="19" s="1"/>
  <c r="E283" i="19"/>
  <c r="AB282" i="19"/>
  <c r="AA282" i="19"/>
  <c r="Z282" i="19"/>
  <c r="Y282" i="19"/>
  <c r="AC282" i="19" s="1"/>
  <c r="E282" i="19"/>
  <c r="E281" i="19"/>
  <c r="E280" i="19"/>
  <c r="P279" i="19"/>
  <c r="E279" i="19"/>
  <c r="E278" i="19"/>
  <c r="E277" i="19"/>
  <c r="E276" i="19"/>
  <c r="P276" i="19" s="1"/>
  <c r="E275" i="19"/>
  <c r="P274" i="19"/>
  <c r="E274" i="19"/>
  <c r="R274" i="19" s="1"/>
  <c r="R273" i="19"/>
  <c r="O273" i="19" s="1"/>
  <c r="E273" i="19"/>
  <c r="P273" i="19" s="1"/>
  <c r="P272" i="19"/>
  <c r="E272" i="19"/>
  <c r="R271" i="19"/>
  <c r="P271" i="19"/>
  <c r="E271" i="19"/>
  <c r="P270" i="19"/>
  <c r="O270" i="19"/>
  <c r="E270" i="19"/>
  <c r="R270" i="19" s="1"/>
  <c r="S270" i="19" s="1"/>
  <c r="T270" i="19" s="1"/>
  <c r="R269" i="19"/>
  <c r="O269" i="19" s="1"/>
  <c r="E269" i="19"/>
  <c r="P269" i="19" s="1"/>
  <c r="P268" i="19"/>
  <c r="E268" i="19"/>
  <c r="R267" i="19"/>
  <c r="P267" i="19"/>
  <c r="E267" i="19"/>
  <c r="P266" i="19"/>
  <c r="O266" i="19"/>
  <c r="E266" i="19"/>
  <c r="R266" i="19" s="1"/>
  <c r="S266" i="19" s="1"/>
  <c r="T266" i="19" s="1"/>
  <c r="R265" i="19"/>
  <c r="O265" i="19" s="1"/>
  <c r="E265" i="19"/>
  <c r="P265" i="19" s="1"/>
  <c r="P264" i="19"/>
  <c r="E264" i="19"/>
  <c r="R263" i="19"/>
  <c r="P263" i="19"/>
  <c r="E263" i="19"/>
  <c r="P262" i="19"/>
  <c r="O262" i="19"/>
  <c r="E262" i="19"/>
  <c r="R262" i="19" s="1"/>
  <c r="S262" i="19" s="1"/>
  <c r="T262" i="19" s="1"/>
  <c r="V261" i="19"/>
  <c r="U261" i="19"/>
  <c r="N261" i="19"/>
  <c r="K261" i="19"/>
  <c r="H261" i="19"/>
  <c r="I261" i="19" s="1"/>
  <c r="J261" i="19" s="1"/>
  <c r="E261" i="19"/>
  <c r="V260" i="19"/>
  <c r="U260" i="19"/>
  <c r="R260" i="19"/>
  <c r="H260" i="19"/>
  <c r="I260" i="19" s="1"/>
  <c r="K260" i="19" s="1"/>
  <c r="E260" i="19"/>
  <c r="V259" i="19"/>
  <c r="U259" i="19"/>
  <c r="J259" i="19"/>
  <c r="I259" i="19"/>
  <c r="K259" i="19" s="1"/>
  <c r="H259" i="19"/>
  <c r="N259" i="19" s="1"/>
  <c r="E259" i="19"/>
  <c r="R259" i="19" s="1"/>
  <c r="O259" i="19" s="1"/>
  <c r="V258" i="19"/>
  <c r="U258" i="19"/>
  <c r="I258" i="19"/>
  <c r="H258" i="19"/>
  <c r="N258" i="19" s="1"/>
  <c r="E258" i="19"/>
  <c r="V257" i="19"/>
  <c r="U257" i="19"/>
  <c r="N257" i="19"/>
  <c r="K257" i="19"/>
  <c r="H257" i="19"/>
  <c r="I257" i="19" s="1"/>
  <c r="J257" i="19" s="1"/>
  <c r="E257" i="19"/>
  <c r="V256" i="19"/>
  <c r="U256" i="19"/>
  <c r="R256" i="19"/>
  <c r="H256" i="19"/>
  <c r="I256" i="19" s="1"/>
  <c r="K256" i="19" s="1"/>
  <c r="E256" i="19"/>
  <c r="V255" i="19"/>
  <c r="U255" i="19"/>
  <c r="J255" i="19"/>
  <c r="I255" i="19"/>
  <c r="K255" i="19" s="1"/>
  <c r="H255" i="19"/>
  <c r="N255" i="19" s="1"/>
  <c r="E255" i="19"/>
  <c r="R255" i="19" s="1"/>
  <c r="O255" i="19" s="1"/>
  <c r="V254" i="19"/>
  <c r="U254" i="19"/>
  <c r="I254" i="19"/>
  <c r="H254" i="19"/>
  <c r="N254" i="19" s="1"/>
  <c r="E254" i="19"/>
  <c r="V253" i="19"/>
  <c r="U253" i="19"/>
  <c r="N253" i="19"/>
  <c r="K253" i="19"/>
  <c r="I253" i="19"/>
  <c r="J253" i="19" s="1"/>
  <c r="H253" i="19"/>
  <c r="E253" i="19"/>
  <c r="V252" i="19"/>
  <c r="U252" i="19"/>
  <c r="I252" i="19"/>
  <c r="K252" i="19" s="1"/>
  <c r="H252" i="19"/>
  <c r="N252" i="19" s="1"/>
  <c r="E252" i="19"/>
  <c r="E251" i="19"/>
  <c r="E250" i="19"/>
  <c r="P249" i="19"/>
  <c r="E249" i="19"/>
  <c r="E248" i="19"/>
  <c r="E247" i="19"/>
  <c r="E246" i="19"/>
  <c r="P245" i="19"/>
  <c r="E245" i="19"/>
  <c r="E244" i="19"/>
  <c r="E243" i="19"/>
  <c r="E242" i="19"/>
  <c r="P241" i="19"/>
  <c r="E241" i="19"/>
  <c r="E240" i="19"/>
  <c r="E239" i="19"/>
  <c r="E238" i="19"/>
  <c r="P237" i="19"/>
  <c r="E237" i="19"/>
  <c r="E236" i="19"/>
  <c r="E235" i="19"/>
  <c r="E234" i="19"/>
  <c r="P233" i="19"/>
  <c r="E233" i="19"/>
  <c r="E232" i="19"/>
  <c r="E231" i="19"/>
  <c r="E230" i="19"/>
  <c r="P229" i="19"/>
  <c r="E229" i="19"/>
  <c r="E228" i="19"/>
  <c r="E227" i="19"/>
  <c r="E226" i="19"/>
  <c r="P225" i="19"/>
  <c r="E225" i="19"/>
  <c r="E224" i="19"/>
  <c r="E223" i="19"/>
  <c r="E222" i="19"/>
  <c r="P221" i="19"/>
  <c r="E221" i="19"/>
  <c r="E220" i="19"/>
  <c r="E219" i="19"/>
  <c r="E218" i="19"/>
  <c r="P217" i="19"/>
  <c r="E217" i="19"/>
  <c r="E216" i="19"/>
  <c r="E215" i="19"/>
  <c r="E214" i="19"/>
  <c r="P213" i="19"/>
  <c r="E213" i="19"/>
  <c r="E212" i="19"/>
  <c r="E211" i="19"/>
  <c r="E210" i="19"/>
  <c r="P209" i="19"/>
  <c r="E209" i="19"/>
  <c r="E208" i="19"/>
  <c r="E207" i="19"/>
  <c r="E206" i="19"/>
  <c r="P205" i="19"/>
  <c r="E205" i="19"/>
  <c r="E204" i="19"/>
  <c r="E203" i="19"/>
  <c r="R202" i="19"/>
  <c r="E202" i="19"/>
  <c r="P202" i="19" s="1"/>
  <c r="E201" i="19"/>
  <c r="P200" i="19"/>
  <c r="E200" i="19"/>
  <c r="R200" i="19" s="1"/>
  <c r="E199" i="19"/>
  <c r="E198" i="19"/>
  <c r="P198" i="19" s="1"/>
  <c r="E197" i="19"/>
  <c r="P196" i="19"/>
  <c r="E196" i="19"/>
  <c r="R196" i="19" s="1"/>
  <c r="E195" i="19"/>
  <c r="R194" i="19"/>
  <c r="E194" i="19"/>
  <c r="P194" i="19" s="1"/>
  <c r="E193" i="19"/>
  <c r="P192" i="19"/>
  <c r="E192" i="19"/>
  <c r="R192" i="19" s="1"/>
  <c r="E191" i="19"/>
  <c r="E190" i="19"/>
  <c r="P190" i="19" s="1"/>
  <c r="E189" i="19"/>
  <c r="E188" i="19"/>
  <c r="R188" i="19" s="1"/>
  <c r="E187" i="19"/>
  <c r="R186" i="19"/>
  <c r="E186" i="19"/>
  <c r="P186" i="19" s="1"/>
  <c r="E185" i="19"/>
  <c r="P184" i="19"/>
  <c r="E184" i="19"/>
  <c r="R184" i="19" s="1"/>
  <c r="E183" i="19"/>
  <c r="E182" i="19"/>
  <c r="R181" i="19"/>
  <c r="P181" i="19"/>
  <c r="E181" i="19"/>
  <c r="P180" i="19"/>
  <c r="E180" i="19"/>
  <c r="R180" i="19" s="1"/>
  <c r="S180" i="19" s="1"/>
  <c r="T180" i="19" s="1"/>
  <c r="E179" i="19"/>
  <c r="P179" i="19" s="1"/>
  <c r="E178" i="19"/>
  <c r="R177" i="19"/>
  <c r="P177" i="19"/>
  <c r="E177" i="19"/>
  <c r="E176" i="19"/>
  <c r="R176" i="19" s="1"/>
  <c r="O176" i="19" s="1"/>
  <c r="E175" i="19"/>
  <c r="P175" i="19" s="1"/>
  <c r="E174" i="19"/>
  <c r="R173" i="19"/>
  <c r="P173" i="19"/>
  <c r="E173" i="19"/>
  <c r="E172" i="19"/>
  <c r="R172" i="19" s="1"/>
  <c r="O172" i="19" s="1"/>
  <c r="E171" i="19"/>
  <c r="P171" i="19" s="1"/>
  <c r="E170" i="19"/>
  <c r="R169" i="19"/>
  <c r="P169" i="19"/>
  <c r="E169" i="19"/>
  <c r="E168" i="19"/>
  <c r="R168" i="19" s="1"/>
  <c r="O168" i="19" s="1"/>
  <c r="E167" i="19"/>
  <c r="P167" i="19" s="1"/>
  <c r="E166" i="19"/>
  <c r="R165" i="19"/>
  <c r="P165" i="19"/>
  <c r="E165" i="19"/>
  <c r="E164" i="19"/>
  <c r="R164" i="19" s="1"/>
  <c r="O164" i="19" s="1"/>
  <c r="E163" i="19"/>
  <c r="P163" i="19" s="1"/>
  <c r="E162" i="19"/>
  <c r="W161" i="19"/>
  <c r="V161" i="19"/>
  <c r="U161" i="19"/>
  <c r="I161" i="19"/>
  <c r="K161" i="19" s="1"/>
  <c r="H161" i="19"/>
  <c r="N161" i="19" s="1"/>
  <c r="E161" i="19"/>
  <c r="W160" i="19"/>
  <c r="V160" i="19"/>
  <c r="P160" i="19" s="1"/>
  <c r="U160" i="19"/>
  <c r="H160" i="19"/>
  <c r="I160" i="19" s="1"/>
  <c r="E160" i="19"/>
  <c r="W159" i="19"/>
  <c r="V159" i="19"/>
  <c r="U159" i="19"/>
  <c r="H159" i="19"/>
  <c r="I159" i="19" s="1"/>
  <c r="J159" i="19" s="1"/>
  <c r="E159" i="19"/>
  <c r="W158" i="19"/>
  <c r="V158" i="19"/>
  <c r="U158" i="19"/>
  <c r="K158" i="19"/>
  <c r="H158" i="19"/>
  <c r="I158" i="19" s="1"/>
  <c r="J158" i="19" s="1"/>
  <c r="E158" i="19"/>
  <c r="W157" i="19"/>
  <c r="V157" i="19"/>
  <c r="U157" i="19"/>
  <c r="I157" i="19"/>
  <c r="K157" i="19" s="1"/>
  <c r="H157" i="19"/>
  <c r="N157" i="19" s="1"/>
  <c r="E157" i="19"/>
  <c r="W156" i="19"/>
  <c r="V156" i="19"/>
  <c r="U156" i="19"/>
  <c r="H156" i="19"/>
  <c r="I156" i="19" s="1"/>
  <c r="E156" i="19"/>
  <c r="W155" i="19"/>
  <c r="V155" i="19"/>
  <c r="U155" i="19"/>
  <c r="H155" i="19"/>
  <c r="I155" i="19" s="1"/>
  <c r="E155" i="19"/>
  <c r="W154" i="19"/>
  <c r="V154" i="19"/>
  <c r="U154" i="19"/>
  <c r="H154" i="19"/>
  <c r="N154" i="19" s="1"/>
  <c r="E154" i="19"/>
  <c r="W153" i="19"/>
  <c r="V153" i="19"/>
  <c r="U153" i="19"/>
  <c r="I153" i="19"/>
  <c r="K153" i="19" s="1"/>
  <c r="H153" i="19"/>
  <c r="N153" i="19" s="1"/>
  <c r="E153" i="19"/>
  <c r="W152" i="19"/>
  <c r="V152" i="19"/>
  <c r="U152" i="19"/>
  <c r="H152" i="19"/>
  <c r="I152" i="19" s="1"/>
  <c r="E152" i="19"/>
  <c r="V151" i="19"/>
  <c r="U151" i="19"/>
  <c r="H151" i="19"/>
  <c r="N151" i="19" s="1"/>
  <c r="E151" i="19"/>
  <c r="V150" i="19"/>
  <c r="U150" i="19"/>
  <c r="H150" i="19"/>
  <c r="I150" i="19" s="1"/>
  <c r="E150" i="19"/>
  <c r="V149" i="19"/>
  <c r="U149" i="19"/>
  <c r="H149" i="19"/>
  <c r="N149" i="19" s="1"/>
  <c r="E149" i="19"/>
  <c r="V148" i="19"/>
  <c r="U148" i="19"/>
  <c r="H148" i="19"/>
  <c r="I148" i="19" s="1"/>
  <c r="E148" i="19"/>
  <c r="V147" i="19"/>
  <c r="U147" i="19"/>
  <c r="H147" i="19"/>
  <c r="N147" i="19" s="1"/>
  <c r="E147" i="19"/>
  <c r="V146" i="19"/>
  <c r="U146" i="19"/>
  <c r="H146" i="19"/>
  <c r="I146" i="19" s="1"/>
  <c r="E146" i="19"/>
  <c r="V145" i="19"/>
  <c r="U145" i="19"/>
  <c r="H145" i="19"/>
  <c r="N145" i="19" s="1"/>
  <c r="E145" i="19"/>
  <c r="V144" i="19"/>
  <c r="U144" i="19"/>
  <c r="H144" i="19"/>
  <c r="I144" i="19" s="1"/>
  <c r="E144" i="19"/>
  <c r="V143" i="19"/>
  <c r="U143" i="19"/>
  <c r="H143" i="19"/>
  <c r="N143" i="19" s="1"/>
  <c r="E143" i="19"/>
  <c r="V142" i="19"/>
  <c r="U142" i="19"/>
  <c r="H142" i="19"/>
  <c r="I142" i="19" s="1"/>
  <c r="E142" i="19"/>
  <c r="H141" i="19"/>
  <c r="N141" i="19" s="1"/>
  <c r="E141" i="19"/>
  <c r="V140" i="19"/>
  <c r="H140" i="19"/>
  <c r="I140" i="19" s="1"/>
  <c r="E140" i="19"/>
  <c r="H139" i="19"/>
  <c r="N139" i="19" s="1"/>
  <c r="E139" i="19"/>
  <c r="V138" i="19"/>
  <c r="H138" i="19"/>
  <c r="I138" i="19" s="1"/>
  <c r="E138" i="19"/>
  <c r="H137" i="19"/>
  <c r="N137" i="19" s="1"/>
  <c r="E137" i="19"/>
  <c r="V136" i="19"/>
  <c r="H136" i="19"/>
  <c r="I136" i="19" s="1"/>
  <c r="E136" i="19"/>
  <c r="AH135" i="19"/>
  <c r="V141" i="19" s="1"/>
  <c r="U135" i="19"/>
  <c r="K135" i="19"/>
  <c r="I135" i="19"/>
  <c r="J135" i="19" s="1"/>
  <c r="H135" i="19"/>
  <c r="N135" i="19" s="1"/>
  <c r="E135" i="19"/>
  <c r="AH134" i="19"/>
  <c r="U141" i="19" s="1"/>
  <c r="V134" i="19"/>
  <c r="U134" i="19"/>
  <c r="H134" i="19"/>
  <c r="N134" i="19" s="1"/>
  <c r="E134" i="19"/>
  <c r="AH133" i="19"/>
  <c r="U133" i="19"/>
  <c r="I133" i="19"/>
  <c r="K133" i="19" s="1"/>
  <c r="H133" i="19"/>
  <c r="N133" i="19" s="1"/>
  <c r="E133" i="19"/>
  <c r="V132" i="19"/>
  <c r="U132" i="19"/>
  <c r="K132" i="19"/>
  <c r="I132" i="19"/>
  <c r="J132" i="19" s="1"/>
  <c r="H132" i="19"/>
  <c r="N132" i="19" s="1"/>
  <c r="E132" i="19"/>
  <c r="E131" i="19"/>
  <c r="E130" i="19"/>
  <c r="U129" i="19"/>
  <c r="E129" i="19"/>
  <c r="V128" i="19"/>
  <c r="E128" i="19"/>
  <c r="E127" i="19"/>
  <c r="E126" i="19"/>
  <c r="AM125" i="19"/>
  <c r="V130" i="19" s="1"/>
  <c r="V125" i="19"/>
  <c r="E125" i="19"/>
  <c r="AM124" i="19"/>
  <c r="U131" i="19" s="1"/>
  <c r="V124" i="19"/>
  <c r="U124" i="19"/>
  <c r="E124" i="19"/>
  <c r="AM123" i="19"/>
  <c r="V123" i="19"/>
  <c r="U123" i="19"/>
  <c r="E123" i="19"/>
  <c r="V122" i="19"/>
  <c r="U122" i="19"/>
  <c r="P122" i="19"/>
  <c r="E122" i="19"/>
  <c r="E121" i="19"/>
  <c r="U120" i="19"/>
  <c r="E120" i="19"/>
  <c r="E119" i="19"/>
  <c r="E118" i="19"/>
  <c r="E117" i="19"/>
  <c r="U116" i="19"/>
  <c r="E116" i="19"/>
  <c r="AC115" i="19"/>
  <c r="V121" i="19" s="1"/>
  <c r="E115" i="19"/>
  <c r="AC114" i="19"/>
  <c r="U118" i="19" s="1"/>
  <c r="U114" i="19"/>
  <c r="R114" i="19"/>
  <c r="E114" i="19"/>
  <c r="AC113" i="19"/>
  <c r="U113" i="19"/>
  <c r="E113" i="19"/>
  <c r="U112" i="19"/>
  <c r="E112" i="19"/>
  <c r="P111" i="19"/>
  <c r="E111" i="19"/>
  <c r="E110" i="19"/>
  <c r="R109" i="19"/>
  <c r="E109" i="19"/>
  <c r="E108" i="19"/>
  <c r="P107" i="19"/>
  <c r="E107" i="19"/>
  <c r="E106" i="19"/>
  <c r="R105" i="19"/>
  <c r="E105" i="19"/>
  <c r="E104" i="19"/>
  <c r="P103" i="19"/>
  <c r="E103" i="19"/>
  <c r="E102" i="19"/>
  <c r="R101" i="19"/>
  <c r="E101" i="19"/>
  <c r="E100" i="19"/>
  <c r="P99" i="19"/>
  <c r="E99" i="19"/>
  <c r="E98" i="19"/>
  <c r="R97" i="19"/>
  <c r="E97" i="19"/>
  <c r="E96" i="19"/>
  <c r="R96" i="19" s="1"/>
  <c r="P95" i="19"/>
  <c r="E95" i="19"/>
  <c r="R94" i="19"/>
  <c r="E94" i="19"/>
  <c r="P94" i="19" s="1"/>
  <c r="E93" i="19"/>
  <c r="P92" i="19"/>
  <c r="E92" i="19"/>
  <c r="R92" i="19" s="1"/>
  <c r="AD91" i="19"/>
  <c r="E91" i="19"/>
  <c r="AD90" i="19"/>
  <c r="E90" i="19"/>
  <c r="AD89" i="19"/>
  <c r="E89" i="19"/>
  <c r="AD88" i="19"/>
  <c r="E88" i="19"/>
  <c r="AB87" i="19"/>
  <c r="Y87" i="19"/>
  <c r="E87" i="19"/>
  <c r="AB86" i="19"/>
  <c r="AA86" i="19"/>
  <c r="AD86" i="19" s="1"/>
  <c r="Y86" i="19"/>
  <c r="E86" i="19"/>
  <c r="AB85" i="19"/>
  <c r="AA85" i="19"/>
  <c r="Y85" i="19"/>
  <c r="AD85" i="19" s="1"/>
  <c r="E85" i="19"/>
  <c r="AD84" i="19"/>
  <c r="E84" i="19"/>
  <c r="AC83" i="19"/>
  <c r="AB83" i="19"/>
  <c r="AA83" i="19"/>
  <c r="Y83" i="19"/>
  <c r="AD83" i="19" s="1"/>
  <c r="E83" i="19"/>
  <c r="AC82" i="19"/>
  <c r="AB82" i="19"/>
  <c r="AA82" i="19"/>
  <c r="Z82" i="19"/>
  <c r="AD82" i="19" s="1"/>
  <c r="AF82" i="19" s="1"/>
  <c r="Y82" i="19"/>
  <c r="E82" i="19"/>
  <c r="E81" i="19"/>
  <c r="P80" i="19"/>
  <c r="E80" i="19"/>
  <c r="R79" i="19"/>
  <c r="P79" i="19"/>
  <c r="E79" i="19"/>
  <c r="E78" i="19"/>
  <c r="E77" i="19"/>
  <c r="P76" i="19"/>
  <c r="E76" i="19"/>
  <c r="R75" i="19"/>
  <c r="P75" i="19"/>
  <c r="E75" i="19"/>
  <c r="E74" i="19"/>
  <c r="E73" i="19"/>
  <c r="P72" i="19"/>
  <c r="E72" i="19"/>
  <c r="R71" i="19"/>
  <c r="P71" i="19"/>
  <c r="E71" i="19"/>
  <c r="E70" i="19"/>
  <c r="E69" i="19"/>
  <c r="P68" i="19"/>
  <c r="E68" i="19"/>
  <c r="R67" i="19"/>
  <c r="P67" i="19"/>
  <c r="E67" i="19"/>
  <c r="E66" i="19"/>
  <c r="E65" i="19"/>
  <c r="P64" i="19"/>
  <c r="E64" i="19"/>
  <c r="R63" i="19"/>
  <c r="P63" i="19"/>
  <c r="E63" i="19"/>
  <c r="E62" i="19"/>
  <c r="J61" i="19"/>
  <c r="I61" i="19"/>
  <c r="K61" i="19" s="1"/>
  <c r="H61" i="19"/>
  <c r="N61" i="19" s="1"/>
  <c r="E61" i="19"/>
  <c r="V60" i="19"/>
  <c r="U60" i="19"/>
  <c r="H60" i="19"/>
  <c r="N60" i="19" s="1"/>
  <c r="E60" i="19"/>
  <c r="J59" i="19"/>
  <c r="I59" i="19"/>
  <c r="K59" i="19" s="1"/>
  <c r="H59" i="19"/>
  <c r="N59" i="19" s="1"/>
  <c r="E59" i="19"/>
  <c r="V58" i="19"/>
  <c r="U58" i="19"/>
  <c r="H58" i="19"/>
  <c r="N58" i="19" s="1"/>
  <c r="E58" i="19"/>
  <c r="J57" i="19"/>
  <c r="I57" i="19"/>
  <c r="K57" i="19" s="1"/>
  <c r="H57" i="19"/>
  <c r="N57" i="19" s="1"/>
  <c r="E57" i="19"/>
  <c r="AR56" i="19"/>
  <c r="V56" i="19"/>
  <c r="I56" i="19"/>
  <c r="K56" i="19" s="1"/>
  <c r="H56" i="19"/>
  <c r="N56" i="19" s="1"/>
  <c r="E56" i="19"/>
  <c r="AR55" i="19"/>
  <c r="V61" i="19" s="1"/>
  <c r="V55" i="19"/>
  <c r="U55" i="19"/>
  <c r="H55" i="19"/>
  <c r="N55" i="19" s="1"/>
  <c r="E55" i="19"/>
  <c r="AR54" i="19"/>
  <c r="U56" i="19" s="1"/>
  <c r="V54" i="19"/>
  <c r="U54" i="19"/>
  <c r="K54" i="19"/>
  <c r="J54" i="19"/>
  <c r="I54" i="19"/>
  <c r="H54" i="19"/>
  <c r="N54" i="19" s="1"/>
  <c r="E54" i="19"/>
  <c r="AR53" i="19"/>
  <c r="V53" i="19"/>
  <c r="U53" i="19"/>
  <c r="J53" i="19"/>
  <c r="I53" i="19"/>
  <c r="K53" i="19" s="1"/>
  <c r="H53" i="19"/>
  <c r="N53" i="19" s="1"/>
  <c r="E53" i="19"/>
  <c r="V52" i="19"/>
  <c r="U52" i="19"/>
  <c r="R52" i="19"/>
  <c r="S52" i="19" s="1"/>
  <c r="T52" i="19" s="1"/>
  <c r="P52" i="19"/>
  <c r="H52" i="19"/>
  <c r="N52" i="19" s="1"/>
  <c r="P51" i="19"/>
  <c r="E51" i="19"/>
  <c r="E50" i="19"/>
  <c r="E49" i="19"/>
  <c r="E48" i="19"/>
  <c r="P47" i="19"/>
  <c r="E47" i="19"/>
  <c r="E46" i="19"/>
  <c r="E45" i="19"/>
  <c r="E44" i="19"/>
  <c r="P43" i="19"/>
  <c r="E43" i="19"/>
  <c r="E42" i="19"/>
  <c r="E41" i="19"/>
  <c r="E40" i="19"/>
  <c r="P39" i="19"/>
  <c r="E39" i="19"/>
  <c r="E38" i="19"/>
  <c r="E37" i="19"/>
  <c r="E36" i="19"/>
  <c r="P35" i="19"/>
  <c r="E35" i="19"/>
  <c r="E34" i="19"/>
  <c r="E33" i="19"/>
  <c r="E32" i="19"/>
  <c r="P31" i="19"/>
  <c r="E31" i="19"/>
  <c r="E30" i="19"/>
  <c r="E29" i="19"/>
  <c r="E28" i="19"/>
  <c r="P27" i="19"/>
  <c r="E27" i="19"/>
  <c r="E26" i="19"/>
  <c r="E25" i="19"/>
  <c r="E24" i="19"/>
  <c r="P23" i="19"/>
  <c r="E23" i="19"/>
  <c r="E22" i="19"/>
  <c r="E21" i="19"/>
  <c r="E20" i="19"/>
  <c r="P19" i="19"/>
  <c r="E19" i="19"/>
  <c r="E18" i="19"/>
  <c r="E17" i="19"/>
  <c r="E16" i="19"/>
  <c r="P15" i="19"/>
  <c r="E15" i="19"/>
  <c r="E14" i="19"/>
  <c r="E13" i="19"/>
  <c r="E12" i="19"/>
  <c r="P11" i="19"/>
  <c r="E11" i="19"/>
  <c r="E10" i="19"/>
  <c r="E9" i="19"/>
  <c r="E8" i="19"/>
  <c r="P7" i="19"/>
  <c r="E7" i="19"/>
  <c r="E6" i="19"/>
  <c r="E5" i="19"/>
  <c r="E4" i="19"/>
  <c r="P3" i="19"/>
  <c r="E3" i="19"/>
  <c r="E2" i="19"/>
  <c r="R533" i="19" l="1"/>
  <c r="S533" i="19" s="1"/>
  <c r="T533" i="19" s="1"/>
  <c r="P539" i="19"/>
  <c r="R457" i="19"/>
  <c r="S457" i="19" s="1"/>
  <c r="T457" i="19" s="1"/>
  <c r="R453" i="19"/>
  <c r="R461" i="19"/>
  <c r="S461" i="19" s="1"/>
  <c r="T461" i="19" s="1"/>
  <c r="R449" i="19"/>
  <c r="S449" i="19" s="1"/>
  <c r="T449" i="19" s="1"/>
  <c r="O180" i="19"/>
  <c r="S484" i="19"/>
  <c r="T484" i="19" s="1"/>
  <c r="S338" i="19"/>
  <c r="T338" i="19" s="1"/>
  <c r="R17" i="19"/>
  <c r="P17" i="19"/>
  <c r="P30" i="19"/>
  <c r="R30" i="19"/>
  <c r="R36" i="19"/>
  <c r="P36" i="19"/>
  <c r="P46" i="19"/>
  <c r="R46" i="19"/>
  <c r="R49" i="19"/>
  <c r="P49" i="19"/>
  <c r="P54" i="19"/>
  <c r="R54" i="19"/>
  <c r="R65" i="19"/>
  <c r="P65" i="19"/>
  <c r="S67" i="19"/>
  <c r="T67" i="19" s="1"/>
  <c r="O67" i="19"/>
  <c r="R70" i="19"/>
  <c r="P70" i="19"/>
  <c r="R81" i="19"/>
  <c r="P81" i="19"/>
  <c r="U90" i="19"/>
  <c r="U88" i="19"/>
  <c r="U87" i="19"/>
  <c r="U91" i="19"/>
  <c r="U84" i="19"/>
  <c r="U89" i="19"/>
  <c r="U86" i="19"/>
  <c r="U85" i="19"/>
  <c r="U83" i="19"/>
  <c r="U82" i="19"/>
  <c r="P14" i="19"/>
  <c r="R14" i="19"/>
  <c r="R20" i="19"/>
  <c r="P20" i="19"/>
  <c r="R33" i="19"/>
  <c r="P33" i="19"/>
  <c r="R55" i="19"/>
  <c r="P55" i="19"/>
  <c r="P2" i="19"/>
  <c r="R2" i="19"/>
  <c r="R5" i="19"/>
  <c r="P5" i="19"/>
  <c r="R8" i="19"/>
  <c r="P8" i="19"/>
  <c r="P18" i="19"/>
  <c r="R18" i="19"/>
  <c r="R21" i="19"/>
  <c r="P21" i="19"/>
  <c r="R24" i="19"/>
  <c r="P24" i="19"/>
  <c r="P34" i="19"/>
  <c r="R34" i="19"/>
  <c r="R37" i="19"/>
  <c r="P37" i="19"/>
  <c r="R40" i="19"/>
  <c r="P40" i="19"/>
  <c r="P50" i="19"/>
  <c r="R50" i="19"/>
  <c r="P53" i="19"/>
  <c r="R53" i="19"/>
  <c r="S63" i="19"/>
  <c r="T63" i="19" s="1"/>
  <c r="O63" i="19"/>
  <c r="R66" i="19"/>
  <c r="P66" i="19"/>
  <c r="R77" i="19"/>
  <c r="P77" i="19"/>
  <c r="S79" i="19"/>
  <c r="T79" i="19" s="1"/>
  <c r="O79" i="19"/>
  <c r="P6" i="19"/>
  <c r="R6" i="19"/>
  <c r="R9" i="19"/>
  <c r="P9" i="19"/>
  <c r="R12" i="19"/>
  <c r="P12" i="19"/>
  <c r="P22" i="19"/>
  <c r="R22" i="19"/>
  <c r="R25" i="19"/>
  <c r="P25" i="19"/>
  <c r="R28" i="19"/>
  <c r="P28" i="19"/>
  <c r="P38" i="19"/>
  <c r="R38" i="19"/>
  <c r="R41" i="19"/>
  <c r="P41" i="19"/>
  <c r="R44" i="19"/>
  <c r="P44" i="19"/>
  <c r="R58" i="19"/>
  <c r="P58" i="19"/>
  <c r="R60" i="19"/>
  <c r="P60" i="19"/>
  <c r="R62" i="19"/>
  <c r="P62" i="19"/>
  <c r="R73" i="19"/>
  <c r="P73" i="19"/>
  <c r="S75" i="19"/>
  <c r="T75" i="19" s="1"/>
  <c r="O75" i="19"/>
  <c r="R78" i="19"/>
  <c r="P78" i="19"/>
  <c r="R4" i="19"/>
  <c r="P4" i="19"/>
  <c r="P10" i="19"/>
  <c r="R10" i="19"/>
  <c r="R13" i="19"/>
  <c r="P13" i="19"/>
  <c r="R16" i="19"/>
  <c r="P16" i="19"/>
  <c r="P26" i="19"/>
  <c r="R26" i="19"/>
  <c r="R29" i="19"/>
  <c r="P29" i="19"/>
  <c r="R32" i="19"/>
  <c r="P32" i="19"/>
  <c r="P42" i="19"/>
  <c r="R42" i="19"/>
  <c r="R45" i="19"/>
  <c r="P45" i="19"/>
  <c r="R48" i="19"/>
  <c r="P48" i="19"/>
  <c r="R69" i="19"/>
  <c r="P69" i="19"/>
  <c r="S71" i="19"/>
  <c r="T71" i="19" s="1"/>
  <c r="O71" i="19"/>
  <c r="R74" i="19"/>
  <c r="P74" i="19"/>
  <c r="R3" i="19"/>
  <c r="R7" i="19"/>
  <c r="R11" i="19"/>
  <c r="R15" i="19"/>
  <c r="R19" i="19"/>
  <c r="R23" i="19"/>
  <c r="R27" i="19"/>
  <c r="R31" i="19"/>
  <c r="R35" i="19"/>
  <c r="R39" i="19"/>
  <c r="R43" i="19"/>
  <c r="R47" i="19"/>
  <c r="R51" i="19"/>
  <c r="I52" i="19"/>
  <c r="O52" i="19"/>
  <c r="I55" i="19"/>
  <c r="J56" i="19"/>
  <c r="U57" i="19"/>
  <c r="I58" i="19"/>
  <c r="U59" i="19"/>
  <c r="I60" i="19"/>
  <c r="U61" i="19"/>
  <c r="R64" i="19"/>
  <c r="R68" i="19"/>
  <c r="R72" i="19"/>
  <c r="R76" i="19"/>
  <c r="R80" i="19"/>
  <c r="S96" i="19"/>
  <c r="T96" i="19" s="1"/>
  <c r="O96" i="19"/>
  <c r="P98" i="19"/>
  <c r="R98" i="19"/>
  <c r="P106" i="19"/>
  <c r="R106" i="19"/>
  <c r="R124" i="19"/>
  <c r="P124" i="19"/>
  <c r="J140" i="19"/>
  <c r="K140" i="19"/>
  <c r="R143" i="19"/>
  <c r="P143" i="19"/>
  <c r="R145" i="19"/>
  <c r="P145" i="19"/>
  <c r="R147" i="19"/>
  <c r="P147" i="19"/>
  <c r="R149" i="19"/>
  <c r="P149" i="19"/>
  <c r="R151" i="19"/>
  <c r="P151" i="19"/>
  <c r="R155" i="19"/>
  <c r="P155" i="19"/>
  <c r="P156" i="19"/>
  <c r="R156" i="19"/>
  <c r="P159" i="19"/>
  <c r="R159" i="19"/>
  <c r="K160" i="19"/>
  <c r="J160" i="19"/>
  <c r="P166" i="19"/>
  <c r="R166" i="19"/>
  <c r="P174" i="19"/>
  <c r="R174" i="19"/>
  <c r="V57" i="19"/>
  <c r="V59" i="19"/>
  <c r="AD87" i="19"/>
  <c r="S92" i="19"/>
  <c r="T92" i="19" s="1"/>
  <c r="O92" i="19"/>
  <c r="R93" i="19"/>
  <c r="P93" i="19"/>
  <c r="P96" i="19"/>
  <c r="S101" i="19"/>
  <c r="T101" i="19" s="1"/>
  <c r="O101" i="19"/>
  <c r="R104" i="19"/>
  <c r="P104" i="19"/>
  <c r="S109" i="19"/>
  <c r="T109" i="19" s="1"/>
  <c r="O109" i="19"/>
  <c r="R134" i="19"/>
  <c r="P134" i="19"/>
  <c r="J142" i="19"/>
  <c r="K142" i="19"/>
  <c r="J144" i="19"/>
  <c r="K144" i="19"/>
  <c r="J146" i="19"/>
  <c r="K146" i="19"/>
  <c r="J148" i="19"/>
  <c r="K148" i="19"/>
  <c r="J150" i="19"/>
  <c r="K150" i="19"/>
  <c r="J152" i="19"/>
  <c r="K152" i="19"/>
  <c r="P153" i="19"/>
  <c r="R153" i="19"/>
  <c r="K155" i="19"/>
  <c r="J155" i="19"/>
  <c r="P102" i="19"/>
  <c r="R102" i="19"/>
  <c r="P110" i="19"/>
  <c r="R110" i="19"/>
  <c r="P123" i="19"/>
  <c r="R123" i="19"/>
  <c r="R141" i="19"/>
  <c r="P141" i="19"/>
  <c r="J136" i="19"/>
  <c r="K136" i="19"/>
  <c r="J156" i="19"/>
  <c r="K156" i="19"/>
  <c r="P157" i="19"/>
  <c r="R157" i="19"/>
  <c r="P162" i="19"/>
  <c r="R162" i="19"/>
  <c r="P170" i="19"/>
  <c r="R170" i="19"/>
  <c r="P178" i="19"/>
  <c r="R178" i="19"/>
  <c r="P182" i="19"/>
  <c r="R182" i="19"/>
  <c r="S94" i="19"/>
  <c r="T94" i="19" s="1"/>
  <c r="O94" i="19"/>
  <c r="S97" i="19"/>
  <c r="T97" i="19" s="1"/>
  <c r="O97" i="19"/>
  <c r="R100" i="19"/>
  <c r="P100" i="19"/>
  <c r="S105" i="19"/>
  <c r="T105" i="19" s="1"/>
  <c r="O105" i="19"/>
  <c r="R108" i="19"/>
  <c r="P108" i="19"/>
  <c r="S114" i="19"/>
  <c r="T114" i="19" s="1"/>
  <c r="O114" i="19"/>
  <c r="R132" i="19"/>
  <c r="P132" i="19"/>
  <c r="J138" i="19"/>
  <c r="K138" i="19"/>
  <c r="P142" i="19"/>
  <c r="R142" i="19"/>
  <c r="P144" i="19"/>
  <c r="R144" i="19"/>
  <c r="P146" i="19"/>
  <c r="R146" i="19"/>
  <c r="P148" i="19"/>
  <c r="R148" i="19"/>
  <c r="P150" i="19"/>
  <c r="R150" i="19"/>
  <c r="P152" i="19"/>
  <c r="R152" i="19"/>
  <c r="R154" i="19"/>
  <c r="P154" i="19"/>
  <c r="R158" i="19"/>
  <c r="P158" i="19"/>
  <c r="R95" i="19"/>
  <c r="P97" i="19"/>
  <c r="R99" i="19"/>
  <c r="P101" i="19"/>
  <c r="R103" i="19"/>
  <c r="P105" i="19"/>
  <c r="R107" i="19"/>
  <c r="P109" i="19"/>
  <c r="R111" i="19"/>
  <c r="V113" i="19"/>
  <c r="P114" i="19"/>
  <c r="V115" i="19"/>
  <c r="V118" i="19"/>
  <c r="U119" i="19"/>
  <c r="R122" i="19"/>
  <c r="U125" i="19"/>
  <c r="V127" i="19"/>
  <c r="U128" i="19"/>
  <c r="V131" i="19"/>
  <c r="V133" i="19"/>
  <c r="I134" i="19"/>
  <c r="U136" i="19"/>
  <c r="I137" i="19"/>
  <c r="U138" i="19"/>
  <c r="I139" i="19"/>
  <c r="U140" i="19"/>
  <c r="I141" i="19"/>
  <c r="I143" i="19"/>
  <c r="I145" i="19"/>
  <c r="I147" i="19"/>
  <c r="I149" i="19"/>
  <c r="I151" i="19"/>
  <c r="I154" i="19"/>
  <c r="N160" i="19"/>
  <c r="S164" i="19"/>
  <c r="T164" i="19" s="1"/>
  <c r="S165" i="19"/>
  <c r="T165" i="19" s="1"/>
  <c r="O165" i="19"/>
  <c r="S168" i="19"/>
  <c r="T168" i="19" s="1"/>
  <c r="S169" i="19"/>
  <c r="T169" i="19" s="1"/>
  <c r="O169" i="19"/>
  <c r="S172" i="19"/>
  <c r="T172" i="19" s="1"/>
  <c r="S173" i="19"/>
  <c r="T173" i="19" s="1"/>
  <c r="O173" i="19"/>
  <c r="S176" i="19"/>
  <c r="T176" i="19" s="1"/>
  <c r="S177" i="19"/>
  <c r="T177" i="19" s="1"/>
  <c r="O177" i="19"/>
  <c r="S181" i="19"/>
  <c r="T181" i="19" s="1"/>
  <c r="O181" i="19"/>
  <c r="S184" i="19"/>
  <c r="T184" i="19" s="1"/>
  <c r="O184" i="19"/>
  <c r="P185" i="19"/>
  <c r="R185" i="19"/>
  <c r="R190" i="19"/>
  <c r="S192" i="19"/>
  <c r="T192" i="19" s="1"/>
  <c r="O192" i="19"/>
  <c r="P193" i="19"/>
  <c r="R193" i="19"/>
  <c r="R198" i="19"/>
  <c r="S200" i="19"/>
  <c r="T200" i="19" s="1"/>
  <c r="O200" i="19"/>
  <c r="P201" i="19"/>
  <c r="R201" i="19"/>
  <c r="P204" i="19"/>
  <c r="R204" i="19"/>
  <c r="R207" i="19"/>
  <c r="P207" i="19"/>
  <c r="R210" i="19"/>
  <c r="P210" i="19"/>
  <c r="P220" i="19"/>
  <c r="R220" i="19"/>
  <c r="R223" i="19"/>
  <c r="P223" i="19"/>
  <c r="R226" i="19"/>
  <c r="P226" i="19"/>
  <c r="P236" i="19"/>
  <c r="R236" i="19"/>
  <c r="R239" i="19"/>
  <c r="P239" i="19"/>
  <c r="R242" i="19"/>
  <c r="P242" i="19"/>
  <c r="R252" i="19"/>
  <c r="P252" i="19"/>
  <c r="V119" i="19"/>
  <c r="N136" i="19"/>
  <c r="N138" i="19"/>
  <c r="N140" i="19"/>
  <c r="N142" i="19"/>
  <c r="N144" i="19"/>
  <c r="N146" i="19"/>
  <c r="N148" i="19"/>
  <c r="N150" i="19"/>
  <c r="N152" i="19"/>
  <c r="N156" i="19"/>
  <c r="R183" i="19"/>
  <c r="P183" i="19"/>
  <c r="R191" i="19"/>
  <c r="P191" i="19"/>
  <c r="R199" i="19"/>
  <c r="P199" i="19"/>
  <c r="P208" i="19"/>
  <c r="R208" i="19"/>
  <c r="R211" i="19"/>
  <c r="P211" i="19"/>
  <c r="R214" i="19"/>
  <c r="P214" i="19"/>
  <c r="P224" i="19"/>
  <c r="R224" i="19"/>
  <c r="R227" i="19"/>
  <c r="P227" i="19"/>
  <c r="R230" i="19"/>
  <c r="P230" i="19"/>
  <c r="P240" i="19"/>
  <c r="R240" i="19"/>
  <c r="R243" i="19"/>
  <c r="P243" i="19"/>
  <c r="R246" i="19"/>
  <c r="P246" i="19"/>
  <c r="P257" i="19"/>
  <c r="R257" i="19"/>
  <c r="V114" i="19"/>
  <c r="V116" i="19"/>
  <c r="U117" i="19"/>
  <c r="V120" i="19"/>
  <c r="U121" i="19"/>
  <c r="U126" i="19"/>
  <c r="V129" i="19"/>
  <c r="U130" i="19"/>
  <c r="J133" i="19"/>
  <c r="V135" i="19"/>
  <c r="U137" i="19"/>
  <c r="U139" i="19"/>
  <c r="J153" i="19"/>
  <c r="N155" i="19"/>
  <c r="J157" i="19"/>
  <c r="K159" i="19"/>
  <c r="R160" i="19"/>
  <c r="J161" i="19"/>
  <c r="S186" i="19"/>
  <c r="T186" i="19" s="1"/>
  <c r="O186" i="19"/>
  <c r="S188" i="19"/>
  <c r="T188" i="19" s="1"/>
  <c r="O188" i="19"/>
  <c r="P189" i="19"/>
  <c r="R189" i="19"/>
  <c r="S194" i="19"/>
  <c r="T194" i="19" s="1"/>
  <c r="O194" i="19"/>
  <c r="S196" i="19"/>
  <c r="T196" i="19" s="1"/>
  <c r="O196" i="19"/>
  <c r="P197" i="19"/>
  <c r="R197" i="19"/>
  <c r="S202" i="19"/>
  <c r="T202" i="19" s="1"/>
  <c r="O202" i="19"/>
  <c r="P212" i="19"/>
  <c r="R212" i="19"/>
  <c r="R215" i="19"/>
  <c r="P215" i="19"/>
  <c r="R218" i="19"/>
  <c r="P218" i="19"/>
  <c r="P228" i="19"/>
  <c r="R228" i="19"/>
  <c r="R231" i="19"/>
  <c r="P231" i="19"/>
  <c r="R234" i="19"/>
  <c r="P234" i="19"/>
  <c r="P244" i="19"/>
  <c r="R244" i="19"/>
  <c r="R247" i="19"/>
  <c r="P247" i="19"/>
  <c r="R250" i="19"/>
  <c r="P250" i="19"/>
  <c r="V112" i="19"/>
  <c r="U115" i="19"/>
  <c r="V117" i="19"/>
  <c r="V126" i="19"/>
  <c r="U127" i="19"/>
  <c r="V137" i="19"/>
  <c r="V139" i="19"/>
  <c r="N159" i="19"/>
  <c r="R163" i="19"/>
  <c r="P164" i="19"/>
  <c r="R167" i="19"/>
  <c r="P168" i="19"/>
  <c r="R171" i="19"/>
  <c r="P172" i="19"/>
  <c r="R175" i="19"/>
  <c r="P176" i="19"/>
  <c r="R179" i="19"/>
  <c r="R187" i="19"/>
  <c r="P187" i="19"/>
  <c r="P188" i="19"/>
  <c r="R195" i="19"/>
  <c r="P195" i="19"/>
  <c r="R203" i="19"/>
  <c r="P203" i="19"/>
  <c r="R206" i="19"/>
  <c r="P206" i="19"/>
  <c r="P216" i="19"/>
  <c r="R216" i="19"/>
  <c r="R219" i="19"/>
  <c r="P219" i="19"/>
  <c r="R222" i="19"/>
  <c r="P222" i="19"/>
  <c r="P232" i="19"/>
  <c r="R232" i="19"/>
  <c r="R235" i="19"/>
  <c r="P235" i="19"/>
  <c r="R238" i="19"/>
  <c r="P238" i="19"/>
  <c r="P248" i="19"/>
  <c r="R248" i="19"/>
  <c r="R251" i="19"/>
  <c r="P251" i="19"/>
  <c r="P253" i="19"/>
  <c r="R253" i="19"/>
  <c r="P261" i="19"/>
  <c r="R261" i="19"/>
  <c r="N158" i="19"/>
  <c r="R205" i="19"/>
  <c r="R209" i="19"/>
  <c r="R213" i="19"/>
  <c r="R217" i="19"/>
  <c r="R221" i="19"/>
  <c r="R225" i="19"/>
  <c r="R229" i="19"/>
  <c r="R233" i="19"/>
  <c r="R237" i="19"/>
  <c r="R241" i="19"/>
  <c r="R245" i="19"/>
  <c r="R249" i="19"/>
  <c r="J252" i="19"/>
  <c r="P255" i="19"/>
  <c r="J256" i="19"/>
  <c r="P259" i="19"/>
  <c r="J260" i="19"/>
  <c r="S263" i="19"/>
  <c r="T263" i="19" s="1"/>
  <c r="O263" i="19"/>
  <c r="R264" i="19"/>
  <c r="S265" i="19"/>
  <c r="T265" i="19" s="1"/>
  <c r="S267" i="19"/>
  <c r="T267" i="19" s="1"/>
  <c r="O267" i="19"/>
  <c r="R268" i="19"/>
  <c r="S269" i="19"/>
  <c r="T269" i="19" s="1"/>
  <c r="S271" i="19"/>
  <c r="T271" i="19" s="1"/>
  <c r="O271" i="19"/>
  <c r="R272" i="19"/>
  <c r="S273" i="19"/>
  <c r="T273" i="19" s="1"/>
  <c r="R277" i="19"/>
  <c r="P277" i="19"/>
  <c r="P298" i="19"/>
  <c r="R298" i="19"/>
  <c r="R301" i="19"/>
  <c r="P301" i="19"/>
  <c r="R304" i="19"/>
  <c r="P304" i="19"/>
  <c r="P314" i="19"/>
  <c r="R314" i="19"/>
  <c r="R317" i="19"/>
  <c r="P317" i="19"/>
  <c r="R320" i="19"/>
  <c r="P320" i="19"/>
  <c r="P340" i="19"/>
  <c r="R340" i="19"/>
  <c r="S255" i="19"/>
  <c r="T255" i="19" s="1"/>
  <c r="S259" i="19"/>
  <c r="T259" i="19" s="1"/>
  <c r="S274" i="19"/>
  <c r="T274" i="19" s="1"/>
  <c r="O274" i="19"/>
  <c r="P275" i="19"/>
  <c r="R275" i="19"/>
  <c r="R280" i="19"/>
  <c r="P280" i="19"/>
  <c r="U285" i="19"/>
  <c r="U284" i="19"/>
  <c r="U283" i="19"/>
  <c r="U291" i="19"/>
  <c r="U290" i="19"/>
  <c r="U289" i="19"/>
  <c r="U288" i="19"/>
  <c r="U287" i="19"/>
  <c r="U286" i="19"/>
  <c r="U282" i="19"/>
  <c r="R292" i="19"/>
  <c r="P292" i="19"/>
  <c r="P302" i="19"/>
  <c r="R302" i="19"/>
  <c r="R305" i="19"/>
  <c r="P305" i="19"/>
  <c r="R308" i="19"/>
  <c r="P308" i="19"/>
  <c r="P318" i="19"/>
  <c r="R318" i="19"/>
  <c r="R321" i="19"/>
  <c r="P321" i="19"/>
  <c r="R332" i="19"/>
  <c r="P332" i="19"/>
  <c r="R335" i="19"/>
  <c r="P335" i="19"/>
  <c r="O337" i="19"/>
  <c r="S337" i="19"/>
  <c r="T337" i="19" s="1"/>
  <c r="S341" i="19"/>
  <c r="T341" i="19" s="1"/>
  <c r="O341" i="19"/>
  <c r="P256" i="19"/>
  <c r="P260" i="19"/>
  <c r="P278" i="19"/>
  <c r="R278" i="19"/>
  <c r="R281" i="19"/>
  <c r="P281" i="19"/>
  <c r="R293" i="19"/>
  <c r="P293" i="19"/>
  <c r="R296" i="19"/>
  <c r="P296" i="19"/>
  <c r="P306" i="19"/>
  <c r="R306" i="19"/>
  <c r="R309" i="19"/>
  <c r="P309" i="19"/>
  <c r="R312" i="19"/>
  <c r="P312" i="19"/>
  <c r="P333" i="19"/>
  <c r="R333" i="19"/>
  <c r="K254" i="19"/>
  <c r="J254" i="19"/>
  <c r="S256" i="19"/>
  <c r="T256" i="19" s="1"/>
  <c r="O256" i="19"/>
  <c r="K258" i="19"/>
  <c r="J258" i="19"/>
  <c r="S260" i="19"/>
  <c r="T260" i="19" s="1"/>
  <c r="O260" i="19"/>
  <c r="R276" i="19"/>
  <c r="P294" i="19"/>
  <c r="R294" i="19"/>
  <c r="R297" i="19"/>
  <c r="P297" i="19"/>
  <c r="R300" i="19"/>
  <c r="P300" i="19"/>
  <c r="P310" i="19"/>
  <c r="R310" i="19"/>
  <c r="R313" i="19"/>
  <c r="P313" i="19"/>
  <c r="R316" i="19"/>
  <c r="P316" i="19"/>
  <c r="R329" i="19"/>
  <c r="P329" i="19"/>
  <c r="R342" i="19"/>
  <c r="P342" i="19"/>
  <c r="P344" i="19"/>
  <c r="R344" i="19"/>
  <c r="P367" i="19"/>
  <c r="R367" i="19"/>
  <c r="N256" i="19"/>
  <c r="N260" i="19"/>
  <c r="R279" i="19"/>
  <c r="R295" i="19"/>
  <c r="R299" i="19"/>
  <c r="R303" i="19"/>
  <c r="R307" i="19"/>
  <c r="R311" i="19"/>
  <c r="R315" i="19"/>
  <c r="R319" i="19"/>
  <c r="V324" i="19"/>
  <c r="V326" i="19"/>
  <c r="U327" i="19"/>
  <c r="V330" i="19"/>
  <c r="U331" i="19"/>
  <c r="R334" i="19"/>
  <c r="S336" i="19"/>
  <c r="T336" i="19" s="1"/>
  <c r="R339" i="19"/>
  <c r="S356" i="19"/>
  <c r="T356" i="19" s="1"/>
  <c r="S357" i="19"/>
  <c r="T357" i="19" s="1"/>
  <c r="O357" i="19"/>
  <c r="R358" i="19"/>
  <c r="S359" i="19"/>
  <c r="T359" i="19" s="1"/>
  <c r="P361" i="19"/>
  <c r="R361" i="19"/>
  <c r="S383" i="19"/>
  <c r="T383" i="19" s="1"/>
  <c r="O383" i="19"/>
  <c r="S387" i="19"/>
  <c r="T387" i="19" s="1"/>
  <c r="O387" i="19"/>
  <c r="S389" i="19"/>
  <c r="T389" i="19" s="1"/>
  <c r="O389" i="19"/>
  <c r="S395" i="19"/>
  <c r="T395" i="19" s="1"/>
  <c r="O395" i="19"/>
  <c r="V322" i="19"/>
  <c r="U325" i="19"/>
  <c r="V327" i="19"/>
  <c r="V331" i="19"/>
  <c r="P338" i="19"/>
  <c r="P341" i="19"/>
  <c r="R378" i="19"/>
  <c r="P378" i="19"/>
  <c r="S380" i="19"/>
  <c r="T380" i="19" s="1"/>
  <c r="O380" i="19"/>
  <c r="S381" i="19"/>
  <c r="T381" i="19" s="1"/>
  <c r="O381" i="19"/>
  <c r="S390" i="19"/>
  <c r="T390" i="19" s="1"/>
  <c r="O390" i="19"/>
  <c r="S393" i="19"/>
  <c r="T393" i="19" s="1"/>
  <c r="O393" i="19"/>
  <c r="V323" i="19"/>
  <c r="V325" i="19"/>
  <c r="V328" i="19"/>
  <c r="U343" i="19"/>
  <c r="P353" i="19"/>
  <c r="AA362" i="19"/>
  <c r="S362" i="19"/>
  <c r="T362" i="19" s="1"/>
  <c r="O362" i="19"/>
  <c r="R374" i="19"/>
  <c r="P374" i="19"/>
  <c r="S376" i="19"/>
  <c r="T376" i="19" s="1"/>
  <c r="O376" i="19"/>
  <c r="R379" i="19"/>
  <c r="P379" i="19"/>
  <c r="S391" i="19"/>
  <c r="T391" i="19" s="1"/>
  <c r="O391" i="19"/>
  <c r="U351" i="19"/>
  <c r="U350" i="19"/>
  <c r="U349" i="19"/>
  <c r="U348" i="19"/>
  <c r="U347" i="19"/>
  <c r="U346" i="19"/>
  <c r="U345" i="19"/>
  <c r="S353" i="19"/>
  <c r="T353" i="19" s="1"/>
  <c r="O353" i="19"/>
  <c r="S354" i="19"/>
  <c r="T354" i="19" s="1"/>
  <c r="O354" i="19"/>
  <c r="P364" i="19"/>
  <c r="R364" i="19"/>
  <c r="S372" i="19"/>
  <c r="T372" i="19" s="1"/>
  <c r="O372" i="19"/>
  <c r="R375" i="19"/>
  <c r="P375" i="19"/>
  <c r="R385" i="19"/>
  <c r="P385" i="19"/>
  <c r="S388" i="19"/>
  <c r="T388" i="19" s="1"/>
  <c r="O388" i="19"/>
  <c r="U365" i="19"/>
  <c r="U368" i="19"/>
  <c r="U369" i="19"/>
  <c r="U370" i="19"/>
  <c r="U371" i="19"/>
  <c r="R373" i="19"/>
  <c r="R377" i="19"/>
  <c r="R382" i="19"/>
  <c r="R384" i="19"/>
  <c r="R386" i="19"/>
  <c r="P388" i="19"/>
  <c r="P389" i="19"/>
  <c r="P390" i="19"/>
  <c r="P391" i="19"/>
  <c r="P393" i="19"/>
  <c r="P395" i="19"/>
  <c r="R409" i="19"/>
  <c r="P409" i="19"/>
  <c r="R414" i="19"/>
  <c r="P414" i="19"/>
  <c r="S419" i="19"/>
  <c r="T419" i="19" s="1"/>
  <c r="O419" i="19"/>
  <c r="S433" i="19"/>
  <c r="T433" i="19" s="1"/>
  <c r="O433" i="19"/>
  <c r="S435" i="19"/>
  <c r="T435" i="19" s="1"/>
  <c r="O435" i="19"/>
  <c r="S437" i="19"/>
  <c r="T437" i="19" s="1"/>
  <c r="O437" i="19"/>
  <c r="S439" i="19"/>
  <c r="T439" i="19" s="1"/>
  <c r="O439" i="19"/>
  <c r="S441" i="19"/>
  <c r="T441" i="19" s="1"/>
  <c r="O441" i="19"/>
  <c r="S443" i="19"/>
  <c r="T443" i="19" s="1"/>
  <c r="O443" i="19"/>
  <c r="S445" i="19"/>
  <c r="T445" i="19" s="1"/>
  <c r="O445" i="19"/>
  <c r="S447" i="19"/>
  <c r="T447" i="19" s="1"/>
  <c r="O447" i="19"/>
  <c r="O449" i="19"/>
  <c r="S451" i="19"/>
  <c r="T451" i="19" s="1"/>
  <c r="O451" i="19"/>
  <c r="S453" i="19"/>
  <c r="T453" i="19" s="1"/>
  <c r="O453" i="19"/>
  <c r="S455" i="19"/>
  <c r="T455" i="19" s="1"/>
  <c r="O455" i="19"/>
  <c r="O457" i="19"/>
  <c r="S459" i="19"/>
  <c r="T459" i="19" s="1"/>
  <c r="O459" i="19"/>
  <c r="O461" i="19"/>
  <c r="S463" i="19"/>
  <c r="T463" i="19" s="1"/>
  <c r="O463" i="19"/>
  <c r="S465" i="19"/>
  <c r="T465" i="19" s="1"/>
  <c r="O465" i="19"/>
  <c r="S467" i="19"/>
  <c r="T467" i="19" s="1"/>
  <c r="O467" i="19"/>
  <c r="S469" i="19"/>
  <c r="T469" i="19" s="1"/>
  <c r="O469" i="19"/>
  <c r="S471" i="19"/>
  <c r="T471" i="19" s="1"/>
  <c r="O471" i="19"/>
  <c r="R472" i="19"/>
  <c r="P472" i="19"/>
  <c r="U363" i="19"/>
  <c r="R392" i="19"/>
  <c r="P392" i="19"/>
  <c r="P394" i="19"/>
  <c r="R394" i="19"/>
  <c r="S400" i="19"/>
  <c r="T400" i="19" s="1"/>
  <c r="O400" i="19"/>
  <c r="P403" i="19"/>
  <c r="R403" i="19"/>
  <c r="R410" i="19"/>
  <c r="P410" i="19"/>
  <c r="P412" i="19"/>
  <c r="R412" i="19"/>
  <c r="P420" i="19"/>
  <c r="R420" i="19"/>
  <c r="AG386" i="19"/>
  <c r="Y388" i="19" s="1"/>
  <c r="Y389" i="19"/>
  <c r="Y390" i="19" s="1"/>
  <c r="S397" i="19"/>
  <c r="T397" i="19" s="1"/>
  <c r="O397" i="19"/>
  <c r="P398" i="19"/>
  <c r="R398" i="19"/>
  <c r="P401" i="19"/>
  <c r="R401" i="19"/>
  <c r="S415" i="19"/>
  <c r="T415" i="19" s="1"/>
  <c r="O415" i="19"/>
  <c r="R418" i="19"/>
  <c r="P418" i="19"/>
  <c r="P397" i="19"/>
  <c r="R399" i="19"/>
  <c r="P399" i="19"/>
  <c r="P416" i="19"/>
  <c r="R416" i="19"/>
  <c r="P423" i="19"/>
  <c r="R423" i="19"/>
  <c r="R429" i="19"/>
  <c r="P429" i="19"/>
  <c r="P396" i="19"/>
  <c r="P400" i="19"/>
  <c r="R402" i="19"/>
  <c r="U405" i="19"/>
  <c r="V407" i="19"/>
  <c r="U408" i="19"/>
  <c r="V411" i="19"/>
  <c r="R413" i="19"/>
  <c r="P415" i="19"/>
  <c r="R417" i="19"/>
  <c r="P419" i="19"/>
  <c r="R421" i="19"/>
  <c r="K425" i="19"/>
  <c r="K427" i="19"/>
  <c r="J428" i="19"/>
  <c r="P502" i="19"/>
  <c r="R502" i="19"/>
  <c r="P509" i="19"/>
  <c r="R509" i="19"/>
  <c r="N428" i="19"/>
  <c r="S483" i="19"/>
  <c r="T483" i="19" s="1"/>
  <c r="O483" i="19"/>
  <c r="S488" i="19"/>
  <c r="T488" i="19" s="1"/>
  <c r="O488" i="19"/>
  <c r="R491" i="19"/>
  <c r="P491" i="19"/>
  <c r="U404" i="19"/>
  <c r="U406" i="19"/>
  <c r="K423" i="19"/>
  <c r="K426" i="19"/>
  <c r="N430" i="19"/>
  <c r="K431" i="19"/>
  <c r="R432" i="19"/>
  <c r="P432" i="19"/>
  <c r="P434" i="19"/>
  <c r="R434" i="19"/>
  <c r="R436" i="19"/>
  <c r="P436" i="19"/>
  <c r="P438" i="19"/>
  <c r="R438" i="19"/>
  <c r="R440" i="19"/>
  <c r="P440" i="19"/>
  <c r="P442" i="19"/>
  <c r="R442" i="19"/>
  <c r="R444" i="19"/>
  <c r="P444" i="19"/>
  <c r="P446" i="19"/>
  <c r="R446" i="19"/>
  <c r="R448" i="19"/>
  <c r="P448" i="19"/>
  <c r="P450" i="19"/>
  <c r="R450" i="19"/>
  <c r="R452" i="19"/>
  <c r="P452" i="19"/>
  <c r="P454" i="19"/>
  <c r="R454" i="19"/>
  <c r="R456" i="19"/>
  <c r="P456" i="19"/>
  <c r="P458" i="19"/>
  <c r="R458" i="19"/>
  <c r="R460" i="19"/>
  <c r="P460" i="19"/>
  <c r="P462" i="19"/>
  <c r="R462" i="19"/>
  <c r="R464" i="19"/>
  <c r="P464" i="19"/>
  <c r="P466" i="19"/>
  <c r="R466" i="19"/>
  <c r="R468" i="19"/>
  <c r="P468" i="19"/>
  <c r="P470" i="19"/>
  <c r="R470" i="19"/>
  <c r="S485" i="19"/>
  <c r="T485" i="19" s="1"/>
  <c r="O485" i="19"/>
  <c r="P486" i="19"/>
  <c r="R486" i="19"/>
  <c r="P489" i="19"/>
  <c r="R489" i="19"/>
  <c r="P424" i="19"/>
  <c r="R424" i="19"/>
  <c r="P482" i="19"/>
  <c r="R482" i="19"/>
  <c r="R487" i="19"/>
  <c r="P487" i="19"/>
  <c r="P492" i="19"/>
  <c r="R492" i="19"/>
  <c r="V425" i="19"/>
  <c r="V426" i="19"/>
  <c r="V427" i="19"/>
  <c r="U430" i="19"/>
  <c r="V431" i="19"/>
  <c r="P484" i="19"/>
  <c r="P488" i="19"/>
  <c r="R490" i="19"/>
  <c r="V500" i="19"/>
  <c r="V496" i="19"/>
  <c r="V494" i="19"/>
  <c r="V498" i="19"/>
  <c r="V495" i="19"/>
  <c r="V493" i="19"/>
  <c r="V499" i="19"/>
  <c r="U505" i="19"/>
  <c r="U507" i="19"/>
  <c r="U511" i="19"/>
  <c r="P533" i="19"/>
  <c r="P535" i="19"/>
  <c r="R535" i="19"/>
  <c r="U504" i="19"/>
  <c r="U501" i="19"/>
  <c r="U497" i="19"/>
  <c r="U499" i="19"/>
  <c r="V497" i="19"/>
  <c r="V501" i="19"/>
  <c r="R531" i="19"/>
  <c r="U508" i="19"/>
  <c r="U506" i="19"/>
  <c r="U503" i="19"/>
  <c r="U510" i="19"/>
  <c r="P512" i="19"/>
  <c r="R512" i="19"/>
  <c r="S513" i="19"/>
  <c r="T513" i="19" s="1"/>
  <c r="O513" i="19"/>
  <c r="R514" i="19"/>
  <c r="P514" i="19"/>
  <c r="S515" i="19"/>
  <c r="T515" i="19" s="1"/>
  <c r="O515" i="19"/>
  <c r="P516" i="19"/>
  <c r="R516" i="19"/>
  <c r="S517" i="19"/>
  <c r="T517" i="19" s="1"/>
  <c r="O517" i="19"/>
  <c r="R518" i="19"/>
  <c r="P518" i="19"/>
  <c r="S519" i="19"/>
  <c r="T519" i="19" s="1"/>
  <c r="O519" i="19"/>
  <c r="P520" i="19"/>
  <c r="R520" i="19"/>
  <c r="S521" i="19"/>
  <c r="T521" i="19" s="1"/>
  <c r="O521" i="19"/>
  <c r="R522" i="19"/>
  <c r="P522" i="19"/>
  <c r="S523" i="19"/>
  <c r="T523" i="19" s="1"/>
  <c r="O523" i="19"/>
  <c r="P524" i="19"/>
  <c r="R524" i="19"/>
  <c r="S525" i="19"/>
  <c r="T525" i="19" s="1"/>
  <c r="O525" i="19"/>
  <c r="R526" i="19"/>
  <c r="P526" i="19"/>
  <c r="S527" i="19"/>
  <c r="T527" i="19" s="1"/>
  <c r="O527" i="19"/>
  <c r="P528" i="19"/>
  <c r="R528" i="19"/>
  <c r="S529" i="19"/>
  <c r="T529" i="19" s="1"/>
  <c r="O529" i="19"/>
  <c r="R530" i="19"/>
  <c r="P530" i="19"/>
  <c r="O533" i="19"/>
  <c r="S534" i="19"/>
  <c r="T534" i="19" s="1"/>
  <c r="O534" i="19"/>
  <c r="S543" i="19"/>
  <c r="T543" i="19" s="1"/>
  <c r="O543" i="19"/>
  <c r="R532" i="19"/>
  <c r="P534" i="19"/>
  <c r="P543" i="19"/>
  <c r="S546" i="19"/>
  <c r="T546" i="19" s="1"/>
  <c r="O546" i="19"/>
  <c r="R549" i="19"/>
  <c r="P549" i="19"/>
  <c r="S554" i="19"/>
  <c r="T554" i="19" s="1"/>
  <c r="O554" i="19"/>
  <c r="R557" i="19"/>
  <c r="P557" i="19"/>
  <c r="S562" i="19"/>
  <c r="T562" i="19" s="1"/>
  <c r="O562" i="19"/>
  <c r="R565" i="19"/>
  <c r="P565" i="19"/>
  <c r="S570" i="19"/>
  <c r="T570" i="19" s="1"/>
  <c r="O570" i="19"/>
  <c r="R573" i="19"/>
  <c r="P573" i="19"/>
  <c r="S578" i="19"/>
  <c r="T578" i="19" s="1"/>
  <c r="O578" i="19"/>
  <c r="R581" i="19"/>
  <c r="P581" i="19"/>
  <c r="S586" i="19"/>
  <c r="T586" i="19" s="1"/>
  <c r="O586" i="19"/>
  <c r="R589" i="19"/>
  <c r="P589" i="19"/>
  <c r="P536" i="19"/>
  <c r="R536" i="19"/>
  <c r="S537" i="19"/>
  <c r="T537" i="19" s="1"/>
  <c r="O537" i="19"/>
  <c r="R538" i="19"/>
  <c r="P538" i="19"/>
  <c r="S539" i="19"/>
  <c r="T539" i="19" s="1"/>
  <c r="O539" i="19"/>
  <c r="P540" i="19"/>
  <c r="R540" i="19"/>
  <c r="S541" i="19"/>
  <c r="T541" i="19" s="1"/>
  <c r="O541" i="19"/>
  <c r="R542" i="19"/>
  <c r="P542" i="19"/>
  <c r="P544" i="19"/>
  <c r="R544" i="19"/>
  <c r="P547" i="19"/>
  <c r="R547" i="19"/>
  <c r="P555" i="19"/>
  <c r="R555" i="19"/>
  <c r="P563" i="19"/>
  <c r="R563" i="19"/>
  <c r="P571" i="19"/>
  <c r="R571" i="19"/>
  <c r="P579" i="19"/>
  <c r="R579" i="19"/>
  <c r="P587" i="19"/>
  <c r="R587" i="19"/>
  <c r="R545" i="19"/>
  <c r="P545" i="19"/>
  <c r="S550" i="19"/>
  <c r="T550" i="19" s="1"/>
  <c r="O550" i="19"/>
  <c r="R553" i="19"/>
  <c r="P553" i="19"/>
  <c r="S558" i="19"/>
  <c r="T558" i="19" s="1"/>
  <c r="O558" i="19"/>
  <c r="R561" i="19"/>
  <c r="P561" i="19"/>
  <c r="S566" i="19"/>
  <c r="T566" i="19" s="1"/>
  <c r="O566" i="19"/>
  <c r="R569" i="19"/>
  <c r="P569" i="19"/>
  <c r="S574" i="19"/>
  <c r="T574" i="19" s="1"/>
  <c r="O574" i="19"/>
  <c r="R577" i="19"/>
  <c r="P577" i="19"/>
  <c r="S582" i="19"/>
  <c r="T582" i="19" s="1"/>
  <c r="O582" i="19"/>
  <c r="R585" i="19"/>
  <c r="P585" i="19"/>
  <c r="S590" i="19"/>
  <c r="T590" i="19" s="1"/>
  <c r="O590" i="19"/>
  <c r="P551" i="19"/>
  <c r="R551" i="19"/>
  <c r="P559" i="19"/>
  <c r="R559" i="19"/>
  <c r="P567" i="19"/>
  <c r="R567" i="19"/>
  <c r="P575" i="19"/>
  <c r="R575" i="19"/>
  <c r="P583" i="19"/>
  <c r="R583" i="19"/>
  <c r="P591" i="19"/>
  <c r="R591" i="19"/>
  <c r="P546" i="19"/>
  <c r="R548" i="19"/>
  <c r="P550" i="19"/>
  <c r="R552" i="19"/>
  <c r="P554" i="19"/>
  <c r="R556" i="19"/>
  <c r="P558" i="19"/>
  <c r="R560" i="19"/>
  <c r="P562" i="19"/>
  <c r="R564" i="19"/>
  <c r="P566" i="19"/>
  <c r="R568" i="19"/>
  <c r="P570" i="19"/>
  <c r="R572" i="19"/>
  <c r="P574" i="19"/>
  <c r="R576" i="19"/>
  <c r="P578" i="19"/>
  <c r="R580" i="19"/>
  <c r="P582" i="19"/>
  <c r="R584" i="19"/>
  <c r="P586" i="19"/>
  <c r="R588" i="19"/>
  <c r="P590" i="19"/>
  <c r="D4" i="13"/>
  <c r="R328" i="19" l="1"/>
  <c r="P328" i="19"/>
  <c r="R493" i="19"/>
  <c r="P493" i="19"/>
  <c r="P427" i="19"/>
  <c r="R427" i="19"/>
  <c r="P431" i="19"/>
  <c r="R431" i="19"/>
  <c r="P498" i="19"/>
  <c r="R498" i="19"/>
  <c r="P425" i="19"/>
  <c r="R425" i="19"/>
  <c r="P131" i="19"/>
  <c r="R131" i="19"/>
  <c r="S585" i="19"/>
  <c r="T585" i="19" s="1"/>
  <c r="O585" i="19"/>
  <c r="S577" i="19"/>
  <c r="T577" i="19" s="1"/>
  <c r="O577" i="19"/>
  <c r="S569" i="19"/>
  <c r="T569" i="19" s="1"/>
  <c r="O569" i="19"/>
  <c r="S561" i="19"/>
  <c r="T561" i="19" s="1"/>
  <c r="O561" i="19"/>
  <c r="S553" i="19"/>
  <c r="T553" i="19" s="1"/>
  <c r="O553" i="19"/>
  <c r="S545" i="19"/>
  <c r="T545" i="19" s="1"/>
  <c r="O545" i="19"/>
  <c r="S542" i="19"/>
  <c r="T542" i="19" s="1"/>
  <c r="O542" i="19"/>
  <c r="S538" i="19"/>
  <c r="T538" i="19" s="1"/>
  <c r="O538" i="19"/>
  <c r="P510" i="19"/>
  <c r="R510" i="19"/>
  <c r="S531" i="19"/>
  <c r="T531" i="19" s="1"/>
  <c r="O531" i="19"/>
  <c r="P497" i="19"/>
  <c r="R497" i="19"/>
  <c r="R505" i="19"/>
  <c r="P505" i="19"/>
  <c r="S490" i="19"/>
  <c r="T490" i="19" s="1"/>
  <c r="O490" i="19"/>
  <c r="P430" i="19"/>
  <c r="R430" i="19"/>
  <c r="S487" i="19"/>
  <c r="T487" i="19" s="1"/>
  <c r="O487" i="19"/>
  <c r="R473" i="19"/>
  <c r="P473" i="19"/>
  <c r="P480" i="19"/>
  <c r="R480" i="19"/>
  <c r="O509" i="19"/>
  <c r="S509" i="19"/>
  <c r="T509" i="19" s="1"/>
  <c r="P495" i="19"/>
  <c r="R495" i="19"/>
  <c r="R428" i="19"/>
  <c r="P428" i="19"/>
  <c r="P407" i="19"/>
  <c r="R407" i="19"/>
  <c r="S399" i="19"/>
  <c r="T399" i="19" s="1"/>
  <c r="O399" i="19"/>
  <c r="S401" i="19"/>
  <c r="T401" i="19" s="1"/>
  <c r="O401" i="19"/>
  <c r="S420" i="19"/>
  <c r="T420" i="19" s="1"/>
  <c r="O420" i="19"/>
  <c r="AD472" i="19"/>
  <c r="S472" i="19"/>
  <c r="T472" i="19" s="1"/>
  <c r="O472" i="19"/>
  <c r="S382" i="19"/>
  <c r="T382" i="19" s="1"/>
  <c r="O382" i="19"/>
  <c r="P370" i="19"/>
  <c r="R370" i="19"/>
  <c r="S364" i="19"/>
  <c r="T364" i="19" s="1"/>
  <c r="O364" i="19"/>
  <c r="AA364" i="19"/>
  <c r="R347" i="19"/>
  <c r="P347" i="19"/>
  <c r="R351" i="19"/>
  <c r="P351" i="19"/>
  <c r="S379" i="19"/>
  <c r="T379" i="19" s="1"/>
  <c r="O379" i="19"/>
  <c r="S374" i="19"/>
  <c r="T374" i="19" s="1"/>
  <c r="O374" i="19"/>
  <c r="R323" i="19"/>
  <c r="P323" i="19"/>
  <c r="P322" i="19"/>
  <c r="R322" i="19"/>
  <c r="P331" i="19"/>
  <c r="R331" i="19"/>
  <c r="P324" i="19"/>
  <c r="R324" i="19"/>
  <c r="S307" i="19"/>
  <c r="T307" i="19" s="1"/>
  <c r="O307" i="19"/>
  <c r="S279" i="19"/>
  <c r="T279" i="19" s="1"/>
  <c r="O279" i="19"/>
  <c r="O342" i="19"/>
  <c r="S342" i="19"/>
  <c r="T342" i="19" s="1"/>
  <c r="S316" i="19"/>
  <c r="T316" i="19" s="1"/>
  <c r="O316" i="19"/>
  <c r="S297" i="19"/>
  <c r="T297" i="19" s="1"/>
  <c r="O297" i="19"/>
  <c r="S333" i="19"/>
  <c r="T333" i="19" s="1"/>
  <c r="O333" i="19"/>
  <c r="S321" i="19"/>
  <c r="T321" i="19" s="1"/>
  <c r="O321" i="19"/>
  <c r="S308" i="19"/>
  <c r="T308" i="19" s="1"/>
  <c r="O308" i="19"/>
  <c r="P286" i="19"/>
  <c r="R286" i="19"/>
  <c r="P290" i="19"/>
  <c r="R290" i="19"/>
  <c r="R285" i="19"/>
  <c r="P285" i="19"/>
  <c r="P258" i="19"/>
  <c r="R258" i="19"/>
  <c r="S317" i="19"/>
  <c r="T317" i="19" s="1"/>
  <c r="O317" i="19"/>
  <c r="S304" i="19"/>
  <c r="T304" i="19" s="1"/>
  <c r="O304" i="19"/>
  <c r="S272" i="19"/>
  <c r="T272" i="19" s="1"/>
  <c r="O272" i="19"/>
  <c r="S268" i="19"/>
  <c r="T268" i="19" s="1"/>
  <c r="O268" i="19"/>
  <c r="S264" i="19"/>
  <c r="T264" i="19" s="1"/>
  <c r="O264" i="19"/>
  <c r="S249" i="19"/>
  <c r="T249" i="19" s="1"/>
  <c r="O249" i="19"/>
  <c r="S233" i="19"/>
  <c r="T233" i="19" s="1"/>
  <c r="O233" i="19"/>
  <c r="S217" i="19"/>
  <c r="T217" i="19" s="1"/>
  <c r="O217" i="19"/>
  <c r="S235" i="19"/>
  <c r="T235" i="19" s="1"/>
  <c r="O235" i="19"/>
  <c r="S222" i="19"/>
  <c r="T222" i="19" s="1"/>
  <c r="O222" i="19"/>
  <c r="S203" i="19"/>
  <c r="T203" i="19" s="1"/>
  <c r="O203" i="19"/>
  <c r="O175" i="19"/>
  <c r="S175" i="19"/>
  <c r="T175" i="19" s="1"/>
  <c r="O167" i="19"/>
  <c r="S167" i="19"/>
  <c r="T167" i="19" s="1"/>
  <c r="P115" i="19"/>
  <c r="R115" i="19"/>
  <c r="S250" i="19"/>
  <c r="T250" i="19" s="1"/>
  <c r="O250" i="19"/>
  <c r="S231" i="19"/>
  <c r="T231" i="19" s="1"/>
  <c r="O231" i="19"/>
  <c r="S218" i="19"/>
  <c r="T218" i="19" s="1"/>
  <c r="O218" i="19"/>
  <c r="S160" i="19"/>
  <c r="T160" i="19" s="1"/>
  <c r="O160" i="19"/>
  <c r="R117" i="19"/>
  <c r="P117" i="19"/>
  <c r="S257" i="19"/>
  <c r="T257" i="19" s="1"/>
  <c r="O257" i="19"/>
  <c r="S224" i="19"/>
  <c r="T224" i="19" s="1"/>
  <c r="O224" i="19"/>
  <c r="R120" i="19"/>
  <c r="P120" i="19"/>
  <c r="S252" i="19"/>
  <c r="T252" i="19" s="1"/>
  <c r="O252" i="19"/>
  <c r="S239" i="19"/>
  <c r="T239" i="19" s="1"/>
  <c r="O239" i="19"/>
  <c r="S226" i="19"/>
  <c r="T226" i="19" s="1"/>
  <c r="O226" i="19"/>
  <c r="S207" i="19"/>
  <c r="T207" i="19" s="1"/>
  <c r="O207" i="19"/>
  <c r="S193" i="19"/>
  <c r="T193" i="19" s="1"/>
  <c r="O193" i="19"/>
  <c r="S190" i="19"/>
  <c r="T190" i="19" s="1"/>
  <c r="O190" i="19"/>
  <c r="K154" i="19"/>
  <c r="J154" i="19"/>
  <c r="K145" i="19"/>
  <c r="J145" i="19"/>
  <c r="K139" i="19"/>
  <c r="J139" i="19"/>
  <c r="K134" i="19"/>
  <c r="J134" i="19"/>
  <c r="P119" i="19"/>
  <c r="R119" i="19"/>
  <c r="S150" i="19"/>
  <c r="T150" i="19" s="1"/>
  <c r="O150" i="19"/>
  <c r="S146" i="19"/>
  <c r="T146" i="19" s="1"/>
  <c r="O146" i="19"/>
  <c r="S142" i="19"/>
  <c r="T142" i="19" s="1"/>
  <c r="O142" i="19"/>
  <c r="S166" i="19"/>
  <c r="T166" i="19" s="1"/>
  <c r="O166" i="19"/>
  <c r="S159" i="19"/>
  <c r="T159" i="19" s="1"/>
  <c r="O159" i="19"/>
  <c r="S106" i="19"/>
  <c r="T106" i="19" s="1"/>
  <c r="O106" i="19"/>
  <c r="S72" i="19"/>
  <c r="T72" i="19" s="1"/>
  <c r="O72" i="19"/>
  <c r="P61" i="19"/>
  <c r="R61" i="19"/>
  <c r="K58" i="19"/>
  <c r="J58" i="19"/>
  <c r="K55" i="19"/>
  <c r="J55" i="19"/>
  <c r="S47" i="19"/>
  <c r="T47" i="19" s="1"/>
  <c r="O47" i="19"/>
  <c r="S31" i="19"/>
  <c r="T31" i="19" s="1"/>
  <c r="O31" i="19"/>
  <c r="S15" i="19"/>
  <c r="T15" i="19" s="1"/>
  <c r="O15" i="19"/>
  <c r="S26" i="19"/>
  <c r="T26" i="19" s="1"/>
  <c r="O26" i="19"/>
  <c r="S22" i="19"/>
  <c r="T22" i="19" s="1"/>
  <c r="O22" i="19"/>
  <c r="S53" i="19"/>
  <c r="T53" i="19" s="1"/>
  <c r="O53" i="19"/>
  <c r="S34" i="19"/>
  <c r="T34" i="19" s="1"/>
  <c r="O34" i="19"/>
  <c r="S2" i="19"/>
  <c r="T2" i="19" s="1"/>
  <c r="O2" i="19"/>
  <c r="S14" i="19"/>
  <c r="T14" i="19" s="1"/>
  <c r="O14" i="19"/>
  <c r="R85" i="19"/>
  <c r="P85" i="19"/>
  <c r="R91" i="19"/>
  <c r="P91" i="19"/>
  <c r="S54" i="19"/>
  <c r="T54" i="19" s="1"/>
  <c r="O54" i="19"/>
  <c r="S46" i="19"/>
  <c r="T46" i="19" s="1"/>
  <c r="O46" i="19"/>
  <c r="S30" i="19"/>
  <c r="T30" i="19" s="1"/>
  <c r="O30" i="19"/>
  <c r="S584" i="19"/>
  <c r="T584" i="19" s="1"/>
  <c r="O584" i="19"/>
  <c r="S576" i="19"/>
  <c r="T576" i="19" s="1"/>
  <c r="O576" i="19"/>
  <c r="S568" i="19"/>
  <c r="T568" i="19" s="1"/>
  <c r="O568" i="19"/>
  <c r="S560" i="19"/>
  <c r="T560" i="19" s="1"/>
  <c r="O560" i="19"/>
  <c r="S552" i="19"/>
  <c r="T552" i="19" s="1"/>
  <c r="O552" i="19"/>
  <c r="S591" i="19"/>
  <c r="T591" i="19" s="1"/>
  <c r="O591" i="19"/>
  <c r="S575" i="19"/>
  <c r="T575" i="19" s="1"/>
  <c r="O575" i="19"/>
  <c r="S559" i="19"/>
  <c r="T559" i="19" s="1"/>
  <c r="O559" i="19"/>
  <c r="S587" i="19"/>
  <c r="T587" i="19" s="1"/>
  <c r="O587" i="19"/>
  <c r="S571" i="19"/>
  <c r="T571" i="19" s="1"/>
  <c r="O571" i="19"/>
  <c r="S555" i="19"/>
  <c r="T555" i="19" s="1"/>
  <c r="O555" i="19"/>
  <c r="S544" i="19"/>
  <c r="T544" i="19" s="1"/>
  <c r="O544" i="19"/>
  <c r="R503" i="19"/>
  <c r="P503" i="19"/>
  <c r="R494" i="19"/>
  <c r="P494" i="19"/>
  <c r="S492" i="19"/>
  <c r="T492" i="19" s="1"/>
  <c r="O492" i="19"/>
  <c r="S482" i="19"/>
  <c r="T482" i="19" s="1"/>
  <c r="O482" i="19"/>
  <c r="S486" i="19"/>
  <c r="T486" i="19" s="1"/>
  <c r="O486" i="19"/>
  <c r="R477" i="19"/>
  <c r="P477" i="19"/>
  <c r="S468" i="19"/>
  <c r="T468" i="19" s="1"/>
  <c r="O468" i="19"/>
  <c r="S464" i="19"/>
  <c r="T464" i="19" s="1"/>
  <c r="O464" i="19"/>
  <c r="S460" i="19"/>
  <c r="T460" i="19" s="1"/>
  <c r="O460" i="19"/>
  <c r="S456" i="19"/>
  <c r="T456" i="19" s="1"/>
  <c r="O456" i="19"/>
  <c r="S452" i="19"/>
  <c r="T452" i="19" s="1"/>
  <c r="O452" i="19"/>
  <c r="S448" i="19"/>
  <c r="T448" i="19" s="1"/>
  <c r="O448" i="19"/>
  <c r="S444" i="19"/>
  <c r="T444" i="19" s="1"/>
  <c r="O444" i="19"/>
  <c r="S440" i="19"/>
  <c r="T440" i="19" s="1"/>
  <c r="O440" i="19"/>
  <c r="S436" i="19"/>
  <c r="T436" i="19" s="1"/>
  <c r="O436" i="19"/>
  <c r="S432" i="19"/>
  <c r="T432" i="19" s="1"/>
  <c r="O432" i="19"/>
  <c r="S491" i="19"/>
  <c r="T491" i="19" s="1"/>
  <c r="O491" i="19"/>
  <c r="R476" i="19"/>
  <c r="P476" i="19"/>
  <c r="P481" i="19"/>
  <c r="R481" i="19"/>
  <c r="S421" i="19"/>
  <c r="T421" i="19" s="1"/>
  <c r="O421" i="19"/>
  <c r="S413" i="19"/>
  <c r="T413" i="19" s="1"/>
  <c r="O413" i="19"/>
  <c r="P405" i="19"/>
  <c r="R405" i="19"/>
  <c r="S416" i="19"/>
  <c r="T416" i="19" s="1"/>
  <c r="O416" i="19"/>
  <c r="S418" i="19"/>
  <c r="T418" i="19" s="1"/>
  <c r="O418" i="19"/>
  <c r="S410" i="19"/>
  <c r="T410" i="19" s="1"/>
  <c r="O410" i="19"/>
  <c r="S392" i="19"/>
  <c r="T392" i="19" s="1"/>
  <c r="O392" i="19"/>
  <c r="S414" i="19"/>
  <c r="T414" i="19" s="1"/>
  <c r="O414" i="19"/>
  <c r="S377" i="19"/>
  <c r="T377" i="19" s="1"/>
  <c r="O377" i="19"/>
  <c r="P369" i="19"/>
  <c r="R369" i="19"/>
  <c r="S375" i="19"/>
  <c r="T375" i="19" s="1"/>
  <c r="O375" i="19"/>
  <c r="R348" i="19"/>
  <c r="P348" i="19"/>
  <c r="R343" i="19"/>
  <c r="P343" i="19"/>
  <c r="P366" i="19"/>
  <c r="R366" i="19"/>
  <c r="S358" i="19"/>
  <c r="T358" i="19" s="1"/>
  <c r="O358" i="19"/>
  <c r="S339" i="19"/>
  <c r="T339" i="19" s="1"/>
  <c r="O339" i="19"/>
  <c r="P330" i="19"/>
  <c r="R330" i="19"/>
  <c r="S319" i="19"/>
  <c r="T319" i="19" s="1"/>
  <c r="O319" i="19"/>
  <c r="S303" i="19"/>
  <c r="T303" i="19" s="1"/>
  <c r="O303" i="19"/>
  <c r="O344" i="19"/>
  <c r="S344" i="19"/>
  <c r="T344" i="19" s="1"/>
  <c r="S294" i="19"/>
  <c r="T294" i="19" s="1"/>
  <c r="O294" i="19"/>
  <c r="S309" i="19"/>
  <c r="T309" i="19" s="1"/>
  <c r="O309" i="19"/>
  <c r="S296" i="19"/>
  <c r="T296" i="19" s="1"/>
  <c r="O296" i="19"/>
  <c r="S281" i="19"/>
  <c r="T281" i="19" s="1"/>
  <c r="O281" i="19"/>
  <c r="S332" i="19"/>
  <c r="T332" i="19" s="1"/>
  <c r="O332" i="19"/>
  <c r="S318" i="19"/>
  <c r="T318" i="19" s="1"/>
  <c r="O318" i="19"/>
  <c r="P287" i="19"/>
  <c r="R287" i="19"/>
  <c r="P291" i="19"/>
  <c r="R291" i="19"/>
  <c r="S314" i="19"/>
  <c r="T314" i="19" s="1"/>
  <c r="O314" i="19"/>
  <c r="S245" i="19"/>
  <c r="T245" i="19" s="1"/>
  <c r="O245" i="19"/>
  <c r="S229" i="19"/>
  <c r="T229" i="19" s="1"/>
  <c r="O229" i="19"/>
  <c r="S213" i="19"/>
  <c r="T213" i="19" s="1"/>
  <c r="O213" i="19"/>
  <c r="S261" i="19"/>
  <c r="T261" i="19" s="1"/>
  <c r="O261" i="19"/>
  <c r="S232" i="19"/>
  <c r="T232" i="19" s="1"/>
  <c r="O232" i="19"/>
  <c r="S187" i="19"/>
  <c r="T187" i="19" s="1"/>
  <c r="O187" i="19"/>
  <c r="P118" i="19"/>
  <c r="R118" i="19"/>
  <c r="P113" i="19"/>
  <c r="R113" i="19"/>
  <c r="S228" i="19"/>
  <c r="T228" i="19" s="1"/>
  <c r="O228" i="19"/>
  <c r="S189" i="19"/>
  <c r="T189" i="19" s="1"/>
  <c r="O189" i="19"/>
  <c r="R130" i="19"/>
  <c r="P130" i="19"/>
  <c r="R121" i="19"/>
  <c r="P121" i="19"/>
  <c r="S243" i="19"/>
  <c r="T243" i="19" s="1"/>
  <c r="O243" i="19"/>
  <c r="S230" i="19"/>
  <c r="T230" i="19" s="1"/>
  <c r="O230" i="19"/>
  <c r="S211" i="19"/>
  <c r="T211" i="19" s="1"/>
  <c r="O211" i="19"/>
  <c r="S199" i="19"/>
  <c r="T199" i="19" s="1"/>
  <c r="O199" i="19"/>
  <c r="S183" i="19"/>
  <c r="T183" i="19" s="1"/>
  <c r="O183" i="19"/>
  <c r="S236" i="19"/>
  <c r="T236" i="19" s="1"/>
  <c r="O236" i="19"/>
  <c r="S204" i="19"/>
  <c r="T204" i="19" s="1"/>
  <c r="O204" i="19"/>
  <c r="S185" i="19"/>
  <c r="T185" i="19" s="1"/>
  <c r="O185" i="19"/>
  <c r="K151" i="19"/>
  <c r="J151" i="19"/>
  <c r="K143" i="19"/>
  <c r="J143" i="19"/>
  <c r="P138" i="19"/>
  <c r="R138" i="19"/>
  <c r="P133" i="19"/>
  <c r="R133" i="19"/>
  <c r="P125" i="19"/>
  <c r="R125" i="19"/>
  <c r="S111" i="19"/>
  <c r="T111" i="19" s="1"/>
  <c r="O111" i="19"/>
  <c r="S103" i="19"/>
  <c r="T103" i="19" s="1"/>
  <c r="O103" i="19"/>
  <c r="S95" i="19"/>
  <c r="T95" i="19" s="1"/>
  <c r="O95" i="19"/>
  <c r="S154" i="19"/>
  <c r="T154" i="19" s="1"/>
  <c r="O154" i="19"/>
  <c r="S132" i="19"/>
  <c r="T132" i="19" s="1"/>
  <c r="O132" i="19"/>
  <c r="S178" i="19"/>
  <c r="T178" i="19" s="1"/>
  <c r="O178" i="19"/>
  <c r="S162" i="19"/>
  <c r="T162" i="19" s="1"/>
  <c r="O162" i="19"/>
  <c r="S110" i="19"/>
  <c r="T110" i="19" s="1"/>
  <c r="O110" i="19"/>
  <c r="R56" i="19"/>
  <c r="P56" i="19"/>
  <c r="S155" i="19"/>
  <c r="T155" i="19" s="1"/>
  <c r="O155" i="19"/>
  <c r="S149" i="19"/>
  <c r="T149" i="19" s="1"/>
  <c r="O149" i="19"/>
  <c r="S145" i="19"/>
  <c r="T145" i="19" s="1"/>
  <c r="O145" i="19"/>
  <c r="S68" i="19"/>
  <c r="T68" i="19" s="1"/>
  <c r="O68" i="19"/>
  <c r="K60" i="19"/>
  <c r="J60" i="19"/>
  <c r="S43" i="19"/>
  <c r="T43" i="19" s="1"/>
  <c r="O43" i="19"/>
  <c r="S27" i="19"/>
  <c r="T27" i="19" s="1"/>
  <c r="O27" i="19"/>
  <c r="S11" i="19"/>
  <c r="T11" i="19" s="1"/>
  <c r="O11" i="19"/>
  <c r="S74" i="19"/>
  <c r="T74" i="19" s="1"/>
  <c r="O74" i="19"/>
  <c r="S69" i="19"/>
  <c r="T69" i="19" s="1"/>
  <c r="O69" i="19"/>
  <c r="S45" i="19"/>
  <c r="T45" i="19" s="1"/>
  <c r="O45" i="19"/>
  <c r="S32" i="19"/>
  <c r="T32" i="19" s="1"/>
  <c r="O32" i="19"/>
  <c r="S13" i="19"/>
  <c r="T13" i="19" s="1"/>
  <c r="O13" i="19"/>
  <c r="S4" i="19"/>
  <c r="T4" i="19" s="1"/>
  <c r="O4" i="19"/>
  <c r="S62" i="19"/>
  <c r="T62" i="19" s="1"/>
  <c r="O62" i="19"/>
  <c r="S58" i="19"/>
  <c r="T58" i="19" s="1"/>
  <c r="O58" i="19"/>
  <c r="S41" i="19"/>
  <c r="T41" i="19" s="1"/>
  <c r="O41" i="19"/>
  <c r="S28" i="19"/>
  <c r="T28" i="19" s="1"/>
  <c r="O28" i="19"/>
  <c r="S9" i="19"/>
  <c r="T9" i="19" s="1"/>
  <c r="O9" i="19"/>
  <c r="S66" i="19"/>
  <c r="T66" i="19" s="1"/>
  <c r="O66" i="19"/>
  <c r="S40" i="19"/>
  <c r="T40" i="19" s="1"/>
  <c r="O40" i="19"/>
  <c r="S21" i="19"/>
  <c r="T21" i="19" s="1"/>
  <c r="O21" i="19"/>
  <c r="S8" i="19"/>
  <c r="T8" i="19" s="1"/>
  <c r="O8" i="19"/>
  <c r="S33" i="19"/>
  <c r="T33" i="19" s="1"/>
  <c r="O33" i="19"/>
  <c r="R86" i="19"/>
  <c r="P86" i="19"/>
  <c r="P87" i="19"/>
  <c r="R87" i="19"/>
  <c r="S81" i="19"/>
  <c r="T81" i="19" s="1"/>
  <c r="O81" i="19"/>
  <c r="S589" i="19"/>
  <c r="T589" i="19" s="1"/>
  <c r="O589" i="19"/>
  <c r="S581" i="19"/>
  <c r="T581" i="19" s="1"/>
  <c r="O581" i="19"/>
  <c r="S573" i="19"/>
  <c r="T573" i="19" s="1"/>
  <c r="O573" i="19"/>
  <c r="S565" i="19"/>
  <c r="T565" i="19" s="1"/>
  <c r="O565" i="19"/>
  <c r="S557" i="19"/>
  <c r="T557" i="19" s="1"/>
  <c r="O557" i="19"/>
  <c r="S549" i="19"/>
  <c r="T549" i="19" s="1"/>
  <c r="O549" i="19"/>
  <c r="O528" i="19"/>
  <c r="S528" i="19"/>
  <c r="T528" i="19" s="1"/>
  <c r="O524" i="19"/>
  <c r="S524" i="19"/>
  <c r="T524" i="19" s="1"/>
  <c r="O520" i="19"/>
  <c r="S520" i="19"/>
  <c r="T520" i="19" s="1"/>
  <c r="O516" i="19"/>
  <c r="S516" i="19"/>
  <c r="T516" i="19" s="1"/>
  <c r="O512" i="19"/>
  <c r="S512" i="19"/>
  <c r="T512" i="19" s="1"/>
  <c r="R506" i="19"/>
  <c r="P506" i="19"/>
  <c r="P504" i="19"/>
  <c r="R504" i="19"/>
  <c r="P511" i="19"/>
  <c r="R511" i="19"/>
  <c r="R496" i="19"/>
  <c r="P496" i="19"/>
  <c r="S470" i="19"/>
  <c r="T470" i="19" s="1"/>
  <c r="O470" i="19"/>
  <c r="S466" i="19"/>
  <c r="T466" i="19" s="1"/>
  <c r="O466" i="19"/>
  <c r="S462" i="19"/>
  <c r="T462" i="19" s="1"/>
  <c r="O462" i="19"/>
  <c r="S458" i="19"/>
  <c r="T458" i="19" s="1"/>
  <c r="O458" i="19"/>
  <c r="S454" i="19"/>
  <c r="T454" i="19" s="1"/>
  <c r="O454" i="19"/>
  <c r="S450" i="19"/>
  <c r="T450" i="19" s="1"/>
  <c r="O450" i="19"/>
  <c r="S446" i="19"/>
  <c r="T446" i="19" s="1"/>
  <c r="O446" i="19"/>
  <c r="S442" i="19"/>
  <c r="T442" i="19" s="1"/>
  <c r="O442" i="19"/>
  <c r="S438" i="19"/>
  <c r="T438" i="19" s="1"/>
  <c r="O438" i="19"/>
  <c r="S434" i="19"/>
  <c r="T434" i="19" s="1"/>
  <c r="O434" i="19"/>
  <c r="R406" i="19"/>
  <c r="P406" i="19"/>
  <c r="P474" i="19"/>
  <c r="R474" i="19"/>
  <c r="R478" i="19"/>
  <c r="P478" i="19"/>
  <c r="AE502" i="19"/>
  <c r="S502" i="19"/>
  <c r="T502" i="19" s="1"/>
  <c r="O502" i="19"/>
  <c r="P411" i="19"/>
  <c r="R411" i="19"/>
  <c r="S402" i="19"/>
  <c r="T402" i="19" s="1"/>
  <c r="O402" i="19"/>
  <c r="O429" i="19"/>
  <c r="S429" i="19"/>
  <c r="T429" i="19" s="1"/>
  <c r="S398" i="19"/>
  <c r="T398" i="19" s="1"/>
  <c r="O398" i="19"/>
  <c r="S412" i="19"/>
  <c r="T412" i="19" s="1"/>
  <c r="O412" i="19"/>
  <c r="S403" i="19"/>
  <c r="T403" i="19" s="1"/>
  <c r="O403" i="19"/>
  <c r="S394" i="19"/>
  <c r="T394" i="19" s="1"/>
  <c r="O394" i="19"/>
  <c r="R363" i="19"/>
  <c r="P363" i="19"/>
  <c r="O386" i="19"/>
  <c r="S386" i="19"/>
  <c r="T386" i="19" s="1"/>
  <c r="S373" i="19"/>
  <c r="T373" i="19" s="1"/>
  <c r="O373" i="19"/>
  <c r="R368" i="19"/>
  <c r="P368" i="19"/>
  <c r="R345" i="19"/>
  <c r="P345" i="19"/>
  <c r="R349" i="19"/>
  <c r="P349" i="19"/>
  <c r="S378" i="19"/>
  <c r="T378" i="19" s="1"/>
  <c r="O378" i="19"/>
  <c r="S361" i="19"/>
  <c r="T361" i="19" s="1"/>
  <c r="O361" i="19"/>
  <c r="S315" i="19"/>
  <c r="T315" i="19" s="1"/>
  <c r="O315" i="19"/>
  <c r="S299" i="19"/>
  <c r="T299" i="19" s="1"/>
  <c r="O299" i="19"/>
  <c r="S329" i="19"/>
  <c r="T329" i="19" s="1"/>
  <c r="O329" i="19"/>
  <c r="S313" i="19"/>
  <c r="T313" i="19" s="1"/>
  <c r="O313" i="19"/>
  <c r="S300" i="19"/>
  <c r="T300" i="19" s="1"/>
  <c r="O300" i="19"/>
  <c r="S306" i="19"/>
  <c r="T306" i="19" s="1"/>
  <c r="O306" i="19"/>
  <c r="S278" i="19"/>
  <c r="T278" i="19" s="1"/>
  <c r="O278" i="19"/>
  <c r="S305" i="19"/>
  <c r="T305" i="19" s="1"/>
  <c r="O305" i="19"/>
  <c r="S292" i="19"/>
  <c r="T292" i="19" s="1"/>
  <c r="O292" i="19"/>
  <c r="P288" i="19"/>
  <c r="R288" i="19"/>
  <c r="R283" i="19"/>
  <c r="P283" i="19"/>
  <c r="S280" i="19"/>
  <c r="T280" i="19" s="1"/>
  <c r="O280" i="19"/>
  <c r="P254" i="19"/>
  <c r="R254" i="19"/>
  <c r="S320" i="19"/>
  <c r="T320" i="19" s="1"/>
  <c r="O320" i="19"/>
  <c r="S301" i="19"/>
  <c r="T301" i="19" s="1"/>
  <c r="O301" i="19"/>
  <c r="S277" i="19"/>
  <c r="T277" i="19" s="1"/>
  <c r="O277" i="19"/>
  <c r="S241" i="19"/>
  <c r="T241" i="19" s="1"/>
  <c r="O241" i="19"/>
  <c r="S225" i="19"/>
  <c r="T225" i="19" s="1"/>
  <c r="O225" i="19"/>
  <c r="S209" i="19"/>
  <c r="T209" i="19" s="1"/>
  <c r="O209" i="19"/>
  <c r="S251" i="19"/>
  <c r="T251" i="19" s="1"/>
  <c r="O251" i="19"/>
  <c r="S238" i="19"/>
  <c r="T238" i="19" s="1"/>
  <c r="O238" i="19"/>
  <c r="S219" i="19"/>
  <c r="T219" i="19" s="1"/>
  <c r="O219" i="19"/>
  <c r="S206" i="19"/>
  <c r="T206" i="19" s="1"/>
  <c r="O206" i="19"/>
  <c r="S195" i="19"/>
  <c r="T195" i="19" s="1"/>
  <c r="O195" i="19"/>
  <c r="O179" i="19"/>
  <c r="S179" i="19"/>
  <c r="T179" i="19" s="1"/>
  <c r="O171" i="19"/>
  <c r="S171" i="19"/>
  <c r="T171" i="19" s="1"/>
  <c r="O163" i="19"/>
  <c r="S163" i="19"/>
  <c r="T163" i="19" s="1"/>
  <c r="S247" i="19"/>
  <c r="T247" i="19" s="1"/>
  <c r="O247" i="19"/>
  <c r="S234" i="19"/>
  <c r="T234" i="19" s="1"/>
  <c r="O234" i="19"/>
  <c r="S215" i="19"/>
  <c r="T215" i="19" s="1"/>
  <c r="O215" i="19"/>
  <c r="R129" i="19"/>
  <c r="P129" i="19"/>
  <c r="S240" i="19"/>
  <c r="T240" i="19" s="1"/>
  <c r="O240" i="19"/>
  <c r="S208" i="19"/>
  <c r="T208" i="19" s="1"/>
  <c r="O208" i="19"/>
  <c r="R116" i="19"/>
  <c r="P116" i="19"/>
  <c r="S242" i="19"/>
  <c r="T242" i="19" s="1"/>
  <c r="O242" i="19"/>
  <c r="S223" i="19"/>
  <c r="T223" i="19" s="1"/>
  <c r="O223" i="19"/>
  <c r="S210" i="19"/>
  <c r="T210" i="19" s="1"/>
  <c r="O210" i="19"/>
  <c r="K149" i="19"/>
  <c r="J149" i="19"/>
  <c r="K141" i="19"/>
  <c r="J141" i="19"/>
  <c r="K137" i="19"/>
  <c r="J137" i="19"/>
  <c r="S122" i="19"/>
  <c r="T122" i="19" s="1"/>
  <c r="O122" i="19"/>
  <c r="S152" i="19"/>
  <c r="T152" i="19" s="1"/>
  <c r="O152" i="19"/>
  <c r="S148" i="19"/>
  <c r="T148" i="19" s="1"/>
  <c r="O148" i="19"/>
  <c r="S144" i="19"/>
  <c r="T144" i="19" s="1"/>
  <c r="O144" i="19"/>
  <c r="S108" i="19"/>
  <c r="T108" i="19" s="1"/>
  <c r="O108" i="19"/>
  <c r="S100" i="19"/>
  <c r="T100" i="19" s="1"/>
  <c r="O100" i="19"/>
  <c r="S141" i="19"/>
  <c r="T141" i="19" s="1"/>
  <c r="O141" i="19"/>
  <c r="S134" i="19"/>
  <c r="T134" i="19" s="1"/>
  <c r="O134" i="19"/>
  <c r="S104" i="19"/>
  <c r="T104" i="19" s="1"/>
  <c r="O104" i="19"/>
  <c r="S174" i="19"/>
  <c r="T174" i="19" s="1"/>
  <c r="O174" i="19"/>
  <c r="S156" i="19"/>
  <c r="T156" i="19" s="1"/>
  <c r="O156" i="19"/>
  <c r="S98" i="19"/>
  <c r="T98" i="19" s="1"/>
  <c r="O98" i="19"/>
  <c r="S80" i="19"/>
  <c r="T80" i="19" s="1"/>
  <c r="O80" i="19"/>
  <c r="S64" i="19"/>
  <c r="T64" i="19" s="1"/>
  <c r="O64" i="19"/>
  <c r="P57" i="19"/>
  <c r="R57" i="19"/>
  <c r="K52" i="19"/>
  <c r="J52" i="19"/>
  <c r="S39" i="19"/>
  <c r="T39" i="19" s="1"/>
  <c r="O39" i="19"/>
  <c r="S23" i="19"/>
  <c r="T23" i="19" s="1"/>
  <c r="O23" i="19"/>
  <c r="S7" i="19"/>
  <c r="T7" i="19" s="1"/>
  <c r="O7" i="19"/>
  <c r="S42" i="19"/>
  <c r="T42" i="19" s="1"/>
  <c r="O42" i="19"/>
  <c r="S10" i="19"/>
  <c r="T10" i="19" s="1"/>
  <c r="O10" i="19"/>
  <c r="S38" i="19"/>
  <c r="T38" i="19" s="1"/>
  <c r="O38" i="19"/>
  <c r="S6" i="19"/>
  <c r="T6" i="19" s="1"/>
  <c r="O6" i="19"/>
  <c r="S50" i="19"/>
  <c r="T50" i="19" s="1"/>
  <c r="O50" i="19"/>
  <c r="S18" i="19"/>
  <c r="T18" i="19" s="1"/>
  <c r="O18" i="19"/>
  <c r="R82" i="19"/>
  <c r="P82" i="19"/>
  <c r="R89" i="19"/>
  <c r="P89" i="19"/>
  <c r="P88" i="19"/>
  <c r="R88" i="19"/>
  <c r="S588" i="19"/>
  <c r="T588" i="19" s="1"/>
  <c r="O588" i="19"/>
  <c r="S580" i="19"/>
  <c r="T580" i="19" s="1"/>
  <c r="O580" i="19"/>
  <c r="S572" i="19"/>
  <c r="T572" i="19" s="1"/>
  <c r="O572" i="19"/>
  <c r="S564" i="19"/>
  <c r="T564" i="19" s="1"/>
  <c r="O564" i="19"/>
  <c r="S556" i="19"/>
  <c r="T556" i="19" s="1"/>
  <c r="O556" i="19"/>
  <c r="S548" i="19"/>
  <c r="T548" i="19" s="1"/>
  <c r="O548" i="19"/>
  <c r="S583" i="19"/>
  <c r="T583" i="19" s="1"/>
  <c r="O583" i="19"/>
  <c r="S567" i="19"/>
  <c r="T567" i="19" s="1"/>
  <c r="O567" i="19"/>
  <c r="S551" i="19"/>
  <c r="T551" i="19" s="1"/>
  <c r="O551" i="19"/>
  <c r="S579" i="19"/>
  <c r="T579" i="19" s="1"/>
  <c r="O579" i="19"/>
  <c r="S563" i="19"/>
  <c r="T563" i="19" s="1"/>
  <c r="O563" i="19"/>
  <c r="S547" i="19"/>
  <c r="T547" i="19" s="1"/>
  <c r="O547" i="19"/>
  <c r="S540" i="19"/>
  <c r="T540" i="19" s="1"/>
  <c r="O540" i="19"/>
  <c r="S536" i="19"/>
  <c r="T536" i="19" s="1"/>
  <c r="O536" i="19"/>
  <c r="S532" i="19"/>
  <c r="T532" i="19" s="1"/>
  <c r="O532" i="19"/>
  <c r="O530" i="19"/>
  <c r="S530" i="19"/>
  <c r="T530" i="19" s="1"/>
  <c r="O526" i="19"/>
  <c r="S526" i="19"/>
  <c r="T526" i="19" s="1"/>
  <c r="O522" i="19"/>
  <c r="S522" i="19"/>
  <c r="T522" i="19" s="1"/>
  <c r="O518" i="19"/>
  <c r="S518" i="19"/>
  <c r="T518" i="19" s="1"/>
  <c r="O514" i="19"/>
  <c r="S514" i="19"/>
  <c r="T514" i="19" s="1"/>
  <c r="R508" i="19"/>
  <c r="P508" i="19"/>
  <c r="S535" i="19"/>
  <c r="T535" i="19" s="1"/>
  <c r="O535" i="19"/>
  <c r="R507" i="19"/>
  <c r="P507" i="19"/>
  <c r="R500" i="19"/>
  <c r="P500" i="19"/>
  <c r="P426" i="19"/>
  <c r="R426" i="19"/>
  <c r="O424" i="19"/>
  <c r="S424" i="19"/>
  <c r="T424" i="19" s="1"/>
  <c r="S489" i="19"/>
  <c r="T489" i="19" s="1"/>
  <c r="O489" i="19"/>
  <c r="R404" i="19"/>
  <c r="P404" i="19"/>
  <c r="P475" i="19"/>
  <c r="R475" i="19"/>
  <c r="P479" i="19"/>
  <c r="R479" i="19"/>
  <c r="R422" i="19"/>
  <c r="P422" i="19"/>
  <c r="S417" i="19"/>
  <c r="T417" i="19" s="1"/>
  <c r="O417" i="19"/>
  <c r="P408" i="19"/>
  <c r="R408" i="19"/>
  <c r="O423" i="19"/>
  <c r="S423" i="19"/>
  <c r="T423" i="19" s="1"/>
  <c r="S409" i="19"/>
  <c r="T409" i="19" s="1"/>
  <c r="O409" i="19"/>
  <c r="S384" i="19"/>
  <c r="T384" i="19" s="1"/>
  <c r="O384" i="19"/>
  <c r="P371" i="19"/>
  <c r="R371" i="19"/>
  <c r="R365" i="19"/>
  <c r="P365" i="19"/>
  <c r="S385" i="19"/>
  <c r="T385" i="19" s="1"/>
  <c r="O385" i="19"/>
  <c r="R346" i="19"/>
  <c r="P346" i="19"/>
  <c r="R350" i="19"/>
  <c r="P350" i="19"/>
  <c r="S334" i="19"/>
  <c r="T334" i="19" s="1"/>
  <c r="O334" i="19"/>
  <c r="P326" i="19"/>
  <c r="R326" i="19"/>
  <c r="S311" i="19"/>
  <c r="T311" i="19" s="1"/>
  <c r="O311" i="19"/>
  <c r="S295" i="19"/>
  <c r="T295" i="19" s="1"/>
  <c r="O295" i="19"/>
  <c r="S367" i="19"/>
  <c r="T367" i="19" s="1"/>
  <c r="O367" i="19"/>
  <c r="S310" i="19"/>
  <c r="T310" i="19" s="1"/>
  <c r="O310" i="19"/>
  <c r="S276" i="19"/>
  <c r="T276" i="19" s="1"/>
  <c r="O276" i="19"/>
  <c r="S312" i="19"/>
  <c r="T312" i="19" s="1"/>
  <c r="O312" i="19"/>
  <c r="S293" i="19"/>
  <c r="T293" i="19" s="1"/>
  <c r="O293" i="19"/>
  <c r="S335" i="19"/>
  <c r="T335" i="19" s="1"/>
  <c r="O335" i="19"/>
  <c r="S302" i="19"/>
  <c r="T302" i="19" s="1"/>
  <c r="O302" i="19"/>
  <c r="P282" i="19"/>
  <c r="R282" i="19"/>
  <c r="P289" i="19"/>
  <c r="R289" i="19"/>
  <c r="R284" i="19"/>
  <c r="P284" i="19"/>
  <c r="S275" i="19"/>
  <c r="T275" i="19" s="1"/>
  <c r="O275" i="19"/>
  <c r="O340" i="19"/>
  <c r="S340" i="19"/>
  <c r="T340" i="19" s="1"/>
  <c r="S298" i="19"/>
  <c r="T298" i="19" s="1"/>
  <c r="O298" i="19"/>
  <c r="S237" i="19"/>
  <c r="T237" i="19" s="1"/>
  <c r="O237" i="19"/>
  <c r="S221" i="19"/>
  <c r="T221" i="19" s="1"/>
  <c r="O221" i="19"/>
  <c r="S205" i="19"/>
  <c r="T205" i="19" s="1"/>
  <c r="O205" i="19"/>
  <c r="S253" i="19"/>
  <c r="T253" i="19" s="1"/>
  <c r="O253" i="19"/>
  <c r="S248" i="19"/>
  <c r="T248" i="19" s="1"/>
  <c r="O248" i="19"/>
  <c r="S216" i="19"/>
  <c r="T216" i="19" s="1"/>
  <c r="O216" i="19"/>
  <c r="R161" i="19"/>
  <c r="P161" i="19"/>
  <c r="S244" i="19"/>
  <c r="T244" i="19" s="1"/>
  <c r="O244" i="19"/>
  <c r="S212" i="19"/>
  <c r="T212" i="19" s="1"/>
  <c r="O212" i="19"/>
  <c r="S197" i="19"/>
  <c r="T197" i="19" s="1"/>
  <c r="O197" i="19"/>
  <c r="R135" i="19"/>
  <c r="P135" i="19"/>
  <c r="R112" i="19"/>
  <c r="P112" i="19"/>
  <c r="S246" i="19"/>
  <c r="T246" i="19" s="1"/>
  <c r="O246" i="19"/>
  <c r="S227" i="19"/>
  <c r="T227" i="19" s="1"/>
  <c r="O227" i="19"/>
  <c r="S214" i="19"/>
  <c r="T214" i="19" s="1"/>
  <c r="O214" i="19"/>
  <c r="S191" i="19"/>
  <c r="T191" i="19" s="1"/>
  <c r="O191" i="19"/>
  <c r="S220" i="19"/>
  <c r="T220" i="19" s="1"/>
  <c r="O220" i="19"/>
  <c r="S201" i="19"/>
  <c r="T201" i="19" s="1"/>
  <c r="O201" i="19"/>
  <c r="S198" i="19"/>
  <c r="T198" i="19" s="1"/>
  <c r="O198" i="19"/>
  <c r="K147" i="19"/>
  <c r="J147" i="19"/>
  <c r="P140" i="19"/>
  <c r="R140" i="19"/>
  <c r="P136" i="19"/>
  <c r="R136" i="19"/>
  <c r="P128" i="19"/>
  <c r="R128" i="19"/>
  <c r="S107" i="19"/>
  <c r="T107" i="19" s="1"/>
  <c r="O107" i="19"/>
  <c r="S99" i="19"/>
  <c r="T99" i="19" s="1"/>
  <c r="O99" i="19"/>
  <c r="S158" i="19"/>
  <c r="T158" i="19" s="1"/>
  <c r="O158" i="19"/>
  <c r="S182" i="19"/>
  <c r="T182" i="19" s="1"/>
  <c r="O182" i="19"/>
  <c r="S170" i="19"/>
  <c r="T170" i="19" s="1"/>
  <c r="O170" i="19"/>
  <c r="S157" i="19"/>
  <c r="T157" i="19" s="1"/>
  <c r="O157" i="19"/>
  <c r="S123" i="19"/>
  <c r="T123" i="19" s="1"/>
  <c r="O123" i="19"/>
  <c r="S102" i="19"/>
  <c r="T102" i="19" s="1"/>
  <c r="O102" i="19"/>
  <c r="S153" i="19"/>
  <c r="T153" i="19" s="1"/>
  <c r="O153" i="19"/>
  <c r="S93" i="19"/>
  <c r="T93" i="19" s="1"/>
  <c r="O93" i="19"/>
  <c r="S151" i="19"/>
  <c r="T151" i="19" s="1"/>
  <c r="O151" i="19"/>
  <c r="S147" i="19"/>
  <c r="T147" i="19" s="1"/>
  <c r="O147" i="19"/>
  <c r="S143" i="19"/>
  <c r="T143" i="19" s="1"/>
  <c r="O143" i="19"/>
  <c r="S124" i="19"/>
  <c r="T124" i="19" s="1"/>
  <c r="O124" i="19"/>
  <c r="S76" i="19"/>
  <c r="T76" i="19" s="1"/>
  <c r="O76" i="19"/>
  <c r="P59" i="19"/>
  <c r="R59" i="19"/>
  <c r="S51" i="19"/>
  <c r="T51" i="19" s="1"/>
  <c r="O51" i="19"/>
  <c r="S35" i="19"/>
  <c r="T35" i="19" s="1"/>
  <c r="O35" i="19"/>
  <c r="S19" i="19"/>
  <c r="T19" i="19" s="1"/>
  <c r="O19" i="19"/>
  <c r="S3" i="19"/>
  <c r="T3" i="19" s="1"/>
  <c r="O3" i="19"/>
  <c r="S48" i="19"/>
  <c r="T48" i="19" s="1"/>
  <c r="O48" i="19"/>
  <c r="S29" i="19"/>
  <c r="T29" i="19" s="1"/>
  <c r="O29" i="19"/>
  <c r="S16" i="19"/>
  <c r="T16" i="19" s="1"/>
  <c r="O16" i="19"/>
  <c r="S78" i="19"/>
  <c r="T78" i="19" s="1"/>
  <c r="O78" i="19"/>
  <c r="S73" i="19"/>
  <c r="T73" i="19" s="1"/>
  <c r="O73" i="19"/>
  <c r="S60" i="19"/>
  <c r="T60" i="19" s="1"/>
  <c r="O60" i="19"/>
  <c r="S44" i="19"/>
  <c r="T44" i="19" s="1"/>
  <c r="O44" i="19"/>
  <c r="S25" i="19"/>
  <c r="T25" i="19" s="1"/>
  <c r="O25" i="19"/>
  <c r="S12" i="19"/>
  <c r="T12" i="19" s="1"/>
  <c r="O12" i="19"/>
  <c r="S77" i="19"/>
  <c r="T77" i="19" s="1"/>
  <c r="O77" i="19"/>
  <c r="S37" i="19"/>
  <c r="T37" i="19" s="1"/>
  <c r="O37" i="19"/>
  <c r="S24" i="19"/>
  <c r="T24" i="19" s="1"/>
  <c r="O24" i="19"/>
  <c r="S5" i="19"/>
  <c r="T5" i="19" s="1"/>
  <c r="O5" i="19"/>
  <c r="S55" i="19"/>
  <c r="T55" i="19" s="1"/>
  <c r="O55" i="19"/>
  <c r="S20" i="19"/>
  <c r="T20" i="19" s="1"/>
  <c r="O20" i="19"/>
  <c r="R83" i="19"/>
  <c r="P83" i="19"/>
  <c r="P84" i="19"/>
  <c r="R84" i="19"/>
  <c r="P90" i="19"/>
  <c r="R90" i="19"/>
  <c r="S70" i="19"/>
  <c r="T70" i="19" s="1"/>
  <c r="O70" i="19"/>
  <c r="S65" i="19"/>
  <c r="T65" i="19" s="1"/>
  <c r="O65" i="19"/>
  <c r="S49" i="19"/>
  <c r="T49" i="19" s="1"/>
  <c r="O49" i="19"/>
  <c r="S36" i="19"/>
  <c r="T36" i="19" s="1"/>
  <c r="O36" i="19"/>
  <c r="S17" i="19"/>
  <c r="T17" i="19" s="1"/>
  <c r="O17" i="19"/>
  <c r="X4" i="14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S112" i="19" l="1"/>
  <c r="T112" i="19" s="1"/>
  <c r="O112" i="19"/>
  <c r="O161" i="19"/>
  <c r="S161" i="19"/>
  <c r="T161" i="19" s="1"/>
  <c r="S284" i="19"/>
  <c r="T284" i="19" s="1"/>
  <c r="O284" i="19"/>
  <c r="S371" i="19"/>
  <c r="T371" i="19" s="1"/>
  <c r="O371" i="19"/>
  <c r="S408" i="19"/>
  <c r="T408" i="19" s="1"/>
  <c r="O408" i="19"/>
  <c r="AD475" i="19"/>
  <c r="S475" i="19"/>
  <c r="T475" i="19" s="1"/>
  <c r="O475" i="19"/>
  <c r="O426" i="19"/>
  <c r="S426" i="19"/>
  <c r="T426" i="19" s="1"/>
  <c r="R499" i="19"/>
  <c r="P499" i="19"/>
  <c r="S82" i="19"/>
  <c r="T82" i="19" s="1"/>
  <c r="O82" i="19"/>
  <c r="AG82" i="19"/>
  <c r="S116" i="19"/>
  <c r="T116" i="19" s="1"/>
  <c r="O116" i="19"/>
  <c r="S288" i="19"/>
  <c r="T288" i="19" s="1"/>
  <c r="O288" i="19"/>
  <c r="P327" i="19"/>
  <c r="R327" i="19"/>
  <c r="S345" i="19"/>
  <c r="T345" i="19" s="1"/>
  <c r="O345" i="19"/>
  <c r="S363" i="19"/>
  <c r="T363" i="19" s="1"/>
  <c r="O363" i="19"/>
  <c r="AA363" i="19"/>
  <c r="AD474" i="19"/>
  <c r="O474" i="19"/>
  <c r="S474" i="19"/>
  <c r="T474" i="19" s="1"/>
  <c r="AE504" i="19"/>
  <c r="O504" i="19"/>
  <c r="S504" i="19"/>
  <c r="T504" i="19" s="1"/>
  <c r="AG87" i="19"/>
  <c r="O87" i="19"/>
  <c r="S87" i="19"/>
  <c r="T87" i="19" s="1"/>
  <c r="S133" i="19"/>
  <c r="T133" i="19" s="1"/>
  <c r="O133" i="19"/>
  <c r="R139" i="19"/>
  <c r="P139" i="19"/>
  <c r="S348" i="19"/>
  <c r="T348" i="19" s="1"/>
  <c r="O348" i="19"/>
  <c r="S115" i="19"/>
  <c r="T115" i="19" s="1"/>
  <c r="O115" i="19"/>
  <c r="S258" i="19"/>
  <c r="T258" i="19" s="1"/>
  <c r="O258" i="19"/>
  <c r="S290" i="19"/>
  <c r="T290" i="19" s="1"/>
  <c r="O290" i="19"/>
  <c r="S324" i="19"/>
  <c r="T324" i="19" s="1"/>
  <c r="O324" i="19"/>
  <c r="S322" i="19"/>
  <c r="T322" i="19" s="1"/>
  <c r="O322" i="19"/>
  <c r="S407" i="19"/>
  <c r="T407" i="19" s="1"/>
  <c r="O407" i="19"/>
  <c r="S495" i="19"/>
  <c r="T495" i="19" s="1"/>
  <c r="O495" i="19"/>
  <c r="S480" i="19"/>
  <c r="T480" i="19" s="1"/>
  <c r="O480" i="19"/>
  <c r="S497" i="19"/>
  <c r="T497" i="19" s="1"/>
  <c r="O497" i="19"/>
  <c r="S510" i="19"/>
  <c r="T510" i="19" s="1"/>
  <c r="O510" i="19"/>
  <c r="S425" i="19"/>
  <c r="T425" i="19" s="1"/>
  <c r="O425" i="19"/>
  <c r="O431" i="19"/>
  <c r="S431" i="19"/>
  <c r="T431" i="19" s="1"/>
  <c r="S90" i="19"/>
  <c r="T90" i="19" s="1"/>
  <c r="O90" i="19"/>
  <c r="AG90" i="19"/>
  <c r="S59" i="19"/>
  <c r="T59" i="19" s="1"/>
  <c r="O59" i="19"/>
  <c r="S128" i="19"/>
  <c r="T128" i="19" s="1"/>
  <c r="O128" i="19"/>
  <c r="S140" i="19"/>
  <c r="T140" i="19" s="1"/>
  <c r="O140" i="19"/>
  <c r="R126" i="19"/>
  <c r="P126" i="19"/>
  <c r="S289" i="19"/>
  <c r="T289" i="19" s="1"/>
  <c r="O289" i="19"/>
  <c r="O350" i="19"/>
  <c r="S350" i="19"/>
  <c r="T350" i="19" s="1"/>
  <c r="S422" i="19"/>
  <c r="T422" i="19" s="1"/>
  <c r="O422" i="19"/>
  <c r="AE507" i="19"/>
  <c r="S507" i="19"/>
  <c r="T507" i="19" s="1"/>
  <c r="O507" i="19"/>
  <c r="S57" i="19"/>
  <c r="T57" i="19" s="1"/>
  <c r="O57" i="19"/>
  <c r="S411" i="19"/>
  <c r="T411" i="19" s="1"/>
  <c r="O411" i="19"/>
  <c r="O496" i="19"/>
  <c r="S496" i="19"/>
  <c r="T496" i="19" s="1"/>
  <c r="S56" i="19"/>
  <c r="T56" i="19" s="1"/>
  <c r="O56" i="19"/>
  <c r="S121" i="19"/>
  <c r="T121" i="19" s="1"/>
  <c r="O121" i="19"/>
  <c r="S113" i="19"/>
  <c r="T113" i="19" s="1"/>
  <c r="O113" i="19"/>
  <c r="S287" i="19"/>
  <c r="T287" i="19" s="1"/>
  <c r="O287" i="19"/>
  <c r="S330" i="19"/>
  <c r="T330" i="19" s="1"/>
  <c r="O330" i="19"/>
  <c r="S405" i="19"/>
  <c r="T405" i="19" s="1"/>
  <c r="O405" i="19"/>
  <c r="S503" i="19"/>
  <c r="T503" i="19" s="1"/>
  <c r="O503" i="19"/>
  <c r="AE503" i="19"/>
  <c r="S91" i="19"/>
  <c r="T91" i="19" s="1"/>
  <c r="O91" i="19"/>
  <c r="S120" i="19"/>
  <c r="T120" i="19" s="1"/>
  <c r="O120" i="19"/>
  <c r="O351" i="19"/>
  <c r="S351" i="19"/>
  <c r="T351" i="19" s="1"/>
  <c r="O493" i="19"/>
  <c r="S493" i="19"/>
  <c r="T493" i="19" s="1"/>
  <c r="AG83" i="19"/>
  <c r="S83" i="19"/>
  <c r="T83" i="19" s="1"/>
  <c r="O83" i="19"/>
  <c r="P127" i="19"/>
  <c r="R127" i="19"/>
  <c r="S479" i="19"/>
  <c r="T479" i="19" s="1"/>
  <c r="O479" i="19"/>
  <c r="S508" i="19"/>
  <c r="T508" i="19" s="1"/>
  <c r="O508" i="19"/>
  <c r="AE508" i="19"/>
  <c r="AG89" i="19"/>
  <c r="S89" i="19"/>
  <c r="T89" i="19" s="1"/>
  <c r="O89" i="19"/>
  <c r="S129" i="19"/>
  <c r="T129" i="19" s="1"/>
  <c r="O129" i="19"/>
  <c r="S254" i="19"/>
  <c r="T254" i="19" s="1"/>
  <c r="O254" i="19"/>
  <c r="S349" i="19"/>
  <c r="T349" i="19" s="1"/>
  <c r="O349" i="19"/>
  <c r="S368" i="19"/>
  <c r="T368" i="19" s="1"/>
  <c r="O368" i="19"/>
  <c r="S511" i="19"/>
  <c r="T511" i="19" s="1"/>
  <c r="O511" i="19"/>
  <c r="S125" i="19"/>
  <c r="T125" i="19" s="1"/>
  <c r="O125" i="19"/>
  <c r="S138" i="19"/>
  <c r="T138" i="19" s="1"/>
  <c r="O138" i="19"/>
  <c r="O343" i="19"/>
  <c r="S343" i="19"/>
  <c r="T343" i="19" s="1"/>
  <c r="S476" i="19"/>
  <c r="T476" i="19" s="1"/>
  <c r="O476" i="19"/>
  <c r="AD476" i="19"/>
  <c r="AD477" i="19"/>
  <c r="O477" i="19"/>
  <c r="S477" i="19"/>
  <c r="T477" i="19" s="1"/>
  <c r="O494" i="19"/>
  <c r="S494" i="19"/>
  <c r="T494" i="19" s="1"/>
  <c r="S61" i="19"/>
  <c r="T61" i="19" s="1"/>
  <c r="O61" i="19"/>
  <c r="S119" i="19"/>
  <c r="T119" i="19" s="1"/>
  <c r="O119" i="19"/>
  <c r="S286" i="19"/>
  <c r="T286" i="19" s="1"/>
  <c r="O286" i="19"/>
  <c r="S331" i="19"/>
  <c r="T331" i="19" s="1"/>
  <c r="O331" i="19"/>
  <c r="S430" i="19"/>
  <c r="T430" i="19" s="1"/>
  <c r="O430" i="19"/>
  <c r="S131" i="19"/>
  <c r="T131" i="19" s="1"/>
  <c r="O131" i="19"/>
  <c r="S498" i="19"/>
  <c r="T498" i="19" s="1"/>
  <c r="O498" i="19"/>
  <c r="S427" i="19"/>
  <c r="T427" i="19" s="1"/>
  <c r="O427" i="19"/>
  <c r="AG84" i="19"/>
  <c r="S84" i="19"/>
  <c r="T84" i="19" s="1"/>
  <c r="O84" i="19"/>
  <c r="S136" i="19"/>
  <c r="T136" i="19" s="1"/>
  <c r="O136" i="19"/>
  <c r="S135" i="19"/>
  <c r="T135" i="19" s="1"/>
  <c r="O135" i="19"/>
  <c r="S282" i="19"/>
  <c r="T282" i="19" s="1"/>
  <c r="O282" i="19"/>
  <c r="S326" i="19"/>
  <c r="T326" i="19" s="1"/>
  <c r="O326" i="19"/>
  <c r="R325" i="19"/>
  <c r="P325" i="19"/>
  <c r="O346" i="19"/>
  <c r="S346" i="19"/>
  <c r="T346" i="19" s="1"/>
  <c r="AA365" i="19"/>
  <c r="S365" i="19"/>
  <c r="T365" i="19" s="1"/>
  <c r="O365" i="19"/>
  <c r="S404" i="19"/>
  <c r="T404" i="19" s="1"/>
  <c r="O404" i="19"/>
  <c r="O500" i="19"/>
  <c r="S500" i="19"/>
  <c r="T500" i="19" s="1"/>
  <c r="AG88" i="19"/>
  <c r="S88" i="19"/>
  <c r="T88" i="19" s="1"/>
  <c r="O88" i="19"/>
  <c r="R137" i="19"/>
  <c r="P137" i="19"/>
  <c r="S283" i="19"/>
  <c r="T283" i="19" s="1"/>
  <c r="O283" i="19"/>
  <c r="S478" i="19"/>
  <c r="T478" i="19" s="1"/>
  <c r="O478" i="19"/>
  <c r="S406" i="19"/>
  <c r="T406" i="19" s="1"/>
  <c r="O406" i="19"/>
  <c r="S506" i="19"/>
  <c r="T506" i="19" s="1"/>
  <c r="O506" i="19"/>
  <c r="AE506" i="19"/>
  <c r="AG86" i="19"/>
  <c r="S86" i="19"/>
  <c r="T86" i="19" s="1"/>
  <c r="O86" i="19"/>
  <c r="S130" i="19"/>
  <c r="T130" i="19" s="1"/>
  <c r="O130" i="19"/>
  <c r="S118" i="19"/>
  <c r="T118" i="19" s="1"/>
  <c r="O118" i="19"/>
  <c r="S291" i="19"/>
  <c r="T291" i="19" s="1"/>
  <c r="O291" i="19"/>
  <c r="S366" i="19"/>
  <c r="T366" i="19" s="1"/>
  <c r="O366" i="19"/>
  <c r="S369" i="19"/>
  <c r="T369" i="19" s="1"/>
  <c r="O369" i="19"/>
  <c r="S481" i="19"/>
  <c r="T481" i="19" s="1"/>
  <c r="O481" i="19"/>
  <c r="P501" i="19"/>
  <c r="R501" i="19"/>
  <c r="S85" i="19"/>
  <c r="T85" i="19" s="1"/>
  <c r="O85" i="19"/>
  <c r="AG85" i="19"/>
  <c r="S117" i="19"/>
  <c r="T117" i="19" s="1"/>
  <c r="O117" i="19"/>
  <c r="S285" i="19"/>
  <c r="T285" i="19" s="1"/>
  <c r="O285" i="19"/>
  <c r="S323" i="19"/>
  <c r="T323" i="19" s="1"/>
  <c r="O323" i="19"/>
  <c r="O347" i="19"/>
  <c r="S347" i="19"/>
  <c r="T347" i="19" s="1"/>
  <c r="S370" i="19"/>
  <c r="T370" i="19" s="1"/>
  <c r="O370" i="19"/>
  <c r="S428" i="19"/>
  <c r="T428" i="19" s="1"/>
  <c r="O428" i="19"/>
  <c r="S473" i="19"/>
  <c r="T473" i="19" s="1"/>
  <c r="O473" i="19"/>
  <c r="AD473" i="19"/>
  <c r="AE505" i="19"/>
  <c r="S505" i="19"/>
  <c r="T505" i="19" s="1"/>
  <c r="O505" i="19"/>
  <c r="S328" i="19"/>
  <c r="T328" i="19" s="1"/>
  <c r="O328" i="19"/>
  <c r="F11" i="13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S325" i="19" l="1"/>
  <c r="T325" i="19" s="1"/>
  <c r="O325" i="19"/>
  <c r="S127" i="19"/>
  <c r="T127" i="19" s="1"/>
  <c r="O127" i="19"/>
  <c r="S126" i="19"/>
  <c r="T126" i="19" s="1"/>
  <c r="O126" i="19"/>
  <c r="S499" i="19"/>
  <c r="T499" i="19" s="1"/>
  <c r="O499" i="19"/>
  <c r="S139" i="19"/>
  <c r="T139" i="19" s="1"/>
  <c r="O139" i="19"/>
  <c r="S137" i="19"/>
  <c r="T137" i="19" s="1"/>
  <c r="O137" i="19"/>
  <c r="S327" i="19"/>
  <c r="T327" i="19" s="1"/>
  <c r="O327" i="19"/>
  <c r="S501" i="19"/>
  <c r="T501" i="19" s="1"/>
  <c r="O501" i="19"/>
  <c r="H22" i="13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<sst xmlns="http://schemas.openxmlformats.org/spreadsheetml/2006/main" count="9043" uniqueCount="1046">
  <si>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</si>
  <si>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</si>
  <si>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</si>
  <si>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</si>
  <si>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</si>
  <si>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</si>
  <si>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</si>
  <si>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</si>
  <si>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</si>
  <si>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</si>
  <si>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</si>
  <si>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</si>
  <si>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</si>
  <si>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</si>
  <si>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</si>
  <si>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</si>
  <si>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</si>
  <si>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</si>
  <si>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</si>
  <si>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</si>
  <si>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</si>
  <si>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</si>
  <si>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</si>
  <si>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</si>
  <si>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</si>
  <si>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</si>
  <si>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</si>
  <si>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</si>
  <si>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</si>
  <si>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</si>
  <si>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</si>
  <si>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</si>
  <si>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</si>
  <si>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</si>
  <si>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</si>
  <si>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</si>
  <si>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</si>
  <si>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</si>
  <si>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</si>
  <si>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</si>
  <si>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</si>
  <si>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</si>
  <si>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</si>
  <si>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</si>
  <si>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</si>
  <si>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</si>
  <si>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</si>
  <si>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</si>
  <si>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</si>
  <si>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</si>
  <si>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</si>
  <si>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</si>
  <si>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</si>
  <si>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</si>
  <si>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</si>
  <si>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</si>
  <si>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</si>
  <si>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</si>
  <si>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</si>
  <si>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</si>
  <si>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</si>
  <si>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</si>
  <si>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</si>
  <si>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</si>
  <si>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</si>
  <si>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</si>
  <si>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</si>
  <si>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</si>
  <si>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</si>
  <si>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</si>
  <si>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</si>
  <si>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</si>
  <si>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</si>
  <si>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</si>
  <si>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</si>
  <si>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</si>
  <si>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</si>
  <si>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</si>
  <si>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</si>
  <si>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</si>
  <si>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</si>
  <si>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</si>
  <si>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</si>
  <si>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</si>
  <si>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</si>
  <si>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</si>
  <si>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</si>
  <si>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</si>
  <si>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</si>
  <si>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</si>
  <si>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</si>
  <si>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</si>
  <si>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</si>
  <si>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</si>
  <si>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</si>
  <si>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</si>
  <si>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</si>
  <si>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</si>
  <si>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</si>
  <si>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</si>
  <si>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</si>
  <si>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</si>
  <si>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</si>
  <si>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</si>
  <si>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</si>
  <si>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</si>
  <si>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</si>
  <si>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</si>
  <si>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</si>
  <si>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</si>
  <si>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</si>
  <si>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</si>
  <si>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</si>
  <si>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</si>
  <si>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</si>
  <si>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</si>
  <si>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</si>
  <si>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</si>
  <si>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</si>
  <si>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</si>
  <si>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</si>
  <si>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</si>
  <si>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</si>
  <si>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</si>
  <si>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</si>
  <si>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</si>
  <si>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</si>
  <si>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</si>
  <si>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</si>
  <si>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</si>
  <si>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</si>
  <si>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</si>
  <si>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</si>
  <si>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</si>
  <si>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</si>
  <si>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</si>
  <si>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</si>
  <si>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</si>
  <si>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</si>
  <si>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</si>
  <si>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</si>
  <si>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</si>
  <si>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</si>
  <si>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</si>
  <si>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</si>
  <si>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</si>
  <si>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</si>
  <si>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</si>
  <si>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</si>
  <si>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</si>
  <si>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</si>
  <si>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</si>
  <si>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</si>
  <si>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</si>
  <si>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</si>
  <si>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</si>
  <si>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</si>
  <si>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</si>
  <si>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</si>
  <si>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</si>
  <si>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</si>
  <si>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</si>
  <si>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</si>
  <si>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</si>
  <si>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</si>
  <si>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</si>
  <si>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</si>
  <si>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</si>
  <si>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</si>
  <si>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</si>
  <si>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</si>
  <si>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</si>
  <si>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</si>
  <si>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</si>
  <si>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</si>
  <si>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</si>
  <si>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</si>
  <si>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</si>
  <si>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</si>
  <si>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</si>
  <si>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</si>
  <si>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</si>
  <si>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</si>
  <si>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</si>
  <si>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</si>
  <si>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</si>
  <si>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</si>
  <si>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</si>
  <si>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</si>
  <si>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</si>
  <si>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</si>
  <si>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</si>
  <si>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</si>
  <si>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</si>
  <si>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</si>
  <si>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</si>
  <si>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</si>
  <si>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</si>
  <si>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</si>
  <si>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</si>
  <si>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</si>
  <si>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</si>
  <si>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</si>
  <si>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</si>
  <si>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</si>
  <si>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</si>
  <si>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</si>
  <si>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</si>
  <si>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</si>
  <si>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</si>
  <si>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</si>
  <si>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</si>
  <si>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</si>
  <si>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</si>
  <si>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</si>
  <si>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</si>
  <si>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</si>
  <si>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</si>
  <si>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</si>
  <si>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</si>
  <si>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</si>
  <si>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</si>
  <si>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</si>
  <si>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</si>
  <si>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</si>
  <si>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</si>
  <si>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</si>
  <si>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</si>
  <si>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</si>
  <si>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</si>
  <si>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</si>
  <si>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</si>
  <si>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</si>
  <si>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</si>
  <si>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</si>
  <si>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</si>
  <si>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</si>
  <si>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</si>
  <si>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</si>
  <si>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</si>
  <si>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</si>
  <si>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</si>
  <si>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</si>
  <si>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</si>
  <si>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</si>
  <si>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</si>
  <si>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</si>
  <si>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</si>
  <si>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</si>
  <si>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</si>
  <si>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</si>
  <si>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</si>
  <si>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</si>
  <si>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</si>
  <si>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</si>
  <si>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</si>
  <si>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</si>
  <si>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</si>
  <si>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</si>
  <si>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</si>
  <si>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</si>
  <si>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</si>
  <si>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</si>
  <si>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</si>
  <si>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</si>
  <si>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</si>
  <si>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</si>
  <si>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</si>
  <si>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</si>
  <si>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</si>
  <si>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</si>
  <si>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</si>
  <si>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</si>
  <si>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</si>
  <si>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</si>
  <si>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</si>
  <si>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</si>
  <si>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</si>
  <si>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</si>
  <si>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</si>
  <si>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</si>
  <si>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</si>
  <si>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</si>
  <si>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</si>
  <si>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</si>
  <si>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</si>
  <si>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</si>
  <si>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</si>
  <si>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</si>
  <si>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</si>
  <si>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</si>
  <si>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</si>
  <si>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</si>
  <si>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</si>
  <si>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</si>
  <si>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</si>
  <si>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</si>
  <si>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</si>
  <si>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</si>
  <si>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</si>
  <si>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</si>
  <si>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</si>
  <si>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</si>
  <si>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</si>
  <si>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</si>
  <si>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</si>
  <si>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</si>
  <si>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</si>
  <si>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</si>
  <si>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</si>
  <si>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</si>
  <si>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</si>
  <si>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</si>
  <si>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</si>
  <si>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</si>
  <si>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</si>
  <si>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</si>
  <si>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</si>
  <si>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</si>
  <si>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</si>
  <si>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</si>
  <si>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</si>
  <si>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</si>
  <si>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</si>
  <si>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</si>
  <si>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</si>
  <si>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</si>
  <si>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</si>
  <si>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</si>
  <si>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</si>
  <si>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</si>
  <si>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</si>
  <si>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</si>
  <si>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</si>
  <si>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</si>
  <si>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</si>
  <si>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</si>
  <si>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</si>
  <si>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</si>
  <si>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</si>
  <si>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</si>
  <si>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</si>
  <si>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</si>
  <si>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</si>
  <si>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</si>
  <si>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</si>
  <si>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</si>
  <si>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</si>
  <si>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</si>
  <si>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</si>
  <si>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</si>
  <si>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</si>
  <si>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</si>
  <si>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</si>
  <si>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</si>
  <si>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</si>
  <si>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</si>
  <si>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</si>
  <si>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</si>
  <si>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</si>
  <si>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</si>
  <si>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</si>
  <si>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</si>
  <si>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</si>
  <si>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</si>
  <si>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</si>
  <si>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</si>
  <si>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</si>
  <si>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</si>
  <si>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</si>
  <si>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</si>
  <si>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</si>
  <si>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</si>
  <si>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</si>
  <si>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</si>
  <si>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</si>
  <si>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</si>
  <si>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</si>
  <si>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</si>
  <si>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</si>
  <si>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</si>
  <si>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</si>
  <si>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</si>
  <si>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</si>
  <si>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</si>
  <si>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</si>
  <si>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</si>
  <si>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</si>
  <si>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</si>
  <si>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</si>
  <si>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</si>
  <si>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</si>
  <si>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</si>
  <si>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</si>
  <si>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</si>
  <si>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</si>
  <si>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</si>
  <si>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</si>
  <si>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</si>
  <si>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</si>
  <si>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</si>
  <si>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</si>
  <si>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</si>
  <si>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</si>
  <si>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</si>
  <si>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</si>
  <si>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</si>
  <si>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</si>
  <si>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</si>
  <si>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</si>
  <si>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</si>
  <si>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</si>
  <si>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</si>
  <si>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</si>
  <si>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</si>
  <si>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</si>
  <si>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</si>
  <si>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</si>
  <si>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</si>
  <si>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</si>
  <si>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</si>
  <si>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</si>
  <si>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</si>
  <si>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</si>
  <si>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</si>
  <si>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</si>
  <si>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</si>
  <si>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</si>
  <si>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</si>
  <si>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</si>
  <si>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</si>
  <si>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</si>
  <si>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</si>
  <si>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</si>
  <si>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</si>
  <si>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</si>
  <si>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</si>
  <si>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</si>
  <si>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</si>
  <si>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</si>
  <si>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</si>
  <si>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</si>
  <si>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</si>
  <si>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</si>
  <si>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</si>
  <si>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</si>
  <si>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</si>
  <si>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</si>
  <si>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</si>
  <si>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</si>
  <si>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</si>
  <si>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</si>
  <si>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</si>
  <si>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</si>
  <si>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</si>
  <si>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</si>
  <si>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</si>
  <si>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</si>
  <si>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</si>
  <si>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</si>
  <si>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</si>
  <si>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</si>
  <si>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</si>
  <si>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</si>
  <si>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</si>
  <si>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</si>
  <si>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</si>
  <si>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</si>
  <si>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</si>
  <si>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</si>
  <si>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</si>
  <si>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</si>
  <si>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</si>
  <si>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</si>
  <si>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</si>
  <si>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</si>
  <si>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</si>
  <si>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</si>
  <si>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</si>
  <si>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</si>
  <si>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</si>
  <si>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</si>
  <si>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</si>
  <si>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</si>
  <si>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</si>
  <si>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</si>
  <si>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</si>
  <si>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</si>
  <si>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</si>
  <si>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</si>
  <si>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</si>
  <si>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</si>
  <si>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</si>
  <si>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</si>
  <si>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</si>
  <si>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</si>
  <si>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</si>
  <si>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</si>
  <si>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</si>
  <si>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</si>
  <si>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</si>
  <si>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</si>
  <si>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</si>
  <si>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</si>
  <si>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</si>
  <si>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</si>
  <si>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</si>
  <si>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</si>
  <si>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</si>
  <si>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</si>
  <si>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</si>
  <si>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</si>
  <si>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</si>
  <si>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</si>
  <si>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</si>
  <si>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</si>
  <si>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</si>
  <si>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</si>
  <si>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</si>
  <si>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</si>
  <si>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</si>
  <si>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</si>
  <si>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</si>
  <si>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</si>
  <si>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</si>
  <si>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</si>
  <si>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</si>
  <si>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</si>
  <si>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</si>
  <si>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</si>
  <si>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</si>
  <si>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</si>
  <si>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</si>
  <si>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</si>
  <si>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</si>
  <si>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</si>
  <si>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</si>
  <si>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</si>
  <si>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</si>
  <si>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</si>
  <si>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</si>
  <si>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</si>
  <si>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</si>
  <si>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</si>
  <si>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</si>
  <si>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</si>
  <si>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</si>
  <si>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</si>
  <si>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</si>
  <si>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</si>
  <si>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</si>
  <si>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</si>
  <si>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</si>
  <si>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</si>
  <si>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</si>
  <si>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</si>
  <si>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</si>
  <si>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</si>
  <si>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</si>
  <si>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</si>
  <si>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</si>
  <si>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</si>
  <si>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</si>
  <si>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</si>
  <si>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</si>
  <si>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</si>
  <si>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</si>
  <si>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</si>
  <si>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</si>
  <si>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</si>
  <si>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</si>
  <si>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</si>
  <si>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</si>
  <si>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</si>
  <si>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</si>
  <si>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</si>
  <si>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</si>
  <si>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</si>
  <si>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</si>
  <si>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</si>
  <si>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</si>
  <si>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</si>
  <si>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</si>
  <si>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</si>
  <si>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</si>
  <si>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</si>
  <si>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</si>
  <si>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</si>
  <si>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</si>
  <si>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</si>
  <si>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</si>
  <si>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</si>
  <si>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</si>
  <si>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</si>
  <si>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</si>
  <si>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</si>
  <si>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</si>
  <si>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</si>
  <si>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</si>
  <si>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</si>
  <si>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</si>
  <si>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</si>
  <si>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</si>
  <si>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</si>
  <si>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</si>
  <si>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</si>
  <si>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</si>
  <si>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</si>
  <si>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</si>
  <si>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</si>
  <si>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</si>
  <si>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</si>
  <si>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</si>
  <si>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</si>
  <si>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</si>
  <si>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</si>
  <si>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</si>
  <si>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</si>
  <si>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</si>
  <si>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</si>
  <si>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</si>
  <si>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</si>
  <si>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</si>
  <si>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</si>
  <si>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</si>
  <si>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</si>
  <si>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</si>
  <si>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</si>
  <si>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</si>
  <si>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</si>
  <si>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</si>
  <si>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</si>
  <si>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</si>
  <si>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</si>
  <si>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</si>
  <si>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</si>
  <si>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</si>
  <si>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</si>
  <si>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</si>
  <si>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</si>
  <si>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</si>
  <si>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</si>
  <si>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</si>
  <si>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</si>
  <si>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</si>
  <si>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</si>
  <si>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</si>
  <si>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</si>
  <si>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</si>
  <si>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</si>
  <si>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</si>
  <si>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</si>
  <si>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</si>
  <si>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</si>
  <si>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</si>
  <si>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</si>
  <si>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</si>
  <si>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</si>
  <si>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</si>
  <si>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</si>
  <si>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</si>
  <si>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</si>
  <si>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</si>
  <si>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</si>
  <si>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</si>
  <si>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</si>
  <si>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</si>
  <si>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</si>
  <si>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</si>
  <si>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</si>
  <si>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</si>
  <si>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</si>
  <si>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</si>
  <si>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</si>
  <si>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</si>
  <si>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</si>
  <si>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</si>
  <si>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</si>
  <si>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</si>
  <si>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</si>
  <si>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</si>
  <si>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</si>
  <si>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</si>
  <si>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</si>
  <si>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</si>
  <si>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</si>
  <si>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</si>
  <si>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</si>
  <si>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</si>
  <si>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</si>
  <si>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</si>
  <si>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</si>
  <si>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</si>
  <si>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</si>
  <si>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</si>
  <si>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</si>
  <si>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</si>
  <si>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</si>
  <si>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</si>
  <si>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</si>
  <si>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</si>
  <si>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</si>
  <si>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</si>
  <si>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</si>
  <si>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</si>
  <si>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</si>
  <si>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</si>
  <si>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</si>
  <si>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</si>
  <si>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</si>
  <si>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</si>
  <si>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</si>
  <si>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</si>
  <si>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</si>
  <si>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</si>
  <si>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</si>
  <si>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</si>
  <si>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</si>
  <si>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</si>
  <si>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</si>
  <si>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</si>
  <si>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</si>
  <si>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</si>
  <si>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</si>
  <si>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</si>
  <si>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</si>
  <si>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</si>
  <si>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</si>
  <si>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</si>
  <si>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</si>
  <si>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</si>
  <si>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</si>
  <si>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</si>
  <si>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</si>
  <si>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</si>
  <si>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</si>
  <si>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</si>
  <si>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</si>
  <si>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</si>
  <si>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</si>
  <si>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</si>
  <si>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</si>
  <si>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</si>
  <si>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</si>
  <si>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</si>
  <si>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</si>
  <si>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</si>
  <si>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</si>
  <si>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</si>
  <si>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</si>
  <si>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</si>
  <si>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</si>
  <si>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</si>
  <si>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</si>
  <si>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</si>
  <si>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</si>
  <si>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</si>
  <si>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</si>
  <si>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</si>
  <si>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</si>
  <si>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</si>
  <si>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</si>
  <si>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</si>
  <si>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</si>
  <si>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</si>
  <si>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</si>
  <si>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</si>
  <si>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</si>
  <si>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</si>
  <si>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</si>
  <si>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</si>
  <si>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</si>
  <si>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</si>
  <si>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</si>
  <si>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</si>
  <si>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</si>
  <si>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</si>
  <si>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</si>
  <si>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</si>
  <si>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</si>
  <si>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</si>
  <si>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</si>
  <si>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</si>
  <si>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</si>
  <si>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</si>
  <si>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</si>
  <si>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</si>
  <si>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</si>
  <si>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</si>
  <si>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</si>
  <si>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</si>
  <si>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</si>
  <si>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</si>
  <si>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</si>
  <si>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</si>
  <si>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</si>
  <si>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</si>
  <si>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</si>
  <si>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</si>
  <si>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</si>
  <si>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</si>
  <si>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</si>
  <si>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</si>
  <si>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</si>
  <si>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</si>
  <si>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</si>
  <si>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</si>
  <si>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</si>
  <si>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</si>
  <si>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</si>
  <si>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</si>
  <si>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</si>
  <si>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</si>
  <si>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</si>
  <si>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</si>
  <si>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</si>
  <si>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</si>
  <si>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</si>
  <si>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</si>
  <si>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</si>
  <si>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</si>
  <si>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</si>
  <si>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</si>
  <si>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</si>
  <si>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</si>
  <si>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</si>
  <si>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</si>
  <si>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</si>
  <si>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</si>
  <si>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</si>
  <si>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</si>
  <si>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</si>
  <si>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</si>
  <si>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</si>
  <si>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</si>
  <si>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</si>
  <si>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</si>
  <si>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</si>
  <si>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</si>
  <si>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</si>
  <si>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</si>
  <si>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</si>
  <si>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</si>
  <si>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</si>
  <si>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</si>
  <si>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</si>
  <si>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</si>
  <si>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</si>
  <si>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</si>
  <si>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</si>
  <si>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</si>
  <si>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</si>
  <si>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</si>
  <si>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</si>
  <si>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</si>
  <si>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</si>
  <si>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</si>
  <si>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</si>
  <si>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</si>
  <si>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</si>
  <si>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</si>
  <si>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</si>
  <si>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</si>
  <si>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</si>
  <si>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</si>
  <si>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</si>
  <si>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</si>
  <si>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</si>
  <si>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</si>
  <si>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</si>
  <si>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</si>
  <si>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</si>
  <si>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</si>
  <si>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</si>
  <si>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</si>
  <si>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</si>
  <si>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</si>
  <si>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</si>
  <si>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</si>
  <si>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</si>
  <si>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</si>
  <si>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</si>
  <si>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</si>
  <si>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</si>
  <si>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</si>
  <si>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</si>
  <si>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</si>
  <si>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</si>
  <si>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</si>
  <si>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</si>
  <si>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</si>
  <si>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</si>
  <si>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</si>
  <si>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</si>
  <si>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</si>
  <si>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</si>
  <si>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</si>
  <si>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</si>
  <si>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</si>
  <si>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</si>
  <si>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</si>
  <si>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</si>
  <si>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</si>
  <si>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</si>
  <si>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</si>
  <si>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</si>
  <si>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</si>
  <si>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</si>
  <si>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</si>
  <si>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</si>
  <si>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</si>
  <si>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</si>
  <si>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</si>
  <si>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</si>
  <si>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</si>
  <si>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</si>
  <si>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</si>
  <si>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</si>
  <si>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</si>
  <si>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</si>
  <si>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</si>
  <si>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</si>
  <si>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</si>
  <si>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</si>
  <si>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</si>
  <si>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</si>
  <si>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</si>
  <si>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</si>
  <si>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</si>
  <si>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</si>
  <si>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</si>
  <si>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</si>
  <si>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</si>
  <si>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</si>
  <si>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</si>
  <si>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</si>
  <si>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</si>
  <si>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</si>
  <si>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</si>
  <si>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</si>
  <si>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</si>
  <si>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</si>
  <si>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</si>
  <si>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</si>
  <si>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</si>
  <si>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</si>
  <si>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</si>
  <si>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</si>
  <si>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</si>
  <si>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</si>
  <si>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</si>
  <si>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</si>
  <si>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</si>
  <si>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</si>
  <si>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</si>
  <si>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</si>
  <si>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</si>
  <si>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</si>
  <si>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</si>
  <si>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</si>
  <si>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</si>
  <si>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</si>
  <si>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</si>
  <si>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</si>
  <si>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</si>
  <si>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</si>
  <si>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</si>
  <si>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</si>
  <si>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</si>
  <si>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</si>
  <si>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</si>
  <si>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</si>
  <si>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</si>
  <si>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</si>
  <si>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</si>
  <si>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</si>
  <si>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</si>
  <si>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</si>
  <si>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</si>
  <si>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</si>
  <si>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</si>
  <si>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</si>
  <si>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</si>
  <si>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</si>
  <si>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</si>
  <si>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</si>
  <si>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</si>
  <si>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</si>
  <si>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</si>
  <si>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</si>
  <si>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</si>
  <si>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</si>
  <si>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</si>
  <si>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</si>
  <si>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</si>
  <si>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</si>
  <si>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</si>
  <si>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</si>
  <si>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</si>
  <si>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</si>
  <si>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</si>
  <si>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</si>
  <si>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</si>
  <si>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</si>
  <si>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</si>
  <si>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</si>
  <si>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</si>
  <si>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</si>
  <si>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</si>
  <si>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</si>
  <si>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</si>
  <si>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</si>
  <si>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</si>
  <si>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</si>
  <si>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</si>
  <si>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</si>
  <si>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</si>
  <si>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</si>
  <si>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</si>
  <si>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</si>
  <si>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</si>
  <si>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</si>
  <si>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</si>
  <si>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</si>
  <si>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</si>
  <si>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</si>
  <si>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</si>
  <si>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</si>
  <si>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</si>
  <si>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</si>
  <si>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</si>
  <si>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</si>
  <si>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</si>
  <si>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</si>
  <si>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</si>
  <si>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</si>
  <si>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</si>
  <si>
    <t>fishbase mean</t>
  </si>
  <si>
    <t>changed To to 0</t>
  </si>
  <si>
    <t>NOTE THESE values updated 20190110, removed negative T0 in  calc_update sheet for many species.</t>
  </si>
  <si>
    <t>SEE BELOW</t>
  </si>
  <si>
    <t>UPDATED,</t>
  </si>
  <si>
    <t>RM 20190110</t>
  </si>
  <si>
    <t>(scroll down)</t>
  </si>
  <si>
    <t>THIS IS OUTDATED</t>
  </si>
  <si>
    <t>THESE ARE FOR AGE 1 FISH (ALL) NOT COHORT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</si>
</sst>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  <xf numFmtId="0" fontId="0" fillId="7" borderId="0" xfId="0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9376"/>
        <c:axId val="174393984"/>
      </c:scatterChart>
      <c:valAx>
        <c:axId val="1743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93984"/>
        <c:crosses val="autoZero"/>
        <c:crossBetween val="midCat"/>
      </c:valAx>
      <c:valAx>
        <c:axId val="1743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09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26" Type="http://schemas.openxmlformats.org/officeDocument/2006/relationships/hyperlink" Target="http://www.fishbase.se/Summary/SpeciesSummary.php?ID=749&amp;AT=sand+tiger+shark" TargetMode="External"/><Relationship Id="rId39" Type="http://schemas.openxmlformats.org/officeDocument/2006/relationships/hyperlink" Target="http://www.fishbase.se/Summary/SpeciesSummary.php?ID=1584&amp;AT=american+shad" TargetMode="External"/><Relationship Id="rId21" Type="http://schemas.openxmlformats.org/officeDocument/2006/relationships/hyperlink" Target="https://www.fisheries.noaa.gov/species/sei-whale" TargetMode="External"/><Relationship Id="rId34" Type="http://schemas.openxmlformats.org/officeDocument/2006/relationships/hyperlink" Target="http://www.fishbase.se/Summary/SpeciesSummary.php?ID=2535&amp;AT=thresher+shark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76" Type="http://schemas.openxmlformats.org/officeDocument/2006/relationships/hyperlink" Target="http://www.fishbase.se/Summary/SpeciesSummary.php?ID=405&amp;AT=Spotted%20sea%20trout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16" Type="http://schemas.openxmlformats.org/officeDocument/2006/relationships/hyperlink" Target="http://www.fishbase.se/Summary/SpeciesSummary.php?ID=339&amp;AT=atlantic+silverside" TargetMode="External"/><Relationship Id="rId29" Type="http://schemas.openxmlformats.org/officeDocument/2006/relationships/hyperlink" Target="http://www.fishbase.se/Summary/SpeciesSummary.php?ID=2532&amp;AT=nurse+shark" TargetMode="External"/><Relationship Id="rId11" Type="http://schemas.openxmlformats.org/officeDocument/2006/relationships/hyperlink" Target="http://www.fishbase.se/Summary/SpeciesSummary.php?ID=1486&amp;AT=atlantic+thread+herring" TargetMode="External"/><Relationship Id="rId24" Type="http://schemas.openxmlformats.org/officeDocument/2006/relationships/hyperlink" Target="http://www.fishbase.se/Summary/SpeciesSummary.php?ID=429&amp;AT=spot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66" Type="http://schemas.openxmlformats.org/officeDocument/2006/relationships/hyperlink" Target="http://www.fishbase.se/Summary/SpeciesSummary.php?ID=859&amp;AT=bignose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87" Type="http://schemas.openxmlformats.org/officeDocument/2006/relationships/hyperlink" Target="http://www.fishbase.se/Summary/SpeciesSummary.php?ID=107&amp;AT=skipjack+tuna" TargetMode="External"/><Relationship Id="rId5" Type="http://schemas.openxmlformats.org/officeDocument/2006/relationships/hyperlink" Target="http://www.fishbase.org/Summary/SpeciesSummary.php?ID=1084&amp;AT=atlantic+saury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90" Type="http://schemas.openxmlformats.org/officeDocument/2006/relationships/hyperlink" Target="http://www.fishbase.se/Summary/SpeciesSummary.php?ID=143&amp;AT=yellowfin+tuna" TargetMode="External"/><Relationship Id="rId19" Type="http://schemas.openxmlformats.org/officeDocument/2006/relationships/hyperlink" Target="https://www.fisheries.noaa.gov/species/fin-whale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26" Type="http://schemas.openxmlformats.org/officeDocument/2006/relationships/hyperlink" Target="http://www.fishbase.se/Summary/SpeciesSummary.php?ID=749&amp;AT=sand+tiger+shark" TargetMode="External"/><Relationship Id="rId39" Type="http://schemas.openxmlformats.org/officeDocument/2006/relationships/hyperlink" Target="http://www.fishbase.se/Summary/SpeciesSummary.php?ID=1584&amp;AT=american+shad" TargetMode="External"/><Relationship Id="rId21" Type="http://schemas.openxmlformats.org/officeDocument/2006/relationships/hyperlink" Target="https://www.fisheries.noaa.gov/species/sei-whale" TargetMode="External"/><Relationship Id="rId34" Type="http://schemas.openxmlformats.org/officeDocument/2006/relationships/hyperlink" Target="http://www.fishbase.se/Summary/SpeciesSummary.php?ID=2535&amp;AT=thresher+shark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76" Type="http://schemas.openxmlformats.org/officeDocument/2006/relationships/hyperlink" Target="http://www.fishbase.se/Summary/SpeciesSummary.php?ID=405&amp;AT=Spotted%20sea%20trout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16" Type="http://schemas.openxmlformats.org/officeDocument/2006/relationships/hyperlink" Target="http://www.fishbase.se/Summary/SpeciesSummary.php?ID=339&amp;AT=atlantic+silverside" TargetMode="External"/><Relationship Id="rId29" Type="http://schemas.openxmlformats.org/officeDocument/2006/relationships/hyperlink" Target="http://www.fishbase.se/Summary/SpeciesSummary.php?ID=2532&amp;AT=nurse+shark" TargetMode="External"/><Relationship Id="rId11" Type="http://schemas.openxmlformats.org/officeDocument/2006/relationships/hyperlink" Target="http://www.fishbase.se/Summary/SpeciesSummary.php?ID=1486&amp;AT=atlantic+thread+herring" TargetMode="External"/><Relationship Id="rId24" Type="http://schemas.openxmlformats.org/officeDocument/2006/relationships/hyperlink" Target="http://www.fishbase.se/Summary/SpeciesSummary.php?ID=429&amp;AT=spot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66" Type="http://schemas.openxmlformats.org/officeDocument/2006/relationships/hyperlink" Target="http://www.fishbase.se/Summary/SpeciesSummary.php?ID=859&amp;AT=bignose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87" Type="http://schemas.openxmlformats.org/officeDocument/2006/relationships/hyperlink" Target="http://www.fishbase.se/Summary/SpeciesSummary.php?ID=107&amp;AT=skipjack+tuna" TargetMode="External"/><Relationship Id="rId5" Type="http://schemas.openxmlformats.org/officeDocument/2006/relationships/hyperlink" Target="http://www.fishbase.org/Summary/SpeciesSummary.php?ID=1084&amp;AT=atlantic+saury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90" Type="http://schemas.openxmlformats.org/officeDocument/2006/relationships/hyperlink" Target="http://www.fishbase.se/Summary/SpeciesSummary.php?ID=143&amp;AT=yellowfin+tuna" TargetMode="External"/><Relationship Id="rId19" Type="http://schemas.openxmlformats.org/officeDocument/2006/relationships/hyperlink" Target="https://www.fisheries.noaa.gov/species/fin-whale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T55" activePane="bottomRight" state="frozen"/>
      <selection pane="topRight" activeCell="E1" sqref="E1"/>
      <selection pane="bottomLeft" activeCell="A368" sqref="A368"/>
      <selection pane="bottomRight" sqref="A1:W60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40" x14ac:dyDescent="0.25">
      <c r="A2" s="4" t="s">
        <v>21</v>
      </c>
      <c r="B2" s="4" t="s">
        <v>22</v>
      </c>
      <c r="C2" s="4">
        <v>1</v>
      </c>
      <c r="D2" s="4">
        <v>1</v>
      </c>
      <c r="E2" s="4"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v>4.312265116177349E-3</v>
      </c>
      <c r="P2" s="4">
        <v>1.953965355498311</v>
      </c>
      <c r="Q2" s="4">
        <v>4.9630720029657098</v>
      </c>
      <c r="R2" s="4">
        <v>1.9560128803047006</v>
      </c>
      <c r="S2" s="4">
        <v>4.7008240334167279</v>
      </c>
      <c r="T2" s="4">
        <v>12.457183688554329</v>
      </c>
      <c r="U2" s="4">
        <v>11</v>
      </c>
      <c r="V2" s="4">
        <v>0.6</v>
      </c>
      <c r="W2" s="4">
        <v>0</v>
      </c>
    </row>
    <row r="3" spans="1:40" x14ac:dyDescent="0.25">
      <c r="A3" s="4" t="s">
        <v>23</v>
      </c>
      <c r="B3" s="4" t="s">
        <v>24</v>
      </c>
      <c r="C3" s="4">
        <v>1</v>
      </c>
      <c r="D3" s="4">
        <v>3</v>
      </c>
      <c r="E3" s="4">
        <v>3</v>
      </c>
      <c r="F3" s="4">
        <v>829.48845900000003</v>
      </c>
      <c r="G3" s="4">
        <v>2197.74442</v>
      </c>
      <c r="H3" s="4">
        <v>345.15014780000001</v>
      </c>
      <c r="I3" s="4">
        <v>0.34515014799999999</v>
      </c>
      <c r="J3" s="4">
        <v>3.4515000000000001E-4</v>
      </c>
      <c r="K3" s="4">
        <v>0.76092491900000003</v>
      </c>
      <c r="L3" s="4">
        <v>0.03</v>
      </c>
      <c r="M3" s="4">
        <v>3</v>
      </c>
      <c r="N3" s="4">
        <v>30.046246140000001</v>
      </c>
      <c r="O3" s="4">
        <v>41.381880133243143</v>
      </c>
      <c r="P3" s="4">
        <v>33.673223297257124</v>
      </c>
      <c r="Q3" s="4">
        <v>85.529987175033099</v>
      </c>
      <c r="R3" s="4">
        <v>18770.527407554655</v>
      </c>
      <c r="S3" s="4">
        <v>45110.616216185175</v>
      </c>
      <c r="T3" s="4">
        <v>119543.13297289071</v>
      </c>
      <c r="U3" s="4">
        <v>330</v>
      </c>
      <c r="V3" s="4">
        <v>0.1</v>
      </c>
      <c r="W3" s="4">
        <v>0</v>
      </c>
    </row>
    <row r="4" spans="1:40" x14ac:dyDescent="0.25">
      <c r="A4" s="4" t="s">
        <v>25</v>
      </c>
      <c r="B4" s="4" t="s">
        <v>26</v>
      </c>
      <c r="C4" s="4">
        <v>1</v>
      </c>
      <c r="D4" s="4">
        <v>3</v>
      </c>
      <c r="E4" s="4">
        <v>3</v>
      </c>
      <c r="F4" s="4">
        <v>829.48845900000003</v>
      </c>
      <c r="G4" s="4">
        <v>2197.74442</v>
      </c>
      <c r="H4" s="4">
        <v>345.15014780000001</v>
      </c>
      <c r="I4" s="4">
        <v>0.34515014799999999</v>
      </c>
      <c r="J4" s="4">
        <v>3.4515000000000001E-4</v>
      </c>
      <c r="K4" s="4">
        <v>0.76092491900000003</v>
      </c>
      <c r="L4" s="4">
        <v>2.1399999999999999E-2</v>
      </c>
      <c r="M4" s="4">
        <v>2.96</v>
      </c>
      <c r="N4" s="4">
        <v>26.392744749999999</v>
      </c>
      <c r="O4" s="4">
        <v>25.557613093704639</v>
      </c>
      <c r="P4" s="4">
        <v>34.060551864544379</v>
      </c>
      <c r="Q4" s="4">
        <v>86.513801735942721</v>
      </c>
      <c r="R4" s="4">
        <v>11592.752081403887</v>
      </c>
      <c r="S4" s="4">
        <v>27860.495268935083</v>
      </c>
      <c r="T4" s="4">
        <v>73830.312462677961</v>
      </c>
      <c r="U4" s="4">
        <v>358.7</v>
      </c>
      <c r="V4" s="4">
        <v>9.1999999999999998E-2</v>
      </c>
      <c r="W4" s="4">
        <v>0</v>
      </c>
    </row>
    <row r="5" spans="1:40" x14ac:dyDescent="0.25">
      <c r="A5" s="4" t="s">
        <v>27</v>
      </c>
      <c r="B5" s="4" t="s">
        <v>28</v>
      </c>
      <c r="C5" s="4">
        <v>1</v>
      </c>
      <c r="D5" s="4">
        <v>1</v>
      </c>
      <c r="E5" s="4">
        <v>1</v>
      </c>
      <c r="F5" s="4">
        <v>269.40639270000003</v>
      </c>
      <c r="G5" s="4">
        <v>713.92694070000005</v>
      </c>
      <c r="H5" s="4">
        <v>112.1</v>
      </c>
      <c r="I5" s="4">
        <v>0.11210000000000001</v>
      </c>
      <c r="J5" s="4">
        <v>1.121E-4</v>
      </c>
      <c r="K5" s="4">
        <v>0.24713790199999999</v>
      </c>
      <c r="L5" s="4">
        <v>1.0999999999999999E-2</v>
      </c>
      <c r="M5" s="4">
        <v>2.9</v>
      </c>
      <c r="N5" s="4">
        <v>24.106956749999998</v>
      </c>
      <c r="O5" s="4">
        <v>9.2034509503643405E-2</v>
      </c>
      <c r="P5" s="4">
        <v>6.7512089601665028</v>
      </c>
      <c r="Q5" s="4">
        <v>17.148070758822918</v>
      </c>
      <c r="R5" s="4">
        <v>41.746200934239646</v>
      </c>
      <c r="S5" s="4">
        <v>100.32732740744927</v>
      </c>
      <c r="T5" s="4">
        <v>265.86741762974054</v>
      </c>
      <c r="U5" s="4">
        <v>94.6</v>
      </c>
      <c r="V5" s="4">
        <v>0.2</v>
      </c>
      <c r="W5" s="4">
        <v>0</v>
      </c>
    </row>
    <row r="6" spans="1:40" x14ac:dyDescent="0.25">
      <c r="A6" s="4" t="s">
        <v>29</v>
      </c>
      <c r="B6" s="4" t="s">
        <v>30</v>
      </c>
      <c r="C6" s="4">
        <v>1</v>
      </c>
      <c r="D6" s="4">
        <v>7</v>
      </c>
      <c r="E6" s="2">
        <v>7</v>
      </c>
      <c r="F6" s="4">
        <v>1355.00938</v>
      </c>
      <c r="G6" s="4">
        <v>3590.52486</v>
      </c>
      <c r="H6" s="4">
        <v>563.81940299999997</v>
      </c>
      <c r="I6" s="4">
        <v>0.563819403</v>
      </c>
      <c r="J6" s="4">
        <v>5.6381900000000002E-4</v>
      </c>
      <c r="K6" s="4">
        <v>1.243007532</v>
      </c>
      <c r="L6" s="4">
        <v>3.2499999999999999E-3</v>
      </c>
      <c r="M6" s="4">
        <v>3</v>
      </c>
      <c r="N6" s="4">
        <v>55.772342469999998</v>
      </c>
      <c r="O6" s="4">
        <v>27.496406542055972</v>
      </c>
      <c r="P6" s="4">
        <v>61.63857107120932</v>
      </c>
      <c r="Q6" s="4">
        <v>156.56197052087168</v>
      </c>
      <c r="R6" s="4">
        <v>12472.175042436325</v>
      </c>
      <c r="S6" s="4">
        <v>29973.984721067831</v>
      </c>
      <c r="T6" s="4">
        <v>79431.059510829742</v>
      </c>
      <c r="U6" s="4">
        <v>311</v>
      </c>
      <c r="V6" s="4">
        <v>0.1</v>
      </c>
      <c r="W6" s="4">
        <v>0</v>
      </c>
    </row>
    <row r="7" spans="1:40" x14ac:dyDescent="0.25">
      <c r="A7" s="2" t="s">
        <v>31</v>
      </c>
      <c r="B7" s="4" t="s">
        <v>32</v>
      </c>
      <c r="C7" s="4">
        <v>1</v>
      </c>
      <c r="D7" s="4">
        <v>1</v>
      </c>
      <c r="E7" s="4">
        <v>1</v>
      </c>
      <c r="F7" s="4">
        <v>49.194905069999997</v>
      </c>
      <c r="G7" s="4">
        <v>130.36649840000001</v>
      </c>
      <c r="H7" s="4">
        <v>20.469999999626999</v>
      </c>
      <c r="I7" s="4">
        <v>2.0469999999626998E-2</v>
      </c>
      <c r="J7" s="4">
        <v>2.0469999999626999E-5</v>
      </c>
      <c r="K7" s="4">
        <v>4.5128571399177669E-2</v>
      </c>
      <c r="L7" s="3">
        <v>1.1599999999999999E-2</v>
      </c>
      <c r="M7" s="3">
        <v>3</v>
      </c>
      <c r="N7" s="4">
        <v>12.084256948656494</v>
      </c>
      <c r="O7" s="4">
        <v>0.13993882197345583</v>
      </c>
      <c r="P7" s="4">
        <v>6.9376935203618979</v>
      </c>
      <c r="Q7" s="4">
        <v>17.621741541719221</v>
      </c>
      <c r="R7" s="2">
        <v>63.475257401935856</v>
      </c>
      <c r="S7" s="2">
        <v>152.54808315774056</v>
      </c>
      <c r="T7" s="2">
        <v>404.25242036801251</v>
      </c>
      <c r="U7" s="2">
        <v>29.172666666666665</v>
      </c>
      <c r="V7" s="2">
        <v>0.92646666666666677</v>
      </c>
      <c r="W7" s="2">
        <v>0</v>
      </c>
      <c r="AN7" s="2"/>
    </row>
    <row r="8" spans="1:40" x14ac:dyDescent="0.25">
      <c r="A8" s="4" t="s">
        <v>33</v>
      </c>
      <c r="B8" s="4" t="s">
        <v>34</v>
      </c>
      <c r="C8" s="4">
        <v>1</v>
      </c>
      <c r="D8" s="4">
        <v>2</v>
      </c>
      <c r="E8" s="4">
        <v>2</v>
      </c>
      <c r="F8" s="4">
        <v>127.5414564</v>
      </c>
      <c r="G8" s="4">
        <v>337.98485950000003</v>
      </c>
      <c r="H8" s="4">
        <v>53.070000010000001</v>
      </c>
      <c r="I8" s="4">
        <v>5.3069999999999999E-2</v>
      </c>
      <c r="J8" s="4">
        <v>5.3100000000000003E-5</v>
      </c>
      <c r="K8" s="4">
        <v>0.11699918300000001</v>
      </c>
      <c r="L8" s="4">
        <v>1.4999999999999999E-2</v>
      </c>
      <c r="M8" s="4">
        <v>3</v>
      </c>
      <c r="N8" s="4">
        <v>15.23769499</v>
      </c>
      <c r="O8" s="4">
        <v>0.23401738730824392</v>
      </c>
      <c r="P8" s="4">
        <v>7.5585877301431781</v>
      </c>
      <c r="Q8" s="4">
        <v>19.198812834563672</v>
      </c>
      <c r="R8" s="4">
        <v>106.1486275676733</v>
      </c>
      <c r="S8" s="4">
        <v>255.10364712250257</v>
      </c>
      <c r="T8" s="4">
        <v>676.02466487463175</v>
      </c>
      <c r="U8" s="4">
        <v>58.9</v>
      </c>
      <c r="V8" s="4">
        <v>0.22</v>
      </c>
      <c r="W8" s="4">
        <v>0.20699999999999999</v>
      </c>
    </row>
    <row r="9" spans="1:40" x14ac:dyDescent="0.25">
      <c r="A9" s="4" t="s">
        <v>35</v>
      </c>
      <c r="B9" s="4" t="s">
        <v>36</v>
      </c>
      <c r="C9" s="4">
        <v>1</v>
      </c>
      <c r="D9" s="4">
        <v>1</v>
      </c>
      <c r="E9" s="4">
        <v>1</v>
      </c>
      <c r="F9" s="4">
        <v>49.194905069999997</v>
      </c>
      <c r="G9" s="4">
        <v>130.36649840000001</v>
      </c>
      <c r="H9" s="4">
        <v>20.47</v>
      </c>
      <c r="I9" s="4">
        <v>2.0469999999999999E-2</v>
      </c>
      <c r="J9" s="4">
        <v>2.05E-5</v>
      </c>
      <c r="K9" s="4">
        <v>4.5128570999999999E-2</v>
      </c>
      <c r="L9" s="4">
        <v>2.1000000000000001E-2</v>
      </c>
      <c r="M9" s="4">
        <v>3</v>
      </c>
      <c r="N9" s="4">
        <v>9.9151551869999999</v>
      </c>
      <c r="O9" s="4">
        <v>9.3601330346887154E-2</v>
      </c>
      <c r="P9" s="4">
        <v>4.9782413133617949</v>
      </c>
      <c r="Q9" s="4">
        <v>12.64473293593896</v>
      </c>
      <c r="R9" s="4">
        <v>42.45689975909098</v>
      </c>
      <c r="S9" s="4">
        <v>102.03532746717372</v>
      </c>
      <c r="T9" s="4">
        <v>270.39361778801032</v>
      </c>
      <c r="U9" s="4">
        <v>21.02</v>
      </c>
      <c r="V9" s="4">
        <v>0.86</v>
      </c>
      <c r="W9" s="4">
        <v>-6.9989999999999997E-2</v>
      </c>
    </row>
    <row r="10" spans="1:40" x14ac:dyDescent="0.25">
      <c r="A10" s="4" t="s">
        <v>37</v>
      </c>
      <c r="B10" s="4" t="s">
        <v>38</v>
      </c>
      <c r="C10" s="4">
        <v>1</v>
      </c>
      <c r="D10" s="4">
        <v>9</v>
      </c>
      <c r="E10" s="4">
        <v>9</v>
      </c>
      <c r="F10" s="4">
        <v>1513105530</v>
      </c>
      <c r="G10" s="4">
        <v>4009729654</v>
      </c>
      <c r="H10" s="4">
        <v>629603211</v>
      </c>
      <c r="I10" s="4">
        <v>629603.21100000001</v>
      </c>
      <c r="J10" s="4">
        <v>629.60321099999999</v>
      </c>
      <c r="K10" s="4">
        <v>1388035.831</v>
      </c>
      <c r="L10" s="2">
        <v>6.0000000000000001E-3</v>
      </c>
      <c r="M10" s="4">
        <v>3</v>
      </c>
      <c r="N10" s="4">
        <v>1465.5893920000001</v>
      </c>
      <c r="O10" s="4">
        <v>118018.26184449303</v>
      </c>
      <c r="P10" s="4">
        <v>816.55922638604397</v>
      </c>
      <c r="Q10" s="4">
        <v>2074.0604350205517</v>
      </c>
      <c r="R10" s="2">
        <v>53532246.75658074</v>
      </c>
      <c r="S10" s="2">
        <v>128652359.42461124</v>
      </c>
      <c r="T10" s="2">
        <v>340928752.47521979</v>
      </c>
      <c r="U10" s="2">
        <v>2097.3599999999997</v>
      </c>
      <c r="V10" s="2">
        <v>0.5</v>
      </c>
      <c r="W10" s="2">
        <v>0</v>
      </c>
    </row>
    <row r="11" spans="1:40" x14ac:dyDescent="0.25">
      <c r="A11" s="4" t="s">
        <v>39</v>
      </c>
      <c r="B11" s="4" t="s">
        <v>40</v>
      </c>
      <c r="C11" s="4">
        <v>1</v>
      </c>
      <c r="D11" s="4">
        <v>2</v>
      </c>
      <c r="E11" s="4">
        <v>2</v>
      </c>
      <c r="F11" s="4">
        <v>309.3006489</v>
      </c>
      <c r="G11" s="4">
        <v>819.64671959999998</v>
      </c>
      <c r="H11" s="4">
        <v>128.69999999999999</v>
      </c>
      <c r="I11" s="4">
        <v>0.12870000000000001</v>
      </c>
      <c r="J11" s="4">
        <v>1.2870000000000001E-4</v>
      </c>
      <c r="K11" s="4">
        <v>0.28373459400000001</v>
      </c>
      <c r="L11" s="4">
        <v>1.2E-2</v>
      </c>
      <c r="M11" s="4">
        <v>3</v>
      </c>
      <c r="N11" s="4">
        <v>22.05290299</v>
      </c>
      <c r="O11" s="4">
        <v>0.584573627345923</v>
      </c>
      <c r="P11" s="4">
        <v>11.0477632758948</v>
      </c>
      <c r="Q11" s="4">
        <v>28.061318720772793</v>
      </c>
      <c r="R11" s="4">
        <v>265.15845240718266</v>
      </c>
      <c r="S11" s="4">
        <v>637.24694161783873</v>
      </c>
      <c r="T11" s="4">
        <v>1688.7043952872725</v>
      </c>
      <c r="U11" s="4">
        <v>150.93</v>
      </c>
      <c r="V11" s="4">
        <v>0.11</v>
      </c>
      <c r="W11" s="4">
        <v>0.13</v>
      </c>
    </row>
    <row r="12" spans="1:40" x14ac:dyDescent="0.25">
      <c r="A12" s="4" t="s">
        <v>41</v>
      </c>
      <c r="B12" s="4" t="s">
        <v>42</v>
      </c>
      <c r="C12" s="4">
        <v>1</v>
      </c>
      <c r="D12" s="4">
        <v>4</v>
      </c>
      <c r="E12" s="4">
        <v>4</v>
      </c>
      <c r="F12" s="4">
        <v>343.77932070000003</v>
      </c>
      <c r="G12" s="4">
        <v>911.0151998</v>
      </c>
      <c r="H12" s="4">
        <v>143.0465753</v>
      </c>
      <c r="I12" s="4">
        <v>0.14304657500000001</v>
      </c>
      <c r="J12" s="4">
        <v>1.4304699999999999E-4</v>
      </c>
      <c r="K12" s="4">
        <v>0.31536334100000002</v>
      </c>
      <c r="L12" s="4">
        <v>1.34E-2</v>
      </c>
      <c r="M12" s="4">
        <v>3.1</v>
      </c>
      <c r="N12" s="4">
        <v>19.928520320000001</v>
      </c>
      <c r="O12" s="4">
        <v>2.0449819515939427</v>
      </c>
      <c r="P12" s="4">
        <v>14.339617063112403</v>
      </c>
      <c r="Q12" s="4">
        <v>36.422627340305503</v>
      </c>
      <c r="R12" s="4">
        <v>927.58931316686903</v>
      </c>
      <c r="S12" s="4">
        <v>2229.246126332298</v>
      </c>
      <c r="T12" s="4">
        <v>5907.5022347805898</v>
      </c>
      <c r="U12" s="4">
        <v>91.5</v>
      </c>
      <c r="V12" s="4">
        <v>0.12690000000000001</v>
      </c>
      <c r="W12" s="4">
        <v>0</v>
      </c>
    </row>
    <row r="13" spans="1:40" x14ac:dyDescent="0.25">
      <c r="A13" s="4" t="s">
        <v>43</v>
      </c>
      <c r="B13" s="4" t="s">
        <v>44</v>
      </c>
      <c r="C13" s="4">
        <v>1</v>
      </c>
      <c r="D13" s="4">
        <v>2</v>
      </c>
      <c r="E13" s="4">
        <v>2</v>
      </c>
      <c r="F13" s="4">
        <v>127.5414564</v>
      </c>
      <c r="G13" s="4">
        <v>337.98485950000003</v>
      </c>
      <c r="H13" s="4">
        <v>53.070000010000001</v>
      </c>
      <c r="I13" s="4">
        <v>5.3069999999999999E-2</v>
      </c>
      <c r="J13" s="4">
        <v>5.3100000000000003E-5</v>
      </c>
      <c r="K13" s="4">
        <v>0.11699918300000001</v>
      </c>
      <c r="L13" s="4">
        <v>1.44E-2</v>
      </c>
      <c r="M13" s="4">
        <v>3</v>
      </c>
      <c r="N13" s="4">
        <v>15.44645648</v>
      </c>
      <c r="O13" s="4">
        <v>0.71114115274024581</v>
      </c>
      <c r="P13" s="4">
        <v>11.098206692228981</v>
      </c>
      <c r="Q13" s="4">
        <v>28.189444998261614</v>
      </c>
      <c r="R13" s="2">
        <v>322.56858449086275</v>
      </c>
      <c r="S13" s="2">
        <v>775.21890048272712</v>
      </c>
      <c r="T13" s="2">
        <v>2054.3300862792266</v>
      </c>
      <c r="U13" s="2">
        <v>47.633333333333333</v>
      </c>
      <c r="V13" s="2">
        <v>0.44799999999999995</v>
      </c>
      <c r="W13" s="2">
        <v>0</v>
      </c>
    </row>
    <row r="14" spans="1:40" x14ac:dyDescent="0.25">
      <c r="A14" s="4" t="s">
        <v>45</v>
      </c>
      <c r="B14" s="4" t="s">
        <v>46</v>
      </c>
      <c r="C14" s="4">
        <v>1</v>
      </c>
      <c r="D14" s="4">
        <v>5</v>
      </c>
      <c r="E14" s="4">
        <v>5</v>
      </c>
      <c r="F14" s="4">
        <v>819.66597860000002</v>
      </c>
      <c r="G14" s="4">
        <v>2172.1148429999998</v>
      </c>
      <c r="H14" s="4">
        <v>341.0630137</v>
      </c>
      <c r="I14" s="4">
        <v>0.341063014</v>
      </c>
      <c r="J14" s="4">
        <v>3.4106300000000001E-4</v>
      </c>
      <c r="K14" s="4">
        <v>0.75191434099999999</v>
      </c>
      <c r="L14" s="4">
        <v>3.96E-3</v>
      </c>
      <c r="M14" s="4">
        <v>3.2</v>
      </c>
      <c r="N14" s="4">
        <v>34.852270400000002</v>
      </c>
      <c r="O14" s="4">
        <v>236.49415018863132</v>
      </c>
      <c r="P14" s="4">
        <v>82.777750262180959</v>
      </c>
      <c r="Q14" s="4">
        <v>210.25548566593963</v>
      </c>
      <c r="R14" s="2">
        <v>107272.06964857042</v>
      </c>
      <c r="S14" s="2">
        <v>257803.58002540361</v>
      </c>
      <c r="T14" s="2">
        <v>683179.48706731957</v>
      </c>
      <c r="U14" s="2">
        <v>300.78571428571428</v>
      </c>
      <c r="V14" s="2">
        <v>0.24014285714285719</v>
      </c>
      <c r="W14" s="2">
        <v>0</v>
      </c>
    </row>
    <row r="15" spans="1:40" x14ac:dyDescent="0.25">
      <c r="A15" s="2" t="s">
        <v>47</v>
      </c>
      <c r="B15" s="4" t="s">
        <v>48</v>
      </c>
      <c r="C15" s="4">
        <v>1</v>
      </c>
      <c r="D15" s="4">
        <v>1</v>
      </c>
      <c r="E15" s="4">
        <v>1</v>
      </c>
      <c r="F15" s="4">
        <v>48.065368900000003</v>
      </c>
      <c r="G15" s="4">
        <v>127.37322760000001</v>
      </c>
      <c r="H15" s="4">
        <v>19.999999999290001</v>
      </c>
      <c r="I15" s="4">
        <v>1.9999999999290002E-2</v>
      </c>
      <c r="J15" s="4">
        <v>1.9999999999290002E-5</v>
      </c>
      <c r="K15" s="4">
        <v>4.4092399998434721E-2</v>
      </c>
      <c r="L15" s="3">
        <v>1.23E-2</v>
      </c>
      <c r="M15" s="3">
        <v>3.2</v>
      </c>
      <c r="N15" s="4">
        <v>10.080371233277278</v>
      </c>
      <c r="O15" s="4">
        <v>0.25186145377015484</v>
      </c>
      <c r="P15" s="4">
        <v>6.8413557525043736</v>
      </c>
      <c r="Q15" s="4">
        <v>17.37704361136111</v>
      </c>
      <c r="R15" s="2">
        <v>114.24256959029441</v>
      </c>
      <c r="S15" s="2">
        <v>274.55556258181787</v>
      </c>
      <c r="T15" s="2">
        <v>727.57224084181735</v>
      </c>
      <c r="U15" s="2">
        <v>39.200000000000003</v>
      </c>
      <c r="V15" s="2">
        <v>0.58571428571428563</v>
      </c>
      <c r="W15" s="2">
        <v>0</v>
      </c>
    </row>
    <row r="16" spans="1:40" x14ac:dyDescent="0.25">
      <c r="A16" s="2" t="s">
        <v>49</v>
      </c>
      <c r="B16" s="4" t="s">
        <v>50</v>
      </c>
      <c r="C16" s="4">
        <v>1</v>
      </c>
      <c r="D16" s="4">
        <v>1</v>
      </c>
      <c r="E16" s="4">
        <v>1</v>
      </c>
      <c r="F16" s="4">
        <v>127.5414564</v>
      </c>
      <c r="G16" s="4">
        <v>337.98485950000003</v>
      </c>
      <c r="H16" s="4">
        <v>53.070000008040005</v>
      </c>
      <c r="I16" s="4">
        <v>5.3070000008040005E-2</v>
      </c>
      <c r="J16" s="4">
        <v>5.3070000008040008E-5</v>
      </c>
      <c r="K16" s="4">
        <v>0.11699918341772515</v>
      </c>
      <c r="L16" s="3">
        <v>1.2E-2</v>
      </c>
      <c r="M16" s="3">
        <v>3.1</v>
      </c>
      <c r="N16" s="4">
        <v>14.997604075732943</v>
      </c>
      <c r="O16" s="4">
        <v>4.4008721087089593E-2</v>
      </c>
      <c r="P16" s="4">
        <v>4.307310756443238</v>
      </c>
      <c r="Q16" s="4">
        <v>10.940569321365825</v>
      </c>
      <c r="R16" s="2">
        <v>19.962043838434557</v>
      </c>
      <c r="S16" s="2">
        <v>47.974150056319537</v>
      </c>
      <c r="T16" s="2">
        <v>127.13149764924677</v>
      </c>
      <c r="U16" s="2">
        <v>54.3</v>
      </c>
      <c r="V16" s="2">
        <v>0.22500000000000001</v>
      </c>
      <c r="W16" s="2">
        <v>0</v>
      </c>
    </row>
    <row r="17" spans="1:23" x14ac:dyDescent="0.25">
      <c r="A17" s="2" t="s">
        <v>51</v>
      </c>
      <c r="B17" s="4" t="s">
        <v>52</v>
      </c>
      <c r="C17" s="4">
        <v>1</v>
      </c>
      <c r="D17" s="4">
        <v>1</v>
      </c>
      <c r="E17" s="4">
        <v>1</v>
      </c>
      <c r="F17" s="4">
        <v>476.02739730000002</v>
      </c>
      <c r="G17" s="4">
        <v>1261.4726029999999</v>
      </c>
      <c r="H17" s="4">
        <v>198.07500001653005</v>
      </c>
      <c r="I17" s="4">
        <v>0.19807500001653006</v>
      </c>
      <c r="J17" s="4">
        <v>1.9807500001653005E-4</v>
      </c>
      <c r="K17" s="4">
        <v>0.43668010653644246</v>
      </c>
      <c r="L17" s="3">
        <v>1.24E-2</v>
      </c>
      <c r="M17" s="3">
        <v>3.2</v>
      </c>
      <c r="N17" s="4">
        <v>20.585669387454402</v>
      </c>
      <c r="O17" s="4">
        <v>4.2411938413157834E-3</v>
      </c>
      <c r="P17" s="4">
        <v>1.9044529608533411</v>
      </c>
      <c r="Q17" s="4">
        <v>4.8373105205674864</v>
      </c>
      <c r="R17" s="2">
        <v>1.923775453962943</v>
      </c>
      <c r="S17" s="2">
        <v>4.6233488439388202</v>
      </c>
      <c r="T17" s="2">
        <v>12.251874436437873</v>
      </c>
      <c r="U17" s="4">
        <v>20.9</v>
      </c>
      <c r="V17" s="4">
        <v>0.19500000000000001</v>
      </c>
      <c r="W17" s="4">
        <v>-0.35</v>
      </c>
    </row>
    <row r="18" spans="1:23" x14ac:dyDescent="0.25">
      <c r="A18" s="4" t="s">
        <v>53</v>
      </c>
      <c r="B18" s="4" t="s">
        <v>54</v>
      </c>
      <c r="C18" s="4">
        <v>1</v>
      </c>
      <c r="D18" s="4">
        <v>2</v>
      </c>
      <c r="E18" s="4">
        <v>2</v>
      </c>
      <c r="F18" s="4">
        <v>476.02739730000002</v>
      </c>
      <c r="G18" s="4">
        <v>1261.4726029999999</v>
      </c>
      <c r="H18" s="4">
        <v>198.07499999999999</v>
      </c>
      <c r="I18" s="4">
        <v>0.198075</v>
      </c>
      <c r="J18" s="4">
        <v>1.98075E-4</v>
      </c>
      <c r="K18" s="4">
        <v>0.43668010699999998</v>
      </c>
      <c r="L18" s="4">
        <v>1.2E-2</v>
      </c>
      <c r="M18" s="4">
        <v>2.95</v>
      </c>
      <c r="N18" s="4">
        <v>26.897463590000001</v>
      </c>
      <c r="O18" s="4">
        <v>3.8588377440321391E-2</v>
      </c>
      <c r="P18" s="4">
        <v>4.6525262861153562</v>
      </c>
      <c r="Q18" s="4">
        <v>11.817416766733004</v>
      </c>
      <c r="R18" s="4">
        <v>17.503414393555982</v>
      </c>
      <c r="S18" s="4">
        <v>42.065403493285224</v>
      </c>
      <c r="T18" s="4">
        <v>111.47331925720584</v>
      </c>
      <c r="U18" s="4">
        <v>41</v>
      </c>
      <c r="V18" s="4">
        <v>0.17</v>
      </c>
      <c r="W18" s="4">
        <v>0</v>
      </c>
    </row>
    <row r="19" spans="1:23" x14ac:dyDescent="0.25">
      <c r="A19" s="4" t="s">
        <v>55</v>
      </c>
      <c r="B19" s="4" t="s">
        <v>56</v>
      </c>
      <c r="C19" s="4">
        <v>1</v>
      </c>
      <c r="D19" s="4">
        <v>1</v>
      </c>
      <c r="E19" s="4">
        <v>1</v>
      </c>
      <c r="F19" s="4">
        <v>32.684450849999998</v>
      </c>
      <c r="G19" s="4">
        <v>86.613794760000005</v>
      </c>
      <c r="H19" s="4">
        <v>13.6</v>
      </c>
      <c r="I19" s="4">
        <v>1.3599999999999999E-2</v>
      </c>
      <c r="J19" s="4">
        <v>1.36E-5</v>
      </c>
      <c r="K19" s="4">
        <v>2.9982832000000001E-2</v>
      </c>
      <c r="L19" s="4">
        <v>1.2999999999999999E-2</v>
      </c>
      <c r="M19" s="4">
        <v>3</v>
      </c>
      <c r="N19" s="4">
        <v>10.15153817</v>
      </c>
      <c r="O19" s="4">
        <v>5.8918280589254329E-2</v>
      </c>
      <c r="P19" s="4">
        <v>5.00599724669864</v>
      </c>
      <c r="Q19" s="4">
        <v>12.715233006614545</v>
      </c>
      <c r="R19" s="4">
        <v>26.724914311425248</v>
      </c>
      <c r="S19" s="4">
        <v>64.227143262257258</v>
      </c>
      <c r="T19" s="4">
        <v>170.20192964498173</v>
      </c>
      <c r="U19" s="4">
        <v>152</v>
      </c>
      <c r="V19" s="4">
        <v>9.6000000000000002E-2</v>
      </c>
      <c r="W19" s="4">
        <v>0.09</v>
      </c>
    </row>
    <row r="20" spans="1:23" x14ac:dyDescent="0.25">
      <c r="A20" s="4" t="s">
        <v>57</v>
      </c>
      <c r="B20" s="4" t="s">
        <v>58</v>
      </c>
      <c r="C20" s="4">
        <v>1</v>
      </c>
      <c r="D20" s="4">
        <v>2</v>
      </c>
      <c r="E20" s="4">
        <v>2</v>
      </c>
      <c r="F20" s="4">
        <v>290.55515500000001</v>
      </c>
      <c r="G20" s="4">
        <v>769.97116089999997</v>
      </c>
      <c r="H20" s="4">
        <v>120.9</v>
      </c>
      <c r="I20" s="4">
        <v>0.12089999999999999</v>
      </c>
      <c r="J20" s="4">
        <v>1.209E-4</v>
      </c>
      <c r="K20" s="4">
        <v>0.26653855799999998</v>
      </c>
      <c r="L20" s="4">
        <v>4.0000000000000001E-3</v>
      </c>
      <c r="M20" s="4">
        <v>3.1</v>
      </c>
      <c r="N20" s="4">
        <v>21.719413710000001</v>
      </c>
      <c r="O20" s="4">
        <v>0.82530599124171045</v>
      </c>
      <c r="P20" s="4">
        <v>15.804692329076595</v>
      </c>
      <c r="Q20" s="4">
        <v>40.143918515854551</v>
      </c>
      <c r="R20" s="4">
        <v>374.35294574199202</v>
      </c>
      <c r="S20" s="4">
        <v>899.67062182646498</v>
      </c>
      <c r="T20" s="4">
        <v>2384.1271478401322</v>
      </c>
      <c r="U20" s="4">
        <v>72.900000000000006</v>
      </c>
      <c r="V20" s="4">
        <v>0.4</v>
      </c>
      <c r="W20" s="4">
        <v>0</v>
      </c>
    </row>
    <row r="21" spans="1:23" x14ac:dyDescent="0.25">
      <c r="A21" s="4" t="s">
        <v>59</v>
      </c>
      <c r="B21" s="4" t="s">
        <v>60</v>
      </c>
      <c r="C21" s="4">
        <v>1</v>
      </c>
      <c r="D21" s="4">
        <v>2</v>
      </c>
      <c r="E21" s="4">
        <v>2</v>
      </c>
      <c r="F21" s="4">
        <v>476.02739730000002</v>
      </c>
      <c r="G21" s="4">
        <v>1261.4726029999999</v>
      </c>
      <c r="H21" s="4">
        <v>198.07499999999999</v>
      </c>
      <c r="I21" s="4">
        <v>0.198075</v>
      </c>
      <c r="J21" s="4">
        <v>1.98075E-4</v>
      </c>
      <c r="K21" s="4">
        <v>0.43668010699999998</v>
      </c>
      <c r="L21" s="4">
        <v>1.6799999999999999E-2</v>
      </c>
      <c r="M21" s="4">
        <v>3.1</v>
      </c>
      <c r="N21" s="4">
        <v>20.577550299999999</v>
      </c>
      <c r="O21" s="4">
        <v>1.4079247080738808</v>
      </c>
      <c r="P21" s="4">
        <v>11.818575229523548</v>
      </c>
      <c r="Q21" s="4">
        <v>30.01918108298981</v>
      </c>
      <c r="R21" s="4">
        <v>638.62466460155531</v>
      </c>
      <c r="S21" s="4">
        <v>1534.7865046901115</v>
      </c>
      <c r="T21" s="4">
        <v>4067.1842374287953</v>
      </c>
      <c r="U21" s="4">
        <v>263.2</v>
      </c>
      <c r="V21" s="4">
        <v>7.0000000000000007E-2</v>
      </c>
      <c r="W21" s="4">
        <v>0.27</v>
      </c>
    </row>
    <row r="22" spans="1:23" x14ac:dyDescent="0.25">
      <c r="A22" s="4" t="s">
        <v>61</v>
      </c>
      <c r="B22" s="4" t="s">
        <v>62</v>
      </c>
      <c r="C22" s="4">
        <v>1</v>
      </c>
      <c r="D22" s="4">
        <v>1</v>
      </c>
      <c r="E22" s="4">
        <v>1</v>
      </c>
      <c r="F22" s="4">
        <v>16.822879109999999</v>
      </c>
      <c r="G22" s="4">
        <v>44.580629649999999</v>
      </c>
      <c r="H22" s="4">
        <v>6.9999999979999998</v>
      </c>
      <c r="I22" s="4">
        <v>7.0000000000000001E-3</v>
      </c>
      <c r="J22" s="4">
        <v>6.9999999999999999E-6</v>
      </c>
      <c r="K22" s="4">
        <v>1.5432339999999999E-2</v>
      </c>
      <c r="L22" s="4">
        <v>1.2500000000000001E-2</v>
      </c>
      <c r="M22" s="4">
        <v>3</v>
      </c>
      <c r="N22" s="4">
        <v>8.2425705990000004</v>
      </c>
      <c r="O22" s="4">
        <v>2.5441272143766646E-3</v>
      </c>
      <c r="P22" s="4">
        <v>1.7793633426790521</v>
      </c>
      <c r="Q22" s="4">
        <v>4.5195828904047923</v>
      </c>
      <c r="R22" s="4">
        <v>1.1539980651435007</v>
      </c>
      <c r="S22" s="4">
        <v>2.773367135648884</v>
      </c>
      <c r="T22" s="4">
        <v>7.349422909469542</v>
      </c>
      <c r="U22" s="4">
        <v>33.700000000000003</v>
      </c>
      <c r="V22" s="4">
        <v>0.32</v>
      </c>
      <c r="W22" s="4">
        <v>0.55000000000000004</v>
      </c>
    </row>
    <row r="23" spans="1:23" x14ac:dyDescent="0.25">
      <c r="A23" s="4" t="s">
        <v>63</v>
      </c>
      <c r="B23" s="4" t="s">
        <v>64</v>
      </c>
      <c r="C23" s="4">
        <v>1</v>
      </c>
      <c r="D23" s="4">
        <v>2</v>
      </c>
      <c r="E23" s="4">
        <v>2</v>
      </c>
      <c r="F23" s="4">
        <v>127.5414564</v>
      </c>
      <c r="G23" s="4">
        <v>337.98485950000003</v>
      </c>
      <c r="H23" s="4">
        <v>53.070000010000001</v>
      </c>
      <c r="I23" s="4">
        <v>5.3069999999999999E-2</v>
      </c>
      <c r="J23" s="4">
        <v>5.3100000000000003E-5</v>
      </c>
      <c r="K23" s="4">
        <v>0.11699918300000001</v>
      </c>
      <c r="L23" s="4">
        <v>1.2E-2</v>
      </c>
      <c r="M23" s="4">
        <v>3.1</v>
      </c>
      <c r="N23" s="4">
        <v>14.99760408</v>
      </c>
      <c r="O23" s="4">
        <v>0.60670467650071125</v>
      </c>
      <c r="P23" s="4">
        <v>10.0407705456392</v>
      </c>
      <c r="Q23" s="4">
        <v>25.503557185923569</v>
      </c>
      <c r="R23" s="4">
        <v>275.19693938216619</v>
      </c>
      <c r="S23" s="4">
        <v>661.37212060121658</v>
      </c>
      <c r="T23" s="4">
        <v>1752.6361195932238</v>
      </c>
      <c r="U23" s="4">
        <v>42.5</v>
      </c>
      <c r="V23" s="4">
        <v>0.47</v>
      </c>
      <c r="W23" s="4">
        <v>0.05</v>
      </c>
    </row>
    <row r="24" spans="1:23" x14ac:dyDescent="0.25">
      <c r="A24" s="4" t="s">
        <v>65</v>
      </c>
      <c r="B24" s="4" t="s">
        <v>66</v>
      </c>
      <c r="C24" s="4">
        <v>1</v>
      </c>
      <c r="D24" s="4">
        <v>3</v>
      </c>
      <c r="E24" s="4">
        <v>3</v>
      </c>
      <c r="F24" s="4">
        <v>350</v>
      </c>
      <c r="G24" s="4">
        <v>927.5</v>
      </c>
      <c r="H24" s="4">
        <v>145.63499999999999</v>
      </c>
      <c r="I24" s="4">
        <v>0.14563499999999999</v>
      </c>
      <c r="J24" s="4">
        <v>1.45635E-4</v>
      </c>
      <c r="K24" s="4">
        <v>0.321069834</v>
      </c>
      <c r="L24" s="4">
        <v>1.2699999999999999E-2</v>
      </c>
      <c r="M24" s="4">
        <v>3.1</v>
      </c>
      <c r="N24" s="4">
        <v>20.394068969999999</v>
      </c>
      <c r="O24" s="4">
        <v>0.71421687962519242</v>
      </c>
      <c r="P24" s="4">
        <v>10.391543026968289</v>
      </c>
      <c r="Q24" s="4">
        <v>26.394519288499456</v>
      </c>
      <c r="R24" s="4">
        <v>323.9637123972351</v>
      </c>
      <c r="S24" s="4">
        <v>778.57176735696964</v>
      </c>
      <c r="T24" s="4">
        <v>2063.2151834959695</v>
      </c>
      <c r="U24" s="4">
        <v>58.5</v>
      </c>
      <c r="V24" s="4">
        <v>0.2</v>
      </c>
      <c r="W24" s="4">
        <v>0</v>
      </c>
    </row>
    <row r="25" spans="1:23" x14ac:dyDescent="0.25">
      <c r="A25" s="4" t="s">
        <v>67</v>
      </c>
      <c r="B25" s="4" t="s">
        <v>68</v>
      </c>
      <c r="C25" s="4">
        <v>1</v>
      </c>
      <c r="D25" s="4">
        <v>1</v>
      </c>
      <c r="E25" s="4">
        <v>1</v>
      </c>
      <c r="F25" s="4">
        <v>24.46</v>
      </c>
      <c r="G25" s="4">
        <v>64.84</v>
      </c>
      <c r="H25" s="4">
        <v>10.177806</v>
      </c>
      <c r="I25" s="4">
        <v>1.0177805999999999E-2</v>
      </c>
      <c r="J25" s="4">
        <v>1.0200000000000001E-5</v>
      </c>
      <c r="K25" s="4">
        <v>2.2438195000000001E-2</v>
      </c>
      <c r="L25" s="4">
        <v>1.29E-2</v>
      </c>
      <c r="M25" s="4">
        <v>3.05</v>
      </c>
      <c r="N25" s="4">
        <v>8.9095793360000002</v>
      </c>
      <c r="O25" s="4">
        <v>1.3890644189659731E-2</v>
      </c>
      <c r="P25" s="4">
        <v>2.9973655002853401</v>
      </c>
      <c r="Q25" s="4">
        <v>7.6133083707247637</v>
      </c>
      <c r="R25" s="4">
        <v>6.3006977119230214</v>
      </c>
      <c r="S25" s="4">
        <v>15.142267993085847</v>
      </c>
      <c r="T25" s="4">
        <v>40.127010181677491</v>
      </c>
      <c r="U25" s="4">
        <v>42</v>
      </c>
      <c r="V25" s="4">
        <v>0.2</v>
      </c>
      <c r="W25" s="4">
        <v>0</v>
      </c>
    </row>
    <row r="26" spans="1:23" x14ac:dyDescent="0.25">
      <c r="A26" s="4" t="s">
        <v>69</v>
      </c>
      <c r="B26" s="4" t="s">
        <v>70</v>
      </c>
      <c r="C26" s="4">
        <v>1</v>
      </c>
      <c r="D26" s="4">
        <v>1</v>
      </c>
      <c r="E26" s="4">
        <v>1</v>
      </c>
      <c r="F26" s="4">
        <v>48.065368900000003</v>
      </c>
      <c r="G26" s="4">
        <v>127.37322760000001</v>
      </c>
      <c r="H26" s="4">
        <v>20</v>
      </c>
      <c r="I26" s="4">
        <v>0.02</v>
      </c>
      <c r="J26" s="4">
        <v>2.0000000000000002E-5</v>
      </c>
      <c r="K26" s="4">
        <v>4.4092399999999997E-2</v>
      </c>
      <c r="L26" s="4">
        <v>0.01</v>
      </c>
      <c r="M26" s="4">
        <v>2.9</v>
      </c>
      <c r="N26" s="4">
        <v>13.749477840000001</v>
      </c>
      <c r="O26" s="4">
        <v>9.5162548772999445E-3</v>
      </c>
      <c r="P26" s="4">
        <v>3.1903079158645773</v>
      </c>
      <c r="Q26" s="4">
        <v>8.1033821062960261</v>
      </c>
      <c r="R26" s="4">
        <v>4.3165057367255786</v>
      </c>
      <c r="S26" s="4">
        <v>10.373722030102327</v>
      </c>
      <c r="T26" s="4">
        <v>27.490363379771164</v>
      </c>
      <c r="U26" s="4">
        <v>37.700000000000003</v>
      </c>
      <c r="V26" s="4">
        <v>0.24199999999999999</v>
      </c>
      <c r="W26" s="4">
        <v>0</v>
      </c>
    </row>
    <row r="27" spans="1:23" x14ac:dyDescent="0.25">
      <c r="A27" s="2" t="s">
        <v>71</v>
      </c>
      <c r="B27" s="4" t="s">
        <v>72</v>
      </c>
      <c r="C27" s="4">
        <v>1</v>
      </c>
      <c r="D27" s="4">
        <v>1</v>
      </c>
      <c r="E27" s="4">
        <v>1</v>
      </c>
      <c r="F27" s="4">
        <v>2.6676279740000002</v>
      </c>
      <c r="G27" s="4">
        <v>7.0692141299999998</v>
      </c>
      <c r="H27" s="4">
        <v>1.1099999999814001</v>
      </c>
      <c r="I27" s="4">
        <v>1.1099999999814002E-3</v>
      </c>
      <c r="J27" s="4">
        <v>1.1099999999814002E-6</v>
      </c>
      <c r="K27" s="4">
        <v>2.447128199958994E-3</v>
      </c>
      <c r="L27" s="3">
        <v>1.0999999999999999E-2</v>
      </c>
      <c r="M27" s="3">
        <v>3.01</v>
      </c>
      <c r="N27" s="4">
        <v>4.6318829138707471</v>
      </c>
      <c r="O27" s="4">
        <v>3.663653069333461E-4</v>
      </c>
      <c r="P27" s="4">
        <v>0.97033805761290604</v>
      </c>
      <c r="Q27" s="4">
        <v>2.4646586663367813</v>
      </c>
      <c r="R27" s="2">
        <v>0.16618070548817759</v>
      </c>
      <c r="S27" s="2">
        <v>0.39937684568175341</v>
      </c>
      <c r="T27" s="2">
        <v>1.0583486410566465</v>
      </c>
      <c r="U27" s="4">
        <v>9</v>
      </c>
      <c r="V27" s="4">
        <v>0.32</v>
      </c>
      <c r="W27" s="4">
        <v>0</v>
      </c>
    </row>
    <row r="28" spans="1:23" x14ac:dyDescent="0.25">
      <c r="A28" s="4" t="s">
        <v>73</v>
      </c>
      <c r="B28" s="4" t="s">
        <v>74</v>
      </c>
      <c r="C28" s="4">
        <v>1</v>
      </c>
      <c r="D28" s="4">
        <v>2</v>
      </c>
      <c r="E28" s="4">
        <v>2</v>
      </c>
      <c r="F28" s="4">
        <v>127.5414564</v>
      </c>
      <c r="G28" s="4">
        <v>337.98485950000003</v>
      </c>
      <c r="H28" s="4">
        <v>53.070000010000001</v>
      </c>
      <c r="I28" s="4">
        <v>5.3069999999999999E-2</v>
      </c>
      <c r="J28" s="4">
        <v>5.3100000000000003E-5</v>
      </c>
      <c r="K28" s="4">
        <v>0.11699918300000001</v>
      </c>
      <c r="L28" s="4">
        <v>1.4E-2</v>
      </c>
      <c r="M28" s="4">
        <v>2.8</v>
      </c>
      <c r="N28" s="4">
        <v>18.972067509999999</v>
      </c>
      <c r="O28" s="4">
        <v>0.29935257803298476</v>
      </c>
      <c r="P28" s="4">
        <v>10.447088938216606</v>
      </c>
      <c r="Q28" s="4">
        <v>26.535605903070181</v>
      </c>
      <c r="R28" s="4">
        <v>135.78420681704091</v>
      </c>
      <c r="S28" s="4">
        <v>326.32589958433289</v>
      </c>
      <c r="T28" s="4">
        <v>864.76363389848211</v>
      </c>
      <c r="U28" s="4">
        <v>43</v>
      </c>
      <c r="V28" s="4">
        <v>0.48</v>
      </c>
      <c r="W28" s="4">
        <v>0</v>
      </c>
    </row>
    <row r="29" spans="1:23" x14ac:dyDescent="0.25">
      <c r="A29" s="4" t="s">
        <v>75</v>
      </c>
      <c r="B29" s="4" t="s">
        <v>76</v>
      </c>
      <c r="C29" s="4">
        <v>1</v>
      </c>
      <c r="D29" s="4">
        <v>2</v>
      </c>
      <c r="E29" s="4">
        <v>2</v>
      </c>
      <c r="F29" s="4">
        <v>127.5414564</v>
      </c>
      <c r="G29" s="4">
        <v>337.98485950000003</v>
      </c>
      <c r="H29" s="4">
        <v>53.070000010000001</v>
      </c>
      <c r="I29" s="4">
        <v>5.3069999999999999E-2</v>
      </c>
      <c r="J29" s="4">
        <v>5.3100000000000003E-5</v>
      </c>
      <c r="K29" s="4">
        <v>0.11699918300000001</v>
      </c>
      <c r="L29" s="4">
        <v>2.5000000000000001E-3</v>
      </c>
      <c r="M29" s="4">
        <v>3.1</v>
      </c>
      <c r="N29" s="4">
        <v>24.875803770000001</v>
      </c>
      <c r="O29" s="4">
        <v>9.8126080995731169E-2</v>
      </c>
      <c r="P29" s="4">
        <v>9.2533452863121504</v>
      </c>
      <c r="Q29" s="4">
        <v>23.503497027232861</v>
      </c>
      <c r="R29" s="4">
        <v>44.509294570370933</v>
      </c>
      <c r="S29" s="4">
        <v>106.96778315397964</v>
      </c>
      <c r="T29" s="4">
        <v>283.46462535804602</v>
      </c>
      <c r="U29" s="4">
        <v>122</v>
      </c>
      <c r="V29" s="4">
        <v>0.107</v>
      </c>
      <c r="W29" s="4">
        <v>0</v>
      </c>
    </row>
    <row r="30" spans="1:23" x14ac:dyDescent="0.25">
      <c r="A30" s="4" t="s">
        <v>77</v>
      </c>
      <c r="B30" s="4" t="s">
        <v>78</v>
      </c>
      <c r="C30" s="4">
        <v>1</v>
      </c>
      <c r="D30" s="4">
        <v>3</v>
      </c>
      <c r="E30" s="4">
        <v>3</v>
      </c>
      <c r="F30" s="4">
        <v>9202.4770129999997</v>
      </c>
      <c r="G30" s="4">
        <v>24386.56408</v>
      </c>
      <c r="H30" s="4">
        <v>3829.1506850000001</v>
      </c>
      <c r="I30" s="4">
        <v>3.8291506850000001</v>
      </c>
      <c r="J30" s="4">
        <v>3.8291509999999998E-3</v>
      </c>
      <c r="K30" s="4">
        <v>8.4418221829999993</v>
      </c>
      <c r="L30" s="4">
        <v>3.5000000000000003E-2</v>
      </c>
      <c r="M30" s="4">
        <v>2.9</v>
      </c>
      <c r="N30" s="4">
        <v>54.650995010000003</v>
      </c>
      <c r="O30" s="4">
        <v>196.90530677965444</v>
      </c>
      <c r="P30" s="4">
        <v>63.742170359821344</v>
      </c>
      <c r="Q30" s="4">
        <v>161.90511271394621</v>
      </c>
      <c r="R30" s="2">
        <v>89314.850985500641</v>
      </c>
      <c r="S30" s="2">
        <v>214647.56305095079</v>
      </c>
      <c r="T30" s="2">
        <v>568816.04208501952</v>
      </c>
      <c r="U30" s="4">
        <v>208.40700000000004</v>
      </c>
      <c r="V30" s="4">
        <v>0.5</v>
      </c>
      <c r="W30" s="4">
        <v>0</v>
      </c>
    </row>
    <row r="31" spans="1:23" x14ac:dyDescent="0.25">
      <c r="A31" s="4" t="s">
        <v>79</v>
      </c>
      <c r="B31" s="4" t="s">
        <v>80</v>
      </c>
      <c r="C31" s="4">
        <v>1</v>
      </c>
      <c r="D31" s="4">
        <v>2</v>
      </c>
      <c r="E31" s="4">
        <v>2</v>
      </c>
      <c r="F31" s="4">
        <v>476.02739730000002</v>
      </c>
      <c r="G31" s="4">
        <v>1261.4726029999999</v>
      </c>
      <c r="H31" s="4">
        <v>198.07499999999999</v>
      </c>
      <c r="I31" s="4">
        <v>0.198075</v>
      </c>
      <c r="J31" s="4">
        <v>1.98075E-4</v>
      </c>
      <c r="K31" s="4">
        <v>0.43668010699999998</v>
      </c>
      <c r="L31" s="4">
        <v>3.3999999999999998E-3</v>
      </c>
      <c r="M31" s="4">
        <v>3.2850000000000001</v>
      </c>
      <c r="N31" s="4">
        <v>20.58566939</v>
      </c>
      <c r="O31" s="4">
        <v>8.6876313928669013E-2</v>
      </c>
      <c r="P31" s="4">
        <v>6.7972274277636542</v>
      </c>
      <c r="Q31" s="4">
        <v>17.264957666519681</v>
      </c>
      <c r="R31" s="4">
        <v>39.40647999594897</v>
      </c>
      <c r="S31" s="4">
        <v>94.704349906149901</v>
      </c>
      <c r="T31" s="4">
        <v>250.96652725129724</v>
      </c>
      <c r="U31" s="4">
        <v>59.9</v>
      </c>
      <c r="V31" s="4">
        <v>0.17</v>
      </c>
      <c r="W31" s="4">
        <v>0</v>
      </c>
    </row>
    <row r="32" spans="1:23" x14ac:dyDescent="0.25">
      <c r="A32" s="4" t="s">
        <v>81</v>
      </c>
      <c r="B32" s="4" t="s">
        <v>82</v>
      </c>
      <c r="C32" s="4">
        <v>1</v>
      </c>
      <c r="D32" s="4">
        <v>2</v>
      </c>
      <c r="E32" s="4">
        <v>2</v>
      </c>
      <c r="F32" s="4">
        <v>127.5414564</v>
      </c>
      <c r="G32" s="4">
        <v>337.98485950000003</v>
      </c>
      <c r="H32" s="4">
        <v>53.070000010000001</v>
      </c>
      <c r="I32" s="4">
        <v>5.3069999999999999E-2</v>
      </c>
      <c r="J32" s="4">
        <v>5.3100000000000003E-5</v>
      </c>
      <c r="K32" s="4">
        <v>0.11699918300000001</v>
      </c>
      <c r="L32" s="4">
        <v>1.4999999999999999E-2</v>
      </c>
      <c r="M32" s="4">
        <v>3</v>
      </c>
      <c r="N32" s="4">
        <v>15.23769499</v>
      </c>
      <c r="O32" s="4">
        <v>0.9431020395102423</v>
      </c>
      <c r="P32" s="4">
        <v>12.028482593371407</v>
      </c>
      <c r="Q32" s="4">
        <v>30.552345787163375</v>
      </c>
      <c r="R32" s="4">
        <v>427.78439799613642</v>
      </c>
      <c r="S32" s="4">
        <v>1028.0807450039329</v>
      </c>
      <c r="T32" s="4">
        <v>2724.413974260422</v>
      </c>
      <c r="U32" s="4">
        <v>106</v>
      </c>
      <c r="V32" s="4">
        <v>0.17</v>
      </c>
      <c r="W32" s="4">
        <v>0</v>
      </c>
    </row>
    <row r="33" spans="1:23" x14ac:dyDescent="0.25">
      <c r="A33" s="4" t="s">
        <v>83</v>
      </c>
      <c r="B33" s="4" t="s">
        <v>84</v>
      </c>
      <c r="C33" s="4">
        <v>1</v>
      </c>
      <c r="D33" s="4">
        <v>7</v>
      </c>
      <c r="E33" s="4">
        <v>7</v>
      </c>
      <c r="F33" s="4">
        <v>1355.00938</v>
      </c>
      <c r="G33" s="4">
        <v>3590.52486</v>
      </c>
      <c r="H33" s="4">
        <v>563.81940299999997</v>
      </c>
      <c r="I33" s="4">
        <v>0.563819403</v>
      </c>
      <c r="J33" s="4">
        <v>5.6381900000000002E-4</v>
      </c>
      <c r="K33" s="4">
        <v>1.243007532</v>
      </c>
      <c r="L33" s="4">
        <v>5.4000000000000003E-3</v>
      </c>
      <c r="M33" s="4">
        <v>3</v>
      </c>
      <c r="N33" s="4">
        <v>47.088561040000002</v>
      </c>
      <c r="O33" s="4">
        <v>44.926030931406785</v>
      </c>
      <c r="P33" s="4">
        <v>61.294729535488813</v>
      </c>
      <c r="Q33" s="4">
        <v>155.68861302014159</v>
      </c>
      <c r="R33" s="4">
        <v>20378.129079572347</v>
      </c>
      <c r="S33" s="4">
        <v>48974.114586811695</v>
      </c>
      <c r="T33" s="4">
        <v>129781.40365505099</v>
      </c>
      <c r="U33" s="4">
        <v>280</v>
      </c>
      <c r="V33" s="4">
        <v>0.11600000000000001</v>
      </c>
      <c r="W33" s="4">
        <v>0</v>
      </c>
    </row>
    <row r="34" spans="1:23" x14ac:dyDescent="0.25">
      <c r="A34" s="4" t="s">
        <v>85</v>
      </c>
      <c r="B34" s="4" t="s">
        <v>86</v>
      </c>
      <c r="C34" s="4">
        <v>1</v>
      </c>
      <c r="D34" s="4">
        <v>7</v>
      </c>
      <c r="E34" s="4">
        <v>7</v>
      </c>
      <c r="F34" s="4">
        <v>1355.00938</v>
      </c>
      <c r="G34" s="4">
        <v>3590.52486</v>
      </c>
      <c r="H34" s="4">
        <v>563.81940299999997</v>
      </c>
      <c r="I34" s="4">
        <v>0.563819403</v>
      </c>
      <c r="J34" s="4">
        <v>5.6381900000000002E-4</v>
      </c>
      <c r="K34" s="4">
        <v>1.243007532</v>
      </c>
      <c r="L34" s="4">
        <v>5.2399999999999999E-3</v>
      </c>
      <c r="M34" s="4">
        <v>3.141</v>
      </c>
      <c r="N34" s="4">
        <v>39.992326849999998</v>
      </c>
      <c r="O34" s="4">
        <v>167.00697029103529</v>
      </c>
      <c r="P34" s="4">
        <v>74.940613492284385</v>
      </c>
      <c r="Q34" s="4">
        <v>190.34915827040234</v>
      </c>
      <c r="R34" s="2">
        <v>75753.177550342138</v>
      </c>
      <c r="S34" s="2">
        <v>182055.22122168262</v>
      </c>
      <c r="T34" s="2">
        <v>482446.33623745892</v>
      </c>
      <c r="U34" s="4">
        <v>309.24444444444441</v>
      </c>
      <c r="V34" s="4">
        <v>0.13655555555555554</v>
      </c>
      <c r="W34" s="4">
        <v>0</v>
      </c>
    </row>
    <row r="35" spans="1:23" x14ac:dyDescent="0.25">
      <c r="A35" s="4" t="s">
        <v>87</v>
      </c>
      <c r="B35" s="4" t="s">
        <v>88</v>
      </c>
      <c r="C35" s="4">
        <v>1</v>
      </c>
      <c r="D35" s="4">
        <v>2</v>
      </c>
      <c r="E35" s="4">
        <v>2</v>
      </c>
      <c r="F35" s="4">
        <v>127.5414564</v>
      </c>
      <c r="G35" s="4">
        <v>337.98485950000003</v>
      </c>
      <c r="H35" s="4">
        <v>53.070000010000001</v>
      </c>
      <c r="I35" s="4">
        <v>5.3069999999999999E-2</v>
      </c>
      <c r="J35" s="4">
        <v>5.3100000000000003E-5</v>
      </c>
      <c r="K35" s="4">
        <v>0.11699918300000001</v>
      </c>
      <c r="L35" s="4">
        <v>6.0000000000000001E-3</v>
      </c>
      <c r="M35" s="4">
        <v>3.1</v>
      </c>
      <c r="N35" s="4">
        <v>18.755486529999999</v>
      </c>
      <c r="O35" s="4">
        <v>6.2912282343791127E-3</v>
      </c>
      <c r="P35" s="4">
        <v>2.8760435633690284</v>
      </c>
      <c r="Q35" s="4">
        <v>7.3051506509573318</v>
      </c>
      <c r="R35" s="4">
        <v>2.8536565187556642</v>
      </c>
      <c r="S35" s="4">
        <v>6.8581026646375003</v>
      </c>
      <c r="T35" s="4">
        <v>18.173972061289376</v>
      </c>
      <c r="U35" s="4">
        <v>40.299999999999997</v>
      </c>
      <c r="V35" s="4">
        <v>0.1</v>
      </c>
      <c r="W35" s="4">
        <v>0</v>
      </c>
    </row>
    <row r="36" spans="1:23" x14ac:dyDescent="0.25">
      <c r="A36" s="4" t="s">
        <v>89</v>
      </c>
      <c r="B36" s="4" t="s">
        <v>90</v>
      </c>
      <c r="C36" s="4">
        <v>1</v>
      </c>
      <c r="D36" s="4">
        <v>8</v>
      </c>
      <c r="E36" s="4">
        <v>8</v>
      </c>
      <c r="F36" s="4">
        <v>1466</v>
      </c>
      <c r="G36" s="4">
        <v>5263</v>
      </c>
      <c r="H36" s="4">
        <v>610.00260000000003</v>
      </c>
      <c r="I36" s="4">
        <v>0.61000259999999995</v>
      </c>
      <c r="J36" s="4">
        <v>6.1000300000000002E-4</v>
      </c>
      <c r="K36" s="4">
        <v>1.3448239319999999</v>
      </c>
      <c r="L36" s="2">
        <v>0.05</v>
      </c>
      <c r="M36" s="2">
        <v>3.2</v>
      </c>
      <c r="N36" s="4">
        <v>53.322391670000002</v>
      </c>
      <c r="O36" s="4">
        <v>192.77360905797298</v>
      </c>
      <c r="P36" s="4">
        <v>35.157965087150338</v>
      </c>
      <c r="Q36" s="4">
        <v>89.301231321361854</v>
      </c>
      <c r="R36" s="4">
        <v>87440.742195014551</v>
      </c>
      <c r="S36" s="4">
        <v>210143.57653211863</v>
      </c>
      <c r="T36" s="4">
        <v>556880.47781011439</v>
      </c>
      <c r="U36" s="4">
        <v>114.3</v>
      </c>
      <c r="V36" s="4">
        <v>0.19</v>
      </c>
      <c r="W36" s="4">
        <v>0</v>
      </c>
    </row>
    <row r="37" spans="1:23" x14ac:dyDescent="0.25">
      <c r="A37" s="4" t="s">
        <v>91</v>
      </c>
      <c r="B37" s="4" t="s">
        <v>92</v>
      </c>
      <c r="C37" s="4">
        <v>1</v>
      </c>
      <c r="D37" s="4">
        <v>2</v>
      </c>
      <c r="E37" s="4">
        <v>2</v>
      </c>
      <c r="F37" s="4">
        <v>127.5414564</v>
      </c>
      <c r="G37" s="4">
        <v>337.98485950000003</v>
      </c>
      <c r="H37" s="4">
        <v>53.070000010000001</v>
      </c>
      <c r="I37" s="4">
        <v>5.3069999999999999E-2</v>
      </c>
      <c r="J37" s="4">
        <v>5.3100000000000003E-5</v>
      </c>
      <c r="K37" s="4">
        <v>0.11699918300000001</v>
      </c>
      <c r="L37" s="4">
        <v>1.2999999999999999E-2</v>
      </c>
      <c r="M37" s="4">
        <v>3</v>
      </c>
      <c r="N37" s="4">
        <v>15.982151569999999</v>
      </c>
      <c r="O37" s="4">
        <v>0.19756004126940679</v>
      </c>
      <c r="P37" s="4">
        <v>7.4927335296914102</v>
      </c>
      <c r="Q37" s="4">
        <v>19.031543165416181</v>
      </c>
      <c r="R37" s="4">
        <v>89.611833907615278</v>
      </c>
      <c r="S37" s="4">
        <v>215.36129273639818</v>
      </c>
      <c r="T37" s="4">
        <v>570.70742575145516</v>
      </c>
      <c r="U37" s="4">
        <v>60.2</v>
      </c>
      <c r="V37" s="4">
        <v>0.19</v>
      </c>
      <c r="W37" s="4">
        <v>0</v>
      </c>
    </row>
    <row r="38" spans="1:23" x14ac:dyDescent="0.25">
      <c r="A38" s="4" t="s">
        <v>93</v>
      </c>
      <c r="B38" s="4" t="s">
        <v>94</v>
      </c>
      <c r="C38" s="4">
        <v>1</v>
      </c>
      <c r="D38" s="4">
        <v>9</v>
      </c>
      <c r="E38" s="4">
        <v>9</v>
      </c>
      <c r="F38" s="4">
        <v>1513105530</v>
      </c>
      <c r="G38" s="4">
        <v>4009729654</v>
      </c>
      <c r="H38" s="4">
        <v>629603211</v>
      </c>
      <c r="I38" s="4">
        <v>629603.21100000001</v>
      </c>
      <c r="J38" s="4">
        <v>629.60321099999999</v>
      </c>
      <c r="K38" s="4">
        <v>1388035.831</v>
      </c>
      <c r="L38" s="2">
        <v>1.7000000000000001E-2</v>
      </c>
      <c r="M38" s="4">
        <v>3</v>
      </c>
      <c r="N38" s="4">
        <v>1465.5893920000001</v>
      </c>
      <c r="O38" s="4">
        <v>106837.91257608611</v>
      </c>
      <c r="P38" s="4">
        <v>558.23088387339669</v>
      </c>
      <c r="Q38" s="4">
        <v>1417.9064450384276</v>
      </c>
      <c r="R38" s="2">
        <v>48460919.603417419</v>
      </c>
      <c r="S38" s="2">
        <v>116464598.9027095</v>
      </c>
      <c r="T38" s="2">
        <v>308631187.09218013</v>
      </c>
      <c r="U38" s="4">
        <v>1584.96</v>
      </c>
      <c r="V38" s="2">
        <v>0.25</v>
      </c>
      <c r="W38" s="4">
        <v>0</v>
      </c>
    </row>
    <row r="39" spans="1:23" x14ac:dyDescent="0.25">
      <c r="A39" s="4" t="s">
        <v>95</v>
      </c>
      <c r="B39" s="2" t="s">
        <v>96</v>
      </c>
      <c r="C39" s="4">
        <v>1</v>
      </c>
      <c r="D39" s="4">
        <v>2</v>
      </c>
      <c r="E39" s="4">
        <v>2</v>
      </c>
      <c r="F39" s="4">
        <v>127.5414564</v>
      </c>
      <c r="G39" s="4">
        <v>337.98485950000003</v>
      </c>
      <c r="H39" s="4">
        <v>53.070000010000001</v>
      </c>
      <c r="I39" s="4">
        <v>5.3069999999999999E-2</v>
      </c>
      <c r="J39" s="4">
        <v>5.3100000000000003E-5</v>
      </c>
      <c r="K39" s="4">
        <v>0.11699918300000001</v>
      </c>
      <c r="L39" s="4">
        <v>0.01</v>
      </c>
      <c r="M39" s="4">
        <v>3</v>
      </c>
      <c r="N39" s="4">
        <v>15.782353730000001</v>
      </c>
      <c r="O39" s="4">
        <v>1.987138284806963</v>
      </c>
      <c r="P39" s="4">
        <v>17.652155015414586</v>
      </c>
      <c r="Q39" s="4">
        <v>44.83647373915305</v>
      </c>
      <c r="R39" s="4">
        <v>901.35183605653719</v>
      </c>
      <c r="S39" s="4">
        <v>2166.1904255143891</v>
      </c>
      <c r="T39" s="4">
        <v>5740.4046276131312</v>
      </c>
      <c r="U39" s="4">
        <v>136</v>
      </c>
      <c r="V39" s="4">
        <v>0.2</v>
      </c>
      <c r="W39" s="4">
        <v>0</v>
      </c>
    </row>
    <row r="40" spans="1:23" x14ac:dyDescent="0.25">
      <c r="A40" s="4" t="s">
        <v>97</v>
      </c>
      <c r="B40" s="4" t="s">
        <v>98</v>
      </c>
      <c r="C40" s="4">
        <v>1</v>
      </c>
      <c r="D40" s="4">
        <v>2</v>
      </c>
      <c r="E40" s="4">
        <v>2</v>
      </c>
      <c r="F40" s="4">
        <v>11007.69375</v>
      </c>
      <c r="G40" s="4">
        <v>29170.388439999999</v>
      </c>
      <c r="H40" s="4">
        <v>4580.3013689999998</v>
      </c>
      <c r="I40" s="4">
        <v>4.5803013689999998</v>
      </c>
      <c r="J40" s="4">
        <v>4.5803010000000002E-3</v>
      </c>
      <c r="K40" s="4">
        <v>10.097823999999999</v>
      </c>
      <c r="L40" s="2">
        <v>6.5000000000000002E-2</v>
      </c>
      <c r="M40" s="4">
        <v>3</v>
      </c>
      <c r="N40" s="4">
        <v>61.181673609999997</v>
      </c>
      <c r="O40" s="4">
        <v>0.88313661779726171</v>
      </c>
      <c r="P40" s="4">
        <v>7.2181607167311244</v>
      </c>
      <c r="Q40" s="4">
        <v>18.334128220497057</v>
      </c>
      <c r="R40" s="4">
        <v>400.58450789581048</v>
      </c>
      <c r="S40" s="4">
        <v>962.7121074160309</v>
      </c>
      <c r="T40" s="4">
        <v>2551.1870846524816</v>
      </c>
      <c r="U40" s="4">
        <v>23.6</v>
      </c>
      <c r="V40" s="4">
        <v>0.75</v>
      </c>
      <c r="W40" s="4">
        <v>0</v>
      </c>
    </row>
    <row r="41" spans="1:23" x14ac:dyDescent="0.25">
      <c r="A41" s="4" t="s">
        <v>99</v>
      </c>
      <c r="B41" s="4" t="s">
        <v>100</v>
      </c>
      <c r="C41" s="4">
        <v>1</v>
      </c>
      <c r="D41" s="4">
        <v>2</v>
      </c>
      <c r="E41" s="4">
        <v>2</v>
      </c>
      <c r="F41" s="4">
        <v>127.5414564</v>
      </c>
      <c r="G41" s="4">
        <v>337.98485950000003</v>
      </c>
      <c r="H41" s="4">
        <v>53.070000010000001</v>
      </c>
      <c r="I41" s="4">
        <v>5.3069999999999999E-2</v>
      </c>
      <c r="J41" s="4">
        <v>5.3100000000000003E-5</v>
      </c>
      <c r="K41" s="4">
        <v>0.11699918300000001</v>
      </c>
      <c r="L41" s="4">
        <v>1.4999999999999999E-2</v>
      </c>
      <c r="M41" s="4">
        <v>3.1</v>
      </c>
      <c r="N41" s="4">
        <v>13.955988079999999</v>
      </c>
      <c r="O41" s="4">
        <v>7.7526309958411796E-2</v>
      </c>
      <c r="P41" s="4">
        <v>4.8113930373485632</v>
      </c>
      <c r="Q41" s="4">
        <v>12.22093831486535</v>
      </c>
      <c r="R41" s="4">
        <v>35.165384491845217</v>
      </c>
      <c r="S41" s="4">
        <v>84.511858908544141</v>
      </c>
      <c r="T41" s="4">
        <v>223.95642610764196</v>
      </c>
      <c r="U41" s="4">
        <v>42.4</v>
      </c>
      <c r="V41" s="4">
        <v>0.17</v>
      </c>
      <c r="W41" s="4">
        <v>0</v>
      </c>
    </row>
    <row r="42" spans="1:23" x14ac:dyDescent="0.25">
      <c r="A42" s="4" t="s">
        <v>101</v>
      </c>
      <c r="B42" s="4" t="s">
        <v>102</v>
      </c>
      <c r="C42" s="4">
        <v>1</v>
      </c>
      <c r="D42" s="4">
        <v>2</v>
      </c>
      <c r="E42" s="4">
        <v>2</v>
      </c>
      <c r="F42" s="4">
        <v>127.5414564</v>
      </c>
      <c r="G42" s="4">
        <v>337.98485950000003</v>
      </c>
      <c r="H42" s="4">
        <v>53.070000010000001</v>
      </c>
      <c r="I42" s="4">
        <v>5.3069999999999999E-2</v>
      </c>
      <c r="J42" s="4">
        <v>5.3100000000000003E-5</v>
      </c>
      <c r="K42" s="4">
        <v>0.11699918300000001</v>
      </c>
      <c r="L42" s="4">
        <v>1.2E-2</v>
      </c>
      <c r="M42" s="4">
        <v>3.1</v>
      </c>
      <c r="N42" s="4">
        <v>14.99760408</v>
      </c>
      <c r="O42" s="4">
        <v>1.048811704075304</v>
      </c>
      <c r="P42" s="4">
        <v>11.979838750679438</v>
      </c>
      <c r="Q42" s="4">
        <v>30.428790426725772</v>
      </c>
      <c r="R42" s="2">
        <v>475.73355230166828</v>
      </c>
      <c r="S42" s="2">
        <v>1143.3154345149444</v>
      </c>
      <c r="T42" s="2">
        <v>3029.7859014646024</v>
      </c>
      <c r="U42" s="4">
        <v>150.03333333333333</v>
      </c>
      <c r="V42" s="4">
        <v>0.11333333333333334</v>
      </c>
      <c r="W42" s="4">
        <v>0</v>
      </c>
    </row>
    <row r="43" spans="1:23" x14ac:dyDescent="0.25">
      <c r="A43" s="4" t="s">
        <v>103</v>
      </c>
      <c r="B43" s="4" t="s">
        <v>104</v>
      </c>
      <c r="C43" s="4">
        <v>1</v>
      </c>
      <c r="D43" s="4">
        <v>1</v>
      </c>
      <c r="E43" s="4">
        <v>1</v>
      </c>
      <c r="F43" s="4">
        <v>10.71857726</v>
      </c>
      <c r="G43" s="4">
        <v>28.404229749999999</v>
      </c>
      <c r="H43" s="4">
        <v>4.4599999979999998</v>
      </c>
      <c r="I43" s="4">
        <v>4.4600000000000004E-3</v>
      </c>
      <c r="J43" s="4">
        <v>4.4599999999999996E-6</v>
      </c>
      <c r="K43" s="4">
        <v>9.8326049999999995E-3</v>
      </c>
      <c r="L43" s="4">
        <v>1.2999999999999999E-2</v>
      </c>
      <c r="M43" s="4">
        <v>2.8</v>
      </c>
      <c r="N43" s="4">
        <v>8.0444612959999997</v>
      </c>
      <c r="O43" s="4">
        <v>2.2277004139224565E-2</v>
      </c>
      <c r="P43" s="4">
        <v>4.2414677849223663</v>
      </c>
      <c r="Q43" s="4">
        <v>10.773328173702811</v>
      </c>
      <c r="R43" s="4">
        <v>10.104691121020659</v>
      </c>
      <c r="S43" s="4">
        <v>24.28428531848272</v>
      </c>
      <c r="T43" s="4">
        <v>64.353356093979201</v>
      </c>
      <c r="U43" s="4">
        <v>65.400000000000006</v>
      </c>
      <c r="V43" s="4">
        <v>0.18</v>
      </c>
      <c r="W43" s="4">
        <v>0</v>
      </c>
    </row>
    <row r="44" spans="1:23" x14ac:dyDescent="0.25">
      <c r="A44" s="2" t="s">
        <v>105</v>
      </c>
      <c r="B44" s="4" t="s">
        <v>700</v>
      </c>
      <c r="C44" s="4">
        <v>1</v>
      </c>
      <c r="D44" s="4">
        <v>3</v>
      </c>
      <c r="E44" s="4">
        <v>3</v>
      </c>
      <c r="F44" s="4">
        <v>350</v>
      </c>
      <c r="G44" s="4">
        <v>927.5</v>
      </c>
      <c r="H44" s="4">
        <v>145.63499999999999</v>
      </c>
      <c r="I44" s="4">
        <v>0.14563499999999999</v>
      </c>
      <c r="J44" s="4">
        <v>1.45635E-4</v>
      </c>
      <c r="K44" s="4">
        <v>0.32097954000000001</v>
      </c>
      <c r="L44" s="3">
        <v>1.2699999999999999E-2</v>
      </c>
      <c r="M44" s="3">
        <v>3.1</v>
      </c>
      <c r="N44" s="4">
        <v>20.39406896596369</v>
      </c>
      <c r="O44" s="4">
        <v>2.4579573927866227</v>
      </c>
      <c r="P44" s="4">
        <v>15.481867402374458</v>
      </c>
      <c r="Q44" s="4">
        <v>39.323943202031124</v>
      </c>
      <c r="R44" s="2">
        <v>1114.9120450629237</v>
      </c>
      <c r="S44" s="2">
        <v>2679.4329369452626</v>
      </c>
      <c r="T44" s="2">
        <v>7100.4972829049457</v>
      </c>
      <c r="U44" s="4">
        <v>109.97499999999999</v>
      </c>
      <c r="V44" s="4">
        <v>0.14750000000000002</v>
      </c>
      <c r="W44" s="4">
        <v>0</v>
      </c>
    </row>
    <row r="45" spans="1:23" x14ac:dyDescent="0.25">
      <c r="A45" s="4" t="s">
        <v>107</v>
      </c>
      <c r="B45" s="4" t="s">
        <v>108</v>
      </c>
      <c r="C45" s="4">
        <v>1</v>
      </c>
      <c r="D45" s="4">
        <v>5</v>
      </c>
      <c r="E45" s="4">
        <v>5</v>
      </c>
      <c r="F45" s="4">
        <v>819.66597860000002</v>
      </c>
      <c r="G45" s="4">
        <v>2172.1148429999998</v>
      </c>
      <c r="H45" s="4">
        <v>341.0630137</v>
      </c>
      <c r="I45" s="4">
        <v>0.341063014</v>
      </c>
      <c r="J45" s="4">
        <v>3.4106300000000001E-4</v>
      </c>
      <c r="K45" s="4">
        <v>0.75191434099999999</v>
      </c>
      <c r="L45" s="4">
        <v>3.5999999999999999E-3</v>
      </c>
      <c r="M45" s="4">
        <v>3</v>
      </c>
      <c r="N45" s="4">
        <v>45.587317900000002</v>
      </c>
      <c r="O45" s="4">
        <v>7.0948968066073412</v>
      </c>
      <c r="P45" s="4">
        <v>37.925929189604211</v>
      </c>
      <c r="Q45" s="4">
        <v>96.331860141594703</v>
      </c>
      <c r="R45" s="4">
        <v>3218.1948846546529</v>
      </c>
      <c r="S45" s="4">
        <v>7734.1862164255053</v>
      </c>
      <c r="T45" s="4">
        <v>20495.593473527588</v>
      </c>
      <c r="U45" s="4">
        <v>124</v>
      </c>
      <c r="V45" s="4">
        <v>0.3</v>
      </c>
      <c r="W45" s="4">
        <v>0</v>
      </c>
    </row>
    <row r="46" spans="1:23" x14ac:dyDescent="0.25">
      <c r="A46" s="4" t="s">
        <v>109</v>
      </c>
      <c r="B46" s="4" t="s">
        <v>110</v>
      </c>
      <c r="C46" s="4">
        <v>1</v>
      </c>
      <c r="D46" s="4">
        <v>5</v>
      </c>
      <c r="E46" s="4">
        <v>5</v>
      </c>
      <c r="F46" s="4">
        <v>819.66597860000002</v>
      </c>
      <c r="G46" s="4">
        <v>2172.1148429999998</v>
      </c>
      <c r="H46" s="4">
        <v>341.0630137</v>
      </c>
      <c r="I46" s="4">
        <v>0.341063014</v>
      </c>
      <c r="J46" s="4">
        <v>3.4106300000000001E-4</v>
      </c>
      <c r="K46" s="4">
        <v>0.75191434099999999</v>
      </c>
      <c r="L46" s="4">
        <v>4.3E-3</v>
      </c>
      <c r="M46" s="4">
        <v>3.1</v>
      </c>
      <c r="N46" s="4">
        <v>38.057538889999996</v>
      </c>
      <c r="O46" s="4">
        <v>4.1851394650831351</v>
      </c>
      <c r="P46" s="4">
        <v>26.067792951466473</v>
      </c>
      <c r="Q46" s="4">
        <v>66.212194096724843</v>
      </c>
      <c r="R46" s="4">
        <v>1898.3495863609762</v>
      </c>
      <c r="S46" s="4">
        <v>4562.2436586420963</v>
      </c>
      <c r="T46" s="4">
        <v>12089.945695401555</v>
      </c>
      <c r="U46" s="4">
        <v>267</v>
      </c>
      <c r="V46" s="4">
        <v>5.7000000000000002E-2</v>
      </c>
      <c r="W46" s="4">
        <v>0</v>
      </c>
    </row>
    <row r="47" spans="1:23" x14ac:dyDescent="0.25">
      <c r="A47" s="4" t="s">
        <v>111</v>
      </c>
      <c r="B47" s="4" t="s">
        <v>112</v>
      </c>
      <c r="C47" s="4">
        <v>1</v>
      </c>
      <c r="D47" s="4">
        <v>2</v>
      </c>
      <c r="E47" s="4">
        <v>2</v>
      </c>
      <c r="F47" s="4">
        <v>127.5414564</v>
      </c>
      <c r="G47" s="4">
        <v>337.98485950000003</v>
      </c>
      <c r="H47" s="4">
        <v>53.070000010000001</v>
      </c>
      <c r="I47" s="4">
        <v>5.3069999999999999E-2</v>
      </c>
      <c r="J47" s="4">
        <v>5.3100000000000003E-5</v>
      </c>
      <c r="K47" s="4">
        <v>0.11699918300000001</v>
      </c>
      <c r="L47" s="4">
        <v>1.2200000000000001E-2</v>
      </c>
      <c r="M47" s="4">
        <v>2.9</v>
      </c>
      <c r="N47" s="4">
        <v>17.974278559999998</v>
      </c>
      <c r="O47" s="4">
        <v>0.56547375041106485</v>
      </c>
      <c r="P47" s="4">
        <v>12.183133390028711</v>
      </c>
      <c r="Q47" s="4">
        <v>30.945158810672925</v>
      </c>
      <c r="R47" s="4">
        <v>256.49488365843769</v>
      </c>
      <c r="S47" s="4">
        <v>616.4260602221525</v>
      </c>
      <c r="T47" s="4">
        <v>1633.5290595887041</v>
      </c>
      <c r="U47" s="4">
        <v>113</v>
      </c>
      <c r="V47" s="4">
        <v>0.16</v>
      </c>
      <c r="W47" s="4">
        <v>0</v>
      </c>
    </row>
    <row r="48" spans="1:23" x14ac:dyDescent="0.25">
      <c r="A48" s="4" t="s">
        <v>113</v>
      </c>
      <c r="B48" s="4" t="s">
        <v>114</v>
      </c>
      <c r="C48" s="4">
        <v>1</v>
      </c>
      <c r="D48" s="4">
        <v>2</v>
      </c>
      <c r="E48" s="4">
        <v>2</v>
      </c>
      <c r="F48" s="4">
        <v>476.02739730000002</v>
      </c>
      <c r="G48" s="4">
        <v>1261.4726029999999</v>
      </c>
      <c r="H48" s="4">
        <v>198.07499999999999</v>
      </c>
      <c r="I48" s="4">
        <v>0.198075</v>
      </c>
      <c r="J48" s="4">
        <v>1.98075E-4</v>
      </c>
      <c r="K48" s="4">
        <v>0.43668010699999998</v>
      </c>
      <c r="L48" s="4">
        <v>1.2E-2</v>
      </c>
      <c r="M48" s="4">
        <v>3.05</v>
      </c>
      <c r="N48" s="4">
        <v>24.145463530000001</v>
      </c>
      <c r="O48" s="4">
        <v>0.84854244029559045</v>
      </c>
      <c r="P48" s="4">
        <v>11.819397150892565</v>
      </c>
      <c r="Q48" s="4">
        <v>30.021268763267113</v>
      </c>
      <c r="R48" s="4">
        <v>384.89283427329445</v>
      </c>
      <c r="S48" s="4">
        <v>925.00080334846052</v>
      </c>
      <c r="T48" s="4">
        <v>2451.2521288734201</v>
      </c>
      <c r="U48" s="4">
        <v>85.9</v>
      </c>
      <c r="V48" s="4">
        <v>0.215</v>
      </c>
      <c r="W48" s="4">
        <v>0</v>
      </c>
    </row>
    <row r="49" spans="1:23" x14ac:dyDescent="0.25">
      <c r="A49" s="4" t="s">
        <v>115</v>
      </c>
      <c r="B49" s="4" t="s">
        <v>116</v>
      </c>
      <c r="C49" s="4">
        <v>1</v>
      </c>
      <c r="D49" s="4">
        <v>7</v>
      </c>
      <c r="E49" s="4">
        <v>7</v>
      </c>
      <c r="F49" s="4">
        <v>8511146.557</v>
      </c>
      <c r="G49" s="4">
        <v>22554538.370000001</v>
      </c>
      <c r="H49" s="4">
        <v>3541488.0819999999</v>
      </c>
      <c r="I49" s="4">
        <v>3541.4880819999998</v>
      </c>
      <c r="J49" s="4">
        <v>3.5414880819999999</v>
      </c>
      <c r="K49" s="4">
        <v>7807.635456</v>
      </c>
      <c r="L49" s="2">
        <v>1.4999999999999999E-2</v>
      </c>
      <c r="M49" s="4">
        <v>3</v>
      </c>
      <c r="N49" s="4">
        <v>707.50350370000001</v>
      </c>
      <c r="O49" s="4">
        <v>374.43302480089977</v>
      </c>
      <c r="P49" s="4">
        <v>88.406188050802356</v>
      </c>
      <c r="Q49" s="4">
        <v>224.55171764903798</v>
      </c>
      <c r="R49" s="2">
        <v>169840.16510822717</v>
      </c>
      <c r="S49" s="2">
        <v>408171.50951268239</v>
      </c>
      <c r="T49" s="2">
        <v>1081654.5002086083</v>
      </c>
      <c r="U49" s="4">
        <v>271.77999999999997</v>
      </c>
      <c r="V49" s="4">
        <v>0.25</v>
      </c>
      <c r="W49" s="4">
        <v>0</v>
      </c>
    </row>
    <row r="50" spans="1:23" x14ac:dyDescent="0.25">
      <c r="A50" s="4" t="s">
        <v>117</v>
      </c>
      <c r="B50" s="4" t="s">
        <v>118</v>
      </c>
      <c r="C50" s="4">
        <v>1</v>
      </c>
      <c r="D50" s="4">
        <v>2</v>
      </c>
      <c r="E50" s="4">
        <v>2</v>
      </c>
      <c r="F50" s="4">
        <v>127.5414564</v>
      </c>
      <c r="G50" s="4">
        <v>337.98485950000003</v>
      </c>
      <c r="H50" s="4">
        <v>53.070000010000001</v>
      </c>
      <c r="I50" s="4">
        <v>5.3069999999999999E-2</v>
      </c>
      <c r="J50" s="4">
        <v>5.3100000000000003E-5</v>
      </c>
      <c r="K50" s="4">
        <v>0.11699918300000001</v>
      </c>
      <c r="L50" s="4">
        <v>1.4999999999999999E-2</v>
      </c>
      <c r="M50" s="4">
        <v>3</v>
      </c>
      <c r="N50" s="4">
        <v>15.23769499</v>
      </c>
      <c r="O50" s="4">
        <v>7.7255718625825365E-2</v>
      </c>
      <c r="P50" s="4">
        <v>5.223979871925879</v>
      </c>
      <c r="Q50" s="4">
        <v>13.268908874691732</v>
      </c>
      <c r="R50" s="4">
        <v>35.042646182029266</v>
      </c>
      <c r="S50" s="4">
        <v>84.216885801560352</v>
      </c>
      <c r="T50" s="4">
        <v>223.17474737413494</v>
      </c>
      <c r="U50" s="4">
        <v>73.2</v>
      </c>
      <c r="V50" s="4">
        <v>0.1</v>
      </c>
      <c r="W50" s="4">
        <v>0</v>
      </c>
    </row>
    <row r="51" spans="1:23" x14ac:dyDescent="0.25">
      <c r="A51" s="4" t="s">
        <v>119</v>
      </c>
      <c r="B51" s="4" t="s">
        <v>120</v>
      </c>
      <c r="C51" s="4">
        <v>1</v>
      </c>
      <c r="D51" s="4">
        <v>3</v>
      </c>
      <c r="E51" s="4">
        <v>3</v>
      </c>
      <c r="F51" s="4">
        <v>829.48845900000003</v>
      </c>
      <c r="G51" s="4">
        <v>2197.74442</v>
      </c>
      <c r="H51" s="4">
        <v>345.15014780000001</v>
      </c>
      <c r="I51" s="4">
        <v>0.34515014799999999</v>
      </c>
      <c r="J51" s="4">
        <v>3.4515000000000001E-4</v>
      </c>
      <c r="K51" s="4">
        <v>0.76092491900000003</v>
      </c>
      <c r="L51" s="4">
        <v>2.1399999999999999E-2</v>
      </c>
      <c r="M51" s="4">
        <v>2.96</v>
      </c>
      <c r="N51" s="4">
        <v>26.392744749999999</v>
      </c>
      <c r="O51" s="4">
        <v>19.811244841264621</v>
      </c>
      <c r="P51" s="4">
        <v>31.252440360380255</v>
      </c>
      <c r="Q51" s="4">
        <v>79.381198515365853</v>
      </c>
      <c r="R51" s="2">
        <v>8986.2401870910271</v>
      </c>
      <c r="S51" s="2">
        <v>21596.347481593435</v>
      </c>
      <c r="T51" s="2">
        <v>57230.320826222604</v>
      </c>
      <c r="U51" s="4">
        <v>133.76666666666668</v>
      </c>
      <c r="V51" s="4">
        <v>0.3</v>
      </c>
      <c r="W51" s="4">
        <v>0</v>
      </c>
    </row>
    <row r="52" spans="1:23" x14ac:dyDescent="0.25">
      <c r="A52" s="4" t="s">
        <v>121</v>
      </c>
      <c r="B52" s="4" t="s">
        <v>122</v>
      </c>
      <c r="C52" s="4">
        <v>1</v>
      </c>
      <c r="D52" s="4">
        <v>7</v>
      </c>
      <c r="E52" s="4">
        <v>7</v>
      </c>
      <c r="F52" s="4">
        <v>8511146.557</v>
      </c>
      <c r="G52" s="4">
        <v>22554538.370000001</v>
      </c>
      <c r="H52" s="4">
        <v>3541488.0819999999</v>
      </c>
      <c r="I52" s="4">
        <v>3541.4880819999998</v>
      </c>
      <c r="J52" s="4">
        <v>3.5414880819999999</v>
      </c>
      <c r="K52" s="4">
        <v>7807.635456</v>
      </c>
      <c r="L52" s="2">
        <v>1E-3</v>
      </c>
      <c r="M52" s="4">
        <v>3</v>
      </c>
      <c r="N52" s="4">
        <v>707.50350370000001</v>
      </c>
      <c r="O52" s="4">
        <v>22254.820062354665</v>
      </c>
      <c r="P52" s="4">
        <v>850.86971247246606</v>
      </c>
      <c r="Q52" s="4">
        <v>2161.2090696800637</v>
      </c>
      <c r="R52" s="2">
        <v>10094628.581050098</v>
      </c>
      <c r="S52" s="2">
        <v>24260102.333694059</v>
      </c>
      <c r="T52" s="2">
        <v>64289271.184289254</v>
      </c>
      <c r="U52" s="4">
        <v>2615.7600000000002</v>
      </c>
      <c r="V52" s="4">
        <v>0.25</v>
      </c>
      <c r="W52" s="4">
        <v>0</v>
      </c>
    </row>
    <row r="53" spans="1:23" x14ac:dyDescent="0.25">
      <c r="A53" s="4" t="s">
        <v>123</v>
      </c>
      <c r="B53" s="4" t="s">
        <v>124</v>
      </c>
      <c r="C53" s="4">
        <v>1</v>
      </c>
      <c r="D53" s="4">
        <v>2</v>
      </c>
      <c r="E53" s="4">
        <v>2</v>
      </c>
      <c r="F53" s="4">
        <v>127.5414564</v>
      </c>
      <c r="G53" s="4">
        <v>337.98485950000003</v>
      </c>
      <c r="H53" s="4">
        <v>53.070000010000001</v>
      </c>
      <c r="I53" s="4">
        <v>5.3069999999999999E-2</v>
      </c>
      <c r="J53" s="4">
        <v>5.3100000000000003E-5</v>
      </c>
      <c r="K53" s="4">
        <v>0.11699918300000001</v>
      </c>
      <c r="L53" s="4">
        <v>9.4999999999999998E-3</v>
      </c>
      <c r="M53" s="4">
        <v>3.1</v>
      </c>
      <c r="N53" s="4">
        <v>16.171494429999999</v>
      </c>
      <c r="O53" s="4">
        <v>0.34539732900927694</v>
      </c>
      <c r="P53" s="4">
        <v>9.0276197853989171</v>
      </c>
      <c r="Q53" s="4">
        <v>22.930154254913251</v>
      </c>
      <c r="R53" s="4">
        <v>156.66977937661682</v>
      </c>
      <c r="S53" s="4">
        <v>376.51953707430141</v>
      </c>
      <c r="T53" s="4">
        <v>997.77677324689876</v>
      </c>
      <c r="U53" s="4">
        <v>111</v>
      </c>
      <c r="V53" s="4">
        <v>0.13</v>
      </c>
      <c r="W53" s="4">
        <v>0.22</v>
      </c>
    </row>
    <row r="54" spans="1:23" x14ac:dyDescent="0.25">
      <c r="A54" s="4" t="s">
        <v>125</v>
      </c>
      <c r="B54" s="4" t="s">
        <v>126</v>
      </c>
      <c r="C54" s="4">
        <v>1</v>
      </c>
      <c r="D54" s="4">
        <v>1</v>
      </c>
      <c r="E54" s="4">
        <v>1</v>
      </c>
      <c r="F54" s="4">
        <v>43.979812539999998</v>
      </c>
      <c r="G54" s="4">
        <v>116.5465032</v>
      </c>
      <c r="H54" s="4">
        <v>18.3</v>
      </c>
      <c r="I54" s="4">
        <v>1.83E-2</v>
      </c>
      <c r="J54" s="4">
        <v>1.8300000000000001E-5</v>
      </c>
      <c r="K54" s="4">
        <v>4.0344546000000002E-2</v>
      </c>
      <c r="L54" s="4">
        <v>1.4999999999999999E-2</v>
      </c>
      <c r="M54" s="4">
        <v>2.9</v>
      </c>
      <c r="N54" s="4">
        <v>11.594766590000001</v>
      </c>
      <c r="O54" s="4">
        <v>5.5493212288959877E-2</v>
      </c>
      <c r="P54" s="4">
        <v>5.0953193492557105</v>
      </c>
      <c r="Q54" s="4">
        <v>12.942111147109506</v>
      </c>
      <c r="R54" s="4">
        <v>25.171327616078905</v>
      </c>
      <c r="S54" s="4">
        <v>60.493457380627028</v>
      </c>
      <c r="T54" s="4">
        <v>160.30766205866161</v>
      </c>
      <c r="U54" s="4">
        <v>136</v>
      </c>
      <c r="V54" s="4">
        <v>0.1</v>
      </c>
      <c r="W54" s="4">
        <v>0</v>
      </c>
    </row>
    <row r="55" spans="1:23" x14ac:dyDescent="0.25">
      <c r="A55" s="4" t="s">
        <v>127</v>
      </c>
      <c r="B55" s="4" t="s">
        <v>128</v>
      </c>
      <c r="C55" s="4">
        <v>1</v>
      </c>
      <c r="D55" s="4">
        <v>2</v>
      </c>
      <c r="E55" s="4">
        <v>2</v>
      </c>
      <c r="F55" s="4">
        <v>476.02739730000002</v>
      </c>
      <c r="G55" s="4">
        <v>1261.4726029999999</v>
      </c>
      <c r="H55" s="4">
        <v>198.07499999999999</v>
      </c>
      <c r="I55" s="4">
        <v>0.198075</v>
      </c>
      <c r="J55" s="4">
        <v>1.98075E-4</v>
      </c>
      <c r="K55" s="4">
        <v>0.43668010699999998</v>
      </c>
      <c r="L55" s="4">
        <v>1.4E-2</v>
      </c>
      <c r="M55" s="4">
        <v>3</v>
      </c>
      <c r="N55" s="4">
        <v>24.186176039999999</v>
      </c>
      <c r="O55" s="4">
        <v>2.7949704022846897</v>
      </c>
      <c r="P55" s="4">
        <v>17.679559020398159</v>
      </c>
      <c r="Q55" s="4">
        <v>44.906079911811325</v>
      </c>
      <c r="R55" s="4">
        <v>1267.7787565588128</v>
      </c>
      <c r="S55" s="4">
        <v>3046.8126809872933</v>
      </c>
      <c r="T55" s="4">
        <v>8074.053604616327</v>
      </c>
      <c r="U55" s="4">
        <v>62.2</v>
      </c>
      <c r="V55" s="4">
        <v>0.64</v>
      </c>
      <c r="W55" s="4">
        <v>0</v>
      </c>
    </row>
    <row r="56" spans="1:23" x14ac:dyDescent="0.25">
      <c r="A56" s="4" t="s">
        <v>129</v>
      </c>
      <c r="B56" s="4" t="s">
        <v>130</v>
      </c>
      <c r="C56" s="4">
        <v>1</v>
      </c>
      <c r="D56" s="4">
        <v>2</v>
      </c>
      <c r="E56" s="4">
        <v>2</v>
      </c>
      <c r="F56" s="4">
        <v>127.5414564</v>
      </c>
      <c r="G56" s="4">
        <v>337.98485950000003</v>
      </c>
      <c r="H56" s="4">
        <v>53.070000010000001</v>
      </c>
      <c r="I56" s="4">
        <v>5.3069999999999999E-2</v>
      </c>
      <c r="J56" s="4">
        <v>5.3100000000000003E-5</v>
      </c>
      <c r="K56" s="4">
        <v>0.11699918300000001</v>
      </c>
      <c r="L56" s="4">
        <v>1.2500000000000001E-2</v>
      </c>
      <c r="M56" s="4">
        <v>2.88</v>
      </c>
      <c r="N56" s="4">
        <v>18.184487579999999</v>
      </c>
      <c r="O56" s="4">
        <v>4.4702735380298265E-2</v>
      </c>
      <c r="P56" s="4">
        <v>5.1260281366992722</v>
      </c>
      <c r="Q56" s="4">
        <v>13.020111467216152</v>
      </c>
      <c r="R56" s="4">
        <v>20.276843800880997</v>
      </c>
      <c r="S56" s="4">
        <v>48.730698872581094</v>
      </c>
      <c r="T56" s="4">
        <v>129.1363520123399</v>
      </c>
      <c r="U56" s="4">
        <v>158</v>
      </c>
      <c r="V56" s="4">
        <v>4.2999999999999997E-2</v>
      </c>
      <c r="W56" s="4">
        <v>0</v>
      </c>
    </row>
    <row r="57" spans="1:23" x14ac:dyDescent="0.25">
      <c r="A57" s="4" t="s">
        <v>131</v>
      </c>
      <c r="B57" s="4" t="s">
        <v>132</v>
      </c>
      <c r="C57" s="4">
        <v>1</v>
      </c>
      <c r="D57" s="4">
        <v>2</v>
      </c>
      <c r="E57" s="4">
        <v>2</v>
      </c>
      <c r="F57" s="4">
        <v>476.02739730000002</v>
      </c>
      <c r="G57" s="4">
        <v>1261.4726029999999</v>
      </c>
      <c r="H57" s="4">
        <v>198.07499999999999</v>
      </c>
      <c r="I57" s="4">
        <v>0.198075</v>
      </c>
      <c r="J57" s="4">
        <v>1.98075E-4</v>
      </c>
      <c r="K57" s="4">
        <v>0.43668010699999998</v>
      </c>
      <c r="L57" s="4">
        <v>1.4E-2</v>
      </c>
      <c r="M57" s="4">
        <v>2.9</v>
      </c>
      <c r="N57" s="4">
        <v>26.99457061</v>
      </c>
      <c r="O57" s="4">
        <v>8.0479844273819684E-2</v>
      </c>
      <c r="P57" s="4">
        <v>5.9316432662091669</v>
      </c>
      <c r="Q57" s="4">
        <v>15.066373896171283</v>
      </c>
      <c r="R57" s="4">
        <v>36.505086715089078</v>
      </c>
      <c r="S57" s="4">
        <v>87.731522987476765</v>
      </c>
      <c r="T57" s="4">
        <v>232.48853591681342</v>
      </c>
      <c r="U57" s="4">
        <v>45.7</v>
      </c>
      <c r="V57" s="4">
        <v>0.2</v>
      </c>
      <c r="W57" s="4">
        <v>0</v>
      </c>
    </row>
    <row r="58" spans="1:23" x14ac:dyDescent="0.25">
      <c r="A58" s="4" t="s">
        <v>133</v>
      </c>
      <c r="B58" s="4" t="s">
        <v>134</v>
      </c>
      <c r="C58" s="4">
        <v>1</v>
      </c>
      <c r="D58" s="4">
        <v>3</v>
      </c>
      <c r="E58" s="4">
        <v>3</v>
      </c>
      <c r="F58" s="4">
        <v>350</v>
      </c>
      <c r="G58" s="4">
        <v>927.5</v>
      </c>
      <c r="H58" s="4">
        <v>145.63499999999999</v>
      </c>
      <c r="I58" s="4">
        <v>0.14563499999999999</v>
      </c>
      <c r="J58" s="4">
        <v>1.45635E-4</v>
      </c>
      <c r="K58" s="4">
        <v>0.321069834</v>
      </c>
      <c r="L58" s="4">
        <v>1.2699999999999999E-2</v>
      </c>
      <c r="M58" s="4">
        <v>3.1</v>
      </c>
      <c r="N58" s="4">
        <v>20.394068969999999</v>
      </c>
      <c r="O58" s="4">
        <v>1.0132493897372563</v>
      </c>
      <c r="P58" s="4">
        <v>11.632568048143371</v>
      </c>
      <c r="Q58" s="4">
        <v>29.546722842284161</v>
      </c>
      <c r="R58" s="4">
        <v>459.60273867480845</v>
      </c>
      <c r="S58" s="4">
        <v>1104.5487591319595</v>
      </c>
      <c r="T58" s="4">
        <v>2927.0542116996926</v>
      </c>
      <c r="U58" s="4">
        <v>114</v>
      </c>
      <c r="V58" s="4">
        <v>0.1</v>
      </c>
      <c r="W58" s="4">
        <v>0</v>
      </c>
    </row>
    <row r="59" spans="1:23" x14ac:dyDescent="0.25">
      <c r="A59" s="4" t="s">
        <v>135</v>
      </c>
      <c r="B59" s="4" t="s">
        <v>136</v>
      </c>
      <c r="C59" s="4">
        <v>1</v>
      </c>
      <c r="D59" s="4">
        <v>2</v>
      </c>
      <c r="E59" s="4">
        <v>2</v>
      </c>
      <c r="F59" s="4">
        <v>476.02739730000002</v>
      </c>
      <c r="G59" s="4">
        <v>1261.4726029999999</v>
      </c>
      <c r="H59" s="4">
        <v>198.07499999999999</v>
      </c>
      <c r="I59" s="4">
        <v>0.198075</v>
      </c>
      <c r="J59" s="4">
        <v>1.98075E-4</v>
      </c>
      <c r="K59" s="4">
        <v>0.43668010699999998</v>
      </c>
      <c r="L59" s="4">
        <v>1.2E-2</v>
      </c>
      <c r="M59" s="4">
        <v>3</v>
      </c>
      <c r="N59" s="4">
        <v>25.46143086</v>
      </c>
      <c r="O59" s="4">
        <v>3.3956176932488723E-2</v>
      </c>
      <c r="P59" s="4">
        <v>4.2785920807721345</v>
      </c>
      <c r="Q59" s="4">
        <v>10.867623885161221</v>
      </c>
      <c r="R59" s="4">
        <v>15.402281088118915</v>
      </c>
      <c r="S59" s="4">
        <v>37.015816121410516</v>
      </c>
      <c r="T59" s="4">
        <v>98.09191272173787</v>
      </c>
      <c r="U59" s="4">
        <v>60.5</v>
      </c>
      <c r="V59" s="4">
        <v>9.9000000000000005E-2</v>
      </c>
      <c r="W59" s="4">
        <v>0</v>
      </c>
    </row>
    <row r="60" spans="1:23" x14ac:dyDescent="0.25">
      <c r="A60" s="4" t="s">
        <v>137</v>
      </c>
      <c r="B60" s="4" t="s">
        <v>138</v>
      </c>
      <c r="C60" s="4">
        <v>1</v>
      </c>
      <c r="D60" s="4">
        <v>1</v>
      </c>
      <c r="E60" s="4">
        <v>1</v>
      </c>
      <c r="F60" s="4">
        <v>37.010334049999997</v>
      </c>
      <c r="G60" s="4">
        <v>98.077385239999998</v>
      </c>
      <c r="H60" s="4">
        <v>15.4</v>
      </c>
      <c r="I60" s="4">
        <v>1.54E-2</v>
      </c>
      <c r="J60" s="4">
        <v>1.5400000000000002E-5</v>
      </c>
      <c r="K60" s="4">
        <v>3.3951148E-2</v>
      </c>
      <c r="L60" s="4">
        <v>1.2500000000000001E-2</v>
      </c>
      <c r="M60" s="4">
        <v>2.82</v>
      </c>
      <c r="N60" s="4">
        <v>12.472722040000001</v>
      </c>
      <c r="O60" s="4">
        <v>4.9266076436141004E-2</v>
      </c>
      <c r="P60" s="4">
        <v>5.6035809773118128</v>
      </c>
      <c r="Q60" s="4">
        <v>14.233095682372005</v>
      </c>
      <c r="R60" s="4">
        <v>22.34674294714781</v>
      </c>
      <c r="S60" s="4">
        <v>53.705222175313168</v>
      </c>
      <c r="T60" s="4">
        <v>142.31883876457988</v>
      </c>
      <c r="U60" s="4">
        <v>50</v>
      </c>
      <c r="V60" s="4">
        <v>0.33500000000000002</v>
      </c>
      <c r="W60" s="4">
        <v>0</v>
      </c>
    </row>
    <row r="61" spans="1:23" x14ac:dyDescent="0.25">
      <c r="A61" s="4" t="s">
        <v>21</v>
      </c>
      <c r="B61" s="4" t="s">
        <v>22</v>
      </c>
      <c r="C61" s="4">
        <v>2</v>
      </c>
      <c r="D61" s="4">
        <v>1</v>
      </c>
      <c r="E61" s="4">
        <v>2</v>
      </c>
      <c r="F61" s="4">
        <v>86.10910835</v>
      </c>
      <c r="G61" s="4">
        <v>228.18913710000001</v>
      </c>
      <c r="H61" s="4">
        <v>35.829999979999997</v>
      </c>
      <c r="I61" s="4">
        <v>3.5830000000000001E-2</v>
      </c>
      <c r="J61" s="4">
        <v>3.5800000000000003E-5</v>
      </c>
      <c r="K61" s="4">
        <v>7.8991535000000002E-2</v>
      </c>
      <c r="L61" s="4">
        <v>1.6E-2</v>
      </c>
      <c r="M61" s="4">
        <v>3</v>
      </c>
      <c r="N61" s="4">
        <v>13.083048209999999</v>
      </c>
      <c r="O61" s="4">
        <v>1.6021429446310197E-2</v>
      </c>
      <c r="P61" s="4">
        <v>3.0263242791203844</v>
      </c>
      <c r="Q61" s="4">
        <v>7.6868636689657759</v>
      </c>
      <c r="R61" s="4">
        <v>7.2672067958696731</v>
      </c>
      <c r="S61" s="4">
        <v>17.465048776423149</v>
      </c>
      <c r="T61" s="4">
        <v>46.282379257521342</v>
      </c>
      <c r="U61" s="4">
        <v>11</v>
      </c>
      <c r="V61" s="4">
        <v>0.6</v>
      </c>
      <c r="W61" s="4">
        <v>0</v>
      </c>
    </row>
    <row r="62" spans="1:23" x14ac:dyDescent="0.25">
      <c r="A62" s="4" t="s">
        <v>23</v>
      </c>
      <c r="B62" s="4" t="s">
        <v>24</v>
      </c>
      <c r="C62" s="4">
        <v>2</v>
      </c>
      <c r="D62" s="4">
        <v>3</v>
      </c>
      <c r="E62" s="4">
        <v>6</v>
      </c>
      <c r="F62" s="4">
        <v>67705.010320000001</v>
      </c>
      <c r="G62" s="4">
        <v>179418.27739999999</v>
      </c>
      <c r="H62" s="4">
        <v>28172.054789999998</v>
      </c>
      <c r="I62" s="4">
        <v>28.172054790000001</v>
      </c>
      <c r="J62" s="4">
        <v>2.8172055000000001E-2</v>
      </c>
      <c r="K62" s="4">
        <v>62.108675439999999</v>
      </c>
      <c r="L62" s="4">
        <v>2.5999999999999999E-2</v>
      </c>
      <c r="M62" s="4">
        <v>3</v>
      </c>
      <c r="N62" s="4">
        <v>145.55493849999999</v>
      </c>
      <c r="O62" s="4">
        <v>189.20063197228112</v>
      </c>
      <c r="P62" s="4">
        <v>58.61896066494932</v>
      </c>
      <c r="Q62" s="4">
        <v>148.89216008897128</v>
      </c>
      <c r="R62" s="4">
        <v>85820.065123368709</v>
      </c>
      <c r="S62" s="4">
        <v>206248.65446615889</v>
      </c>
      <c r="T62" s="4">
        <v>546558.93433532107</v>
      </c>
      <c r="U62" s="4">
        <v>330</v>
      </c>
      <c r="V62" s="4">
        <v>0.1</v>
      </c>
      <c r="W62" s="4">
        <v>0</v>
      </c>
    </row>
    <row r="63" spans="1:23" x14ac:dyDescent="0.25">
      <c r="A63" s="4" t="s">
        <v>25</v>
      </c>
      <c r="B63" s="4" t="s">
        <v>26</v>
      </c>
      <c r="C63" s="4">
        <v>2</v>
      </c>
      <c r="D63" s="4">
        <v>3</v>
      </c>
      <c r="E63" s="4">
        <v>6</v>
      </c>
      <c r="F63" s="4">
        <v>67705.010320000001</v>
      </c>
      <c r="G63" s="4">
        <v>179418.27739999999</v>
      </c>
      <c r="H63" s="4">
        <v>28172.054789999998</v>
      </c>
      <c r="I63" s="4">
        <v>28.172054790000001</v>
      </c>
      <c r="J63" s="4">
        <v>2.8172055000000001E-2</v>
      </c>
      <c r="K63" s="4">
        <v>62.108675439999999</v>
      </c>
      <c r="L63" s="4">
        <v>2.1399999999999999E-2</v>
      </c>
      <c r="M63" s="4">
        <v>2.96</v>
      </c>
      <c r="N63" s="4">
        <v>116.779462</v>
      </c>
      <c r="O63" s="4">
        <v>135.94725876141783</v>
      </c>
      <c r="P63" s="4">
        <v>59.90613904822456</v>
      </c>
      <c r="Q63" s="4">
        <v>152.16159318249038</v>
      </c>
      <c r="R63" s="4">
        <v>61664.712631391267</v>
      </c>
      <c r="S63" s="4">
        <v>148196.85804227652</v>
      </c>
      <c r="T63" s="4">
        <v>392721.67381203279</v>
      </c>
      <c r="U63" s="4">
        <v>358.7</v>
      </c>
      <c r="V63" s="4">
        <v>9.1999999999999998E-2</v>
      </c>
      <c r="W63" s="4">
        <v>0</v>
      </c>
    </row>
    <row r="64" spans="1:23" x14ac:dyDescent="0.25">
      <c r="A64" s="4" t="s">
        <v>27</v>
      </c>
      <c r="B64" s="4" t="s">
        <v>28</v>
      </c>
      <c r="C64" s="4">
        <v>2</v>
      </c>
      <c r="D64" s="4">
        <v>1</v>
      </c>
      <c r="E64" s="4">
        <v>2</v>
      </c>
      <c r="F64" s="4">
        <v>1159.3366980000001</v>
      </c>
      <c r="G64" s="4">
        <v>3072.2422499999998</v>
      </c>
      <c r="H64" s="4">
        <v>482.4</v>
      </c>
      <c r="I64" s="4">
        <v>0.4824</v>
      </c>
      <c r="J64" s="4">
        <v>4.8240000000000002E-4</v>
      </c>
      <c r="K64" s="4">
        <v>1.063508688</v>
      </c>
      <c r="L64" s="4">
        <v>1.0999999999999999E-2</v>
      </c>
      <c r="M64" s="4">
        <v>2.9</v>
      </c>
      <c r="N64" s="4">
        <v>39.874448970000003</v>
      </c>
      <c r="O64" s="4">
        <v>0.52152975596050932</v>
      </c>
      <c r="P64" s="4">
        <v>12.27863135631044</v>
      </c>
      <c r="Q64" s="4">
        <v>31.187723645028516</v>
      </c>
      <c r="R64" s="4">
        <v>236.56219936338658</v>
      </c>
      <c r="S64" s="4">
        <v>568.52246903000855</v>
      </c>
      <c r="T64" s="4">
        <v>1506.5845429295225</v>
      </c>
      <c r="U64" s="4">
        <v>94.6</v>
      </c>
      <c r="V64" s="4">
        <v>0.2</v>
      </c>
      <c r="W64" s="4">
        <v>0</v>
      </c>
    </row>
    <row r="65" spans="1:23" x14ac:dyDescent="0.25">
      <c r="A65" s="4" t="s">
        <v>29</v>
      </c>
      <c r="B65" s="4" t="s">
        <v>30</v>
      </c>
      <c r="C65" s="4">
        <v>2</v>
      </c>
      <c r="D65" s="4">
        <v>7</v>
      </c>
      <c r="E65" s="2">
        <v>14</v>
      </c>
      <c r="F65" s="4">
        <v>9019.2820400000001</v>
      </c>
      <c r="G65" s="4">
        <v>23901.197400000001</v>
      </c>
      <c r="H65" s="4">
        <v>3752.9232569999999</v>
      </c>
      <c r="I65" s="4">
        <v>3.752923257</v>
      </c>
      <c r="J65" s="4">
        <v>3.752923E-3</v>
      </c>
      <c r="K65" s="4">
        <v>8.2737696710000002</v>
      </c>
      <c r="L65" s="4">
        <v>3.2499999999999999E-3</v>
      </c>
      <c r="M65" s="4">
        <v>3</v>
      </c>
      <c r="N65" s="4">
        <v>104.9128716</v>
      </c>
      <c r="O65" s="4">
        <v>92.168043582290295</v>
      </c>
      <c r="P65" s="4">
        <v>92.247379611874166</v>
      </c>
      <c r="Q65" s="4">
        <v>234.3083442141604</v>
      </c>
      <c r="R65" s="4">
        <v>41806.771045481895</v>
      </c>
      <c r="S65" s="4">
        <v>100472.89364451308</v>
      </c>
      <c r="T65" s="4">
        <v>266253.16815795965</v>
      </c>
      <c r="U65" s="4">
        <v>311</v>
      </c>
      <c r="V65" s="4">
        <v>0.1</v>
      </c>
      <c r="W65" s="4">
        <v>0</v>
      </c>
    </row>
    <row r="66" spans="1:23" x14ac:dyDescent="0.25">
      <c r="A66" s="2" t="s">
        <v>31</v>
      </c>
      <c r="B66" s="4" t="s">
        <v>32</v>
      </c>
      <c r="C66" s="4">
        <v>2</v>
      </c>
      <c r="D66" s="4">
        <v>1</v>
      </c>
      <c r="E66" s="4">
        <v>2</v>
      </c>
      <c r="F66" s="4">
        <v>86.10910835</v>
      </c>
      <c r="G66" s="4">
        <v>228.18913710000001</v>
      </c>
      <c r="H66" s="4">
        <v>35.829999984435005</v>
      </c>
      <c r="I66" s="4">
        <v>3.5829999984435007E-2</v>
      </c>
      <c r="J66" s="4">
        <v>3.5829999984435005E-5</v>
      </c>
      <c r="K66" s="4">
        <v>7.8991534565685098E-2</v>
      </c>
      <c r="L66" s="3">
        <v>1.1599999999999999E-2</v>
      </c>
      <c r="M66" s="3">
        <v>3</v>
      </c>
      <c r="N66" s="4">
        <v>14.563405416509527</v>
      </c>
      <c r="O66" s="4">
        <v>0.3806694731127529</v>
      </c>
      <c r="P66" s="4">
        <v>9.6846751147836159</v>
      </c>
      <c r="Q66" s="4">
        <v>24.599074791550386</v>
      </c>
      <c r="R66" s="2">
        <v>172.6689738425456</v>
      </c>
      <c r="S66" s="2">
        <v>414.9698962810516</v>
      </c>
      <c r="T66" s="2">
        <v>1099.6702251447866</v>
      </c>
      <c r="U66" s="2">
        <v>29.172666666666665</v>
      </c>
      <c r="V66" s="2">
        <v>0.92646666666666677</v>
      </c>
      <c r="W66" s="2">
        <v>0</v>
      </c>
    </row>
    <row r="67" spans="1:23" x14ac:dyDescent="0.25">
      <c r="A67" s="4" t="s">
        <v>33</v>
      </c>
      <c r="B67" s="4" t="s">
        <v>34</v>
      </c>
      <c r="C67" s="4">
        <v>2</v>
      </c>
      <c r="D67" s="4">
        <v>2</v>
      </c>
      <c r="E67" s="4">
        <v>4</v>
      </c>
      <c r="F67" s="4">
        <v>347.4885845</v>
      </c>
      <c r="G67" s="4">
        <v>920.84474890000001</v>
      </c>
      <c r="H67" s="4">
        <v>144.59</v>
      </c>
      <c r="I67" s="4">
        <v>0.14459</v>
      </c>
      <c r="J67" s="4">
        <v>1.4459E-4</v>
      </c>
      <c r="K67" s="4">
        <v>0.31876600599999999</v>
      </c>
      <c r="L67" s="4">
        <v>1.4999999999999999E-2</v>
      </c>
      <c r="M67" s="4">
        <v>3</v>
      </c>
      <c r="N67" s="4">
        <v>21.282158150000001</v>
      </c>
      <c r="O67" s="4">
        <v>1.2245305445384709</v>
      </c>
      <c r="P67" s="4">
        <v>13.122436813078915</v>
      </c>
      <c r="Q67" s="4">
        <v>33.330989505220444</v>
      </c>
      <c r="R67" s="4">
        <v>555.43837239001323</v>
      </c>
      <c r="S67" s="4">
        <v>1334.8675135544656</v>
      </c>
      <c r="T67" s="4">
        <v>3537.398910919334</v>
      </c>
      <c r="U67" s="4">
        <v>58.9</v>
      </c>
      <c r="V67" s="4">
        <v>0.22</v>
      </c>
      <c r="W67" s="4">
        <v>0.20699999999999999</v>
      </c>
    </row>
    <row r="68" spans="1:23" x14ac:dyDescent="0.25">
      <c r="A68" s="4" t="s">
        <v>35</v>
      </c>
      <c r="B68" s="4" t="s">
        <v>36</v>
      </c>
      <c r="C68" s="4">
        <v>2</v>
      </c>
      <c r="D68" s="4">
        <v>1</v>
      </c>
      <c r="E68" s="4">
        <v>2</v>
      </c>
      <c r="F68" s="4">
        <v>86.10910835</v>
      </c>
      <c r="G68" s="4">
        <v>228.18913710000001</v>
      </c>
      <c r="H68" s="4">
        <v>35.829999979999997</v>
      </c>
      <c r="I68" s="4">
        <v>3.5830000000000001E-2</v>
      </c>
      <c r="J68" s="4">
        <v>3.5800000000000003E-5</v>
      </c>
      <c r="K68" s="4">
        <v>7.8991535000000002E-2</v>
      </c>
      <c r="L68" s="4">
        <v>2.1000000000000001E-2</v>
      </c>
      <c r="M68" s="4">
        <v>3</v>
      </c>
      <c r="N68" s="4">
        <v>11.949301090000001</v>
      </c>
      <c r="O68" s="4">
        <v>0.24709959276742252</v>
      </c>
      <c r="P68" s="4">
        <v>6.8802773815766418</v>
      </c>
      <c r="Q68" s="4">
        <v>17.475904549204671</v>
      </c>
      <c r="R68" s="4">
        <v>112.08262320373693</v>
      </c>
      <c r="S68" s="4">
        <v>269.36463158792822</v>
      </c>
      <c r="T68" s="4">
        <v>713.8162737080097</v>
      </c>
      <c r="U68" s="4">
        <v>21.02</v>
      </c>
      <c r="V68" s="4">
        <v>0.86</v>
      </c>
      <c r="W68" s="4">
        <v>-6.9989999999999997E-2</v>
      </c>
    </row>
    <row r="69" spans="1:23" x14ac:dyDescent="0.25">
      <c r="A69" s="4" t="s">
        <v>37</v>
      </c>
      <c r="B69" s="4" t="s">
        <v>38</v>
      </c>
      <c r="C69" s="4">
        <v>2</v>
      </c>
      <c r="D69" s="4">
        <v>9</v>
      </c>
      <c r="E69" s="4">
        <v>18</v>
      </c>
      <c r="F69" s="4">
        <v>1762470683</v>
      </c>
      <c r="G69" s="4">
        <v>4670547309</v>
      </c>
      <c r="H69" s="4">
        <v>733364051.20000005</v>
      </c>
      <c r="I69" s="4">
        <v>733364.05119999999</v>
      </c>
      <c r="J69" s="4">
        <v>733.36405119999995</v>
      </c>
      <c r="K69" s="4">
        <v>1616789.0549999999</v>
      </c>
      <c r="L69" s="2">
        <v>6.0000000000000001E-3</v>
      </c>
      <c r="M69" s="4">
        <v>3</v>
      </c>
      <c r="N69" s="4">
        <v>1542.0432000000001</v>
      </c>
      <c r="O69" s="4">
        <v>121995.31086125968</v>
      </c>
      <c r="P69" s="4">
        <v>825.63038000523647</v>
      </c>
      <c r="Q69" s="4">
        <v>2097.1011652133006</v>
      </c>
      <c r="R69" s="2">
        <v>55336207.991064079</v>
      </c>
      <c r="S69" s="2">
        <v>132987762.5356022</v>
      </c>
      <c r="T69" s="2">
        <v>352417570.71934581</v>
      </c>
      <c r="U69" s="2">
        <v>2097.3599999999997</v>
      </c>
      <c r="V69" s="2">
        <v>0.5</v>
      </c>
      <c r="W69" s="2">
        <v>0</v>
      </c>
    </row>
    <row r="70" spans="1:23" x14ac:dyDescent="0.25">
      <c r="A70" s="4" t="s">
        <v>39</v>
      </c>
      <c r="B70" s="4" t="s">
        <v>40</v>
      </c>
      <c r="C70" s="4">
        <v>2</v>
      </c>
      <c r="D70" s="4">
        <v>2</v>
      </c>
      <c r="E70" s="4">
        <v>4</v>
      </c>
      <c r="F70" s="4">
        <v>3222.0620039999999</v>
      </c>
      <c r="G70" s="4">
        <v>8538.4643109999997</v>
      </c>
      <c r="H70" s="4">
        <v>1340.7</v>
      </c>
      <c r="I70" s="4">
        <v>1.3407</v>
      </c>
      <c r="J70" s="4">
        <v>1.3407E-3</v>
      </c>
      <c r="K70" s="4">
        <v>2.9557340339999998</v>
      </c>
      <c r="L70" s="4">
        <v>1.2E-2</v>
      </c>
      <c r="M70" s="4">
        <v>3</v>
      </c>
      <c r="N70" s="4">
        <v>48.163361209999998</v>
      </c>
      <c r="O70" s="4">
        <v>3.7901550988063568</v>
      </c>
      <c r="P70" s="4">
        <v>20.600619524629806</v>
      </c>
      <c r="Q70" s="4">
        <v>52.325573592559707</v>
      </c>
      <c r="R70" s="4">
        <v>1719.1874784798999</v>
      </c>
      <c r="S70" s="4">
        <v>4131.6690182165348</v>
      </c>
      <c r="T70" s="4">
        <v>10948.922898273817</v>
      </c>
      <c r="U70" s="4">
        <v>150.93</v>
      </c>
      <c r="V70" s="4">
        <v>0.11</v>
      </c>
      <c r="W70" s="4">
        <v>0.13</v>
      </c>
    </row>
    <row r="71" spans="1:23" x14ac:dyDescent="0.25">
      <c r="A71" s="4" t="s">
        <v>41</v>
      </c>
      <c r="B71" s="4" t="s">
        <v>42</v>
      </c>
      <c r="C71" s="4">
        <v>2</v>
      </c>
      <c r="D71" s="4">
        <v>4</v>
      </c>
      <c r="E71" s="4">
        <v>8</v>
      </c>
      <c r="F71" s="4">
        <v>1944.8301750000001</v>
      </c>
      <c r="G71" s="4">
        <v>5153.7999630000004</v>
      </c>
      <c r="H71" s="4">
        <v>809.24383580000006</v>
      </c>
      <c r="I71" s="4">
        <v>0.80924383600000005</v>
      </c>
      <c r="J71" s="4">
        <v>8.0924399999999998E-4</v>
      </c>
      <c r="K71" s="4">
        <v>1.7840751450000001</v>
      </c>
      <c r="L71" s="4">
        <v>1.34E-2</v>
      </c>
      <c r="M71" s="4">
        <v>3.1</v>
      </c>
      <c r="N71" s="4">
        <v>34.853778869999999</v>
      </c>
      <c r="O71" s="4">
        <v>8.8123467943379108</v>
      </c>
      <c r="P71" s="4">
        <v>22.971184634504269</v>
      </c>
      <c r="Q71" s="4">
        <v>58.34680897164084</v>
      </c>
      <c r="R71" s="4">
        <v>3997.2180213995657</v>
      </c>
      <c r="S71" s="4">
        <v>9606.3879389559388</v>
      </c>
      <c r="T71" s="4">
        <v>25456.928038233236</v>
      </c>
      <c r="U71" s="4">
        <v>91.5</v>
      </c>
      <c r="V71" s="4">
        <v>0.12690000000000001</v>
      </c>
      <c r="W71" s="4">
        <v>0</v>
      </c>
    </row>
    <row r="72" spans="1:23" x14ac:dyDescent="0.25">
      <c r="A72" s="4" t="s">
        <v>43</v>
      </c>
      <c r="B72" s="4" t="s">
        <v>44</v>
      </c>
      <c r="C72" s="4">
        <v>2</v>
      </c>
      <c r="D72" s="4">
        <v>2</v>
      </c>
      <c r="E72" s="4">
        <v>4</v>
      </c>
      <c r="F72" s="4">
        <v>347.4885845</v>
      </c>
      <c r="G72" s="4">
        <v>920.84474890000001</v>
      </c>
      <c r="H72" s="4">
        <v>144.59</v>
      </c>
      <c r="I72" s="4">
        <v>0.14459</v>
      </c>
      <c r="J72" s="4">
        <v>1.4459E-4</v>
      </c>
      <c r="K72" s="4">
        <v>0.31876600599999999</v>
      </c>
      <c r="L72" s="4">
        <v>1.44E-2</v>
      </c>
      <c r="M72" s="4">
        <v>3</v>
      </c>
      <c r="N72" s="4">
        <v>21.5737308</v>
      </c>
      <c r="O72" s="4">
        <v>1.985857524505982</v>
      </c>
      <c r="P72" s="4">
        <v>15.628485733024908</v>
      </c>
      <c r="Q72" s="4">
        <v>39.696353761883266</v>
      </c>
      <c r="R72" s="2">
        <v>900.77089226532553</v>
      </c>
      <c r="S72" s="2">
        <v>2164.7942616326013</v>
      </c>
      <c r="T72" s="2">
        <v>5736.704793326393</v>
      </c>
      <c r="U72" s="2">
        <v>47.633333333333333</v>
      </c>
      <c r="V72" s="2">
        <v>0.44799999999999995</v>
      </c>
      <c r="W72" s="2">
        <v>0</v>
      </c>
    </row>
    <row r="73" spans="1:23" x14ac:dyDescent="0.25">
      <c r="A73" s="4" t="s">
        <v>45</v>
      </c>
      <c r="B73" s="4" t="s">
        <v>46</v>
      </c>
      <c r="C73" s="4">
        <v>2</v>
      </c>
      <c r="D73" s="4">
        <v>5</v>
      </c>
      <c r="E73" s="4">
        <v>10</v>
      </c>
      <c r="F73" s="4">
        <v>3110.5273029999998</v>
      </c>
      <c r="G73" s="4">
        <v>8242.8973540000006</v>
      </c>
      <c r="H73" s="4">
        <v>1294.2904109999999</v>
      </c>
      <c r="I73" s="4">
        <v>1.294290411</v>
      </c>
      <c r="J73" s="4">
        <v>1.29429E-3</v>
      </c>
      <c r="K73" s="4">
        <v>2.8534185249999999</v>
      </c>
      <c r="L73" s="4">
        <v>3.96E-3</v>
      </c>
      <c r="M73" s="4">
        <v>3.2</v>
      </c>
      <c r="N73" s="4">
        <v>52.872539600000003</v>
      </c>
      <c r="O73" s="4">
        <v>548.89020310746287</v>
      </c>
      <c r="P73" s="4">
        <v>107.69212717553216</v>
      </c>
      <c r="Q73" s="4">
        <v>273.53800302585171</v>
      </c>
      <c r="R73" s="2">
        <v>248972.70418823327</v>
      </c>
      <c r="S73" s="2">
        <v>598348.24366314162</v>
      </c>
      <c r="T73" s="2">
        <v>1585622.8457073253</v>
      </c>
      <c r="U73" s="2">
        <v>300.78571428571428</v>
      </c>
      <c r="V73" s="2">
        <v>0.24014285714285719</v>
      </c>
      <c r="W73" s="2">
        <v>0</v>
      </c>
    </row>
    <row r="74" spans="1:23" x14ac:dyDescent="0.25">
      <c r="A74" s="2" t="s">
        <v>47</v>
      </c>
      <c r="B74" s="4" t="s">
        <v>48</v>
      </c>
      <c r="C74" s="4">
        <v>2</v>
      </c>
      <c r="D74" s="4">
        <v>1</v>
      </c>
      <c r="E74" s="4">
        <v>2</v>
      </c>
      <c r="F74" s="4">
        <v>120.16342229999999</v>
      </c>
      <c r="G74" s="4">
        <v>318.43306899999999</v>
      </c>
      <c r="H74" s="4">
        <v>50.000000019030004</v>
      </c>
      <c r="I74" s="4">
        <v>5.0000000019030003E-2</v>
      </c>
      <c r="J74" s="4">
        <v>5.000000001903E-5</v>
      </c>
      <c r="K74" s="4">
        <v>0.11023100004195391</v>
      </c>
      <c r="L74" s="3">
        <v>1.23E-2</v>
      </c>
      <c r="M74" s="3">
        <v>3.2</v>
      </c>
      <c r="N74" s="4">
        <v>13.422480419127959</v>
      </c>
      <c r="O74" s="4">
        <v>1.0380652970264856</v>
      </c>
      <c r="P74" s="4">
        <v>10.649993717455057</v>
      </c>
      <c r="Q74" s="4">
        <v>27.050984042335848</v>
      </c>
      <c r="R74" s="2">
        <v>470.85905826241515</v>
      </c>
      <c r="S74" s="2">
        <v>1131.6007168046506</v>
      </c>
      <c r="T74" s="2">
        <v>2998.7418995323237</v>
      </c>
      <c r="U74" s="2">
        <v>39.200000000000003</v>
      </c>
      <c r="V74" s="2">
        <v>0.58571428571428563</v>
      </c>
      <c r="W74" s="2">
        <v>0</v>
      </c>
    </row>
    <row r="75" spans="1:23" x14ac:dyDescent="0.25">
      <c r="A75" s="2" t="s">
        <v>49</v>
      </c>
      <c r="B75" s="4" t="s">
        <v>50</v>
      </c>
      <c r="C75" s="4">
        <v>2</v>
      </c>
      <c r="D75" s="4">
        <v>1</v>
      </c>
      <c r="E75" s="4">
        <v>2</v>
      </c>
      <c r="F75" s="4">
        <v>347.4885845</v>
      </c>
      <c r="G75" s="4">
        <v>920.84474890000001</v>
      </c>
      <c r="H75" s="4">
        <v>144.59000001044998</v>
      </c>
      <c r="I75" s="4">
        <v>0.14459000001044997</v>
      </c>
      <c r="J75" s="4">
        <v>1.4459000001044997E-4</v>
      </c>
      <c r="K75" s="4">
        <v>0.31876600582303821</v>
      </c>
      <c r="L75" s="3">
        <v>1.2E-2</v>
      </c>
      <c r="M75" s="3">
        <v>3.1</v>
      </c>
      <c r="N75" s="4">
        <v>20.722289929778977</v>
      </c>
      <c r="O75" s="4">
        <v>0.27150214154147551</v>
      </c>
      <c r="P75" s="4">
        <v>7.7467682546998846</v>
      </c>
      <c r="Q75" s="4">
        <v>19.676791366937707</v>
      </c>
      <c r="R75" s="2">
        <v>123.15144629980473</v>
      </c>
      <c r="S75" s="2">
        <v>295.96598485893952</v>
      </c>
      <c r="T75" s="2">
        <v>784.30985987618965</v>
      </c>
      <c r="U75" s="2">
        <v>54.3</v>
      </c>
      <c r="V75" s="2">
        <v>0.22500000000000001</v>
      </c>
      <c r="W75" s="2">
        <v>0</v>
      </c>
    </row>
    <row r="76" spans="1:23" x14ac:dyDescent="0.25">
      <c r="A76" s="2" t="s">
        <v>51</v>
      </c>
      <c r="B76" s="4" t="s">
        <v>52</v>
      </c>
      <c r="C76" s="4">
        <v>2</v>
      </c>
      <c r="D76" s="4">
        <v>1</v>
      </c>
      <c r="E76" s="4">
        <v>2</v>
      </c>
      <c r="F76" s="4">
        <v>1129.488104</v>
      </c>
      <c r="G76" s="4">
        <v>2993.143474</v>
      </c>
      <c r="H76" s="4">
        <v>469.98000007439998</v>
      </c>
      <c r="I76" s="4">
        <v>0.4699800000744</v>
      </c>
      <c r="J76" s="4">
        <v>4.6998000007440001E-4</v>
      </c>
      <c r="K76" s="4">
        <v>1.0361273077640236</v>
      </c>
      <c r="L76" s="3">
        <v>1.24E-2</v>
      </c>
      <c r="M76" s="3">
        <v>3.2</v>
      </c>
      <c r="N76" s="4">
        <v>26.966869202838879</v>
      </c>
      <c r="O76" s="4">
        <v>1.8640835784128396E-2</v>
      </c>
      <c r="P76" s="4">
        <v>3.0248277144610802</v>
      </c>
      <c r="Q76" s="4">
        <v>7.6830623947311434</v>
      </c>
      <c r="R76" s="2">
        <v>8.4553509376347833</v>
      </c>
      <c r="S76" s="2">
        <v>20.320478100540214</v>
      </c>
      <c r="T76" s="2">
        <v>53.849266966431564</v>
      </c>
      <c r="U76" s="4">
        <v>20.9</v>
      </c>
      <c r="V76" s="4">
        <v>0.19500000000000001</v>
      </c>
      <c r="W76" s="4">
        <v>-0.35</v>
      </c>
    </row>
    <row r="77" spans="1:23" x14ac:dyDescent="0.25">
      <c r="A77" s="4" t="s">
        <v>53</v>
      </c>
      <c r="B77" s="4" t="s">
        <v>54</v>
      </c>
      <c r="C77" s="4">
        <v>2</v>
      </c>
      <c r="D77" s="4">
        <v>2</v>
      </c>
      <c r="E77" s="4">
        <v>4</v>
      </c>
      <c r="F77" s="4">
        <v>1129.488104</v>
      </c>
      <c r="G77" s="4">
        <v>2993.143474</v>
      </c>
      <c r="H77" s="4">
        <v>469.98000009999998</v>
      </c>
      <c r="I77" s="4">
        <v>0.46998000000000001</v>
      </c>
      <c r="J77" s="4">
        <v>4.6998E-4</v>
      </c>
      <c r="K77" s="4">
        <v>1.036127308</v>
      </c>
      <c r="L77" s="4">
        <v>1.2E-2</v>
      </c>
      <c r="M77" s="4">
        <v>2.95</v>
      </c>
      <c r="N77" s="4">
        <v>36.05077627</v>
      </c>
      <c r="O77" s="4">
        <v>0.18841727616725545</v>
      </c>
      <c r="P77" s="4">
        <v>7.964056422445208</v>
      </c>
      <c r="Q77" s="4">
        <v>20.228703313010829</v>
      </c>
      <c r="R77" s="4">
        <v>85.464740484643812</v>
      </c>
      <c r="S77" s="4">
        <v>205.39471397414999</v>
      </c>
      <c r="T77" s="4">
        <v>544.29599203149746</v>
      </c>
      <c r="U77" s="4">
        <v>41</v>
      </c>
      <c r="V77" s="4">
        <v>0.17</v>
      </c>
      <c r="W77" s="4">
        <v>0</v>
      </c>
    </row>
    <row r="78" spans="1:23" x14ac:dyDescent="0.25">
      <c r="A78" s="4" t="s">
        <v>55</v>
      </c>
      <c r="B78" s="4" t="s">
        <v>56</v>
      </c>
      <c r="C78" s="4">
        <v>2</v>
      </c>
      <c r="D78" s="4">
        <v>1</v>
      </c>
      <c r="E78" s="4">
        <v>2</v>
      </c>
      <c r="F78" s="4">
        <v>155.0108147</v>
      </c>
      <c r="G78" s="4">
        <v>410.778659</v>
      </c>
      <c r="H78" s="4">
        <v>64.5</v>
      </c>
      <c r="I78" s="4">
        <v>6.4500000000000002E-2</v>
      </c>
      <c r="J78" s="4">
        <v>6.4499999999999996E-5</v>
      </c>
      <c r="K78" s="4">
        <v>0.14219799</v>
      </c>
      <c r="L78" s="4">
        <v>1.2999999999999999E-2</v>
      </c>
      <c r="M78" s="4">
        <v>3</v>
      </c>
      <c r="N78" s="4">
        <v>17.055801020000001</v>
      </c>
      <c r="O78" s="4">
        <v>0.47325800148199632</v>
      </c>
      <c r="P78" s="4">
        <v>10.02551228346263</v>
      </c>
      <c r="Q78" s="4">
        <v>25.464801199995083</v>
      </c>
      <c r="R78" s="4">
        <v>214.66647380591499</v>
      </c>
      <c r="S78" s="4">
        <v>515.90116271548902</v>
      </c>
      <c r="T78" s="4">
        <v>1367.138081196046</v>
      </c>
      <c r="U78" s="4">
        <v>152</v>
      </c>
      <c r="V78" s="4">
        <v>9.6000000000000002E-2</v>
      </c>
      <c r="W78" s="4">
        <v>0.09</v>
      </c>
    </row>
    <row r="79" spans="1:23" x14ac:dyDescent="0.25">
      <c r="A79" s="4" t="s">
        <v>57</v>
      </c>
      <c r="B79" s="4" t="s">
        <v>58</v>
      </c>
      <c r="C79" s="4">
        <v>2</v>
      </c>
      <c r="D79" s="4">
        <v>2</v>
      </c>
      <c r="E79" s="4">
        <v>4</v>
      </c>
      <c r="F79" s="4">
        <v>1987.02235</v>
      </c>
      <c r="G79" s="4">
        <v>5265.6092280000003</v>
      </c>
      <c r="H79" s="4">
        <v>826.79999980000002</v>
      </c>
      <c r="I79" s="4">
        <v>0.82679999999999998</v>
      </c>
      <c r="J79" s="4">
        <v>8.2680000000000004E-4</v>
      </c>
      <c r="K79" s="4">
        <v>1.8227798159999999</v>
      </c>
      <c r="L79" s="4">
        <v>4.0000000000000001E-3</v>
      </c>
      <c r="M79" s="4">
        <v>3.1</v>
      </c>
      <c r="N79" s="4">
        <v>41.2261539</v>
      </c>
      <c r="O79" s="4">
        <v>2.6075497870551114</v>
      </c>
      <c r="P79" s="4">
        <v>22.906198361491981</v>
      </c>
      <c r="Q79" s="4">
        <v>58.181743838189632</v>
      </c>
      <c r="R79" s="4">
        <v>1182.7660944086108</v>
      </c>
      <c r="S79" s="4">
        <v>2842.5044326090137</v>
      </c>
      <c r="T79" s="4">
        <v>7532.6367464138866</v>
      </c>
      <c r="U79" s="4">
        <v>72.900000000000006</v>
      </c>
      <c r="V79" s="4">
        <v>0.4</v>
      </c>
      <c r="W79" s="4">
        <v>0</v>
      </c>
    </row>
    <row r="80" spans="1:23" x14ac:dyDescent="0.25">
      <c r="A80" s="4" t="s">
        <v>59</v>
      </c>
      <c r="B80" s="4" t="s">
        <v>60</v>
      </c>
      <c r="C80" s="4">
        <v>2</v>
      </c>
      <c r="D80" s="4">
        <v>2</v>
      </c>
      <c r="E80" s="4">
        <v>4</v>
      </c>
      <c r="F80" s="4">
        <v>1129.488104</v>
      </c>
      <c r="G80" s="4">
        <v>2993.143474</v>
      </c>
      <c r="H80" s="4">
        <v>469.98000009999998</v>
      </c>
      <c r="I80" s="4">
        <v>0.46998000000000001</v>
      </c>
      <c r="J80" s="4">
        <v>4.6998E-4</v>
      </c>
      <c r="K80" s="4">
        <v>1.036127308</v>
      </c>
      <c r="L80" s="4">
        <v>1.6799999999999999E-2</v>
      </c>
      <c r="M80" s="4">
        <v>3.1</v>
      </c>
      <c r="N80" s="4">
        <v>27.19205101</v>
      </c>
      <c r="O80" s="4">
        <v>12.350698548657491</v>
      </c>
      <c r="P80" s="4">
        <v>23.811942810023442</v>
      </c>
      <c r="Q80" s="4">
        <v>60.482334737459546</v>
      </c>
      <c r="R80" s="4">
        <v>5602.1892882480834</v>
      </c>
      <c r="S80" s="4">
        <v>13463.564739841586</v>
      </c>
      <c r="T80" s="4">
        <v>35678.446560580203</v>
      </c>
      <c r="U80" s="4">
        <v>263.2</v>
      </c>
      <c r="V80" s="4">
        <v>7.0000000000000007E-2</v>
      </c>
      <c r="W80" s="4">
        <v>0.27</v>
      </c>
    </row>
    <row r="81" spans="1:23" x14ac:dyDescent="0.25">
      <c r="A81" s="4" t="s">
        <v>61</v>
      </c>
      <c r="B81" s="4" t="s">
        <v>62</v>
      </c>
      <c r="C81" s="4">
        <v>2</v>
      </c>
      <c r="D81" s="4">
        <v>1</v>
      </c>
      <c r="E81" s="4">
        <v>2</v>
      </c>
      <c r="F81" s="4">
        <v>32.972843070000003</v>
      </c>
      <c r="G81" s="4">
        <v>87.378034139999997</v>
      </c>
      <c r="H81" s="4">
        <v>13.72</v>
      </c>
      <c r="I81" s="4">
        <v>1.372E-2</v>
      </c>
      <c r="J81" s="4">
        <v>1.3699999999999999E-5</v>
      </c>
      <c r="K81" s="4">
        <v>3.0247386000000001E-2</v>
      </c>
      <c r="L81" s="4">
        <v>1.2500000000000001E-2</v>
      </c>
      <c r="M81" s="4">
        <v>3</v>
      </c>
      <c r="N81" s="4">
        <v>10.315288199999999</v>
      </c>
      <c r="O81" s="4">
        <v>5.3961656859975192E-2</v>
      </c>
      <c r="P81" s="4">
        <v>4.9254599269522767</v>
      </c>
      <c r="Q81" s="4">
        <v>12.510668214458784</v>
      </c>
      <c r="R81" s="4">
        <v>24.476624933083794</v>
      </c>
      <c r="S81" s="4">
        <v>58.823900343868765</v>
      </c>
      <c r="T81" s="4">
        <v>155.88333591125223</v>
      </c>
      <c r="U81" s="4">
        <v>33.700000000000003</v>
      </c>
      <c r="V81" s="4">
        <v>0.32</v>
      </c>
      <c r="W81" s="4">
        <v>0.55000000000000004</v>
      </c>
    </row>
    <row r="82" spans="1:23" x14ac:dyDescent="0.25">
      <c r="A82" s="4" t="s">
        <v>63</v>
      </c>
      <c r="B82" s="4" t="s">
        <v>64</v>
      </c>
      <c r="C82" s="4">
        <v>2</v>
      </c>
      <c r="D82" s="4">
        <v>2</v>
      </c>
      <c r="E82" s="4">
        <v>4</v>
      </c>
      <c r="F82" s="4">
        <v>347.4885845</v>
      </c>
      <c r="G82" s="4">
        <v>920.84474890000001</v>
      </c>
      <c r="H82" s="4">
        <v>144.59</v>
      </c>
      <c r="I82" s="4">
        <v>0.14459</v>
      </c>
      <c r="J82" s="4">
        <v>1.4459E-4</v>
      </c>
      <c r="K82" s="4">
        <v>0.31876600599999999</v>
      </c>
      <c r="L82" s="4">
        <v>1.2E-2</v>
      </c>
      <c r="M82" s="4">
        <v>3.1</v>
      </c>
      <c r="N82" s="4">
        <v>20.722289929999999</v>
      </c>
      <c r="O82" s="4">
        <v>1.7451540389025069</v>
      </c>
      <c r="P82" s="4">
        <v>14.118392257772612</v>
      </c>
      <c r="Q82" s="4">
        <v>35.860716334742435</v>
      </c>
      <c r="R82" s="4">
        <v>791.58949791914563</v>
      </c>
      <c r="S82" s="4">
        <v>1902.4020618100112</v>
      </c>
      <c r="T82" s="4">
        <v>5041.3654637965292</v>
      </c>
      <c r="U82" s="4">
        <v>42.5</v>
      </c>
      <c r="V82" s="4">
        <v>0.47</v>
      </c>
      <c r="W82" s="4">
        <v>0.05</v>
      </c>
    </row>
    <row r="83" spans="1:23" x14ac:dyDescent="0.25">
      <c r="A83" s="4" t="s">
        <v>65</v>
      </c>
      <c r="B83" s="4" t="s">
        <v>66</v>
      </c>
      <c r="C83" s="4">
        <v>2</v>
      </c>
      <c r="D83" s="4">
        <v>3</v>
      </c>
      <c r="E83" s="4">
        <v>6</v>
      </c>
      <c r="F83" s="4">
        <v>1200</v>
      </c>
      <c r="G83" s="4">
        <v>3180</v>
      </c>
      <c r="H83" s="4">
        <v>499.32</v>
      </c>
      <c r="I83" s="4">
        <v>0.49931999999999999</v>
      </c>
      <c r="J83" s="4">
        <v>4.9932000000000004E-4</v>
      </c>
      <c r="K83" s="4">
        <v>1.100810858</v>
      </c>
      <c r="L83" s="4">
        <v>1.2699999999999999E-2</v>
      </c>
      <c r="M83" s="4">
        <v>3.1</v>
      </c>
      <c r="N83" s="4">
        <v>30.347369</v>
      </c>
      <c r="O83" s="4">
        <v>2.7722077841252046</v>
      </c>
      <c r="P83" s="4">
        <v>16.094542757140228</v>
      </c>
      <c r="Q83" s="4">
        <v>40.880138603136182</v>
      </c>
      <c r="R83" s="4">
        <v>1257.4537943614794</v>
      </c>
      <c r="S83" s="4">
        <v>3021.9990251417435</v>
      </c>
      <c r="T83" s="4">
        <v>8008.2974166256199</v>
      </c>
      <c r="U83" s="4">
        <v>58.5</v>
      </c>
      <c r="V83" s="4">
        <v>0.2</v>
      </c>
      <c r="W83" s="4">
        <v>0</v>
      </c>
    </row>
    <row r="84" spans="1:23" x14ac:dyDescent="0.25">
      <c r="A84" s="4" t="s">
        <v>67</v>
      </c>
      <c r="B84" s="4" t="s">
        <v>68</v>
      </c>
      <c r="C84" s="4">
        <v>2</v>
      </c>
      <c r="D84" s="4">
        <v>1</v>
      </c>
      <c r="E84" s="4">
        <v>2</v>
      </c>
      <c r="F84" s="4">
        <v>31.24</v>
      </c>
      <c r="G84" s="4">
        <v>82.79</v>
      </c>
      <c r="H84" s="4">
        <v>12.998964000000001</v>
      </c>
      <c r="I84" s="4">
        <v>1.2998964E-2</v>
      </c>
      <c r="J84" s="4">
        <v>1.2999999999999999E-5</v>
      </c>
      <c r="K84" s="4">
        <v>2.8657775999999999E-2</v>
      </c>
      <c r="L84" s="4">
        <v>1.29E-2</v>
      </c>
      <c r="M84" s="4">
        <v>3.05</v>
      </c>
      <c r="N84" s="4">
        <v>9.6537214660000004</v>
      </c>
      <c r="O84" s="4">
        <v>8.610255495348762E-2</v>
      </c>
      <c r="P84" s="4">
        <v>5.4514008135839163</v>
      </c>
      <c r="Q84" s="4">
        <v>13.846558066503148</v>
      </c>
      <c r="R84" s="4">
        <v>39.055508411194502</v>
      </c>
      <c r="S84" s="4">
        <v>93.860870971387897</v>
      </c>
      <c r="T84" s="4">
        <v>248.73130807417792</v>
      </c>
      <c r="U84" s="4">
        <v>42</v>
      </c>
      <c r="V84" s="4">
        <v>0.2</v>
      </c>
      <c r="W84" s="4">
        <v>0</v>
      </c>
    </row>
    <row r="85" spans="1:23" x14ac:dyDescent="0.25">
      <c r="A85" s="4" t="s">
        <v>69</v>
      </c>
      <c r="B85" s="4" t="s">
        <v>70</v>
      </c>
      <c r="C85" s="4">
        <v>2</v>
      </c>
      <c r="D85" s="4">
        <v>1</v>
      </c>
      <c r="E85" s="4">
        <v>2</v>
      </c>
      <c r="F85" s="4">
        <v>120.16342229999999</v>
      </c>
      <c r="G85" s="4">
        <v>318.43306899999999</v>
      </c>
      <c r="H85" s="4">
        <v>50.000000020000002</v>
      </c>
      <c r="I85" s="4">
        <v>0.05</v>
      </c>
      <c r="J85" s="4">
        <v>5.0000000000000002E-5</v>
      </c>
      <c r="K85" s="4">
        <v>0.110231</v>
      </c>
      <c r="L85" s="4">
        <v>0.01</v>
      </c>
      <c r="M85" s="4">
        <v>2.9</v>
      </c>
      <c r="N85" s="4">
        <v>18.85848923</v>
      </c>
      <c r="O85" s="4">
        <v>5.1080664891453721E-2</v>
      </c>
      <c r="P85" s="4">
        <v>5.6948788535065669</v>
      </c>
      <c r="Q85" s="4">
        <v>14.46499228790668</v>
      </c>
      <c r="R85" s="4">
        <v>23.169827404021429</v>
      </c>
      <c r="S85" s="4">
        <v>55.683315078157726</v>
      </c>
      <c r="T85" s="4">
        <v>147.56078495711796</v>
      </c>
      <c r="U85" s="4">
        <v>37.700000000000003</v>
      </c>
      <c r="V85" s="4">
        <v>0.24199999999999999</v>
      </c>
      <c r="W85" s="4">
        <v>0</v>
      </c>
    </row>
    <row r="86" spans="1:23" x14ac:dyDescent="0.25">
      <c r="A86" s="2" t="s">
        <v>71</v>
      </c>
      <c r="B86" s="4" t="s">
        <v>72</v>
      </c>
      <c r="C86" s="4">
        <v>2</v>
      </c>
      <c r="D86" s="4">
        <v>1</v>
      </c>
      <c r="E86" s="4">
        <v>2</v>
      </c>
      <c r="F86" s="4">
        <v>3.8692621960000002</v>
      </c>
      <c r="G86" s="4">
        <v>10.25354482</v>
      </c>
      <c r="H86" s="4">
        <v>1.6099999997556003</v>
      </c>
      <c r="I86" s="4">
        <v>1.6099999997556003E-3</v>
      </c>
      <c r="J86" s="4">
        <v>1.6099999997556003E-6</v>
      </c>
      <c r="K86" s="4">
        <v>3.5494381994611913E-3</v>
      </c>
      <c r="L86" s="3">
        <v>1.0999999999999999E-2</v>
      </c>
      <c r="M86" s="3">
        <v>3.01</v>
      </c>
      <c r="N86" s="4">
        <v>5.240986248696256</v>
      </c>
      <c r="O86" s="4">
        <v>1.8946107414087817E-3</v>
      </c>
      <c r="P86" s="4">
        <v>1.6749481037844736</v>
      </c>
      <c r="Q86" s="4">
        <v>4.2543681836125629</v>
      </c>
      <c r="R86" s="2">
        <v>0.85938199844362373</v>
      </c>
      <c r="S86" s="2">
        <v>2.0653256391339192</v>
      </c>
      <c r="T86" s="2">
        <v>5.4731129437048853</v>
      </c>
      <c r="U86" s="4">
        <v>9</v>
      </c>
      <c r="V86" s="4">
        <v>0.32</v>
      </c>
      <c r="W86" s="4">
        <v>0</v>
      </c>
    </row>
    <row r="87" spans="1:23" x14ac:dyDescent="0.25">
      <c r="A87" s="4" t="s">
        <v>73</v>
      </c>
      <c r="B87" s="4" t="s">
        <v>74</v>
      </c>
      <c r="C87" s="4">
        <v>2</v>
      </c>
      <c r="D87" s="4">
        <v>2</v>
      </c>
      <c r="E87" s="4">
        <v>4</v>
      </c>
      <c r="F87" s="4">
        <v>347.4885845</v>
      </c>
      <c r="G87" s="4">
        <v>920.84474890000001</v>
      </c>
      <c r="H87" s="4">
        <v>144.59</v>
      </c>
      <c r="I87" s="4">
        <v>0.14459</v>
      </c>
      <c r="J87" s="4">
        <v>1.4459E-4</v>
      </c>
      <c r="K87" s="4">
        <v>0.31876600599999999</v>
      </c>
      <c r="L87" s="4">
        <v>1.4E-2</v>
      </c>
      <c r="M87" s="4">
        <v>2.8</v>
      </c>
      <c r="N87" s="4">
        <v>27.137827609999999</v>
      </c>
      <c r="O87" s="4">
        <v>0.74197781751165304</v>
      </c>
      <c r="P87" s="4">
        <v>14.447204971809033</v>
      </c>
      <c r="Q87" s="4">
        <v>36.695900628394945</v>
      </c>
      <c r="R87" s="4">
        <v>336.55587698181682</v>
      </c>
      <c r="S87" s="4">
        <v>808.83411915841577</v>
      </c>
      <c r="T87" s="4">
        <v>2143.4104157698016</v>
      </c>
      <c r="U87" s="4">
        <v>43</v>
      </c>
      <c r="V87" s="4">
        <v>0.48</v>
      </c>
      <c r="W87" s="4">
        <v>0</v>
      </c>
    </row>
    <row r="88" spans="1:23" x14ac:dyDescent="0.25">
      <c r="A88" s="4" t="s">
        <v>75</v>
      </c>
      <c r="B88" s="4" t="s">
        <v>76</v>
      </c>
      <c r="C88" s="4">
        <v>2</v>
      </c>
      <c r="D88" s="4">
        <v>2</v>
      </c>
      <c r="E88" s="4">
        <v>4</v>
      </c>
      <c r="F88" s="4">
        <v>347.4885845</v>
      </c>
      <c r="G88" s="4">
        <v>920.84474890000001</v>
      </c>
      <c r="H88" s="4">
        <v>144.59</v>
      </c>
      <c r="I88" s="4">
        <v>0.14459</v>
      </c>
      <c r="J88" s="4">
        <v>1.4459E-4</v>
      </c>
      <c r="K88" s="4">
        <v>0.31876600599999999</v>
      </c>
      <c r="L88" s="4">
        <v>2.5000000000000001E-3</v>
      </c>
      <c r="M88" s="4">
        <v>3.1</v>
      </c>
      <c r="N88" s="4">
        <v>34.371064560000001</v>
      </c>
      <c r="O88" s="4">
        <v>0.61463072670785202</v>
      </c>
      <c r="P88" s="4">
        <v>16.724018659273504</v>
      </c>
      <c r="Q88" s="4">
        <v>42.479007394554699</v>
      </c>
      <c r="R88" s="4">
        <v>278.79213955595611</v>
      </c>
      <c r="S88" s="4">
        <v>670.01235173265104</v>
      </c>
      <c r="T88" s="4">
        <v>1775.5327320915253</v>
      </c>
      <c r="U88" s="4">
        <v>122</v>
      </c>
      <c r="V88" s="4">
        <v>0.107</v>
      </c>
      <c r="W88" s="4">
        <v>0</v>
      </c>
    </row>
    <row r="89" spans="1:23" x14ac:dyDescent="0.25">
      <c r="A89" s="4" t="s">
        <v>77</v>
      </c>
      <c r="B89" s="4" t="s">
        <v>78</v>
      </c>
      <c r="C89" s="4">
        <v>2</v>
      </c>
      <c r="D89" s="4">
        <v>3</v>
      </c>
      <c r="E89" s="4">
        <v>6</v>
      </c>
      <c r="F89" s="4">
        <v>68782.88609</v>
      </c>
      <c r="G89" s="4">
        <v>182274.6482</v>
      </c>
      <c r="H89" s="4">
        <v>28620.5589</v>
      </c>
      <c r="I89" s="4">
        <v>28.620558899999999</v>
      </c>
      <c r="J89" s="4">
        <v>2.8620559E-2</v>
      </c>
      <c r="K89" s="4">
        <v>63.097456569999999</v>
      </c>
      <c r="L89" s="4">
        <v>3.5000000000000003E-2</v>
      </c>
      <c r="M89" s="4">
        <v>2.9</v>
      </c>
      <c r="N89" s="4">
        <v>109.3530894</v>
      </c>
      <c r="O89" s="4">
        <v>353.12476735426327</v>
      </c>
      <c r="P89" s="4">
        <v>77.964971040416785</v>
      </c>
      <c r="Q89" s="4">
        <v>198.03102644265863</v>
      </c>
      <c r="R89" s="2">
        <v>160174.89061800367</v>
      </c>
      <c r="S89" s="2">
        <v>384943.26031724026</v>
      </c>
      <c r="T89" s="2">
        <v>1020099.6398406867</v>
      </c>
      <c r="U89" s="4">
        <v>208.40700000000004</v>
      </c>
      <c r="V89" s="4">
        <v>0.5</v>
      </c>
      <c r="W89" s="4">
        <v>0</v>
      </c>
    </row>
    <row r="90" spans="1:23" x14ac:dyDescent="0.25">
      <c r="A90" s="4" t="s">
        <v>79</v>
      </c>
      <c r="B90" s="4" t="s">
        <v>80</v>
      </c>
      <c r="C90" s="4">
        <v>2</v>
      </c>
      <c r="D90" s="4">
        <v>2</v>
      </c>
      <c r="E90" s="4">
        <v>4</v>
      </c>
      <c r="F90" s="4">
        <v>1129.488104</v>
      </c>
      <c r="G90" s="4">
        <v>2993.143474</v>
      </c>
      <c r="H90" s="4">
        <v>469.98000009999998</v>
      </c>
      <c r="I90" s="4">
        <v>0.46998000000000001</v>
      </c>
      <c r="J90" s="4">
        <v>4.6998E-4</v>
      </c>
      <c r="K90" s="4">
        <v>1.036127308</v>
      </c>
      <c r="L90" s="4">
        <v>3.3999999999999998E-3</v>
      </c>
      <c r="M90" s="4">
        <v>3.2850000000000001</v>
      </c>
      <c r="N90" s="4">
        <v>26.966869200000001</v>
      </c>
      <c r="O90" s="4">
        <v>0.50789019582223249</v>
      </c>
      <c r="P90" s="4">
        <v>11.635292187913853</v>
      </c>
      <c r="Q90" s="4">
        <v>29.553642157301187</v>
      </c>
      <c r="R90" s="4">
        <v>230.3753915968432</v>
      </c>
      <c r="S90" s="4">
        <v>553.65390914886609</v>
      </c>
      <c r="T90" s="4">
        <v>1467.1828592444951</v>
      </c>
      <c r="U90" s="4">
        <v>59.9</v>
      </c>
      <c r="V90" s="4">
        <v>0.17</v>
      </c>
      <c r="W90" s="4">
        <v>0</v>
      </c>
    </row>
    <row r="91" spans="1:23" x14ac:dyDescent="0.25">
      <c r="A91" s="4" t="s">
        <v>81</v>
      </c>
      <c r="B91" s="4" t="s">
        <v>82</v>
      </c>
      <c r="C91" s="4">
        <v>2</v>
      </c>
      <c r="D91" s="4">
        <v>2</v>
      </c>
      <c r="E91" s="4">
        <v>4</v>
      </c>
      <c r="F91" s="4">
        <v>347.4885845</v>
      </c>
      <c r="G91" s="4">
        <v>920.84474890000001</v>
      </c>
      <c r="H91" s="4">
        <v>144.59</v>
      </c>
      <c r="I91" s="4">
        <v>0.14459</v>
      </c>
      <c r="J91" s="4">
        <v>1.4459E-4</v>
      </c>
      <c r="K91" s="4">
        <v>0.31876600599999999</v>
      </c>
      <c r="L91" s="4">
        <v>1.4999999999999999E-2</v>
      </c>
      <c r="M91" s="4">
        <v>3</v>
      </c>
      <c r="N91" s="4">
        <v>21.282158150000001</v>
      </c>
      <c r="O91" s="4">
        <v>4.7303705484569845</v>
      </c>
      <c r="P91" s="4">
        <v>20.589999531199805</v>
      </c>
      <c r="Q91" s="4">
        <v>52.298598809247508</v>
      </c>
      <c r="R91" s="4">
        <v>2145.6625397832663</v>
      </c>
      <c r="S91" s="4">
        <v>5156.6030756627415</v>
      </c>
      <c r="T91" s="4">
        <v>13664.998150506264</v>
      </c>
      <c r="U91" s="4">
        <v>106</v>
      </c>
      <c r="V91" s="4">
        <v>0.17</v>
      </c>
      <c r="W91" s="4">
        <v>0</v>
      </c>
    </row>
    <row r="92" spans="1:23" x14ac:dyDescent="0.25">
      <c r="A92" s="4" t="s">
        <v>83</v>
      </c>
      <c r="B92" s="4" t="s">
        <v>84</v>
      </c>
      <c r="C92" s="4">
        <v>2</v>
      </c>
      <c r="D92" s="4">
        <v>7</v>
      </c>
      <c r="E92" s="4">
        <v>14</v>
      </c>
      <c r="F92" s="4">
        <v>9019.2820400000001</v>
      </c>
      <c r="G92" s="4">
        <v>23901.197400000001</v>
      </c>
      <c r="H92" s="4">
        <v>3752.9232569999999</v>
      </c>
      <c r="I92" s="4">
        <v>3.752923257</v>
      </c>
      <c r="J92" s="4">
        <v>3.752923E-3</v>
      </c>
      <c r="K92" s="4">
        <v>8.2737696710000002</v>
      </c>
      <c r="L92" s="4">
        <v>5.4000000000000003E-3</v>
      </c>
      <c r="M92" s="4">
        <v>3</v>
      </c>
      <c r="N92" s="4">
        <v>88.577885339999995</v>
      </c>
      <c r="O92" s="4">
        <v>135.26077658038764</v>
      </c>
      <c r="P92" s="4">
        <v>88.507703975174209</v>
      </c>
      <c r="Q92" s="4">
        <v>224.80956809694248</v>
      </c>
      <c r="R92" s="4">
        <v>61353.329181622066</v>
      </c>
      <c r="S92" s="4">
        <v>147448.52002312441</v>
      </c>
      <c r="T92" s="4">
        <v>390738.57806127967</v>
      </c>
      <c r="U92" s="4">
        <v>280</v>
      </c>
      <c r="V92" s="4">
        <v>0.11600000000000001</v>
      </c>
      <c r="W92" s="4">
        <v>0</v>
      </c>
    </row>
    <row r="93" spans="1:23" x14ac:dyDescent="0.25">
      <c r="A93" s="4" t="s">
        <v>85</v>
      </c>
      <c r="B93" s="4" t="s">
        <v>86</v>
      </c>
      <c r="C93" s="4">
        <v>2</v>
      </c>
      <c r="D93" s="4">
        <v>7</v>
      </c>
      <c r="E93" s="4">
        <v>14</v>
      </c>
      <c r="F93" s="4">
        <v>9019.2820400000001</v>
      </c>
      <c r="G93" s="4">
        <v>23901.197400000001</v>
      </c>
      <c r="H93" s="4">
        <v>3752.9232569999999</v>
      </c>
      <c r="I93" s="4">
        <v>3.752923257</v>
      </c>
      <c r="J93" s="4">
        <v>3.752923E-3</v>
      </c>
      <c r="K93" s="4">
        <v>8.2737696710000002</v>
      </c>
      <c r="L93" s="4">
        <v>5.2399999999999999E-3</v>
      </c>
      <c r="M93" s="4">
        <v>3.141</v>
      </c>
      <c r="N93" s="4">
        <v>73.125400459999994</v>
      </c>
      <c r="O93" s="4">
        <v>427.99446653786288</v>
      </c>
      <c r="P93" s="4">
        <v>101.11979332183873</v>
      </c>
      <c r="Q93" s="4">
        <v>256.84427503747037</v>
      </c>
      <c r="R93" s="2">
        <v>194135.25529926375</v>
      </c>
      <c r="S93" s="2">
        <v>466559.13313930243</v>
      </c>
      <c r="T93" s="2">
        <v>1236381.7028191513</v>
      </c>
      <c r="U93" s="4">
        <v>309.24444444444441</v>
      </c>
      <c r="V93" s="4">
        <v>0.13655555555555554</v>
      </c>
      <c r="W93" s="4">
        <v>1</v>
      </c>
    </row>
    <row r="94" spans="1:23" x14ac:dyDescent="0.25">
      <c r="A94" s="4" t="s">
        <v>87</v>
      </c>
      <c r="B94" s="4" t="s">
        <v>88</v>
      </c>
      <c r="C94" s="4">
        <v>2</v>
      </c>
      <c r="D94" s="4">
        <v>2</v>
      </c>
      <c r="E94" s="4">
        <v>4</v>
      </c>
      <c r="F94" s="4">
        <v>347.4885845</v>
      </c>
      <c r="G94" s="4">
        <v>920.84474890000001</v>
      </c>
      <c r="H94" s="4">
        <v>144.59</v>
      </c>
      <c r="I94" s="4">
        <v>0.14459</v>
      </c>
      <c r="J94" s="4">
        <v>1.4459E-4</v>
      </c>
      <c r="K94" s="4">
        <v>0.31876600599999999</v>
      </c>
      <c r="L94" s="4">
        <v>6.0000000000000001E-3</v>
      </c>
      <c r="M94" s="4">
        <v>3.1</v>
      </c>
      <c r="N94" s="4">
        <v>25.914581269999999</v>
      </c>
      <c r="O94" s="4">
        <v>4.0180701353366766E-2</v>
      </c>
      <c r="P94" s="4">
        <v>5.2307488758912344</v>
      </c>
      <c r="Q94" s="4">
        <v>13.286102144763735</v>
      </c>
      <c r="R94" s="4">
        <v>18.225681230038177</v>
      </c>
      <c r="S94" s="4">
        <v>43.801204590334478</v>
      </c>
      <c r="T94" s="4">
        <v>116.07319216438637</v>
      </c>
      <c r="U94" s="4">
        <v>40.299999999999997</v>
      </c>
      <c r="V94" s="4">
        <v>0.1</v>
      </c>
      <c r="W94" s="4">
        <v>0</v>
      </c>
    </row>
    <row r="95" spans="1:23" x14ac:dyDescent="0.25">
      <c r="A95" s="4" t="s">
        <v>89</v>
      </c>
      <c r="B95" s="4" t="s">
        <v>90</v>
      </c>
      <c r="C95" s="4">
        <v>2</v>
      </c>
      <c r="D95" s="4">
        <v>8</v>
      </c>
      <c r="E95" s="4">
        <v>16</v>
      </c>
      <c r="F95" s="4">
        <v>12000</v>
      </c>
      <c r="G95" s="4">
        <v>32000</v>
      </c>
      <c r="H95" s="4">
        <v>4993.2</v>
      </c>
      <c r="I95" s="4">
        <v>4.9931999999999999</v>
      </c>
      <c r="J95" s="4">
        <v>4.9931999999999997E-3</v>
      </c>
      <c r="K95" s="4">
        <v>11.00810858</v>
      </c>
      <c r="L95" s="2">
        <v>0.05</v>
      </c>
      <c r="M95" s="2">
        <v>3.2</v>
      </c>
      <c r="N95" s="4">
        <v>107.3627072</v>
      </c>
      <c r="O95" s="4">
        <v>363.02031476427624</v>
      </c>
      <c r="P95" s="4">
        <v>42.847429972761077</v>
      </c>
      <c r="Q95" s="4">
        <v>108.83247213081313</v>
      </c>
      <c r="R95" s="4">
        <v>164663.44075816977</v>
      </c>
      <c r="S95" s="4">
        <v>395730.45123328472</v>
      </c>
      <c r="T95" s="4">
        <v>1048685.6957682045</v>
      </c>
      <c r="U95" s="4">
        <v>114.3</v>
      </c>
      <c r="V95" s="4">
        <v>0.19</v>
      </c>
      <c r="W95" s="4">
        <v>0</v>
      </c>
    </row>
    <row r="96" spans="1:23" x14ac:dyDescent="0.25">
      <c r="A96" s="4" t="s">
        <v>91</v>
      </c>
      <c r="B96" s="4" t="s">
        <v>92</v>
      </c>
      <c r="C96" s="4">
        <v>2</v>
      </c>
      <c r="D96" s="4">
        <v>2</v>
      </c>
      <c r="E96" s="4">
        <v>4</v>
      </c>
      <c r="F96" s="4">
        <v>347.4885845</v>
      </c>
      <c r="G96" s="4">
        <v>920.84474890000001</v>
      </c>
      <c r="H96" s="4">
        <v>144.59</v>
      </c>
      <c r="I96" s="4">
        <v>0.14459</v>
      </c>
      <c r="J96" s="4">
        <v>1.4459E-4</v>
      </c>
      <c r="K96" s="4">
        <v>0.31876600599999999</v>
      </c>
      <c r="L96" s="4">
        <v>1.2999999999999999E-2</v>
      </c>
      <c r="M96" s="4">
        <v>3</v>
      </c>
      <c r="N96" s="4">
        <v>22.321924509999999</v>
      </c>
      <c r="O96" s="4">
        <v>0.94323116095900128</v>
      </c>
      <c r="P96" s="4">
        <v>12.616724840158845</v>
      </c>
      <c r="Q96" s="4">
        <v>32.046481094003468</v>
      </c>
      <c r="R96" s="4">
        <v>427.84296656974954</v>
      </c>
      <c r="S96" s="4">
        <v>1028.2215010087707</v>
      </c>
      <c r="T96" s="4">
        <v>2724.7869776732423</v>
      </c>
      <c r="U96" s="4">
        <v>60.2</v>
      </c>
      <c r="V96" s="4">
        <v>0.19</v>
      </c>
      <c r="W96" s="4">
        <v>0</v>
      </c>
    </row>
    <row r="97" spans="1:23" x14ac:dyDescent="0.25">
      <c r="A97" s="4" t="s">
        <v>93</v>
      </c>
      <c r="B97" s="4" t="s">
        <v>94</v>
      </c>
      <c r="C97" s="4">
        <v>2</v>
      </c>
      <c r="D97" s="4">
        <v>9</v>
      </c>
      <c r="E97" s="4">
        <v>18</v>
      </c>
      <c r="F97" s="4">
        <v>1762470683</v>
      </c>
      <c r="G97" s="4">
        <v>4670547309</v>
      </c>
      <c r="H97" s="4">
        <v>733364051.20000005</v>
      </c>
      <c r="I97" s="4">
        <v>733364.05119999999</v>
      </c>
      <c r="J97" s="4">
        <v>733.36405119999995</v>
      </c>
      <c r="K97" s="4">
        <v>1616789.0549999999</v>
      </c>
      <c r="L97" s="2">
        <v>1.7000000000000001E-2</v>
      </c>
      <c r="M97" s="4">
        <v>3</v>
      </c>
      <c r="N97" s="4">
        <v>1542.0432000000001</v>
      </c>
      <c r="O97" s="4">
        <v>144305.4923315148</v>
      </c>
      <c r="P97" s="4">
        <v>617.0679861601368</v>
      </c>
      <c r="Q97" s="4">
        <v>1567.3526848467475</v>
      </c>
      <c r="R97" s="2">
        <v>65455948.114194192</v>
      </c>
      <c r="S97" s="2">
        <v>157308214.64598462</v>
      </c>
      <c r="T97" s="2">
        <v>416866768.81185925</v>
      </c>
      <c r="U97" s="4">
        <v>1584.96</v>
      </c>
      <c r="V97" s="2">
        <v>0.25</v>
      </c>
      <c r="W97" s="4">
        <v>0</v>
      </c>
    </row>
    <row r="98" spans="1:23" x14ac:dyDescent="0.25">
      <c r="A98" s="4" t="s">
        <v>95</v>
      </c>
      <c r="B98" s="2" t="s">
        <v>96</v>
      </c>
      <c r="C98" s="4">
        <v>2</v>
      </c>
      <c r="D98" s="4">
        <v>2</v>
      </c>
      <c r="E98" s="4">
        <v>4</v>
      </c>
      <c r="F98" s="4">
        <v>347.4885845</v>
      </c>
      <c r="G98" s="4">
        <v>920.84474890000001</v>
      </c>
      <c r="H98" s="4">
        <v>144.59</v>
      </c>
      <c r="I98" s="4">
        <v>0.14459</v>
      </c>
      <c r="J98" s="4">
        <v>1.4459E-4</v>
      </c>
      <c r="K98" s="4">
        <v>0.31876600599999999</v>
      </c>
      <c r="L98" s="4">
        <v>0.01</v>
      </c>
      <c r="M98" s="4">
        <v>3</v>
      </c>
      <c r="N98" s="4">
        <v>22.0428712</v>
      </c>
      <c r="O98" s="4">
        <v>9.2603450753228778</v>
      </c>
      <c r="P98" s="4">
        <v>29.484748377975539</v>
      </c>
      <c r="Q98" s="4">
        <v>74.891260880057871</v>
      </c>
      <c r="R98" s="4">
        <v>4200.426865093702</v>
      </c>
      <c r="S98" s="4">
        <v>10094.75334076833</v>
      </c>
      <c r="T98" s="4">
        <v>26751.096353036071</v>
      </c>
      <c r="U98" s="4">
        <v>136</v>
      </c>
      <c r="V98" s="4">
        <v>0.2</v>
      </c>
      <c r="W98" s="4">
        <v>0</v>
      </c>
    </row>
    <row r="99" spans="1:23" x14ac:dyDescent="0.25">
      <c r="A99" s="4" t="s">
        <v>97</v>
      </c>
      <c r="B99" s="4" t="s">
        <v>98</v>
      </c>
      <c r="C99" s="4">
        <v>2</v>
      </c>
      <c r="D99" s="4">
        <v>2</v>
      </c>
      <c r="E99" s="4">
        <v>4</v>
      </c>
      <c r="F99" s="4">
        <v>23420.529180000001</v>
      </c>
      <c r="G99" s="4">
        <v>62064.402329999997</v>
      </c>
      <c r="H99" s="4">
        <v>9745.2821920000006</v>
      </c>
      <c r="I99" s="4">
        <v>9.7452821919999995</v>
      </c>
      <c r="J99" s="4">
        <v>9.7452819999999992E-3</v>
      </c>
      <c r="K99" s="4">
        <v>21.484644029999998</v>
      </c>
      <c r="L99" s="2">
        <v>6.5000000000000002E-2</v>
      </c>
      <c r="M99" s="4">
        <v>3</v>
      </c>
      <c r="N99" s="4">
        <v>78.690349569999995</v>
      </c>
      <c r="O99" s="4">
        <v>1.6160169738186125</v>
      </c>
      <c r="P99" s="4">
        <v>8.8287500734324453</v>
      </c>
      <c r="Q99" s="4">
        <v>22.425025186518411</v>
      </c>
      <c r="R99" s="4">
        <v>733.01384085176244</v>
      </c>
      <c r="S99" s="4">
        <v>1761.6290335298302</v>
      </c>
      <c r="T99" s="4">
        <v>4668.31693885405</v>
      </c>
      <c r="U99" s="4">
        <v>23.6</v>
      </c>
      <c r="V99" s="4">
        <v>0.75</v>
      </c>
      <c r="W99" s="4">
        <v>0</v>
      </c>
    </row>
    <row r="100" spans="1:23" x14ac:dyDescent="0.25">
      <c r="A100" s="4" t="s">
        <v>99</v>
      </c>
      <c r="B100" s="4" t="s">
        <v>100</v>
      </c>
      <c r="C100" s="4">
        <v>2</v>
      </c>
      <c r="D100" s="4">
        <v>2</v>
      </c>
      <c r="E100" s="4">
        <v>4</v>
      </c>
      <c r="F100" s="4">
        <v>347.4885845</v>
      </c>
      <c r="G100" s="4">
        <v>920.84474890000001</v>
      </c>
      <c r="H100" s="4">
        <v>144.59</v>
      </c>
      <c r="I100" s="4">
        <v>0.14459</v>
      </c>
      <c r="J100" s="4">
        <v>1.4459E-4</v>
      </c>
      <c r="K100" s="4">
        <v>0.31876600599999999</v>
      </c>
      <c r="L100" s="4">
        <v>1.4999999999999999E-2</v>
      </c>
      <c r="M100" s="4">
        <v>3.1</v>
      </c>
      <c r="N100" s="4">
        <v>19.283082140000001</v>
      </c>
      <c r="O100" s="4">
        <v>0.41032704300266931</v>
      </c>
      <c r="P100" s="4">
        <v>8.2359998124799212</v>
      </c>
      <c r="Q100" s="4">
        <v>20.919439523699001</v>
      </c>
      <c r="R100" s="4">
        <v>186.12143725570363</v>
      </c>
      <c r="S100" s="4">
        <v>447.29977711055909</v>
      </c>
      <c r="T100" s="4">
        <v>1185.3444093429816</v>
      </c>
      <c r="U100" s="4">
        <v>42.4</v>
      </c>
      <c r="V100" s="4">
        <v>0.17</v>
      </c>
      <c r="W100" s="4">
        <v>0</v>
      </c>
    </row>
    <row r="101" spans="1:23" x14ac:dyDescent="0.25">
      <c r="A101" s="4" t="s">
        <v>101</v>
      </c>
      <c r="B101" s="4" t="s">
        <v>102</v>
      </c>
      <c r="C101" s="4">
        <v>2</v>
      </c>
      <c r="D101" s="4">
        <v>2</v>
      </c>
      <c r="E101" s="4">
        <v>4</v>
      </c>
      <c r="F101" s="4">
        <v>347.4885845</v>
      </c>
      <c r="G101" s="4">
        <v>920.84474890000001</v>
      </c>
      <c r="H101" s="4">
        <v>144.59</v>
      </c>
      <c r="I101" s="4">
        <v>0.14459</v>
      </c>
      <c r="J101" s="4">
        <v>1.4459E-4</v>
      </c>
      <c r="K101" s="4">
        <v>0.31876600599999999</v>
      </c>
      <c r="L101" s="4">
        <v>1.2E-2</v>
      </c>
      <c r="M101" s="4">
        <v>3.1</v>
      </c>
      <c r="N101" s="4">
        <v>20.722289929999999</v>
      </c>
      <c r="O101" s="4">
        <v>3.1180781451313928</v>
      </c>
      <c r="P101" s="4">
        <v>17.025220173825382</v>
      </c>
      <c r="Q101" s="4">
        <v>43.244059241516467</v>
      </c>
      <c r="R101" s="2">
        <v>1414.3381376978314</v>
      </c>
      <c r="S101" s="2">
        <v>3399.0342170099289</v>
      </c>
      <c r="T101" s="2">
        <v>9007.4406750763119</v>
      </c>
      <c r="U101" s="4">
        <v>150.03333333333333</v>
      </c>
      <c r="V101" s="4">
        <v>0.11333333333333334</v>
      </c>
      <c r="W101" s="4">
        <v>1</v>
      </c>
    </row>
    <row r="102" spans="1:23" x14ac:dyDescent="0.25">
      <c r="A102" s="4" t="s">
        <v>103</v>
      </c>
      <c r="B102" s="4" t="s">
        <v>104</v>
      </c>
      <c r="C102" s="4">
        <v>2</v>
      </c>
      <c r="D102" s="4">
        <v>1</v>
      </c>
      <c r="E102" s="4">
        <v>2</v>
      </c>
      <c r="F102" s="4">
        <v>101.2496996</v>
      </c>
      <c r="G102" s="4">
        <v>268.31170400000002</v>
      </c>
      <c r="H102" s="4">
        <v>42.13</v>
      </c>
      <c r="I102" s="4">
        <v>4.2130000000000001E-2</v>
      </c>
      <c r="J102" s="4">
        <v>4.21E-5</v>
      </c>
      <c r="K102" s="4">
        <v>9.2880641E-2</v>
      </c>
      <c r="L102" s="4">
        <v>1.2999999999999999E-2</v>
      </c>
      <c r="M102" s="4">
        <v>2.8</v>
      </c>
      <c r="N102" s="4">
        <v>17.93919271</v>
      </c>
      <c r="O102" s="4">
        <v>0.12195983527165984</v>
      </c>
      <c r="P102" s="4">
        <v>7.7842394783285727</v>
      </c>
      <c r="Q102" s="4">
        <v>19.771968274954574</v>
      </c>
      <c r="R102" s="4">
        <v>55.320116515163534</v>
      </c>
      <c r="S102" s="4">
        <v>132.94909039933557</v>
      </c>
      <c r="T102" s="4">
        <v>352.31508955823926</v>
      </c>
      <c r="U102" s="4">
        <v>65.400000000000006</v>
      </c>
      <c r="V102" s="4">
        <v>0.18</v>
      </c>
      <c r="W102" s="4">
        <v>0</v>
      </c>
    </row>
    <row r="103" spans="1:23" x14ac:dyDescent="0.25">
      <c r="A103" s="2" t="s">
        <v>105</v>
      </c>
      <c r="B103" s="4" t="s">
        <v>700</v>
      </c>
      <c r="C103" s="4">
        <v>2</v>
      </c>
      <c r="D103" s="4">
        <v>3</v>
      </c>
      <c r="E103" s="4">
        <v>6</v>
      </c>
      <c r="F103" s="4">
        <v>1200</v>
      </c>
      <c r="G103" s="4">
        <v>3180</v>
      </c>
      <c r="H103" s="4">
        <v>499.32</v>
      </c>
      <c r="I103" s="4">
        <v>0.49931999999999999</v>
      </c>
      <c r="J103" s="4">
        <v>4.9932000000000004E-4</v>
      </c>
      <c r="K103" s="4">
        <v>1.10050128</v>
      </c>
      <c r="L103" s="3">
        <v>1.2699999999999999E-2</v>
      </c>
      <c r="M103" s="3">
        <v>3.1</v>
      </c>
      <c r="N103" s="4">
        <v>30.347369004339537</v>
      </c>
      <c r="O103" s="4">
        <v>11.444116879836061</v>
      </c>
      <c r="P103" s="4">
        <v>25.427857792770283</v>
      </c>
      <c r="Q103" s="4">
        <v>64.58675879363652</v>
      </c>
      <c r="R103" s="2">
        <v>5190.9702714463538</v>
      </c>
      <c r="S103" s="2">
        <v>12475.29505274298</v>
      </c>
      <c r="T103" s="2">
        <v>33059.531889768899</v>
      </c>
      <c r="U103" s="4">
        <v>109.97499999999999</v>
      </c>
      <c r="V103" s="4">
        <v>0.14750000000000002</v>
      </c>
      <c r="W103" s="4">
        <v>0</v>
      </c>
    </row>
    <row r="104" spans="1:23" x14ac:dyDescent="0.25">
      <c r="A104" s="4" t="s">
        <v>107</v>
      </c>
      <c r="B104" s="4" t="s">
        <v>108</v>
      </c>
      <c r="C104" s="4">
        <v>2</v>
      </c>
      <c r="D104" s="4">
        <v>5</v>
      </c>
      <c r="E104" s="4">
        <v>10</v>
      </c>
      <c r="F104" s="4">
        <v>3110.5273029999998</v>
      </c>
      <c r="G104" s="4">
        <v>8242.8973540000006</v>
      </c>
      <c r="H104" s="4">
        <v>1294.2904109999999</v>
      </c>
      <c r="I104" s="4">
        <v>1.294290411</v>
      </c>
      <c r="J104" s="4">
        <v>1.29429E-3</v>
      </c>
      <c r="K104" s="4">
        <v>2.8534185249999999</v>
      </c>
      <c r="L104" s="4">
        <v>3.5999999999999999E-3</v>
      </c>
      <c r="M104" s="4">
        <v>3</v>
      </c>
      <c r="N104" s="4">
        <v>71.106572349999993</v>
      </c>
      <c r="O104" s="4">
        <v>12.982672709876262</v>
      </c>
      <c r="P104" s="4">
        <v>46.388347843458611</v>
      </c>
      <c r="Q104" s="4">
        <v>117.82640352238487</v>
      </c>
      <c r="R104" s="4">
        <v>5888.8482867234543</v>
      </c>
      <c r="S104" s="4">
        <v>14152.483265377203</v>
      </c>
      <c r="T104" s="4">
        <v>37504.080653249584</v>
      </c>
      <c r="U104" s="4">
        <v>124</v>
      </c>
      <c r="V104" s="4">
        <v>0.3</v>
      </c>
      <c r="W104" s="4">
        <v>0</v>
      </c>
    </row>
    <row r="105" spans="1:23" x14ac:dyDescent="0.25">
      <c r="A105" s="4" t="s">
        <v>109</v>
      </c>
      <c r="B105" s="4" t="s">
        <v>110</v>
      </c>
      <c r="C105" s="4">
        <v>2</v>
      </c>
      <c r="D105" s="4">
        <v>5</v>
      </c>
      <c r="E105" s="4">
        <v>10</v>
      </c>
      <c r="F105" s="4">
        <v>3110.5273029999998</v>
      </c>
      <c r="G105" s="4">
        <v>8242.8973540000006</v>
      </c>
      <c r="H105" s="4">
        <v>1294.2904109999999</v>
      </c>
      <c r="I105" s="4">
        <v>1.294290411</v>
      </c>
      <c r="J105" s="4">
        <v>1.29429E-3</v>
      </c>
      <c r="K105" s="4">
        <v>2.8534185249999999</v>
      </c>
      <c r="L105" s="4">
        <v>4.3E-3</v>
      </c>
      <c r="M105" s="4">
        <v>3.1</v>
      </c>
      <c r="N105" s="4">
        <v>58.516518140000002</v>
      </c>
      <c r="O105" s="4">
        <v>23.805461443090437</v>
      </c>
      <c r="P105" s="4">
        <v>45.671144829615592</v>
      </c>
      <c r="Q105" s="4">
        <v>116.0047078672236</v>
      </c>
      <c r="R105" s="4">
        <v>10797.988516429334</v>
      </c>
      <c r="S105" s="4">
        <v>25950.465071928225</v>
      </c>
      <c r="T105" s="4">
        <v>68768.732440609791</v>
      </c>
      <c r="U105" s="4">
        <v>267</v>
      </c>
      <c r="V105" s="4">
        <v>5.7000000000000002E-2</v>
      </c>
      <c r="W105" s="4">
        <v>0</v>
      </c>
    </row>
    <row r="106" spans="1:23" x14ac:dyDescent="0.25">
      <c r="A106" s="4" t="s">
        <v>111</v>
      </c>
      <c r="B106" s="4" t="s">
        <v>112</v>
      </c>
      <c r="C106" s="4">
        <v>2</v>
      </c>
      <c r="D106" s="4">
        <v>2</v>
      </c>
      <c r="E106" s="4">
        <v>4</v>
      </c>
      <c r="F106" s="4">
        <v>347.4885845</v>
      </c>
      <c r="G106" s="4">
        <v>920.84474890000001</v>
      </c>
      <c r="H106" s="4">
        <v>144.59</v>
      </c>
      <c r="I106" s="4">
        <v>0.14459</v>
      </c>
      <c r="J106" s="4">
        <v>1.4459E-4</v>
      </c>
      <c r="K106" s="4">
        <v>0.31876600599999999</v>
      </c>
      <c r="L106" s="4">
        <v>1.2200000000000001E-2</v>
      </c>
      <c r="M106" s="4">
        <v>2.9</v>
      </c>
      <c r="N106" s="4">
        <v>25.39517335</v>
      </c>
      <c r="O106" s="4">
        <v>2.753844994484147</v>
      </c>
      <c r="P106" s="4">
        <v>21.029903969738392</v>
      </c>
      <c r="Q106" s="4">
        <v>53.415956083135512</v>
      </c>
      <c r="R106" s="4">
        <v>1249.1245631828374</v>
      </c>
      <c r="S106" s="4">
        <v>3001.9816466782922</v>
      </c>
      <c r="T106" s="4">
        <v>7955.2513636974745</v>
      </c>
      <c r="U106" s="4">
        <v>113</v>
      </c>
      <c r="V106" s="4">
        <v>0.16</v>
      </c>
      <c r="W106" s="4">
        <v>0</v>
      </c>
    </row>
    <row r="107" spans="1:23" x14ac:dyDescent="0.25">
      <c r="A107" s="4" t="s">
        <v>113</v>
      </c>
      <c r="B107" s="4" t="s">
        <v>114</v>
      </c>
      <c r="C107" s="4">
        <v>2</v>
      </c>
      <c r="D107" s="4">
        <v>2</v>
      </c>
      <c r="E107" s="4">
        <v>4</v>
      </c>
      <c r="F107" s="4">
        <v>1129.488104</v>
      </c>
      <c r="G107" s="4">
        <v>2993.143474</v>
      </c>
      <c r="H107" s="4">
        <v>469.98000009999998</v>
      </c>
      <c r="I107" s="4">
        <v>0.46998000000000001</v>
      </c>
      <c r="J107" s="4">
        <v>4.6998E-4</v>
      </c>
      <c r="K107" s="4">
        <v>1.036127308</v>
      </c>
      <c r="L107" s="4">
        <v>1.2E-2</v>
      </c>
      <c r="M107" s="4">
        <v>3.05</v>
      </c>
      <c r="N107" s="4">
        <v>32.052967240000001</v>
      </c>
      <c r="O107" s="4">
        <v>3.912084528136166</v>
      </c>
      <c r="P107" s="4">
        <v>19.50802249169503</v>
      </c>
      <c r="Q107" s="4">
        <v>49.550377128905374</v>
      </c>
      <c r="R107" s="4">
        <v>1774.4938030754352</v>
      </c>
      <c r="S107" s="4">
        <v>4264.5849629306304</v>
      </c>
      <c r="T107" s="4">
        <v>11301.150151766171</v>
      </c>
      <c r="U107" s="4">
        <v>85.9</v>
      </c>
      <c r="V107" s="4">
        <v>0.215</v>
      </c>
      <c r="W107" s="4">
        <v>0</v>
      </c>
    </row>
    <row r="108" spans="1:23" x14ac:dyDescent="0.25">
      <c r="A108" s="4" t="s">
        <v>115</v>
      </c>
      <c r="B108" s="4" t="s">
        <v>116</v>
      </c>
      <c r="C108" s="4">
        <v>2</v>
      </c>
      <c r="D108" s="4">
        <v>7</v>
      </c>
      <c r="E108" s="4">
        <v>14</v>
      </c>
      <c r="F108" s="4">
        <v>9222421.4670000002</v>
      </c>
      <c r="G108" s="4">
        <v>24439416.890000001</v>
      </c>
      <c r="H108" s="4">
        <v>3837449.5720000002</v>
      </c>
      <c r="I108" s="4">
        <v>3837.449572</v>
      </c>
      <c r="J108" s="4">
        <v>3.8374495720000001</v>
      </c>
      <c r="K108" s="4">
        <v>8460.1180760000007</v>
      </c>
      <c r="L108" s="2">
        <v>1.4999999999999999E-2</v>
      </c>
      <c r="M108" s="4">
        <v>3</v>
      </c>
      <c r="N108" s="4">
        <v>726.6872836</v>
      </c>
      <c r="O108" s="4">
        <v>605.51867166866964</v>
      </c>
      <c r="P108" s="4">
        <v>103.76887997381191</v>
      </c>
      <c r="Q108" s="4">
        <v>263.57295513348225</v>
      </c>
      <c r="R108" s="2">
        <v>274658.97599979572</v>
      </c>
      <c r="S108" s="2">
        <v>660079.2501797541</v>
      </c>
      <c r="T108" s="2">
        <v>1749210.0129763484</v>
      </c>
      <c r="U108" s="4">
        <v>271.77999999999997</v>
      </c>
      <c r="V108" s="4">
        <v>0.25</v>
      </c>
      <c r="W108" s="4">
        <v>0</v>
      </c>
    </row>
    <row r="109" spans="1:23" x14ac:dyDescent="0.25">
      <c r="A109" s="4" t="s">
        <v>117</v>
      </c>
      <c r="B109" s="4" t="s">
        <v>118</v>
      </c>
      <c r="C109" s="4">
        <v>2</v>
      </c>
      <c r="D109" s="4">
        <v>2</v>
      </c>
      <c r="E109" s="4">
        <v>4</v>
      </c>
      <c r="F109" s="4">
        <v>347.4885845</v>
      </c>
      <c r="G109" s="4">
        <v>920.84474890000001</v>
      </c>
      <c r="H109" s="4">
        <v>144.59</v>
      </c>
      <c r="I109" s="4">
        <v>0.14459</v>
      </c>
      <c r="J109" s="4">
        <v>1.4459E-4</v>
      </c>
      <c r="K109" s="4">
        <v>0.31876600599999999</v>
      </c>
      <c r="L109" s="4">
        <v>1.4999999999999999E-2</v>
      </c>
      <c r="M109" s="4">
        <v>3</v>
      </c>
      <c r="N109" s="4">
        <v>21.282158150000001</v>
      </c>
      <c r="O109" s="4">
        <v>0.46476762463013077</v>
      </c>
      <c r="P109" s="4">
        <v>9.5010128465319692</v>
      </c>
      <c r="Q109" s="4">
        <v>24.132572630191202</v>
      </c>
      <c r="R109" s="4">
        <v>210.8152990674723</v>
      </c>
      <c r="S109" s="4">
        <v>506.64575599007998</v>
      </c>
      <c r="T109" s="4">
        <v>1342.6112533737119</v>
      </c>
      <c r="U109" s="4">
        <v>73.2</v>
      </c>
      <c r="V109" s="4">
        <v>0.1</v>
      </c>
      <c r="W109" s="4">
        <v>0</v>
      </c>
    </row>
    <row r="110" spans="1:23" x14ac:dyDescent="0.25">
      <c r="A110" s="4" t="s">
        <v>119</v>
      </c>
      <c r="B110" s="4" t="s">
        <v>120</v>
      </c>
      <c r="C110" s="4">
        <v>2</v>
      </c>
      <c r="D110" s="4">
        <v>3</v>
      </c>
      <c r="E110" s="4">
        <v>6</v>
      </c>
      <c r="F110" s="4">
        <v>67705.010320000001</v>
      </c>
      <c r="G110" s="4">
        <v>179418.27739999999</v>
      </c>
      <c r="H110" s="4">
        <v>28172.054789999998</v>
      </c>
      <c r="I110" s="4">
        <v>28.172054790000001</v>
      </c>
      <c r="J110" s="4">
        <v>2.8172055000000001E-2</v>
      </c>
      <c r="K110" s="4">
        <v>62.108675439999999</v>
      </c>
      <c r="L110" s="4">
        <v>2.1399999999999999E-2</v>
      </c>
      <c r="M110" s="4">
        <v>2.96</v>
      </c>
      <c r="N110" s="4">
        <v>116.779462</v>
      </c>
      <c r="O110" s="4">
        <v>43.971184882940634</v>
      </c>
      <c r="P110" s="4">
        <v>40.913105870398311</v>
      </c>
      <c r="Q110" s="4">
        <v>103.91928891081172</v>
      </c>
      <c r="R110" s="2">
        <v>19945.01768238546</v>
      </c>
      <c r="S110" s="2">
        <v>47933.231632745636</v>
      </c>
      <c r="T110" s="2">
        <v>127023.06382677594</v>
      </c>
      <c r="U110" s="4">
        <v>133.76666666666668</v>
      </c>
      <c r="V110" s="4">
        <v>0.3</v>
      </c>
      <c r="W110" s="4">
        <v>1</v>
      </c>
    </row>
    <row r="111" spans="1:23" x14ac:dyDescent="0.25">
      <c r="A111" s="4" t="s">
        <v>121</v>
      </c>
      <c r="B111" s="4" t="s">
        <v>122</v>
      </c>
      <c r="C111" s="4">
        <v>2</v>
      </c>
      <c r="D111" s="4">
        <v>7</v>
      </c>
      <c r="E111" s="4">
        <v>14</v>
      </c>
      <c r="F111" s="4">
        <v>9222421.4670000002</v>
      </c>
      <c r="G111" s="4">
        <v>24439416.890000001</v>
      </c>
      <c r="H111" s="4">
        <v>3837449.5720000002</v>
      </c>
      <c r="I111" s="4">
        <v>3837.449572</v>
      </c>
      <c r="J111" s="4">
        <v>3.8374495720000001</v>
      </c>
      <c r="K111" s="4">
        <v>8460.1180760000007</v>
      </c>
      <c r="L111" s="2">
        <v>1E-3</v>
      </c>
      <c r="M111" s="4">
        <v>3</v>
      </c>
      <c r="N111" s="4">
        <v>726.6872836</v>
      </c>
      <c r="O111" s="4">
        <v>35989.638172401603</v>
      </c>
      <c r="P111" s="4">
        <v>998.72869777135293</v>
      </c>
      <c r="Q111" s="4">
        <v>2536.7708923392365</v>
      </c>
      <c r="R111" s="2">
        <v>16324644.688155601</v>
      </c>
      <c r="S111" s="2">
        <v>39232503.456273966</v>
      </c>
      <c r="T111" s="2">
        <v>103966134.159126</v>
      </c>
      <c r="U111" s="4">
        <v>2615.7600000000002</v>
      </c>
      <c r="V111" s="4">
        <v>0.25</v>
      </c>
      <c r="W111" s="4">
        <v>0</v>
      </c>
    </row>
    <row r="112" spans="1:23" x14ac:dyDescent="0.25">
      <c r="A112" s="4" t="s">
        <v>123</v>
      </c>
      <c r="B112" s="4" t="s">
        <v>124</v>
      </c>
      <c r="C112" s="4">
        <v>2</v>
      </c>
      <c r="D112" s="4">
        <v>2</v>
      </c>
      <c r="E112" s="4">
        <v>4</v>
      </c>
      <c r="F112" s="4">
        <v>347.4885845</v>
      </c>
      <c r="G112" s="4">
        <v>920.84474890000001</v>
      </c>
      <c r="H112" s="4">
        <v>144.59</v>
      </c>
      <c r="I112" s="4">
        <v>0.14459</v>
      </c>
      <c r="J112" s="4">
        <v>1.4459E-4</v>
      </c>
      <c r="K112" s="4">
        <v>0.31876600599999999</v>
      </c>
      <c r="L112" s="4">
        <v>9.4999999999999998E-3</v>
      </c>
      <c r="M112" s="4">
        <v>3.1</v>
      </c>
      <c r="N112" s="4">
        <v>22.344262090000001</v>
      </c>
      <c r="O112" s="4">
        <v>2.4419520664382528</v>
      </c>
      <c r="P112" s="4">
        <v>16.965986526289527</v>
      </c>
      <c r="Q112" s="4">
        <v>43.093605776775398</v>
      </c>
      <c r="R112" s="4">
        <v>1107.6521425180997</v>
      </c>
      <c r="S112" s="4">
        <v>2661.9854422448925</v>
      </c>
      <c r="T112" s="4">
        <v>7054.2614219489651</v>
      </c>
      <c r="U112" s="4">
        <v>111</v>
      </c>
      <c r="V112" s="4">
        <v>0.13</v>
      </c>
      <c r="W112" s="4">
        <v>0.22</v>
      </c>
    </row>
    <row r="113" spans="1:23" x14ac:dyDescent="0.25">
      <c r="A113" s="4" t="s">
        <v>125</v>
      </c>
      <c r="B113" s="4" t="s">
        <v>126</v>
      </c>
      <c r="C113" s="4">
        <v>2</v>
      </c>
      <c r="D113" s="4">
        <v>1</v>
      </c>
      <c r="E113" s="4">
        <v>2</v>
      </c>
      <c r="F113" s="4">
        <v>253.3044941</v>
      </c>
      <c r="G113" s="4">
        <v>671.25690940000004</v>
      </c>
      <c r="H113" s="4">
        <v>105.4</v>
      </c>
      <c r="I113" s="4">
        <v>0.10539999999999999</v>
      </c>
      <c r="J113" s="4">
        <v>1.054E-4</v>
      </c>
      <c r="K113" s="4">
        <v>0.23236694799999999</v>
      </c>
      <c r="L113" s="4">
        <v>1.4999999999999999E-2</v>
      </c>
      <c r="M113" s="4">
        <v>2.9</v>
      </c>
      <c r="N113" s="4">
        <v>21.206319180000001</v>
      </c>
      <c r="O113" s="4">
        <v>0.35960673313758373</v>
      </c>
      <c r="P113" s="4">
        <v>9.7057549533049112</v>
      </c>
      <c r="Q113" s="4">
        <v>24.652617581394473</v>
      </c>
      <c r="R113" s="4">
        <v>163.11506433652227</v>
      </c>
      <c r="S113" s="4">
        <v>392.00928703802515</v>
      </c>
      <c r="T113" s="4">
        <v>1038.8246106507665</v>
      </c>
      <c r="U113" s="4">
        <v>136</v>
      </c>
      <c r="V113" s="4">
        <v>0.1</v>
      </c>
      <c r="W113" s="4">
        <v>0</v>
      </c>
    </row>
    <row r="114" spans="1:23" x14ac:dyDescent="0.25">
      <c r="A114" s="4" t="s">
        <v>127</v>
      </c>
      <c r="B114" s="4" t="s">
        <v>128</v>
      </c>
      <c r="C114" s="4">
        <v>2</v>
      </c>
      <c r="D114" s="4">
        <v>2</v>
      </c>
      <c r="E114" s="4">
        <v>4</v>
      </c>
      <c r="F114" s="4">
        <v>1129.488104</v>
      </c>
      <c r="G114" s="4">
        <v>2993.143474</v>
      </c>
      <c r="H114" s="4">
        <v>469.98000009999998</v>
      </c>
      <c r="I114" s="4">
        <v>0.46998000000000001</v>
      </c>
      <c r="J114" s="4">
        <v>4.6998E-4</v>
      </c>
      <c r="K114" s="4">
        <v>1.036127308</v>
      </c>
      <c r="L114" s="4">
        <v>1.4E-2</v>
      </c>
      <c r="M114" s="4">
        <v>3</v>
      </c>
      <c r="N114" s="4">
        <v>32.258966319999999</v>
      </c>
      <c r="O114" s="4">
        <v>5.8345558428621329</v>
      </c>
      <c r="P114" s="4">
        <v>22.595135883632583</v>
      </c>
      <c r="Q114" s="4">
        <v>57.391645144426761</v>
      </c>
      <c r="R114" s="4">
        <v>2646.5131600285458</v>
      </c>
      <c r="S114" s="4">
        <v>6360.2815669996298</v>
      </c>
      <c r="T114" s="4">
        <v>16854.746152549018</v>
      </c>
      <c r="U114" s="4">
        <v>62.2</v>
      </c>
      <c r="V114" s="4">
        <v>0.64</v>
      </c>
      <c r="W114" s="4">
        <v>0</v>
      </c>
    </row>
    <row r="115" spans="1:23" x14ac:dyDescent="0.25">
      <c r="A115" s="4" t="s">
        <v>129</v>
      </c>
      <c r="B115" s="4" t="s">
        <v>130</v>
      </c>
      <c r="C115" s="4">
        <v>2</v>
      </c>
      <c r="D115" s="4">
        <v>2</v>
      </c>
      <c r="E115" s="4">
        <v>4</v>
      </c>
      <c r="F115" s="4">
        <v>347.4885845</v>
      </c>
      <c r="G115" s="4">
        <v>920.84474890000001</v>
      </c>
      <c r="H115" s="4">
        <v>144.59</v>
      </c>
      <c r="I115" s="4">
        <v>0.14459</v>
      </c>
      <c r="J115" s="4">
        <v>1.4459E-4</v>
      </c>
      <c r="K115" s="4">
        <v>0.31876600599999999</v>
      </c>
      <c r="L115" s="4">
        <v>1.2500000000000001E-2</v>
      </c>
      <c r="M115" s="4">
        <v>2.88</v>
      </c>
      <c r="N115" s="4">
        <v>25.753908039999999</v>
      </c>
      <c r="O115" s="4">
        <v>0.2915234107370489</v>
      </c>
      <c r="P115" s="4">
        <v>9.8296419840066989</v>
      </c>
      <c r="Q115" s="4">
        <v>24.967290639377016</v>
      </c>
      <c r="R115" s="4">
        <v>132.23295204481903</v>
      </c>
      <c r="S115" s="4">
        <v>317.79128104979344</v>
      </c>
      <c r="T115" s="4">
        <v>842.1468947819526</v>
      </c>
      <c r="U115" s="4">
        <v>158</v>
      </c>
      <c r="V115" s="4">
        <v>4.2999999999999997E-2</v>
      </c>
      <c r="W115" s="4">
        <v>0</v>
      </c>
    </row>
    <row r="116" spans="1:23" x14ac:dyDescent="0.25">
      <c r="A116" s="4" t="s">
        <v>131</v>
      </c>
      <c r="B116" s="4" t="s">
        <v>132</v>
      </c>
      <c r="C116" s="4">
        <v>2</v>
      </c>
      <c r="D116" s="4">
        <v>2</v>
      </c>
      <c r="E116" s="4">
        <v>4</v>
      </c>
      <c r="F116" s="4">
        <v>1129.488104</v>
      </c>
      <c r="G116" s="4">
        <v>2993.143474</v>
      </c>
      <c r="H116" s="4">
        <v>469.98000009999998</v>
      </c>
      <c r="I116" s="4">
        <v>0.46998000000000001</v>
      </c>
      <c r="J116" s="4">
        <v>4.6998E-4</v>
      </c>
      <c r="K116" s="4">
        <v>1.036127308</v>
      </c>
      <c r="L116" s="4">
        <v>1.4E-2</v>
      </c>
      <c r="M116" s="4">
        <v>2.9</v>
      </c>
      <c r="N116" s="4">
        <v>36.364102760000002</v>
      </c>
      <c r="O116" s="4">
        <v>0.35629213680593108</v>
      </c>
      <c r="P116" s="4">
        <v>9.9077426534814865</v>
      </c>
      <c r="Q116" s="4">
        <v>25.165666339842975</v>
      </c>
      <c r="R116" s="4">
        <v>161.61158694284325</v>
      </c>
      <c r="S116" s="4">
        <v>388.39602725989727</v>
      </c>
      <c r="T116" s="4">
        <v>1029.2494722387278</v>
      </c>
      <c r="U116" s="4">
        <v>45.7</v>
      </c>
      <c r="V116" s="4">
        <v>0.2</v>
      </c>
      <c r="W116" s="4">
        <v>0</v>
      </c>
    </row>
    <row r="117" spans="1:23" x14ac:dyDescent="0.25">
      <c r="A117" s="4" t="s">
        <v>133</v>
      </c>
      <c r="B117" s="4" t="s">
        <v>134</v>
      </c>
      <c r="C117" s="4">
        <v>2</v>
      </c>
      <c r="D117" s="4">
        <v>3</v>
      </c>
      <c r="E117" s="4">
        <v>6</v>
      </c>
      <c r="F117" s="4">
        <v>1200</v>
      </c>
      <c r="G117" s="4">
        <v>3180</v>
      </c>
      <c r="H117" s="4">
        <v>499.32</v>
      </c>
      <c r="I117" s="4">
        <v>0.49931999999999999</v>
      </c>
      <c r="J117" s="4">
        <v>4.9932000000000004E-4</v>
      </c>
      <c r="K117" s="4">
        <v>1.100810858</v>
      </c>
      <c r="L117" s="4">
        <v>1.2699999999999999E-2</v>
      </c>
      <c r="M117" s="4">
        <v>3.1</v>
      </c>
      <c r="N117" s="4">
        <v>30.347369</v>
      </c>
      <c r="O117" s="4">
        <v>5.650045747883131</v>
      </c>
      <c r="P117" s="4">
        <v>20.250186411527949</v>
      </c>
      <c r="Q117" s="4">
        <v>51.435473485280994</v>
      </c>
      <c r="R117" s="4">
        <v>2562.820689226774</v>
      </c>
      <c r="S117" s="4">
        <v>6159.1460928305069</v>
      </c>
      <c r="T117" s="4">
        <v>16321.737146000843</v>
      </c>
      <c r="U117" s="4">
        <v>114</v>
      </c>
      <c r="V117" s="4">
        <v>0.1</v>
      </c>
      <c r="W117" s="4">
        <v>0</v>
      </c>
    </row>
    <row r="118" spans="1:23" x14ac:dyDescent="0.25">
      <c r="A118" s="4" t="s">
        <v>135</v>
      </c>
      <c r="B118" s="4" t="s">
        <v>136</v>
      </c>
      <c r="C118" s="4">
        <v>2</v>
      </c>
      <c r="D118" s="4">
        <v>2</v>
      </c>
      <c r="E118" s="4">
        <v>4</v>
      </c>
      <c r="F118" s="4">
        <v>1129.488104</v>
      </c>
      <c r="G118" s="4">
        <v>2993.143474</v>
      </c>
      <c r="H118" s="4">
        <v>469.98000009999998</v>
      </c>
      <c r="I118" s="4">
        <v>0.46998000000000001</v>
      </c>
      <c r="J118" s="4">
        <v>4.6998E-4</v>
      </c>
      <c r="K118" s="4">
        <v>1.036127308</v>
      </c>
      <c r="L118" s="4">
        <v>1.2E-2</v>
      </c>
      <c r="M118" s="4">
        <v>3</v>
      </c>
      <c r="N118" s="4">
        <v>33.959871919999998</v>
      </c>
      <c r="O118" s="4">
        <v>0.20483194631379331</v>
      </c>
      <c r="P118" s="4">
        <v>7.7886200377118602</v>
      </c>
      <c r="Q118" s="4">
        <v>19.783094895788125</v>
      </c>
      <c r="R118" s="4">
        <v>92.910318473838259</v>
      </c>
      <c r="S118" s="4">
        <v>223.28843661100279</v>
      </c>
      <c r="T118" s="4">
        <v>591.71435701915743</v>
      </c>
      <c r="U118" s="4">
        <v>60.5</v>
      </c>
      <c r="V118" s="4">
        <v>9.9000000000000005E-2</v>
      </c>
      <c r="W118" s="4">
        <v>0</v>
      </c>
    </row>
    <row r="119" spans="1:23" x14ac:dyDescent="0.25">
      <c r="A119" s="4" t="s">
        <v>137</v>
      </c>
      <c r="B119" s="4" t="s">
        <v>138</v>
      </c>
      <c r="C119" s="4">
        <v>2</v>
      </c>
      <c r="D119" s="4">
        <v>1</v>
      </c>
      <c r="E119" s="4">
        <v>2</v>
      </c>
      <c r="F119" s="4">
        <v>236.0009613</v>
      </c>
      <c r="G119" s="4">
        <v>625.40254749999997</v>
      </c>
      <c r="H119" s="4">
        <v>98.2</v>
      </c>
      <c r="I119" s="4">
        <v>9.8199999999999996E-2</v>
      </c>
      <c r="J119" s="4">
        <v>9.8200000000000002E-5</v>
      </c>
      <c r="K119" s="4">
        <v>0.21649368399999999</v>
      </c>
      <c r="L119" s="4">
        <v>1.2500000000000001E-2</v>
      </c>
      <c r="M119" s="4">
        <v>2.82</v>
      </c>
      <c r="N119" s="4">
        <v>24.058974880000001</v>
      </c>
      <c r="O119" s="4">
        <v>0.22563902603855754</v>
      </c>
      <c r="P119" s="4">
        <v>9.6120358703436519</v>
      </c>
      <c r="Q119" s="4">
        <v>24.414571110672878</v>
      </c>
      <c r="R119" s="4">
        <v>102.34826230305337</v>
      </c>
      <c r="S119" s="4">
        <v>245.97034920224314</v>
      </c>
      <c r="T119" s="4">
        <v>651.82142538594428</v>
      </c>
      <c r="U119" s="4">
        <v>50</v>
      </c>
      <c r="V119" s="4">
        <v>0.33500000000000002</v>
      </c>
      <c r="W119" s="4">
        <v>0</v>
      </c>
    </row>
    <row r="120" spans="1:23" x14ac:dyDescent="0.25">
      <c r="A120" s="4" t="s">
        <v>21</v>
      </c>
      <c r="B120" s="4" t="s">
        <v>22</v>
      </c>
      <c r="C120" s="4">
        <v>3</v>
      </c>
      <c r="D120" s="4">
        <v>1</v>
      </c>
      <c r="E120" s="4">
        <v>3</v>
      </c>
      <c r="F120" s="4">
        <v>123.02331169999999</v>
      </c>
      <c r="G120" s="4">
        <v>326.011776</v>
      </c>
      <c r="H120" s="4">
        <v>51.19</v>
      </c>
      <c r="I120" s="4">
        <v>5.1189999999999999E-2</v>
      </c>
      <c r="J120" s="4">
        <v>5.1199999999999998E-5</v>
      </c>
      <c r="K120" s="4">
        <v>0.112854498</v>
      </c>
      <c r="L120" s="4">
        <v>1.6E-2</v>
      </c>
      <c r="M120" s="4">
        <v>3</v>
      </c>
      <c r="N120" s="4">
        <v>14.735166550000001</v>
      </c>
      <c r="O120" s="4">
        <v>2.7303904544423465E-2</v>
      </c>
      <c r="P120" s="4">
        <v>3.6148473344734438</v>
      </c>
      <c r="Q120" s="4">
        <v>9.1817122295625477</v>
      </c>
      <c r="R120" s="4">
        <v>12.384857501258024</v>
      </c>
      <c r="S120" s="4">
        <v>29.764137229651585</v>
      </c>
      <c r="T120" s="4">
        <v>78.874963658576704</v>
      </c>
      <c r="U120" s="4">
        <v>11</v>
      </c>
      <c r="V120" s="4">
        <v>0.6</v>
      </c>
      <c r="W120" s="4">
        <v>0</v>
      </c>
    </row>
    <row r="121" spans="1:23" x14ac:dyDescent="0.25">
      <c r="A121" s="4" t="s">
        <v>23</v>
      </c>
      <c r="B121" s="4" t="s">
        <v>24</v>
      </c>
      <c r="C121" s="4">
        <v>3</v>
      </c>
      <c r="D121" s="4">
        <v>3</v>
      </c>
      <c r="E121" s="4">
        <v>9</v>
      </c>
      <c r="F121" s="4">
        <v>124433.10189999999</v>
      </c>
      <c r="G121" s="4">
        <v>329747.71999999997</v>
      </c>
      <c r="H121" s="4">
        <v>51776.613700000002</v>
      </c>
      <c r="I121" s="4">
        <v>51.776613699999999</v>
      </c>
      <c r="J121" s="4">
        <v>5.1776613999999999E-2</v>
      </c>
      <c r="K121" s="4">
        <v>114.1477581</v>
      </c>
      <c r="L121" s="4">
        <v>2.5999999999999999E-2</v>
      </c>
      <c r="M121" s="4">
        <v>3</v>
      </c>
      <c r="N121" s="4">
        <v>181.035417</v>
      </c>
      <c r="O121" s="4">
        <v>430.48512617683502</v>
      </c>
      <c r="P121" s="4">
        <v>77.099217435276501</v>
      </c>
      <c r="Q121" s="4">
        <v>195.8320122856023</v>
      </c>
      <c r="R121" s="4">
        <v>195265.00085131906</v>
      </c>
      <c r="S121" s="4">
        <v>469274.21497553244</v>
      </c>
      <c r="T121" s="4">
        <v>1243576.669685161</v>
      </c>
      <c r="U121" s="4">
        <v>330</v>
      </c>
      <c r="V121" s="4">
        <v>0.1</v>
      </c>
      <c r="W121" s="4">
        <v>0</v>
      </c>
    </row>
    <row r="122" spans="1:23" x14ac:dyDescent="0.25">
      <c r="A122" s="4" t="s">
        <v>25</v>
      </c>
      <c r="B122" s="4" t="s">
        <v>26</v>
      </c>
      <c r="C122" s="4">
        <v>3</v>
      </c>
      <c r="D122" s="4">
        <v>3</v>
      </c>
      <c r="E122" s="4">
        <v>9</v>
      </c>
      <c r="F122" s="4">
        <v>124433.10189999999</v>
      </c>
      <c r="G122" s="4">
        <v>329747.71999999997</v>
      </c>
      <c r="H122" s="4">
        <v>51776.613700000002</v>
      </c>
      <c r="I122" s="4">
        <v>51.776613699999999</v>
      </c>
      <c r="J122" s="4">
        <v>5.1776613999999999E-2</v>
      </c>
      <c r="K122" s="4">
        <v>114.1477581</v>
      </c>
      <c r="L122" s="4">
        <v>2.1399999999999999E-2</v>
      </c>
      <c r="M122" s="4">
        <v>2.96</v>
      </c>
      <c r="N122" s="4">
        <v>143.43730550000001</v>
      </c>
      <c r="O122" s="4">
        <v>314.36539906417744</v>
      </c>
      <c r="P122" s="4">
        <v>79.518104806318092</v>
      </c>
      <c r="Q122" s="4">
        <v>201.97598620804794</v>
      </c>
      <c r="R122" s="4">
        <v>142593.91598741617</v>
      </c>
      <c r="S122" s="4">
        <v>342691.45875370386</v>
      </c>
      <c r="T122" s="4">
        <v>908132.3656973152</v>
      </c>
      <c r="U122" s="4">
        <v>358.7</v>
      </c>
      <c r="V122" s="4">
        <v>9.1999999999999998E-2</v>
      </c>
      <c r="W122" s="4">
        <v>0</v>
      </c>
    </row>
    <row r="123" spans="1:23" x14ac:dyDescent="0.25">
      <c r="A123" s="4" t="s">
        <v>27</v>
      </c>
      <c r="B123" s="4" t="s">
        <v>28</v>
      </c>
      <c r="C123" s="4">
        <v>3</v>
      </c>
      <c r="D123" s="4">
        <v>1</v>
      </c>
      <c r="E123" s="4">
        <v>3</v>
      </c>
      <c r="F123" s="4">
        <v>3106.2244649999998</v>
      </c>
      <c r="G123" s="4">
        <v>8231.4948330000007</v>
      </c>
      <c r="H123" s="4">
        <v>1292.5</v>
      </c>
      <c r="I123" s="4">
        <v>1.2925</v>
      </c>
      <c r="J123" s="4">
        <v>1.2925E-3</v>
      </c>
      <c r="K123" s="4">
        <v>2.84947135</v>
      </c>
      <c r="L123" s="4">
        <v>1.0999999999999999E-2</v>
      </c>
      <c r="M123" s="4">
        <v>2.9</v>
      </c>
      <c r="N123" s="4">
        <v>56.013011069999997</v>
      </c>
      <c r="O123" s="4">
        <v>1.2955333785002165</v>
      </c>
      <c r="P123" s="4">
        <v>16.804102057285473</v>
      </c>
      <c r="Q123" s="4">
        <v>42.6824192255051</v>
      </c>
      <c r="R123" s="4">
        <v>587.64475442489709</v>
      </c>
      <c r="S123" s="4">
        <v>1412.2680952292651</v>
      </c>
      <c r="T123" s="4">
        <v>3742.5104523575524</v>
      </c>
      <c r="U123" s="4">
        <v>94.6</v>
      </c>
      <c r="V123" s="4">
        <v>0.2</v>
      </c>
      <c r="W123" s="4">
        <v>0</v>
      </c>
    </row>
    <row r="124" spans="1:23" x14ac:dyDescent="0.25">
      <c r="A124" s="4" t="s">
        <v>29</v>
      </c>
      <c r="B124" s="4" t="s">
        <v>30</v>
      </c>
      <c r="C124" s="4">
        <v>3</v>
      </c>
      <c r="D124" s="4">
        <v>7</v>
      </c>
      <c r="E124" s="2">
        <v>21</v>
      </c>
      <c r="F124" s="4">
        <v>20847.385399999999</v>
      </c>
      <c r="G124" s="4">
        <v>55245.121400000004</v>
      </c>
      <c r="H124" s="4">
        <v>8674.5970649999999</v>
      </c>
      <c r="I124" s="4">
        <v>8.6745970650000004</v>
      </c>
      <c r="J124" s="4">
        <v>8.6745969999999992E-3</v>
      </c>
      <c r="K124" s="4">
        <v>19.124190179999999</v>
      </c>
      <c r="L124" s="4">
        <v>3.2499999999999999E-3</v>
      </c>
      <c r="M124" s="4">
        <v>3</v>
      </c>
      <c r="N124" s="4">
        <v>138.7145391</v>
      </c>
      <c r="O124" s="4">
        <v>145.64793740220117</v>
      </c>
      <c r="P124" s="4">
        <v>107.44726409973332</v>
      </c>
      <c r="Q124" s="4">
        <v>272.91605081332261</v>
      </c>
      <c r="R124" s="4">
        <v>66064.871679564356</v>
      </c>
      <c r="S124" s="4">
        <v>158771.62143610758</v>
      </c>
      <c r="T124" s="4">
        <v>420744.7968056851</v>
      </c>
      <c r="U124" s="4">
        <v>311</v>
      </c>
      <c r="V124" s="4">
        <v>0.1</v>
      </c>
      <c r="W124" s="4">
        <v>0</v>
      </c>
    </row>
    <row r="125" spans="1:23" x14ac:dyDescent="0.25">
      <c r="A125" s="2" t="s">
        <v>31</v>
      </c>
      <c r="B125" s="4" t="s">
        <v>32</v>
      </c>
      <c r="C125" s="4">
        <v>3</v>
      </c>
      <c r="D125" s="4">
        <v>1</v>
      </c>
      <c r="E125" s="4">
        <v>3</v>
      </c>
      <c r="F125" s="4">
        <v>123.02331169999999</v>
      </c>
      <c r="G125" s="4">
        <v>326.011776</v>
      </c>
      <c r="H125" s="4">
        <v>51.189999998369998</v>
      </c>
      <c r="I125" s="4">
        <v>5.1189999998369998E-2</v>
      </c>
      <c r="J125" s="4">
        <v>5.118999999837E-5</v>
      </c>
      <c r="K125" s="4">
        <v>0.11285449779640645</v>
      </c>
      <c r="L125" s="3">
        <v>1.1599999999999999E-2</v>
      </c>
      <c r="M125" s="3">
        <v>3</v>
      </c>
      <c r="N125" s="4">
        <v>16.402462244751348</v>
      </c>
      <c r="O125" s="4">
        <v>0.52386987705729759</v>
      </c>
      <c r="P125" s="4">
        <v>10.772343207636768</v>
      </c>
      <c r="Q125" s="4">
        <v>27.361751747397392</v>
      </c>
      <c r="R125" s="2">
        <v>237.62366170011049</v>
      </c>
      <c r="S125" s="2">
        <v>571.0734479695036</v>
      </c>
      <c r="T125" s="2">
        <v>1513.3446371191844</v>
      </c>
      <c r="U125" s="2">
        <v>29.172666666666665</v>
      </c>
      <c r="V125" s="2">
        <v>0.92646666666666677</v>
      </c>
      <c r="W125" s="2">
        <v>0</v>
      </c>
    </row>
    <row r="126" spans="1:23" x14ac:dyDescent="0.25">
      <c r="A126" s="4" t="s">
        <v>33</v>
      </c>
      <c r="B126" s="4" t="s">
        <v>34</v>
      </c>
      <c r="C126" s="4">
        <v>3</v>
      </c>
      <c r="D126" s="4">
        <v>2</v>
      </c>
      <c r="E126" s="4">
        <v>6</v>
      </c>
      <c r="F126" s="4">
        <v>732.42009129999997</v>
      </c>
      <c r="G126" s="4">
        <v>1940.9132420000001</v>
      </c>
      <c r="H126" s="4">
        <v>304.76</v>
      </c>
      <c r="I126" s="4">
        <v>0.30475999999999998</v>
      </c>
      <c r="J126" s="4">
        <v>3.0476E-4</v>
      </c>
      <c r="K126" s="4">
        <v>0.67187999099999995</v>
      </c>
      <c r="L126" s="4">
        <v>1.4999999999999999E-2</v>
      </c>
      <c r="M126" s="4">
        <v>3</v>
      </c>
      <c r="N126" s="4">
        <v>27.286986030000001</v>
      </c>
      <c r="O126" s="4">
        <v>2.5265315752891411</v>
      </c>
      <c r="P126" s="4">
        <v>16.705758263899565</v>
      </c>
      <c r="Q126" s="4">
        <v>42.432625990304892</v>
      </c>
      <c r="R126" s="4">
        <v>1146.0168080164115</v>
      </c>
      <c r="S126" s="4">
        <v>2754.1860322432385</v>
      </c>
      <c r="T126" s="4">
        <v>7298.5929854445822</v>
      </c>
      <c r="U126" s="4">
        <v>58.9</v>
      </c>
      <c r="V126" s="4">
        <v>0.22</v>
      </c>
      <c r="W126" s="4">
        <v>0.20699999999999999</v>
      </c>
    </row>
    <row r="127" spans="1:23" x14ac:dyDescent="0.25">
      <c r="A127" s="4" t="s">
        <v>35</v>
      </c>
      <c r="B127" s="4" t="s">
        <v>36</v>
      </c>
      <c r="C127" s="4">
        <v>3</v>
      </c>
      <c r="D127" s="4">
        <v>1</v>
      </c>
      <c r="E127" s="4">
        <v>3</v>
      </c>
      <c r="F127" s="4">
        <v>123.02331169999999</v>
      </c>
      <c r="G127" s="4">
        <v>326.011776</v>
      </c>
      <c r="H127" s="4">
        <v>51.19</v>
      </c>
      <c r="I127" s="4">
        <v>5.1189999999999999E-2</v>
      </c>
      <c r="J127" s="4">
        <v>5.1199999999999998E-5</v>
      </c>
      <c r="K127" s="4">
        <v>0.112854498</v>
      </c>
      <c r="L127" s="4">
        <v>2.1000000000000001E-2</v>
      </c>
      <c r="M127" s="4">
        <v>3</v>
      </c>
      <c r="N127" s="4">
        <v>13.458250619999999</v>
      </c>
      <c r="O127" s="4">
        <v>0.34435842424324425</v>
      </c>
      <c r="P127" s="4">
        <v>7.6851469248459017</v>
      </c>
      <c r="Q127" s="4">
        <v>19.52027318910859</v>
      </c>
      <c r="R127" s="4">
        <v>156.19853954116547</v>
      </c>
      <c r="S127" s="4">
        <v>375.38702124769395</v>
      </c>
      <c r="T127" s="4">
        <v>994.77560630638891</v>
      </c>
      <c r="U127" s="4">
        <v>21.02</v>
      </c>
      <c r="V127" s="4">
        <v>0.86</v>
      </c>
      <c r="W127" s="4">
        <v>-6.9989999999999997E-2</v>
      </c>
    </row>
    <row r="128" spans="1:23" x14ac:dyDescent="0.25">
      <c r="A128" s="4" t="s">
        <v>37</v>
      </c>
      <c r="B128" s="4" t="s">
        <v>38</v>
      </c>
      <c r="C128" s="4">
        <v>3</v>
      </c>
      <c r="D128" s="4">
        <v>9</v>
      </c>
      <c r="E128" s="4">
        <v>27</v>
      </c>
      <c r="F128" s="4">
        <v>1772157205</v>
      </c>
      <c r="G128" s="4">
        <v>4696216593</v>
      </c>
      <c r="H128" s="4">
        <v>737394613</v>
      </c>
      <c r="I128" s="4">
        <v>737394.61300000001</v>
      </c>
      <c r="J128" s="4">
        <v>737.39461300000005</v>
      </c>
      <c r="K128" s="4">
        <v>1625674.912</v>
      </c>
      <c r="L128" s="2">
        <v>6.0000000000000001E-3</v>
      </c>
      <c r="M128" s="4">
        <v>3</v>
      </c>
      <c r="N128" s="4">
        <v>1544.863059</v>
      </c>
      <c r="O128" s="4">
        <v>122039.9863268476</v>
      </c>
      <c r="P128" s="4">
        <v>825.73115141938979</v>
      </c>
      <c r="Q128" s="4">
        <v>2097.3571246052502</v>
      </c>
      <c r="R128" s="2">
        <v>55356472.465480492</v>
      </c>
      <c r="S128" s="2">
        <v>133036463.50752342</v>
      </c>
      <c r="T128" s="2">
        <v>352546628.29493707</v>
      </c>
      <c r="U128" s="2">
        <v>2097.3599999999997</v>
      </c>
      <c r="V128" s="2">
        <v>0.5</v>
      </c>
      <c r="W128" s="2">
        <v>0</v>
      </c>
    </row>
    <row r="129" spans="1:23" x14ac:dyDescent="0.25">
      <c r="A129" s="4" t="s">
        <v>39</v>
      </c>
      <c r="B129" s="4" t="s">
        <v>40</v>
      </c>
      <c r="C129" s="4">
        <v>3</v>
      </c>
      <c r="D129" s="4">
        <v>2</v>
      </c>
      <c r="E129" s="4">
        <v>6</v>
      </c>
      <c r="F129" s="4">
        <v>7922.1341039999998</v>
      </c>
      <c r="G129" s="4">
        <v>20993.65538</v>
      </c>
      <c r="H129" s="4">
        <v>3296.400001</v>
      </c>
      <c r="I129" s="4">
        <v>3.2964000009999999</v>
      </c>
      <c r="J129" s="4">
        <v>3.2964000000000001E-3</v>
      </c>
      <c r="K129" s="4">
        <v>7.2673093690000004</v>
      </c>
      <c r="L129" s="4">
        <v>1.2E-2</v>
      </c>
      <c r="M129" s="4">
        <v>3</v>
      </c>
      <c r="N129" s="4">
        <v>65.005916630000002</v>
      </c>
      <c r="O129" s="4">
        <v>9.7916017086089191</v>
      </c>
      <c r="P129" s="4">
        <v>28.266966238472971</v>
      </c>
      <c r="Q129" s="4">
        <v>71.798094245721344</v>
      </c>
      <c r="R129" s="4">
        <v>4441.4011070429005</v>
      </c>
      <c r="S129" s="4">
        <v>10673.879132523194</v>
      </c>
      <c r="T129" s="4">
        <v>28285.779701186464</v>
      </c>
      <c r="U129" s="4">
        <v>150.93</v>
      </c>
      <c r="V129" s="4">
        <v>0.11</v>
      </c>
      <c r="W129" s="4">
        <v>0.13</v>
      </c>
    </row>
    <row r="130" spans="1:23" x14ac:dyDescent="0.25">
      <c r="A130" s="4" t="s">
        <v>41</v>
      </c>
      <c r="B130" s="4" t="s">
        <v>42</v>
      </c>
      <c r="C130" s="4">
        <v>3</v>
      </c>
      <c r="D130" s="4">
        <v>4</v>
      </c>
      <c r="E130" s="4">
        <v>12</v>
      </c>
      <c r="F130" s="4">
        <v>4816.6635390000001</v>
      </c>
      <c r="G130" s="4">
        <v>12764.158380000001</v>
      </c>
      <c r="H130" s="4">
        <v>2004.2136989999999</v>
      </c>
      <c r="I130" s="4">
        <v>2.0042136990000001</v>
      </c>
      <c r="J130" s="4">
        <v>2.0042139999999998E-3</v>
      </c>
      <c r="K130" s="4">
        <v>4.4185296039999997</v>
      </c>
      <c r="L130" s="4">
        <v>1.34E-2</v>
      </c>
      <c r="M130" s="4">
        <v>3.1</v>
      </c>
      <c r="N130" s="4">
        <v>46.698504929999999</v>
      </c>
      <c r="O130" s="4">
        <v>16.581052355175359</v>
      </c>
      <c r="P130" s="4">
        <v>28.16685746255764</v>
      </c>
      <c r="Q130" s="4">
        <v>71.543817954896411</v>
      </c>
      <c r="R130" s="4">
        <v>7521.0477792886577</v>
      </c>
      <c r="S130" s="4">
        <v>18075.096801943422</v>
      </c>
      <c r="T130" s="4">
        <v>47899.006525150064</v>
      </c>
      <c r="U130" s="4">
        <v>91.5</v>
      </c>
      <c r="V130" s="4">
        <v>0.12690000000000001</v>
      </c>
      <c r="W130" s="4">
        <v>0</v>
      </c>
    </row>
    <row r="131" spans="1:23" x14ac:dyDescent="0.25">
      <c r="A131" s="4" t="s">
        <v>43</v>
      </c>
      <c r="B131" s="4" t="s">
        <v>44</v>
      </c>
      <c r="C131" s="4">
        <v>3</v>
      </c>
      <c r="D131" s="4">
        <v>2</v>
      </c>
      <c r="E131" s="4">
        <v>6</v>
      </c>
      <c r="F131" s="4">
        <v>732.42009129999997</v>
      </c>
      <c r="G131" s="4">
        <v>1940.9132420000001</v>
      </c>
      <c r="H131" s="4">
        <v>304.76</v>
      </c>
      <c r="I131" s="4">
        <v>0.30475999999999998</v>
      </c>
      <c r="J131" s="4">
        <v>3.0476E-4</v>
      </c>
      <c r="K131" s="4">
        <v>0.67187999099999995</v>
      </c>
      <c r="L131" s="4">
        <v>1.44E-2</v>
      </c>
      <c r="M131" s="4">
        <v>3</v>
      </c>
      <c r="N131" s="4">
        <v>27.66082682</v>
      </c>
      <c r="O131" s="4">
        <v>2.777495453994816</v>
      </c>
      <c r="P131" s="4">
        <v>17.477741991862246</v>
      </c>
      <c r="Q131" s="4">
        <v>44.393464659330107</v>
      </c>
      <c r="R131" s="2">
        <v>1259.8522439217716</v>
      </c>
      <c r="S131" s="2">
        <v>3027.7631432871221</v>
      </c>
      <c r="T131" s="2">
        <v>8023.5723297108734</v>
      </c>
      <c r="U131" s="2">
        <v>47.633333333333333</v>
      </c>
      <c r="V131" s="2">
        <v>0.44799999999999995</v>
      </c>
      <c r="W131" s="2">
        <v>0</v>
      </c>
    </row>
    <row r="132" spans="1:23" x14ac:dyDescent="0.25">
      <c r="A132" s="4" t="s">
        <v>45</v>
      </c>
      <c r="B132" s="4" t="s">
        <v>46</v>
      </c>
      <c r="C132" s="4">
        <v>3</v>
      </c>
      <c r="D132" s="4">
        <v>5</v>
      </c>
      <c r="E132" s="4">
        <v>15</v>
      </c>
      <c r="F132" s="4">
        <v>5086.8830930000004</v>
      </c>
      <c r="G132" s="4">
        <v>13480.2402</v>
      </c>
      <c r="H132" s="4">
        <v>2116.652055</v>
      </c>
      <c r="I132" s="4">
        <v>2.1166520549999999</v>
      </c>
      <c r="J132" s="4">
        <v>2.1166520000000001E-3</v>
      </c>
      <c r="K132" s="4">
        <v>4.6664134529999997</v>
      </c>
      <c r="L132" s="4">
        <v>3.96E-3</v>
      </c>
      <c r="M132" s="4">
        <v>3.2</v>
      </c>
      <c r="N132" s="4">
        <v>61.657472030000001</v>
      </c>
      <c r="O132" s="4">
        <v>680.82295237423421</v>
      </c>
      <c r="P132" s="4">
        <v>115.19083516185107</v>
      </c>
      <c r="Q132" s="4">
        <v>292.5847213111017</v>
      </c>
      <c r="R132" s="2">
        <v>308816.46377799084</v>
      </c>
      <c r="S132" s="2">
        <v>742168.86272047786</v>
      </c>
      <c r="T132" s="2">
        <v>1966747.4862092664</v>
      </c>
      <c r="U132" s="2">
        <v>300.78571428571428</v>
      </c>
      <c r="V132" s="2">
        <v>0.24014285714285719</v>
      </c>
      <c r="W132" s="2">
        <v>0</v>
      </c>
    </row>
    <row r="133" spans="1:23" x14ac:dyDescent="0.25">
      <c r="A133" s="2" t="s">
        <v>47</v>
      </c>
      <c r="B133" s="4" t="s">
        <v>48</v>
      </c>
      <c r="C133" s="4">
        <v>3</v>
      </c>
      <c r="D133" s="4">
        <v>1</v>
      </c>
      <c r="E133" s="4">
        <v>3</v>
      </c>
      <c r="F133" s="4">
        <v>192.26147560000001</v>
      </c>
      <c r="G133" s="4">
        <v>509.49291040000003</v>
      </c>
      <c r="H133" s="4">
        <v>79.999999997160003</v>
      </c>
      <c r="I133" s="4">
        <v>7.999999999716001E-2</v>
      </c>
      <c r="J133" s="4">
        <v>7.9999999997160007E-5</v>
      </c>
      <c r="K133" s="4">
        <v>0.17636959999373888</v>
      </c>
      <c r="L133" s="3">
        <v>1.23E-2</v>
      </c>
      <c r="M133" s="3">
        <v>3.2</v>
      </c>
      <c r="N133" s="4">
        <v>15.546057640091004</v>
      </c>
      <c r="O133" s="4">
        <v>1.8558784479473054</v>
      </c>
      <c r="P133" s="4">
        <v>12.770293212588555</v>
      </c>
      <c r="Q133" s="4">
        <v>32.436544759974929</v>
      </c>
      <c r="R133" s="2">
        <v>841.81330476331766</v>
      </c>
      <c r="S133" s="2">
        <v>2023.1033519906698</v>
      </c>
      <c r="T133" s="2">
        <v>5361.2238827752744</v>
      </c>
      <c r="U133" s="2">
        <v>39.200000000000003</v>
      </c>
      <c r="V133" s="2">
        <v>0.58571428571428563</v>
      </c>
      <c r="W133" s="2">
        <v>0</v>
      </c>
    </row>
    <row r="134" spans="1:23" x14ac:dyDescent="0.25">
      <c r="A134" s="2" t="s">
        <v>49</v>
      </c>
      <c r="B134" s="4" t="s">
        <v>50</v>
      </c>
      <c r="C134" s="4">
        <v>3</v>
      </c>
      <c r="D134" s="4">
        <v>1</v>
      </c>
      <c r="E134" s="4">
        <v>3</v>
      </c>
      <c r="F134" s="4">
        <v>732.42009129999997</v>
      </c>
      <c r="G134" s="4">
        <v>1940.9132420000001</v>
      </c>
      <c r="H134" s="4">
        <v>304.75999998992995</v>
      </c>
      <c r="I134" s="4">
        <v>0.30475999998992997</v>
      </c>
      <c r="J134" s="4">
        <v>3.0475999998992999E-4</v>
      </c>
      <c r="K134" s="4">
        <v>0.6718799911777994</v>
      </c>
      <c r="L134" s="3">
        <v>1.2E-2</v>
      </c>
      <c r="M134" s="3">
        <v>3.1</v>
      </c>
      <c r="N134" s="4">
        <v>26.356984171020404</v>
      </c>
      <c r="O134" s="4">
        <v>0.69553360117709406</v>
      </c>
      <c r="P134" s="4">
        <v>10.49323085079137</v>
      </c>
      <c r="Q134" s="4">
        <v>26.652806361010079</v>
      </c>
      <c r="R134" s="2">
        <v>315.48910976816597</v>
      </c>
      <c r="S134" s="2">
        <v>758.20502227389079</v>
      </c>
      <c r="T134" s="2">
        <v>2009.2433090258105</v>
      </c>
      <c r="U134" s="2">
        <v>54.3</v>
      </c>
      <c r="V134" s="2">
        <v>0.22500000000000001</v>
      </c>
      <c r="W134" s="2">
        <v>0</v>
      </c>
    </row>
    <row r="135" spans="1:23" x14ac:dyDescent="0.25">
      <c r="A135" s="2" t="s">
        <v>51</v>
      </c>
      <c r="B135" s="4" t="s">
        <v>52</v>
      </c>
      <c r="C135" s="4">
        <v>3</v>
      </c>
      <c r="D135" s="4">
        <v>1</v>
      </c>
      <c r="E135" s="4">
        <v>3</v>
      </c>
      <c r="F135" s="4">
        <v>1548.9065129999999</v>
      </c>
      <c r="G135" s="4">
        <v>4104.6022599999997</v>
      </c>
      <c r="H135" s="4">
        <v>644.50000005929996</v>
      </c>
      <c r="I135" s="4">
        <v>0.64450000005929997</v>
      </c>
      <c r="J135" s="4">
        <v>6.445000000593E-4</v>
      </c>
      <c r="K135" s="4">
        <v>1.4208775901307338</v>
      </c>
      <c r="L135" s="3">
        <v>1.24E-2</v>
      </c>
      <c r="M135" s="3">
        <v>3.2</v>
      </c>
      <c r="N135" s="4">
        <v>29.763766337987356</v>
      </c>
      <c r="O135" s="4">
        <v>4.366930968595243E-2</v>
      </c>
      <c r="P135" s="4">
        <v>3.9467108917405</v>
      </c>
      <c r="Q135" s="4">
        <v>10.02464566502087</v>
      </c>
      <c r="R135" s="2">
        <v>19.808089233497125</v>
      </c>
      <c r="S135" s="2">
        <v>47.604155812297819</v>
      </c>
      <c r="T135" s="2">
        <v>126.15101290258922</v>
      </c>
      <c r="U135" s="4">
        <v>20.9</v>
      </c>
      <c r="V135" s="4">
        <v>0.19500000000000001</v>
      </c>
      <c r="W135" s="4">
        <v>-0.35</v>
      </c>
    </row>
    <row r="136" spans="1:23" x14ac:dyDescent="0.25">
      <c r="A136" s="4" t="s">
        <v>53</v>
      </c>
      <c r="B136" s="4" t="s">
        <v>54</v>
      </c>
      <c r="C136" s="4">
        <v>3</v>
      </c>
      <c r="D136" s="4">
        <v>2</v>
      </c>
      <c r="E136" s="4">
        <v>6</v>
      </c>
      <c r="F136" s="4">
        <v>1548.9065129999999</v>
      </c>
      <c r="G136" s="4">
        <v>4104.6022599999997</v>
      </c>
      <c r="H136" s="4">
        <v>644.50000009999997</v>
      </c>
      <c r="I136" s="4">
        <v>0.64449999999999996</v>
      </c>
      <c r="J136" s="4">
        <v>6.445E-4</v>
      </c>
      <c r="K136" s="4">
        <v>1.4208775899999999</v>
      </c>
      <c r="L136" s="4">
        <v>1.2E-2</v>
      </c>
      <c r="M136" s="4">
        <v>2.95</v>
      </c>
      <c r="N136" s="4">
        <v>40.123975620000003</v>
      </c>
      <c r="O136" s="4">
        <v>0.40482448204776578</v>
      </c>
      <c r="P136" s="4">
        <v>10.321105296418812</v>
      </c>
      <c r="Q136" s="4">
        <v>26.215607452903786</v>
      </c>
      <c r="R136" s="4">
        <v>183.62551462282198</v>
      </c>
      <c r="S136" s="4">
        <v>441.30140500558036</v>
      </c>
      <c r="T136" s="4">
        <v>1169.448723264788</v>
      </c>
      <c r="U136" s="4">
        <v>41</v>
      </c>
      <c r="V136" s="4">
        <v>0.17</v>
      </c>
      <c r="W136" s="4">
        <v>0</v>
      </c>
    </row>
    <row r="137" spans="1:23" x14ac:dyDescent="0.25">
      <c r="A137" s="4" t="s">
        <v>55</v>
      </c>
      <c r="B137" s="4" t="s">
        <v>56</v>
      </c>
      <c r="C137" s="4">
        <v>3</v>
      </c>
      <c r="D137" s="4">
        <v>1</v>
      </c>
      <c r="E137" s="4">
        <v>3</v>
      </c>
      <c r="F137" s="4">
        <v>455.65969719999998</v>
      </c>
      <c r="G137" s="4">
        <v>1207.498198</v>
      </c>
      <c r="H137" s="4">
        <v>189.6</v>
      </c>
      <c r="I137" s="4">
        <v>0.18959999999999999</v>
      </c>
      <c r="J137" s="4">
        <v>1.896E-4</v>
      </c>
      <c r="K137" s="4">
        <v>0.417995952</v>
      </c>
      <c r="L137" s="4">
        <v>1.2999999999999999E-2</v>
      </c>
      <c r="M137" s="4">
        <v>3</v>
      </c>
      <c r="N137" s="4">
        <v>24.432336070000002</v>
      </c>
      <c r="O137" s="4">
        <v>1.4572956392570955</v>
      </c>
      <c r="P137" s="4">
        <v>14.585561072478503</v>
      </c>
      <c r="Q137" s="4">
        <v>37.047325124095401</v>
      </c>
      <c r="R137" s="4">
        <v>661.0189689184964</v>
      </c>
      <c r="S137" s="4">
        <v>1588.6060296046535</v>
      </c>
      <c r="T137" s="4">
        <v>4209.8059784523311</v>
      </c>
      <c r="U137" s="4">
        <v>152</v>
      </c>
      <c r="V137" s="4">
        <v>9.6000000000000002E-2</v>
      </c>
      <c r="W137" s="4">
        <v>0.09</v>
      </c>
    </row>
    <row r="138" spans="1:23" x14ac:dyDescent="0.25">
      <c r="A138" s="4" t="s">
        <v>57</v>
      </c>
      <c r="B138" s="4" t="s">
        <v>58</v>
      </c>
      <c r="C138" s="4">
        <v>3</v>
      </c>
      <c r="D138" s="4">
        <v>2</v>
      </c>
      <c r="E138" s="4">
        <v>6</v>
      </c>
      <c r="F138" s="4">
        <v>3981.7351600000002</v>
      </c>
      <c r="G138" s="4">
        <v>10551.598169999999</v>
      </c>
      <c r="H138" s="4">
        <v>1656.8</v>
      </c>
      <c r="I138" s="4">
        <v>1.6568000000000001</v>
      </c>
      <c r="J138" s="4">
        <v>1.6567999999999999E-3</v>
      </c>
      <c r="K138" s="4">
        <v>3.652614416</v>
      </c>
      <c r="L138" s="4">
        <v>4.0000000000000001E-3</v>
      </c>
      <c r="M138" s="4">
        <v>3.1</v>
      </c>
      <c r="N138" s="4">
        <v>51.975182889999999</v>
      </c>
      <c r="O138" s="4">
        <v>3.9067424584819719</v>
      </c>
      <c r="P138" s="4">
        <v>26.097110710709384</v>
      </c>
      <c r="Q138" s="4">
        <v>66.286661205201838</v>
      </c>
      <c r="R138" s="4">
        <v>1772.0706781585814</v>
      </c>
      <c r="S138" s="4">
        <v>4258.7615432794546</v>
      </c>
      <c r="T138" s="4">
        <v>11285.718089690554</v>
      </c>
      <c r="U138" s="4">
        <v>72.900000000000006</v>
      </c>
      <c r="V138" s="4">
        <v>0.4</v>
      </c>
      <c r="W138" s="4">
        <v>0</v>
      </c>
    </row>
    <row r="139" spans="1:23" x14ac:dyDescent="0.25">
      <c r="A139" s="4" t="s">
        <v>59</v>
      </c>
      <c r="B139" s="4" t="s">
        <v>60</v>
      </c>
      <c r="C139" s="4">
        <v>3</v>
      </c>
      <c r="D139" s="4">
        <v>2</v>
      </c>
      <c r="E139" s="4">
        <v>6</v>
      </c>
      <c r="F139" s="4">
        <v>1548.9065129999999</v>
      </c>
      <c r="G139" s="4">
        <v>4104.6022599999997</v>
      </c>
      <c r="H139" s="4">
        <v>644.50000009999997</v>
      </c>
      <c r="I139" s="4">
        <v>0.64449999999999996</v>
      </c>
      <c r="J139" s="4">
        <v>6.445E-4</v>
      </c>
      <c r="K139" s="4">
        <v>1.4208775899999999</v>
      </c>
      <c r="L139" s="4">
        <v>1.6799999999999999E-2</v>
      </c>
      <c r="M139" s="4">
        <v>3.1</v>
      </c>
      <c r="N139" s="4">
        <v>30.1079939</v>
      </c>
      <c r="O139" s="4">
        <v>38.073451818461308</v>
      </c>
      <c r="P139" s="4">
        <v>34.238475686296084</v>
      </c>
      <c r="Q139" s="4">
        <v>86.965728243192046</v>
      </c>
      <c r="R139" s="4">
        <v>17269.847782593512</v>
      </c>
      <c r="S139" s="4">
        <v>41504.080227333594</v>
      </c>
      <c r="T139" s="4">
        <v>109985.81260243402</v>
      </c>
      <c r="U139" s="4">
        <v>263.2</v>
      </c>
      <c r="V139" s="4">
        <v>7.0000000000000007E-2</v>
      </c>
      <c r="W139" s="4">
        <v>0.27</v>
      </c>
    </row>
    <row r="140" spans="1:23" x14ac:dyDescent="0.25">
      <c r="A140" s="4" t="s">
        <v>61</v>
      </c>
      <c r="B140" s="4" t="s">
        <v>62</v>
      </c>
      <c r="C140" s="4">
        <v>3</v>
      </c>
      <c r="D140" s="4">
        <v>1</v>
      </c>
      <c r="E140" s="4">
        <v>3</v>
      </c>
      <c r="F140" s="4">
        <v>91.492429720000004</v>
      </c>
      <c r="G140" s="4">
        <v>242.45493880000001</v>
      </c>
      <c r="H140" s="4">
        <v>38.070000010000001</v>
      </c>
      <c r="I140" s="4">
        <v>3.807E-2</v>
      </c>
      <c r="J140" s="4">
        <v>3.8099999999999998E-5</v>
      </c>
      <c r="K140" s="4">
        <v>8.3929882999999997E-2</v>
      </c>
      <c r="L140" s="4">
        <v>1.2500000000000001E-2</v>
      </c>
      <c r="M140" s="4">
        <v>3</v>
      </c>
      <c r="N140" s="4">
        <v>14.495202539999999</v>
      </c>
      <c r="O140" s="4">
        <v>0.16925822579919275</v>
      </c>
      <c r="P140" s="4">
        <v>7.2099949321631094</v>
      </c>
      <c r="Q140" s="4">
        <v>18.313387127694298</v>
      </c>
      <c r="R140" s="4">
        <v>76.774331086170292</v>
      </c>
      <c r="S140" s="4">
        <v>184.5093272919257</v>
      </c>
      <c r="T140" s="4">
        <v>488.94971732360307</v>
      </c>
      <c r="U140" s="4">
        <v>33.700000000000003</v>
      </c>
      <c r="V140" s="4">
        <v>0.32</v>
      </c>
      <c r="W140" s="4">
        <v>0.55000000000000004</v>
      </c>
    </row>
    <row r="141" spans="1:23" x14ac:dyDescent="0.25">
      <c r="A141" s="4" t="s">
        <v>63</v>
      </c>
      <c r="B141" s="4" t="s">
        <v>64</v>
      </c>
      <c r="C141" s="4">
        <v>3</v>
      </c>
      <c r="D141" s="4">
        <v>2</v>
      </c>
      <c r="E141" s="4">
        <v>6</v>
      </c>
      <c r="F141" s="4">
        <v>732.42009129999997</v>
      </c>
      <c r="G141" s="4">
        <v>1940.9132420000001</v>
      </c>
      <c r="H141" s="4">
        <v>304.76</v>
      </c>
      <c r="I141" s="4">
        <v>0.30475999999999998</v>
      </c>
      <c r="J141" s="4">
        <v>3.0476E-4</v>
      </c>
      <c r="K141" s="4">
        <v>0.67187999099999995</v>
      </c>
      <c r="L141" s="4">
        <v>1.2E-2</v>
      </c>
      <c r="M141" s="4">
        <v>3.1</v>
      </c>
      <c r="N141" s="4">
        <v>26.35698417</v>
      </c>
      <c r="O141" s="4">
        <v>2.4308079206819979</v>
      </c>
      <c r="P141" s="4">
        <v>15.711224800594193</v>
      </c>
      <c r="Q141" s="4">
        <v>39.906510993509251</v>
      </c>
      <c r="R141" s="4">
        <v>1102.5972370213451</v>
      </c>
      <c r="S141" s="4">
        <v>2649.8371473716534</v>
      </c>
      <c r="T141" s="4">
        <v>7022.0684405348811</v>
      </c>
      <c r="U141" s="4">
        <v>42.5</v>
      </c>
      <c r="V141" s="4">
        <v>0.47</v>
      </c>
      <c r="W141" s="4">
        <v>0.05</v>
      </c>
    </row>
    <row r="142" spans="1:23" x14ac:dyDescent="0.25">
      <c r="A142" s="4" t="s">
        <v>65</v>
      </c>
      <c r="B142" s="4" t="s">
        <v>66</v>
      </c>
      <c r="C142" s="4">
        <v>3</v>
      </c>
      <c r="D142" s="4">
        <v>3</v>
      </c>
      <c r="E142" s="4">
        <v>9</v>
      </c>
      <c r="F142" s="4">
        <v>1800</v>
      </c>
      <c r="G142" s="4">
        <v>4770</v>
      </c>
      <c r="H142" s="4">
        <v>748.98</v>
      </c>
      <c r="I142" s="4">
        <v>0.74897999999999998</v>
      </c>
      <c r="J142" s="4">
        <v>7.4898E-4</v>
      </c>
      <c r="K142" s="4">
        <v>1.6512162880000001</v>
      </c>
      <c r="L142" s="4">
        <v>1.2699999999999999E-2</v>
      </c>
      <c r="M142" s="4">
        <v>3.1</v>
      </c>
      <c r="N142" s="4">
        <v>34.587938440000002</v>
      </c>
      <c r="O142" s="4">
        <v>4.8091322899113846</v>
      </c>
      <c r="P142" s="4">
        <v>19.224415369699678</v>
      </c>
      <c r="Q142" s="4">
        <v>48.830015039037185</v>
      </c>
      <c r="R142" s="4">
        <v>2181.3883072417852</v>
      </c>
      <c r="S142" s="4">
        <v>5242.4616852722547</v>
      </c>
      <c r="T142" s="4">
        <v>13892.523465971475</v>
      </c>
      <c r="U142" s="4">
        <v>58.5</v>
      </c>
      <c r="V142" s="4">
        <v>0.2</v>
      </c>
      <c r="W142" s="4">
        <v>0</v>
      </c>
    </row>
    <row r="143" spans="1:23" x14ac:dyDescent="0.25">
      <c r="A143" s="4" t="s">
        <v>67</v>
      </c>
      <c r="B143" s="4" t="s">
        <v>68</v>
      </c>
      <c r="C143" s="4">
        <v>3</v>
      </c>
      <c r="D143" s="4">
        <v>1</v>
      </c>
      <c r="E143" s="4">
        <v>3</v>
      </c>
      <c r="F143" s="4">
        <v>60.65</v>
      </c>
      <c r="G143" s="4">
        <v>160.72999999999999</v>
      </c>
      <c r="H143" s="4">
        <v>25.236464999999999</v>
      </c>
      <c r="I143" s="4">
        <v>2.5236465E-2</v>
      </c>
      <c r="J143" s="4">
        <v>2.5199999999999999E-5</v>
      </c>
      <c r="K143" s="4">
        <v>5.5636814999999999E-2</v>
      </c>
      <c r="L143" s="4">
        <v>1.29E-2</v>
      </c>
      <c r="M143" s="4">
        <v>3.05</v>
      </c>
      <c r="N143" s="4">
        <v>11.99942031</v>
      </c>
      <c r="O143" s="4">
        <v>0.22419470726138793</v>
      </c>
      <c r="P143" s="4">
        <v>7.4605949937208234</v>
      </c>
      <c r="Q143" s="4">
        <v>18.949911284050891</v>
      </c>
      <c r="R143" s="4">
        <v>101.6931295467645</v>
      </c>
      <c r="S143" s="4">
        <v>244.3958893217123</v>
      </c>
      <c r="T143" s="4">
        <v>647.64910670253755</v>
      </c>
      <c r="U143" s="4">
        <v>42</v>
      </c>
      <c r="V143" s="4">
        <v>0.2</v>
      </c>
      <c r="W143" s="4">
        <v>0</v>
      </c>
    </row>
    <row r="144" spans="1:23" x14ac:dyDescent="0.25">
      <c r="A144" s="4" t="s">
        <v>69</v>
      </c>
      <c r="B144" s="4" t="s">
        <v>70</v>
      </c>
      <c r="C144" s="4">
        <v>3</v>
      </c>
      <c r="D144" s="4">
        <v>1</v>
      </c>
      <c r="E144" s="4">
        <v>3</v>
      </c>
      <c r="F144" s="4">
        <v>192.26147560000001</v>
      </c>
      <c r="G144" s="4">
        <v>509.49291040000003</v>
      </c>
      <c r="H144" s="4">
        <v>80</v>
      </c>
      <c r="I144" s="4">
        <v>0.08</v>
      </c>
      <c r="J144" s="4">
        <v>8.0000000000000007E-5</v>
      </c>
      <c r="K144" s="4">
        <v>0.17636959999999999</v>
      </c>
      <c r="L144" s="4">
        <v>0.01</v>
      </c>
      <c r="M144" s="4">
        <v>2.9</v>
      </c>
      <c r="N144" s="4">
        <v>22.176504810000001</v>
      </c>
      <c r="O144" s="4">
        <v>0.12072496109088769</v>
      </c>
      <c r="P144" s="4">
        <v>7.6611077402191885</v>
      </c>
      <c r="Q144" s="4">
        <v>19.459213660156738</v>
      </c>
      <c r="R144" s="4">
        <v>54.759986342720147</v>
      </c>
      <c r="S144" s="4">
        <v>131.6029472307622</v>
      </c>
      <c r="T144" s="4">
        <v>348.74781016151979</v>
      </c>
      <c r="U144" s="4">
        <v>37.700000000000003</v>
      </c>
      <c r="V144" s="4">
        <v>0.24199999999999999</v>
      </c>
      <c r="W144" s="4">
        <v>0</v>
      </c>
    </row>
    <row r="145" spans="1:23" x14ac:dyDescent="0.25">
      <c r="A145" s="2" t="s">
        <v>71</v>
      </c>
      <c r="B145" s="4" t="s">
        <v>72</v>
      </c>
      <c r="C145" s="4">
        <v>3</v>
      </c>
      <c r="D145" s="4">
        <v>1</v>
      </c>
      <c r="E145" s="4">
        <v>3</v>
      </c>
      <c r="F145" s="4">
        <v>5.0708964190000003</v>
      </c>
      <c r="G145" s="4">
        <v>13.43787551</v>
      </c>
      <c r="H145" s="4">
        <v>2.1099999999459</v>
      </c>
      <c r="I145" s="4">
        <v>2.1099999999458999E-3</v>
      </c>
      <c r="J145" s="4">
        <v>2.1099999999459001E-6</v>
      </c>
      <c r="K145" s="4">
        <v>4.6517481998807298E-3</v>
      </c>
      <c r="L145" s="3">
        <v>1.0999999999999999E-2</v>
      </c>
      <c r="M145" s="3">
        <v>3.01</v>
      </c>
      <c r="N145" s="4">
        <v>5.7337022923298262</v>
      </c>
      <c r="O145" s="4">
        <v>4.2265075202375779E-3</v>
      </c>
      <c r="P145" s="4">
        <v>2.1866000103244061</v>
      </c>
      <c r="Q145" s="4">
        <v>5.5539640262239915</v>
      </c>
      <c r="R145" s="2">
        <v>1.9171138428561738</v>
      </c>
      <c r="S145" s="2">
        <v>4.6073392041724919</v>
      </c>
      <c r="T145" s="2">
        <v>12.209448891057104</v>
      </c>
      <c r="U145" s="4">
        <v>9</v>
      </c>
      <c r="V145" s="4">
        <v>0.32</v>
      </c>
      <c r="W145" s="4">
        <v>0</v>
      </c>
    </row>
    <row r="146" spans="1:23" x14ac:dyDescent="0.25">
      <c r="A146" s="4" t="s">
        <v>73</v>
      </c>
      <c r="B146" s="4" t="s">
        <v>74</v>
      </c>
      <c r="C146" s="4">
        <v>3</v>
      </c>
      <c r="D146" s="4">
        <v>2</v>
      </c>
      <c r="E146" s="4">
        <v>6</v>
      </c>
      <c r="F146" s="4">
        <v>732.42009129999997</v>
      </c>
      <c r="G146" s="4">
        <v>1940.9132420000001</v>
      </c>
      <c r="H146" s="4">
        <v>304.76</v>
      </c>
      <c r="I146" s="4">
        <v>0.30475999999999998</v>
      </c>
      <c r="J146" s="4">
        <v>3.0476E-4</v>
      </c>
      <c r="K146" s="4">
        <v>0.67187999099999995</v>
      </c>
      <c r="L146" s="4">
        <v>1.4E-2</v>
      </c>
      <c r="M146" s="4">
        <v>2.8</v>
      </c>
      <c r="N146" s="4">
        <v>35.418076749999997</v>
      </c>
      <c r="O146" s="4">
        <v>0.98383309943816588</v>
      </c>
      <c r="P146" s="4">
        <v>15.978820944146554</v>
      </c>
      <c r="Q146" s="4">
        <v>40.586205198132248</v>
      </c>
      <c r="R146" s="4">
        <v>446.2597179732407</v>
      </c>
      <c r="S146" s="4">
        <v>1072.4818985177617</v>
      </c>
      <c r="T146" s="4">
        <v>2842.0770310720682</v>
      </c>
      <c r="U146" s="4">
        <v>43</v>
      </c>
      <c r="V146" s="4">
        <v>0.48</v>
      </c>
      <c r="W146" s="4">
        <v>0</v>
      </c>
    </row>
    <row r="147" spans="1:23" x14ac:dyDescent="0.25">
      <c r="A147" s="4" t="s">
        <v>75</v>
      </c>
      <c r="B147" s="4" t="s">
        <v>76</v>
      </c>
      <c r="C147" s="4">
        <v>3</v>
      </c>
      <c r="D147" s="4">
        <v>2</v>
      </c>
      <c r="E147" s="4">
        <v>6</v>
      </c>
      <c r="F147" s="4">
        <v>732.42009129999997</v>
      </c>
      <c r="G147" s="4">
        <v>1940.9132420000001</v>
      </c>
      <c r="H147" s="4">
        <v>304.76</v>
      </c>
      <c r="I147" s="4">
        <v>0.30475999999999998</v>
      </c>
      <c r="J147" s="4">
        <v>3.0476E-4</v>
      </c>
      <c r="K147" s="4">
        <v>0.67187999099999995</v>
      </c>
      <c r="L147" s="4">
        <v>2.5000000000000001E-3</v>
      </c>
      <c r="M147" s="4">
        <v>3.1</v>
      </c>
      <c r="N147" s="4">
        <v>43.717060600000003</v>
      </c>
      <c r="O147" s="4">
        <v>1.5967002065243137</v>
      </c>
      <c r="P147" s="4">
        <v>22.755454741965806</v>
      </c>
      <c r="Q147" s="4">
        <v>57.798855044593147</v>
      </c>
      <c r="R147" s="4">
        <v>724.25189217385025</v>
      </c>
      <c r="S147" s="4">
        <v>1740.5717187547471</v>
      </c>
      <c r="T147" s="4">
        <v>4612.5150547000794</v>
      </c>
      <c r="U147" s="4">
        <v>122</v>
      </c>
      <c r="V147" s="4">
        <v>0.107</v>
      </c>
      <c r="W147" s="4">
        <v>0</v>
      </c>
    </row>
    <row r="148" spans="1:23" x14ac:dyDescent="0.25">
      <c r="A148" s="4" t="s">
        <v>77</v>
      </c>
      <c r="B148" s="4" t="s">
        <v>78</v>
      </c>
      <c r="C148" s="4">
        <v>3</v>
      </c>
      <c r="D148" s="4">
        <v>3</v>
      </c>
      <c r="E148" s="4">
        <v>9</v>
      </c>
      <c r="F148" s="4">
        <v>123834.1152</v>
      </c>
      <c r="G148" s="4">
        <v>328160.40529999998</v>
      </c>
      <c r="H148" s="4">
        <v>51527.375330000003</v>
      </c>
      <c r="I148" s="4">
        <v>51.527375329999998</v>
      </c>
      <c r="J148" s="4">
        <v>5.1527375E-2</v>
      </c>
      <c r="K148" s="4">
        <v>113.5982822</v>
      </c>
      <c r="L148" s="4">
        <v>3.5000000000000003E-2</v>
      </c>
      <c r="M148" s="4">
        <v>2.9</v>
      </c>
      <c r="N148" s="4">
        <v>133.93256890000001</v>
      </c>
      <c r="O148" s="4">
        <v>396.44039314893666</v>
      </c>
      <c r="P148" s="4">
        <v>81.138506834037244</v>
      </c>
      <c r="Q148" s="4">
        <v>206.09180735845459</v>
      </c>
      <c r="R148" s="2">
        <v>179822.55134623504</v>
      </c>
      <c r="S148" s="2">
        <v>432161.86336514069</v>
      </c>
      <c r="T148" s="2">
        <v>1145228.9379176227</v>
      </c>
      <c r="U148" s="4">
        <v>208.40700000000004</v>
      </c>
      <c r="V148" s="4">
        <v>0.5</v>
      </c>
      <c r="W148" s="4">
        <v>0</v>
      </c>
    </row>
    <row r="149" spans="1:23" x14ac:dyDescent="0.25">
      <c r="A149" s="4" t="s">
        <v>79</v>
      </c>
      <c r="B149" s="4" t="s">
        <v>80</v>
      </c>
      <c r="C149" s="4">
        <v>3</v>
      </c>
      <c r="D149" s="4">
        <v>2</v>
      </c>
      <c r="E149" s="4">
        <v>6</v>
      </c>
      <c r="F149" s="4">
        <v>1548.9065129999999</v>
      </c>
      <c r="G149" s="4">
        <v>4104.6022599999997</v>
      </c>
      <c r="H149" s="4">
        <v>644.50000009999997</v>
      </c>
      <c r="I149" s="4">
        <v>0.64449999999999996</v>
      </c>
      <c r="J149" s="4">
        <v>6.445E-4</v>
      </c>
      <c r="K149" s="4">
        <v>1.4208775899999999</v>
      </c>
      <c r="L149" s="4">
        <v>3.3999999999999998E-3</v>
      </c>
      <c r="M149" s="4">
        <v>3.2850000000000001</v>
      </c>
      <c r="N149" s="4">
        <v>29.76376634</v>
      </c>
      <c r="O149" s="4">
        <v>1.1902389469204189</v>
      </c>
      <c r="P149" s="4">
        <v>15.078883103792364</v>
      </c>
      <c r="Q149" s="4">
        <v>38.300363083632604</v>
      </c>
      <c r="R149" s="4">
        <v>539.88394685724472</v>
      </c>
      <c r="S149" s="4">
        <v>1297.4860534901338</v>
      </c>
      <c r="T149" s="4">
        <v>3438.3380417488547</v>
      </c>
      <c r="U149" s="4">
        <v>59.9</v>
      </c>
      <c r="V149" s="4">
        <v>0.17</v>
      </c>
      <c r="W149" s="4">
        <v>0</v>
      </c>
    </row>
    <row r="150" spans="1:23" x14ac:dyDescent="0.25">
      <c r="A150" s="4" t="s">
        <v>81</v>
      </c>
      <c r="B150" s="4" t="s">
        <v>82</v>
      </c>
      <c r="C150" s="4">
        <v>3</v>
      </c>
      <c r="D150" s="4">
        <v>2</v>
      </c>
      <c r="E150" s="4">
        <v>6</v>
      </c>
      <c r="F150" s="4">
        <v>732.42009129999997</v>
      </c>
      <c r="G150" s="4">
        <v>1940.9132420000001</v>
      </c>
      <c r="H150" s="4">
        <v>304.76</v>
      </c>
      <c r="I150" s="4">
        <v>0.30475999999999998</v>
      </c>
      <c r="J150" s="4">
        <v>3.0476E-4</v>
      </c>
      <c r="K150" s="4">
        <v>0.67187999099999995</v>
      </c>
      <c r="L150" s="4">
        <v>1.4999999999999999E-2</v>
      </c>
      <c r="M150" s="4">
        <v>3</v>
      </c>
      <c r="N150" s="4">
        <v>27.286986030000001</v>
      </c>
      <c r="O150" s="4">
        <v>10.296053813818979</v>
      </c>
      <c r="P150" s="4">
        <v>26.683833205375471</v>
      </c>
      <c r="Q150" s="4">
        <v>67.776936341653695</v>
      </c>
      <c r="R150" s="4">
        <v>4670.2170051160647</v>
      </c>
      <c r="S150" s="4">
        <v>11223.785160096286</v>
      </c>
      <c r="T150" s="4">
        <v>29743.030674255155</v>
      </c>
      <c r="U150" s="4">
        <v>106</v>
      </c>
      <c r="V150" s="4">
        <v>0.17</v>
      </c>
      <c r="W150" s="4">
        <v>0</v>
      </c>
    </row>
    <row r="151" spans="1:23" x14ac:dyDescent="0.25">
      <c r="A151" s="4" t="s">
        <v>83</v>
      </c>
      <c r="B151" s="4" t="s">
        <v>84</v>
      </c>
      <c r="C151" s="4">
        <v>3</v>
      </c>
      <c r="D151" s="4">
        <v>7</v>
      </c>
      <c r="E151" s="4">
        <v>21</v>
      </c>
      <c r="F151" s="4">
        <v>20847.385399999999</v>
      </c>
      <c r="G151" s="4">
        <v>55245.121400000004</v>
      </c>
      <c r="H151" s="4">
        <v>8674.5970649999999</v>
      </c>
      <c r="I151" s="4">
        <v>8.6745970650000004</v>
      </c>
      <c r="J151" s="4">
        <v>8.6745969999999992E-3</v>
      </c>
      <c r="K151" s="4">
        <v>19.124190179999999</v>
      </c>
      <c r="L151" s="4">
        <v>5.4000000000000003E-3</v>
      </c>
      <c r="M151" s="4">
        <v>3</v>
      </c>
      <c r="N151" s="4">
        <v>117.11661650000001</v>
      </c>
      <c r="O151" s="4">
        <v>198.55721021722917</v>
      </c>
      <c r="P151" s="4">
        <v>100.58942753390535</v>
      </c>
      <c r="Q151" s="4">
        <v>255.49714593611961</v>
      </c>
      <c r="R151" s="4">
        <v>90064.142671856898</v>
      </c>
      <c r="S151" s="4">
        <v>216448.31211693559</v>
      </c>
      <c r="T151" s="4">
        <v>573588.0271098793</v>
      </c>
      <c r="U151" s="4">
        <v>280</v>
      </c>
      <c r="V151" s="4">
        <v>0.11600000000000001</v>
      </c>
      <c r="W151" s="4">
        <v>0</v>
      </c>
    </row>
    <row r="152" spans="1:23" x14ac:dyDescent="0.25">
      <c r="A152" s="4" t="s">
        <v>85</v>
      </c>
      <c r="B152" s="4" t="s">
        <v>86</v>
      </c>
      <c r="C152" s="4">
        <v>3</v>
      </c>
      <c r="D152" s="4">
        <v>7</v>
      </c>
      <c r="E152" s="4">
        <v>21</v>
      </c>
      <c r="F152" s="4">
        <v>20847.385399999999</v>
      </c>
      <c r="G152" s="4">
        <v>55245.121400000004</v>
      </c>
      <c r="H152" s="4">
        <v>8674.5970649999999</v>
      </c>
      <c r="I152" s="4">
        <v>8.6745970650000004</v>
      </c>
      <c r="J152" s="4">
        <v>8.6745969999999992E-3</v>
      </c>
      <c r="K152" s="4">
        <v>19.124190179999999</v>
      </c>
      <c r="L152" s="4">
        <v>5.2399999999999999E-3</v>
      </c>
      <c r="M152" s="4">
        <v>3.141</v>
      </c>
      <c r="N152" s="4">
        <v>95.480919940000007</v>
      </c>
      <c r="O152" s="4">
        <v>600.93530089230137</v>
      </c>
      <c r="P152" s="4">
        <v>112.65762213025943</v>
      </c>
      <c r="Q152" s="4">
        <v>286.15036021085893</v>
      </c>
      <c r="R152" s="2">
        <v>272579.99151432054</v>
      </c>
      <c r="S152" s="2">
        <v>655082.89236798976</v>
      </c>
      <c r="T152" s="2">
        <v>1735969.6647751727</v>
      </c>
      <c r="U152" s="4">
        <v>309.24444444444441</v>
      </c>
      <c r="V152" s="4">
        <v>0.13655555555555554</v>
      </c>
      <c r="W152" s="4">
        <v>2</v>
      </c>
    </row>
    <row r="153" spans="1:23" x14ac:dyDescent="0.25">
      <c r="A153" s="4" t="s">
        <v>87</v>
      </c>
      <c r="B153" s="4" t="s">
        <v>88</v>
      </c>
      <c r="C153" s="4">
        <v>3</v>
      </c>
      <c r="D153" s="4">
        <v>2</v>
      </c>
      <c r="E153" s="4">
        <v>6</v>
      </c>
      <c r="F153" s="4">
        <v>732.42009129999997</v>
      </c>
      <c r="G153" s="4">
        <v>1940.9132420000001</v>
      </c>
      <c r="H153" s="4">
        <v>304.76</v>
      </c>
      <c r="I153" s="4">
        <v>0.30475999999999998</v>
      </c>
      <c r="J153" s="4">
        <v>3.0476E-4</v>
      </c>
      <c r="K153" s="4">
        <v>0.67187999099999995</v>
      </c>
      <c r="L153" s="4">
        <v>6.0000000000000001E-3</v>
      </c>
      <c r="M153" s="4">
        <v>3.1</v>
      </c>
      <c r="N153" s="4">
        <v>32.961135609999999</v>
      </c>
      <c r="O153" s="4">
        <v>0.106277198462148</v>
      </c>
      <c r="P153" s="4">
        <v>7.1586185296892664</v>
      </c>
      <c r="Q153" s="4">
        <v>18.182891065410736</v>
      </c>
      <c r="R153" s="4">
        <v>48.206583657114606</v>
      </c>
      <c r="S153" s="4">
        <v>115.85336134850904</v>
      </c>
      <c r="T153" s="4">
        <v>307.01140757354892</v>
      </c>
      <c r="U153" s="4">
        <v>40.299999999999997</v>
      </c>
      <c r="V153" s="4">
        <v>0.1</v>
      </c>
      <c r="W153" s="4">
        <v>0</v>
      </c>
    </row>
    <row r="154" spans="1:23" x14ac:dyDescent="0.25">
      <c r="A154" s="4" t="s">
        <v>89</v>
      </c>
      <c r="B154" s="4" t="s">
        <v>90</v>
      </c>
      <c r="C154" s="4">
        <v>3</v>
      </c>
      <c r="D154" s="4">
        <v>8</v>
      </c>
      <c r="E154" s="4">
        <v>24</v>
      </c>
      <c r="F154" s="4">
        <v>23420.529180000001</v>
      </c>
      <c r="G154" s="4">
        <v>62064.402329999997</v>
      </c>
      <c r="H154" s="4">
        <v>9745.2821920000006</v>
      </c>
      <c r="I154" s="4">
        <v>9.7452821919999995</v>
      </c>
      <c r="J154" s="4">
        <v>9.7452819999999992E-3</v>
      </c>
      <c r="K154" s="4">
        <v>21.484644029999998</v>
      </c>
      <c r="L154" s="2">
        <v>0.05</v>
      </c>
      <c r="M154" s="2">
        <v>3.2</v>
      </c>
      <c r="N154" s="4">
        <v>134.1311675</v>
      </c>
      <c r="O154" s="4">
        <v>410.61567727717454</v>
      </c>
      <c r="P154" s="4">
        <v>44.529207347545793</v>
      </c>
      <c r="Q154" s="4">
        <v>113.10418666276631</v>
      </c>
      <c r="R154" s="4">
        <v>186252.3597160393</v>
      </c>
      <c r="S154" s="4">
        <v>447614.4189282367</v>
      </c>
      <c r="T154" s="4">
        <v>1186178.2101598273</v>
      </c>
      <c r="U154" s="4">
        <v>114.3</v>
      </c>
      <c r="V154" s="4">
        <v>0.19</v>
      </c>
      <c r="W154" s="4">
        <v>0</v>
      </c>
    </row>
    <row r="155" spans="1:23" x14ac:dyDescent="0.25">
      <c r="A155" s="4" t="s">
        <v>91</v>
      </c>
      <c r="B155" s="4" t="s">
        <v>92</v>
      </c>
      <c r="C155" s="4">
        <v>3</v>
      </c>
      <c r="D155" s="4">
        <v>2</v>
      </c>
      <c r="E155" s="4">
        <v>6</v>
      </c>
      <c r="F155" s="4">
        <v>732.42009129999997</v>
      </c>
      <c r="G155" s="4">
        <v>1940.9132420000001</v>
      </c>
      <c r="H155" s="4">
        <v>304.76</v>
      </c>
      <c r="I155" s="4">
        <v>0.30475999999999998</v>
      </c>
      <c r="J155" s="4">
        <v>3.0476E-4</v>
      </c>
      <c r="K155" s="4">
        <v>0.67187999099999995</v>
      </c>
      <c r="L155" s="4">
        <v>1.2999999999999999E-2</v>
      </c>
      <c r="M155" s="4">
        <v>3</v>
      </c>
      <c r="N155" s="4">
        <v>28.620125739999999</v>
      </c>
      <c r="O155" s="4">
        <v>1.9676145080457663</v>
      </c>
      <c r="P155" s="4">
        <v>16.120824758526972</v>
      </c>
      <c r="Q155" s="4">
        <v>40.946894886658512</v>
      </c>
      <c r="R155" s="4">
        <v>892.49598935225401</v>
      </c>
      <c r="S155" s="4">
        <v>2144.9074485754722</v>
      </c>
      <c r="T155" s="4">
        <v>5684.0047387250015</v>
      </c>
      <c r="U155" s="4">
        <v>60.2</v>
      </c>
      <c r="V155" s="4">
        <v>0.19</v>
      </c>
      <c r="W155" s="4">
        <v>0</v>
      </c>
    </row>
    <row r="156" spans="1:23" x14ac:dyDescent="0.25">
      <c r="A156" s="4" t="s">
        <v>93</v>
      </c>
      <c r="B156" s="4" t="s">
        <v>94</v>
      </c>
      <c r="C156" s="4">
        <v>3</v>
      </c>
      <c r="D156" s="4">
        <v>9</v>
      </c>
      <c r="E156" s="4">
        <v>27</v>
      </c>
      <c r="F156" s="4">
        <v>1772157205</v>
      </c>
      <c r="G156" s="4">
        <v>4696216593</v>
      </c>
      <c r="H156" s="4">
        <v>737394613</v>
      </c>
      <c r="I156" s="4">
        <v>737394.61300000001</v>
      </c>
      <c r="J156" s="4">
        <v>737.39461300000005</v>
      </c>
      <c r="K156" s="4">
        <v>1625674.912</v>
      </c>
      <c r="L156" s="2">
        <v>1.7000000000000001E-2</v>
      </c>
      <c r="M156" s="4">
        <v>3</v>
      </c>
      <c r="N156" s="4">
        <v>1544.863059</v>
      </c>
      <c r="O156" s="4">
        <v>148700.06890493253</v>
      </c>
      <c r="P156" s="4">
        <v>623.2693711166263</v>
      </c>
      <c r="Q156" s="4">
        <v>1583.1042026362309</v>
      </c>
      <c r="R156" s="2">
        <v>67449296.887868449</v>
      </c>
      <c r="S156" s="2">
        <v>162098766.85380542</v>
      </c>
      <c r="T156" s="2">
        <v>429561732.16258436</v>
      </c>
      <c r="U156" s="4">
        <v>1584.96</v>
      </c>
      <c r="V156" s="2">
        <v>0.25</v>
      </c>
      <c r="W156" s="4">
        <v>0</v>
      </c>
    </row>
    <row r="157" spans="1:23" x14ac:dyDescent="0.25">
      <c r="A157" s="4" t="s">
        <v>95</v>
      </c>
      <c r="B157" s="2" t="s">
        <v>96</v>
      </c>
      <c r="C157" s="4">
        <v>3</v>
      </c>
      <c r="D157" s="4">
        <v>2</v>
      </c>
      <c r="E157" s="4">
        <v>6</v>
      </c>
      <c r="F157" s="4">
        <v>732.42009129999997</v>
      </c>
      <c r="G157" s="4">
        <v>1940.9132420000001</v>
      </c>
      <c r="H157" s="4">
        <v>304.76</v>
      </c>
      <c r="I157" s="4">
        <v>0.30475999999999998</v>
      </c>
      <c r="J157" s="4">
        <v>3.0476E-4</v>
      </c>
      <c r="K157" s="4">
        <v>0.67187999099999995</v>
      </c>
      <c r="L157" s="4">
        <v>0.01</v>
      </c>
      <c r="M157" s="4">
        <v>3</v>
      </c>
      <c r="N157" s="4">
        <v>28.262336659999999</v>
      </c>
      <c r="O157" s="4">
        <v>18.924305423223942</v>
      </c>
      <c r="P157" s="4">
        <v>37.416372905488394</v>
      </c>
      <c r="Q157" s="4">
        <v>95.03758717994053</v>
      </c>
      <c r="R157" s="4">
        <v>8583.9307559688023</v>
      </c>
      <c r="S157" s="4">
        <v>20629.489920617165</v>
      </c>
      <c r="T157" s="4">
        <v>54668.148289635486</v>
      </c>
      <c r="U157" s="4">
        <v>136</v>
      </c>
      <c r="V157" s="4">
        <v>0.2</v>
      </c>
      <c r="W157" s="4">
        <v>0</v>
      </c>
    </row>
    <row r="158" spans="1:23" x14ac:dyDescent="0.25">
      <c r="A158" s="4" t="s">
        <v>97</v>
      </c>
      <c r="B158" s="4" t="s">
        <v>98</v>
      </c>
      <c r="C158" s="4">
        <v>3</v>
      </c>
      <c r="D158" s="4">
        <v>2</v>
      </c>
      <c r="E158" s="4">
        <v>6</v>
      </c>
      <c r="F158" s="4">
        <v>26457.496719999999</v>
      </c>
      <c r="G158" s="4">
        <v>70112.366299999994</v>
      </c>
      <c r="H158" s="4">
        <v>11008.964389999999</v>
      </c>
      <c r="I158" s="4">
        <v>11.008964389999999</v>
      </c>
      <c r="J158" s="4">
        <v>1.1008964E-2</v>
      </c>
      <c r="K158" s="4">
        <v>24.27058306</v>
      </c>
      <c r="L158" s="2">
        <v>6.5000000000000002E-2</v>
      </c>
      <c r="M158" s="4">
        <v>3</v>
      </c>
      <c r="N158" s="4">
        <v>81.954377719999997</v>
      </c>
      <c r="O158" s="4">
        <v>1.8214966888823141</v>
      </c>
      <c r="P158" s="4">
        <v>9.1881211345265683</v>
      </c>
      <c r="Q158" s="4">
        <v>23.337827681697483</v>
      </c>
      <c r="R158" s="4">
        <v>826.21798263751305</v>
      </c>
      <c r="S158" s="4">
        <v>1985.6236064347825</v>
      </c>
      <c r="T158" s="4">
        <v>5261.9025570521735</v>
      </c>
      <c r="U158" s="4">
        <v>23.6</v>
      </c>
      <c r="V158" s="4">
        <v>0.75</v>
      </c>
      <c r="W158" s="4">
        <v>0</v>
      </c>
    </row>
    <row r="159" spans="1:23" x14ac:dyDescent="0.25">
      <c r="A159" s="4" t="s">
        <v>99</v>
      </c>
      <c r="B159" s="4" t="s">
        <v>100</v>
      </c>
      <c r="C159" s="4">
        <v>3</v>
      </c>
      <c r="D159" s="4">
        <v>2</v>
      </c>
      <c r="E159" s="4">
        <v>6</v>
      </c>
      <c r="F159" s="4">
        <v>732.42009129999997</v>
      </c>
      <c r="G159" s="4">
        <v>1940.9132420000001</v>
      </c>
      <c r="H159" s="4">
        <v>304.76</v>
      </c>
      <c r="I159" s="4">
        <v>0.30475999999999998</v>
      </c>
      <c r="J159" s="4">
        <v>3.0476E-4</v>
      </c>
      <c r="K159" s="4">
        <v>0.67187999099999995</v>
      </c>
      <c r="L159" s="4">
        <v>1.4999999999999999E-2</v>
      </c>
      <c r="M159" s="4">
        <v>3.1</v>
      </c>
      <c r="N159" s="4">
        <v>24.526434699999999</v>
      </c>
      <c r="O159" s="4">
        <v>0.9165685900879792</v>
      </c>
      <c r="P159" s="4">
        <v>10.673533282150188</v>
      </c>
      <c r="Q159" s="4">
        <v>27.110774536661477</v>
      </c>
      <c r="R159" s="4">
        <v>415.7490134753287</v>
      </c>
      <c r="S159" s="4">
        <v>999.1564851606073</v>
      </c>
      <c r="T159" s="4">
        <v>2647.7646856756091</v>
      </c>
      <c r="U159" s="4">
        <v>42.4</v>
      </c>
      <c r="V159" s="4">
        <v>0.17</v>
      </c>
      <c r="W159" s="4">
        <v>0</v>
      </c>
    </row>
    <row r="160" spans="1:23" x14ac:dyDescent="0.25">
      <c r="A160" s="4" t="s">
        <v>101</v>
      </c>
      <c r="B160" s="4" t="s">
        <v>102</v>
      </c>
      <c r="C160" s="4">
        <v>3</v>
      </c>
      <c r="D160" s="4">
        <v>2</v>
      </c>
      <c r="E160" s="4">
        <v>6</v>
      </c>
      <c r="F160" s="4">
        <v>732.42009129999997</v>
      </c>
      <c r="G160" s="4">
        <v>1940.9132420000001</v>
      </c>
      <c r="H160" s="4">
        <v>304.76</v>
      </c>
      <c r="I160" s="4">
        <v>0.30475999999999998</v>
      </c>
      <c r="J160" s="4">
        <v>3.0476E-4</v>
      </c>
      <c r="K160" s="4">
        <v>0.67187999099999995</v>
      </c>
      <c r="L160" s="4">
        <v>1.2E-2</v>
      </c>
      <c r="M160" s="4">
        <v>3.1</v>
      </c>
      <c r="N160" s="4">
        <v>26.35698417</v>
      </c>
      <c r="O160" s="4">
        <v>6.4555947235383959</v>
      </c>
      <c r="P160" s="4">
        <v>21.530004077517109</v>
      </c>
      <c r="Q160" s="4">
        <v>54.686210356893454</v>
      </c>
      <c r="R160" s="2">
        <v>2928.2119927871449</v>
      </c>
      <c r="S160" s="2">
        <v>7037.2794827857379</v>
      </c>
      <c r="T160" s="2">
        <v>18648.790629382205</v>
      </c>
      <c r="U160" s="4">
        <v>150.03333333333333</v>
      </c>
      <c r="V160" s="4">
        <v>0.11333333333333334</v>
      </c>
      <c r="W160" s="4">
        <v>2</v>
      </c>
    </row>
    <row r="161" spans="1:23" x14ac:dyDescent="0.25">
      <c r="A161" s="4" t="s">
        <v>103</v>
      </c>
      <c r="B161" s="4" t="s">
        <v>104</v>
      </c>
      <c r="C161" s="4">
        <v>3</v>
      </c>
      <c r="D161" s="4">
        <v>1</v>
      </c>
      <c r="E161" s="4">
        <v>3</v>
      </c>
      <c r="F161" s="4">
        <v>233.91011779999999</v>
      </c>
      <c r="G161" s="4">
        <v>619.86181209999995</v>
      </c>
      <c r="H161" s="4">
        <v>97.33000002</v>
      </c>
      <c r="I161" s="4">
        <v>9.733E-2</v>
      </c>
      <c r="J161" s="4">
        <v>9.7299999999999993E-5</v>
      </c>
      <c r="K161" s="4">
        <v>0.214575665</v>
      </c>
      <c r="L161" s="4">
        <v>1.2999999999999999E-2</v>
      </c>
      <c r="M161" s="4">
        <v>2.8</v>
      </c>
      <c r="N161" s="4">
        <v>24.192445729999999</v>
      </c>
      <c r="O161" s="4">
        <v>0.30061431036597802</v>
      </c>
      <c r="P161" s="4">
        <v>10.743411139661841</v>
      </c>
      <c r="Q161" s="4">
        <v>27.288264294741079</v>
      </c>
      <c r="R161" s="4">
        <v>136.35651965689235</v>
      </c>
      <c r="S161" s="4">
        <v>327.70132097306498</v>
      </c>
      <c r="T161" s="4">
        <v>868.40850057862212</v>
      </c>
      <c r="U161" s="4">
        <v>65.400000000000006</v>
      </c>
      <c r="V161" s="4">
        <v>0.18</v>
      </c>
      <c r="W161" s="4">
        <v>0</v>
      </c>
    </row>
    <row r="162" spans="1:23" x14ac:dyDescent="0.25">
      <c r="A162" s="2" t="s">
        <v>105</v>
      </c>
      <c r="B162" s="4" t="s">
        <v>700</v>
      </c>
      <c r="C162" s="4">
        <v>3</v>
      </c>
      <c r="D162" s="4">
        <v>3</v>
      </c>
      <c r="E162" s="4">
        <v>9</v>
      </c>
      <c r="F162" s="4">
        <v>1800</v>
      </c>
      <c r="G162" s="4">
        <v>4770</v>
      </c>
      <c r="H162" s="4">
        <v>748.98</v>
      </c>
      <c r="I162" s="4">
        <v>0.74897999999999998</v>
      </c>
      <c r="J162" s="4">
        <v>7.4898E-4</v>
      </c>
      <c r="K162" s="4">
        <v>1.65075192</v>
      </c>
      <c r="L162" s="3">
        <v>1.2699999999999999E-2</v>
      </c>
      <c r="M162" s="3">
        <v>3.1</v>
      </c>
      <c r="N162" s="4">
        <v>34.587938444619454</v>
      </c>
      <c r="O162" s="4">
        <v>22.928960978255688</v>
      </c>
      <c r="P162" s="4">
        <v>31.817443898557123</v>
      </c>
      <c r="Q162" s="4">
        <v>80.816307502335093</v>
      </c>
      <c r="R162" s="2">
        <v>10400.414120463249</v>
      </c>
      <c r="S162" s="2">
        <v>24994.987071529078</v>
      </c>
      <c r="T162" s="2">
        <v>66236.715739552048</v>
      </c>
      <c r="U162" s="4">
        <v>109.97499999999999</v>
      </c>
      <c r="V162" s="4">
        <v>0.14750000000000002</v>
      </c>
      <c r="W162" s="4">
        <v>0</v>
      </c>
    </row>
    <row r="163" spans="1:23" x14ac:dyDescent="0.25">
      <c r="A163" s="4" t="s">
        <v>107</v>
      </c>
      <c r="B163" s="4" t="s">
        <v>108</v>
      </c>
      <c r="C163" s="4">
        <v>3</v>
      </c>
      <c r="D163" s="4">
        <v>5</v>
      </c>
      <c r="E163" s="4">
        <v>15</v>
      </c>
      <c r="F163" s="4">
        <v>5086.8830930000004</v>
      </c>
      <c r="G163" s="4">
        <v>13480.2402</v>
      </c>
      <c r="H163" s="4">
        <v>2116.652055</v>
      </c>
      <c r="I163" s="4">
        <v>2.1166520549999999</v>
      </c>
      <c r="J163" s="4">
        <v>2.1166520000000001E-3</v>
      </c>
      <c r="K163" s="4">
        <v>4.6664134529999997</v>
      </c>
      <c r="L163" s="4">
        <v>3.5999999999999999E-3</v>
      </c>
      <c r="M163" s="4">
        <v>3</v>
      </c>
      <c r="N163" s="4">
        <v>83.775235480000006</v>
      </c>
      <c r="O163" s="4">
        <v>14.633444906214649</v>
      </c>
      <c r="P163" s="4">
        <v>48.2765686729362</v>
      </c>
      <c r="Q163" s="4">
        <v>122.62248442925795</v>
      </c>
      <c r="R163" s="4">
        <v>6637.6268500760443</v>
      </c>
      <c r="S163" s="4">
        <v>15951.999159038798</v>
      </c>
      <c r="T163" s="4">
        <v>42272.797771452817</v>
      </c>
      <c r="U163" s="4">
        <v>124</v>
      </c>
      <c r="V163" s="4">
        <v>0.3</v>
      </c>
      <c r="W163" s="4">
        <v>0</v>
      </c>
    </row>
    <row r="164" spans="1:23" x14ac:dyDescent="0.25">
      <c r="A164" s="4" t="s">
        <v>109</v>
      </c>
      <c r="B164" s="4" t="s">
        <v>110</v>
      </c>
      <c r="C164" s="4">
        <v>3</v>
      </c>
      <c r="D164" s="4">
        <v>5</v>
      </c>
      <c r="E164" s="4">
        <v>15</v>
      </c>
      <c r="F164" s="4">
        <v>5086.8830930000004</v>
      </c>
      <c r="G164" s="4">
        <v>13480.2402</v>
      </c>
      <c r="H164" s="4">
        <v>2116.652055</v>
      </c>
      <c r="I164" s="4">
        <v>2.1166520549999999</v>
      </c>
      <c r="J164" s="4">
        <v>2.1166520000000001E-3</v>
      </c>
      <c r="K164" s="4">
        <v>4.6664134529999997</v>
      </c>
      <c r="L164" s="4">
        <v>4.3E-3</v>
      </c>
      <c r="M164" s="4">
        <v>3.1</v>
      </c>
      <c r="N164" s="4">
        <v>68.578412069999999</v>
      </c>
      <c r="O164" s="4">
        <v>56.662299651630804</v>
      </c>
      <c r="P164" s="4">
        <v>60.413144874422372</v>
      </c>
      <c r="Q164" s="4">
        <v>153.44938798103283</v>
      </c>
      <c r="R164" s="4">
        <v>25701.61735429725</v>
      </c>
      <c r="S164" s="4">
        <v>61767.885975239726</v>
      </c>
      <c r="T164" s="4">
        <v>163684.89783438528</v>
      </c>
      <c r="U164" s="4">
        <v>267</v>
      </c>
      <c r="V164" s="4">
        <v>5.7000000000000002E-2</v>
      </c>
      <c r="W164" s="4">
        <v>0</v>
      </c>
    </row>
    <row r="165" spans="1:23" x14ac:dyDescent="0.25">
      <c r="A165" s="4" t="s">
        <v>111</v>
      </c>
      <c r="B165" s="4" t="s">
        <v>112</v>
      </c>
      <c r="C165" s="4">
        <v>3</v>
      </c>
      <c r="D165" s="4">
        <v>2</v>
      </c>
      <c r="E165" s="4">
        <v>6</v>
      </c>
      <c r="F165" s="4">
        <v>732.42009129999997</v>
      </c>
      <c r="G165" s="4">
        <v>1940.9132420000001</v>
      </c>
      <c r="H165" s="4">
        <v>304.76</v>
      </c>
      <c r="I165" s="4">
        <v>0.30475999999999998</v>
      </c>
      <c r="J165" s="4">
        <v>3.0476E-4</v>
      </c>
      <c r="K165" s="4">
        <v>0.67187999099999995</v>
      </c>
      <c r="L165" s="4">
        <v>1.2200000000000001E-2</v>
      </c>
      <c r="M165" s="4">
        <v>2.9</v>
      </c>
      <c r="N165" s="4">
        <v>32.84075627</v>
      </c>
      <c r="O165" s="4">
        <v>5.9657721643235062</v>
      </c>
      <c r="P165" s="4">
        <v>27.453977907406433</v>
      </c>
      <c r="Q165" s="4">
        <v>69.733103884812337</v>
      </c>
      <c r="R165" s="4">
        <v>2706.0319530456522</v>
      </c>
      <c r="S165" s="4">
        <v>6503.3212041472061</v>
      </c>
      <c r="T165" s="4">
        <v>17233.801190990096</v>
      </c>
      <c r="U165" s="4">
        <v>113</v>
      </c>
      <c r="V165" s="4">
        <v>0.16</v>
      </c>
      <c r="W165" s="4">
        <v>0</v>
      </c>
    </row>
    <row r="166" spans="1:23" x14ac:dyDescent="0.25">
      <c r="A166" s="4" t="s">
        <v>113</v>
      </c>
      <c r="B166" s="4" t="s">
        <v>114</v>
      </c>
      <c r="C166" s="4">
        <v>3</v>
      </c>
      <c r="D166" s="4">
        <v>2</v>
      </c>
      <c r="E166" s="4">
        <v>6</v>
      </c>
      <c r="F166" s="4">
        <v>1548.9065129999999</v>
      </c>
      <c r="G166" s="4">
        <v>4104.6022599999997</v>
      </c>
      <c r="H166" s="4">
        <v>644.50000009999997</v>
      </c>
      <c r="I166" s="4">
        <v>0.64449999999999996</v>
      </c>
      <c r="J166" s="4">
        <v>6.445E-4</v>
      </c>
      <c r="K166" s="4">
        <v>1.4208775899999999</v>
      </c>
      <c r="L166" s="4">
        <v>1.2E-2</v>
      </c>
      <c r="M166" s="4">
        <v>3.05</v>
      </c>
      <c r="N166" s="4">
        <v>35.549486860000002</v>
      </c>
      <c r="O166" s="4">
        <v>7.8474803509363218</v>
      </c>
      <c r="P166" s="4">
        <v>24.509543201807197</v>
      </c>
      <c r="Q166" s="4">
        <v>62.254239732590285</v>
      </c>
      <c r="R166" s="4">
        <v>3559.561444120221</v>
      </c>
      <c r="S166" s="4">
        <v>8554.5816969964453</v>
      </c>
      <c r="T166" s="4">
        <v>22669.641497040579</v>
      </c>
      <c r="U166" s="4">
        <v>85.9</v>
      </c>
      <c r="V166" s="4">
        <v>0.215</v>
      </c>
      <c r="W166" s="4">
        <v>0</v>
      </c>
    </row>
    <row r="167" spans="1:23" x14ac:dyDescent="0.25">
      <c r="A167" s="4" t="s">
        <v>115</v>
      </c>
      <c r="B167" s="4" t="s">
        <v>116</v>
      </c>
      <c r="C167" s="4">
        <v>3</v>
      </c>
      <c r="D167" s="4">
        <v>7</v>
      </c>
      <c r="E167" s="4">
        <v>21</v>
      </c>
      <c r="F167" s="4">
        <v>9235805.5920000002</v>
      </c>
      <c r="G167" s="4">
        <v>24474884.82</v>
      </c>
      <c r="H167" s="4">
        <v>3843018.7069999999</v>
      </c>
      <c r="I167" s="4">
        <v>3843.0187070000002</v>
      </c>
      <c r="J167" s="4">
        <v>3.8430187070000001</v>
      </c>
      <c r="K167" s="4">
        <v>8472.3959009999999</v>
      </c>
      <c r="L167" s="2">
        <v>1.4999999999999999E-2</v>
      </c>
      <c r="M167" s="4">
        <v>3</v>
      </c>
      <c r="N167" s="4">
        <v>727.03865089999999</v>
      </c>
      <c r="O167" s="4">
        <v>653.46537198936403</v>
      </c>
      <c r="P167" s="4">
        <v>106.43851553128759</v>
      </c>
      <c r="Q167" s="4">
        <v>270.35382944947048</v>
      </c>
      <c r="R167" s="2">
        <v>296407.2592960982</v>
      </c>
      <c r="S167" s="2">
        <v>712346.21316053404</v>
      </c>
      <c r="T167" s="2">
        <v>1887717.4648754152</v>
      </c>
      <c r="U167" s="4">
        <v>271.77999999999997</v>
      </c>
      <c r="V167" s="4">
        <v>0.25</v>
      </c>
      <c r="W167" s="4">
        <v>0</v>
      </c>
    </row>
    <row r="168" spans="1:23" x14ac:dyDescent="0.25">
      <c r="A168" s="4" t="s">
        <v>117</v>
      </c>
      <c r="B168" s="4" t="s">
        <v>118</v>
      </c>
      <c r="C168" s="4">
        <v>3</v>
      </c>
      <c r="D168" s="4">
        <v>2</v>
      </c>
      <c r="E168" s="4">
        <v>6</v>
      </c>
      <c r="F168" s="4">
        <v>732.42009129999997</v>
      </c>
      <c r="G168" s="4">
        <v>1940.9132420000001</v>
      </c>
      <c r="H168" s="4">
        <v>304.76</v>
      </c>
      <c r="I168" s="4">
        <v>0.30475999999999998</v>
      </c>
      <c r="J168" s="4">
        <v>3.0476E-4</v>
      </c>
      <c r="K168" s="4">
        <v>0.67187999099999995</v>
      </c>
      <c r="L168" s="4">
        <v>1.4999999999999999E-2</v>
      </c>
      <c r="M168" s="4">
        <v>3</v>
      </c>
      <c r="N168" s="4">
        <v>27.286986030000001</v>
      </c>
      <c r="O168" s="4">
        <v>1.1913295584543824</v>
      </c>
      <c r="P168" s="4">
        <v>13.00275127477058</v>
      </c>
      <c r="Q168" s="4">
        <v>33.026988237917273</v>
      </c>
      <c r="R168" s="4">
        <v>540.37864051599934</v>
      </c>
      <c r="S168" s="4">
        <v>1298.6749351502026</v>
      </c>
      <c r="T168" s="4">
        <v>3441.4885781480366</v>
      </c>
      <c r="U168" s="4">
        <v>73.2</v>
      </c>
      <c r="V168" s="4">
        <v>0.1</v>
      </c>
      <c r="W168" s="4">
        <v>0</v>
      </c>
    </row>
    <row r="169" spans="1:23" x14ac:dyDescent="0.25">
      <c r="A169" s="4" t="s">
        <v>119</v>
      </c>
      <c r="B169" s="4" t="s">
        <v>120</v>
      </c>
      <c r="C169" s="4">
        <v>3</v>
      </c>
      <c r="D169" s="4">
        <v>3</v>
      </c>
      <c r="E169" s="4">
        <v>9</v>
      </c>
      <c r="F169" s="4">
        <v>124433.10189999999</v>
      </c>
      <c r="G169" s="4">
        <v>329747.71999999997</v>
      </c>
      <c r="H169" s="4">
        <v>51776.613700000002</v>
      </c>
      <c r="I169" s="4">
        <v>51.776613699999999</v>
      </c>
      <c r="J169" s="4">
        <v>5.1776613999999999E-2</v>
      </c>
      <c r="K169" s="4">
        <v>114.1477581</v>
      </c>
      <c r="L169" s="4">
        <v>2.1399999999999999E-2</v>
      </c>
      <c r="M169" s="4">
        <v>2.96</v>
      </c>
      <c r="N169" s="4">
        <v>143.43730550000001</v>
      </c>
      <c r="O169" s="4">
        <v>63.068519356800429</v>
      </c>
      <c r="P169" s="4">
        <v>46.214991514708451</v>
      </c>
      <c r="Q169" s="4">
        <v>117.38607844735947</v>
      </c>
      <c r="R169" s="2">
        <v>28607.433188849067</v>
      </c>
      <c r="S169" s="2">
        <v>68751.341477647366</v>
      </c>
      <c r="T169" s="2">
        <v>182191.0549157655</v>
      </c>
      <c r="U169" s="4">
        <v>133.76666666666668</v>
      </c>
      <c r="V169" s="4">
        <v>0.3</v>
      </c>
      <c r="W169" s="4">
        <v>2</v>
      </c>
    </row>
    <row r="170" spans="1:23" x14ac:dyDescent="0.25">
      <c r="A170" s="4" t="s">
        <v>121</v>
      </c>
      <c r="B170" s="4" t="s">
        <v>122</v>
      </c>
      <c r="C170" s="4">
        <v>3</v>
      </c>
      <c r="D170" s="4">
        <v>7</v>
      </c>
      <c r="E170" s="4">
        <v>21</v>
      </c>
      <c r="F170" s="4">
        <v>9235805.5920000002</v>
      </c>
      <c r="G170" s="4">
        <v>24474884.82</v>
      </c>
      <c r="H170" s="4">
        <v>3843018.7069999999</v>
      </c>
      <c r="I170" s="4">
        <v>3843.0187070000002</v>
      </c>
      <c r="J170" s="4">
        <v>3.8430187070000001</v>
      </c>
      <c r="K170" s="4">
        <v>8472.3959009999999</v>
      </c>
      <c r="L170" s="2">
        <v>1E-3</v>
      </c>
      <c r="M170" s="4">
        <v>3</v>
      </c>
      <c r="N170" s="4">
        <v>727.03865089999999</v>
      </c>
      <c r="O170" s="4">
        <v>38839.400660066996</v>
      </c>
      <c r="P170" s="4">
        <v>1024.4227367213218</v>
      </c>
      <c r="Q170" s="4">
        <v>2602.0337512721576</v>
      </c>
      <c r="R170" s="2">
        <v>17617276.746136293</v>
      </c>
      <c r="S170" s="2">
        <v>42339045.292324662</v>
      </c>
      <c r="T170" s="2">
        <v>112198470.02466035</v>
      </c>
      <c r="U170" s="4">
        <v>2615.7600000000002</v>
      </c>
      <c r="V170" s="4">
        <v>0.25</v>
      </c>
      <c r="W170" s="4">
        <v>0</v>
      </c>
    </row>
    <row r="171" spans="1:23" x14ac:dyDescent="0.25">
      <c r="A171" s="4" t="s">
        <v>123</v>
      </c>
      <c r="B171" s="4" t="s">
        <v>124</v>
      </c>
      <c r="C171" s="4">
        <v>3</v>
      </c>
      <c r="D171" s="4">
        <v>2</v>
      </c>
      <c r="E171" s="4">
        <v>6</v>
      </c>
      <c r="F171" s="4">
        <v>732.42009129999997</v>
      </c>
      <c r="G171" s="4">
        <v>1940.9132420000001</v>
      </c>
      <c r="H171" s="4">
        <v>304.76</v>
      </c>
      <c r="I171" s="4">
        <v>0.30475999999999998</v>
      </c>
      <c r="J171" s="4">
        <v>3.0476E-4</v>
      </c>
      <c r="K171" s="4">
        <v>0.67187999099999995</v>
      </c>
      <c r="L171" s="4">
        <v>9.4999999999999998E-3</v>
      </c>
      <c r="M171" s="4">
        <v>3.1</v>
      </c>
      <c r="N171" s="4">
        <v>28.419994330000002</v>
      </c>
      <c r="O171" s="4">
        <v>6.3456182847985039</v>
      </c>
      <c r="P171" s="4">
        <v>23.086876790543517</v>
      </c>
      <c r="Q171" s="4">
        <v>58.640667047980536</v>
      </c>
      <c r="R171" s="4">
        <v>2878.327459969747</v>
      </c>
      <c r="S171" s="4">
        <v>6917.3935591678619</v>
      </c>
      <c r="T171" s="4">
        <v>18331.092931794832</v>
      </c>
      <c r="U171" s="4">
        <v>111</v>
      </c>
      <c r="V171" s="4">
        <v>0.13</v>
      </c>
      <c r="W171" s="4">
        <v>0.22</v>
      </c>
    </row>
    <row r="172" spans="1:23" x14ac:dyDescent="0.25">
      <c r="A172" s="4" t="s">
        <v>125</v>
      </c>
      <c r="B172" s="4" t="s">
        <v>126</v>
      </c>
      <c r="C172" s="4">
        <v>3</v>
      </c>
      <c r="D172" s="4">
        <v>1</v>
      </c>
      <c r="E172" s="4">
        <v>3</v>
      </c>
      <c r="F172" s="4">
        <v>789.95433809999997</v>
      </c>
      <c r="G172" s="4">
        <v>2093.3789959999999</v>
      </c>
      <c r="H172" s="4">
        <v>328.70000010000001</v>
      </c>
      <c r="I172" s="4">
        <v>0.32869999999999999</v>
      </c>
      <c r="J172" s="4">
        <v>3.2870000000000002E-4</v>
      </c>
      <c r="K172" s="4">
        <v>0.72465859399999999</v>
      </c>
      <c r="L172" s="4">
        <v>1.4999999999999999E-2</v>
      </c>
      <c r="M172" s="4">
        <v>2.9</v>
      </c>
      <c r="N172" s="4">
        <v>31.390339699999998</v>
      </c>
      <c r="O172" s="4">
        <v>1.0142401313462461</v>
      </c>
      <c r="P172" s="4">
        <v>13.877449601293845</v>
      </c>
      <c r="Q172" s="4">
        <v>35.248721987286366</v>
      </c>
      <c r="R172" s="4">
        <v>460.05213204372916</v>
      </c>
      <c r="S172" s="4">
        <v>1105.6287720349176</v>
      </c>
      <c r="T172" s="4">
        <v>2929.9162458925316</v>
      </c>
      <c r="U172" s="4">
        <v>136</v>
      </c>
      <c r="V172" s="4">
        <v>0.1</v>
      </c>
      <c r="W172" s="4">
        <v>0</v>
      </c>
    </row>
    <row r="173" spans="1:23" x14ac:dyDescent="0.25">
      <c r="A173" s="4" t="s">
        <v>127</v>
      </c>
      <c r="B173" s="4" t="s">
        <v>128</v>
      </c>
      <c r="C173" s="4">
        <v>3</v>
      </c>
      <c r="D173" s="4">
        <v>2</v>
      </c>
      <c r="E173" s="4">
        <v>6</v>
      </c>
      <c r="F173" s="4">
        <v>1548.9065129999999</v>
      </c>
      <c r="G173" s="4">
        <v>4104.6022599999997</v>
      </c>
      <c r="H173" s="4">
        <v>644.50000009999997</v>
      </c>
      <c r="I173" s="4">
        <v>0.64449999999999996</v>
      </c>
      <c r="J173" s="4">
        <v>6.445E-4</v>
      </c>
      <c r="K173" s="4">
        <v>1.4208775899999999</v>
      </c>
      <c r="L173" s="4">
        <v>1.4E-2</v>
      </c>
      <c r="M173" s="4">
        <v>3</v>
      </c>
      <c r="N173" s="4">
        <v>35.839749210000001</v>
      </c>
      <c r="O173" s="4">
        <v>6.9586331639951604</v>
      </c>
      <c r="P173" s="4">
        <v>23.961849604856461</v>
      </c>
      <c r="Q173" s="4">
        <v>60.863097996335412</v>
      </c>
      <c r="R173" s="4">
        <v>3156.3866625518958</v>
      </c>
      <c r="S173" s="4">
        <v>7585.6444665991248</v>
      </c>
      <c r="T173" s="4">
        <v>20101.95783648768</v>
      </c>
      <c r="U173" s="4">
        <v>62.2</v>
      </c>
      <c r="V173" s="4">
        <v>0.64</v>
      </c>
      <c r="W173" s="4">
        <v>0</v>
      </c>
    </row>
    <row r="174" spans="1:23" x14ac:dyDescent="0.25">
      <c r="A174" s="4" t="s">
        <v>129</v>
      </c>
      <c r="B174" s="4" t="s">
        <v>130</v>
      </c>
      <c r="C174" s="4">
        <v>3</v>
      </c>
      <c r="D174" s="4">
        <v>2</v>
      </c>
      <c r="E174" s="4">
        <v>6</v>
      </c>
      <c r="F174" s="4">
        <v>732.42009129999997</v>
      </c>
      <c r="G174" s="4">
        <v>1940.9132420000001</v>
      </c>
      <c r="H174" s="4">
        <v>304.76</v>
      </c>
      <c r="I174" s="4">
        <v>0.30475999999999998</v>
      </c>
      <c r="J174" s="4">
        <v>3.0476E-4</v>
      </c>
      <c r="K174" s="4">
        <v>0.67187999099999995</v>
      </c>
      <c r="L174" s="4">
        <v>1.2500000000000001E-2</v>
      </c>
      <c r="M174" s="4">
        <v>2.88</v>
      </c>
      <c r="N174" s="4">
        <v>33.364186400000001</v>
      </c>
      <c r="O174" s="4">
        <v>0.83168509193668805</v>
      </c>
      <c r="P174" s="4">
        <v>14.145650916183214</v>
      </c>
      <c r="Q174" s="4">
        <v>35.929953327105366</v>
      </c>
      <c r="R174" s="4">
        <v>377.24646058580981</v>
      </c>
      <c r="S174" s="4">
        <v>906.624514745998</v>
      </c>
      <c r="T174" s="4">
        <v>2402.5549640768945</v>
      </c>
      <c r="U174" s="4">
        <v>158</v>
      </c>
      <c r="V174" s="4">
        <v>4.2999999999999997E-2</v>
      </c>
      <c r="W174" s="4">
        <v>0</v>
      </c>
    </row>
    <row r="175" spans="1:23" x14ac:dyDescent="0.25">
      <c r="A175" s="4" t="s">
        <v>131</v>
      </c>
      <c r="B175" s="4" t="s">
        <v>132</v>
      </c>
      <c r="C175" s="4">
        <v>3</v>
      </c>
      <c r="D175" s="4">
        <v>2</v>
      </c>
      <c r="E175" s="4">
        <v>6</v>
      </c>
      <c r="F175" s="4">
        <v>1548.9065129999999</v>
      </c>
      <c r="G175" s="4">
        <v>4104.6022599999997</v>
      </c>
      <c r="H175" s="4">
        <v>644.50000009999997</v>
      </c>
      <c r="I175" s="4">
        <v>0.64449999999999996</v>
      </c>
      <c r="J175" s="4">
        <v>6.445E-4</v>
      </c>
      <c r="K175" s="4">
        <v>1.4208775899999999</v>
      </c>
      <c r="L175" s="4">
        <v>1.4E-2</v>
      </c>
      <c r="M175" s="4">
        <v>2.9</v>
      </c>
      <c r="N175" s="4">
        <v>40.547469309999997</v>
      </c>
      <c r="O175" s="4">
        <v>0.71097215166475058</v>
      </c>
      <c r="P175" s="4">
        <v>12.573001777800146</v>
      </c>
      <c r="Q175" s="4">
        <v>31.935424515612372</v>
      </c>
      <c r="R175" s="4">
        <v>322.49192680133109</v>
      </c>
      <c r="S175" s="4">
        <v>775.03467147640254</v>
      </c>
      <c r="T175" s="4">
        <v>2053.8418794124668</v>
      </c>
      <c r="U175" s="4">
        <v>45.7</v>
      </c>
      <c r="V175" s="4">
        <v>0.2</v>
      </c>
      <c r="W175" s="4">
        <v>0</v>
      </c>
    </row>
    <row r="176" spans="1:23" x14ac:dyDescent="0.25">
      <c r="A176" s="4" t="s">
        <v>133</v>
      </c>
      <c r="B176" s="4" t="s">
        <v>134</v>
      </c>
      <c r="C176" s="4">
        <v>3</v>
      </c>
      <c r="D176" s="4">
        <v>3</v>
      </c>
      <c r="E176" s="4">
        <v>9</v>
      </c>
      <c r="F176" s="4">
        <v>1800</v>
      </c>
      <c r="G176" s="4">
        <v>4770</v>
      </c>
      <c r="H176" s="4">
        <v>748.98</v>
      </c>
      <c r="I176" s="4">
        <v>0.74897999999999998</v>
      </c>
      <c r="J176" s="4">
        <v>7.4898E-4</v>
      </c>
      <c r="K176" s="4">
        <v>1.6512162880000001</v>
      </c>
      <c r="L176" s="4">
        <v>1.2699999999999999E-2</v>
      </c>
      <c r="M176" s="4">
        <v>3.1</v>
      </c>
      <c r="N176" s="4">
        <v>34.587938440000002</v>
      </c>
      <c r="O176" s="4">
        <v>13.212613096263208</v>
      </c>
      <c r="P176" s="4">
        <v>26.634275114004609</v>
      </c>
      <c r="Q176" s="4">
        <v>67.651058789571707</v>
      </c>
      <c r="R176" s="4">
        <v>5993.1476155814644</v>
      </c>
      <c r="S176" s="4">
        <v>14403.142551265233</v>
      </c>
      <c r="T176" s="4">
        <v>38168.327760852866</v>
      </c>
      <c r="U176" s="4">
        <v>114</v>
      </c>
      <c r="V176" s="4">
        <v>0.1</v>
      </c>
      <c r="W176" s="4">
        <v>0</v>
      </c>
    </row>
    <row r="177" spans="1:23" x14ac:dyDescent="0.25">
      <c r="A177" s="4" t="s">
        <v>135</v>
      </c>
      <c r="B177" s="4" t="s">
        <v>136</v>
      </c>
      <c r="C177" s="4">
        <v>3</v>
      </c>
      <c r="D177" s="4">
        <v>2</v>
      </c>
      <c r="E177" s="4">
        <v>6</v>
      </c>
      <c r="F177" s="4">
        <v>1548.9065129999999</v>
      </c>
      <c r="G177" s="4">
        <v>4104.6022599999997</v>
      </c>
      <c r="H177" s="4">
        <v>644.50000009999997</v>
      </c>
      <c r="I177" s="4">
        <v>0.64449999999999996</v>
      </c>
      <c r="J177" s="4">
        <v>6.445E-4</v>
      </c>
      <c r="K177" s="4">
        <v>1.4208775899999999</v>
      </c>
      <c r="L177" s="4">
        <v>1.2E-2</v>
      </c>
      <c r="M177" s="4">
        <v>3</v>
      </c>
      <c r="N177" s="4">
        <v>37.729457320000002</v>
      </c>
      <c r="O177" s="4">
        <v>0.52635941956984167</v>
      </c>
      <c r="P177" s="4">
        <v>10.66814115725618</v>
      </c>
      <c r="Q177" s="4">
        <v>27.097078539430697</v>
      </c>
      <c r="R177" s="4">
        <v>238.75290053153907</v>
      </c>
      <c r="S177" s="4">
        <v>573.7873120200411</v>
      </c>
      <c r="T177" s="4">
        <v>1520.5363768531088</v>
      </c>
      <c r="U177" s="4">
        <v>60.5</v>
      </c>
      <c r="V177" s="4">
        <v>9.9000000000000005E-2</v>
      </c>
      <c r="W177" s="4">
        <v>0</v>
      </c>
    </row>
    <row r="178" spans="1:23" x14ac:dyDescent="0.25">
      <c r="A178" s="4" t="s">
        <v>137</v>
      </c>
      <c r="B178" s="4" t="s">
        <v>138</v>
      </c>
      <c r="C178" s="4">
        <v>3</v>
      </c>
      <c r="D178" s="4">
        <v>1</v>
      </c>
      <c r="E178" s="4">
        <v>3</v>
      </c>
      <c r="F178" s="4">
        <v>518.3850036</v>
      </c>
      <c r="G178" s="4">
        <v>1373.7202600000001</v>
      </c>
      <c r="H178" s="4">
        <v>215.7</v>
      </c>
      <c r="I178" s="4">
        <v>0.2157</v>
      </c>
      <c r="J178" s="4">
        <v>2.1570000000000001E-4</v>
      </c>
      <c r="K178" s="4">
        <v>0.47553653400000001</v>
      </c>
      <c r="L178" s="4">
        <v>1.2500000000000001E-2</v>
      </c>
      <c r="M178" s="4">
        <v>2.82</v>
      </c>
      <c r="N178" s="4">
        <v>31.802483779999999</v>
      </c>
      <c r="O178" s="4">
        <v>0.47113422091654195</v>
      </c>
      <c r="P178" s="4">
        <v>12.479436322755602</v>
      </c>
      <c r="Q178" s="4">
        <v>31.697768259799229</v>
      </c>
      <c r="R178" s="4">
        <v>213.70314200022767</v>
      </c>
      <c r="S178" s="4">
        <v>513.58601778473371</v>
      </c>
      <c r="T178" s="4">
        <v>1361.0029471295443</v>
      </c>
      <c r="U178" s="4">
        <v>50</v>
      </c>
      <c r="V178" s="4">
        <v>0.33500000000000002</v>
      </c>
      <c r="W178" s="4">
        <v>0</v>
      </c>
    </row>
    <row r="179" spans="1:23" x14ac:dyDescent="0.25">
      <c r="A179" s="4" t="s">
        <v>21</v>
      </c>
      <c r="B179" s="4" t="s">
        <v>22</v>
      </c>
      <c r="C179" s="4">
        <v>4</v>
      </c>
      <c r="D179" s="4">
        <v>1</v>
      </c>
      <c r="E179" s="4">
        <v>4</v>
      </c>
      <c r="F179" s="4">
        <v>164.56380680000001</v>
      </c>
      <c r="G179" s="4">
        <v>436.094088</v>
      </c>
      <c r="H179" s="4">
        <v>68.475000010000002</v>
      </c>
      <c r="I179" s="4">
        <v>6.8474999999999994E-2</v>
      </c>
      <c r="J179" s="4">
        <v>6.8499999999999998E-5</v>
      </c>
      <c r="K179" s="4">
        <v>0.15096135499999999</v>
      </c>
      <c r="L179" s="4">
        <v>1.6E-2</v>
      </c>
      <c r="M179" s="4">
        <v>3</v>
      </c>
      <c r="N179" s="4">
        <v>16.235687599999999</v>
      </c>
      <c r="O179" s="4">
        <v>3.5296173849495099E-2</v>
      </c>
      <c r="P179" s="4">
        <v>3.9378356353608126</v>
      </c>
      <c r="Q179" s="4">
        <v>10.002102513816464</v>
      </c>
      <c r="R179" s="4">
        <v>16.010094188338623</v>
      </c>
      <c r="S179" s="4">
        <v>38.476554165678017</v>
      </c>
      <c r="T179" s="4">
        <v>101.96286853904674</v>
      </c>
      <c r="U179" s="4">
        <v>11</v>
      </c>
      <c r="V179" s="4">
        <v>0.6</v>
      </c>
      <c r="W179" s="4">
        <v>0</v>
      </c>
    </row>
    <row r="180" spans="1:23" x14ac:dyDescent="0.25">
      <c r="A180" s="4" t="s">
        <v>23</v>
      </c>
      <c r="B180" s="4" t="s">
        <v>24</v>
      </c>
      <c r="C180" s="4">
        <v>4</v>
      </c>
      <c r="D180" s="4">
        <v>3</v>
      </c>
      <c r="E180" s="4">
        <v>12</v>
      </c>
      <c r="F180" s="4">
        <v>157775.1923</v>
      </c>
      <c r="G180" s="4">
        <v>418104.2597</v>
      </c>
      <c r="H180" s="4">
        <v>65650.257519999999</v>
      </c>
      <c r="I180" s="4">
        <v>65.650257519999997</v>
      </c>
      <c r="J180" s="4">
        <v>6.5650258000000003E-2</v>
      </c>
      <c r="K180" s="4">
        <v>144.73387070000001</v>
      </c>
      <c r="L180" s="4">
        <v>2.5999999999999999E-2</v>
      </c>
      <c r="M180" s="4">
        <v>3</v>
      </c>
      <c r="N180" s="4">
        <v>197.1142183</v>
      </c>
      <c r="O180" s="4">
        <v>702.94021695686058</v>
      </c>
      <c r="P180" s="4">
        <v>90.789728373611553</v>
      </c>
      <c r="Q180" s="4">
        <v>230.60591006897334</v>
      </c>
      <c r="R180" s="4">
        <v>318848.69816878217</v>
      </c>
      <c r="S180" s="4">
        <v>766279.0150655664</v>
      </c>
      <c r="T180" s="4">
        <v>2030639.3899237509</v>
      </c>
      <c r="U180" s="4">
        <v>330</v>
      </c>
      <c r="V180" s="4">
        <v>0.1</v>
      </c>
      <c r="W180" s="4">
        <v>0</v>
      </c>
    </row>
    <row r="181" spans="1:23" x14ac:dyDescent="0.25">
      <c r="A181" s="4" t="s">
        <v>25</v>
      </c>
      <c r="B181" s="4" t="s">
        <v>26</v>
      </c>
      <c r="C181" s="4">
        <v>4</v>
      </c>
      <c r="D181" s="4">
        <v>3</v>
      </c>
      <c r="E181" s="4">
        <v>12</v>
      </c>
      <c r="F181" s="4">
        <v>157775.1923</v>
      </c>
      <c r="G181" s="4">
        <v>418104.2597</v>
      </c>
      <c r="H181" s="4">
        <v>65650.257519999999</v>
      </c>
      <c r="I181" s="4">
        <v>65.650257519999997</v>
      </c>
      <c r="J181" s="4">
        <v>6.5650258000000003E-2</v>
      </c>
      <c r="K181" s="4">
        <v>144.73387070000001</v>
      </c>
      <c r="L181" s="4">
        <v>2.1399999999999999E-2</v>
      </c>
      <c r="M181" s="4">
        <v>2.96</v>
      </c>
      <c r="N181" s="4">
        <v>155.41543279999999</v>
      </c>
      <c r="O181" s="4">
        <v>522.3616731288356</v>
      </c>
      <c r="P181" s="4">
        <v>94.399918021206148</v>
      </c>
      <c r="Q181" s="4">
        <v>239.77579177386363</v>
      </c>
      <c r="R181" s="4">
        <v>236939.55109217713</v>
      </c>
      <c r="S181" s="4">
        <v>569429.34653250931</v>
      </c>
      <c r="T181" s="4">
        <v>1508987.7683111497</v>
      </c>
      <c r="U181" s="4">
        <v>358.7</v>
      </c>
      <c r="V181" s="4">
        <v>9.1999999999999998E-2</v>
      </c>
      <c r="W181" s="4">
        <v>0</v>
      </c>
    </row>
    <row r="182" spans="1:23" x14ac:dyDescent="0.25">
      <c r="A182" s="4" t="s">
        <v>27</v>
      </c>
      <c r="B182" s="4" t="s">
        <v>28</v>
      </c>
      <c r="C182" s="4">
        <v>4</v>
      </c>
      <c r="D182" s="4">
        <v>1</v>
      </c>
      <c r="E182" s="4">
        <v>4</v>
      </c>
      <c r="F182" s="4">
        <v>5996.8757509999996</v>
      </c>
      <c r="G182" s="4">
        <v>15891.720740000001</v>
      </c>
      <c r="H182" s="4">
        <v>2495.3000000000002</v>
      </c>
      <c r="I182" s="4">
        <v>2.4952999999999999</v>
      </c>
      <c r="J182" s="4">
        <v>2.4953000000000002E-3</v>
      </c>
      <c r="K182" s="4">
        <v>5.5011882859999996</v>
      </c>
      <c r="L182" s="4">
        <v>1.0999999999999999E-2</v>
      </c>
      <c r="M182" s="4">
        <v>2.9</v>
      </c>
      <c r="N182" s="4">
        <v>70.275424290000004</v>
      </c>
      <c r="O182" s="4">
        <v>2.30886320464082</v>
      </c>
      <c r="P182" s="4">
        <v>20.509244092327101</v>
      </c>
      <c r="Q182" s="4">
        <v>52.093479994510837</v>
      </c>
      <c r="R182" s="4">
        <v>1047.2839784819244</v>
      </c>
      <c r="S182" s="4">
        <v>2516.9045385290178</v>
      </c>
      <c r="T182" s="4">
        <v>6669.7970271018967</v>
      </c>
      <c r="U182" s="4">
        <v>94.6</v>
      </c>
      <c r="V182" s="4">
        <v>0.2</v>
      </c>
      <c r="W182" s="4">
        <v>0</v>
      </c>
    </row>
    <row r="183" spans="1:23" x14ac:dyDescent="0.25">
      <c r="A183" s="4" t="s">
        <v>29</v>
      </c>
      <c r="B183" s="4" t="s">
        <v>30</v>
      </c>
      <c r="C183" s="4">
        <v>4</v>
      </c>
      <c r="D183" s="4">
        <v>7</v>
      </c>
      <c r="E183" s="2">
        <v>28</v>
      </c>
      <c r="F183" s="4">
        <v>32899.059300000001</v>
      </c>
      <c r="G183" s="4">
        <v>87183.557100000005</v>
      </c>
      <c r="H183" s="4">
        <v>13689.298570000001</v>
      </c>
      <c r="I183" s="4">
        <v>13.68929857</v>
      </c>
      <c r="J183" s="4">
        <v>1.3689299E-2</v>
      </c>
      <c r="K183" s="4">
        <v>30.179701420000001</v>
      </c>
      <c r="L183" s="4">
        <v>3.2499999999999999E-3</v>
      </c>
      <c r="M183" s="4">
        <v>3</v>
      </c>
      <c r="N183" s="4">
        <v>161.49755250000001</v>
      </c>
      <c r="O183" s="4">
        <v>178.54946922656171</v>
      </c>
      <c r="P183" s="4">
        <v>114.9953033557312</v>
      </c>
      <c r="Q183" s="4">
        <v>292.08807052355723</v>
      </c>
      <c r="R183" s="4">
        <v>80988.773224665347</v>
      </c>
      <c r="S183" s="4">
        <v>194637.76309700878</v>
      </c>
      <c r="T183" s="4">
        <v>515790.07220707322</v>
      </c>
      <c r="U183" s="4">
        <v>311</v>
      </c>
      <c r="V183" s="4">
        <v>0.1</v>
      </c>
      <c r="W183" s="4">
        <v>0</v>
      </c>
    </row>
    <row r="184" spans="1:23" x14ac:dyDescent="0.25">
      <c r="A184" s="2" t="s">
        <v>31</v>
      </c>
      <c r="B184" s="4" t="s">
        <v>32</v>
      </c>
      <c r="C184" s="4">
        <v>4</v>
      </c>
      <c r="D184" s="4">
        <v>1</v>
      </c>
      <c r="E184" s="4">
        <v>4</v>
      </c>
      <c r="F184" s="4">
        <v>164.56380680000001</v>
      </c>
      <c r="G184" s="4">
        <v>436.094088</v>
      </c>
      <c r="H184" s="4">
        <v>68.475000009479999</v>
      </c>
      <c r="I184" s="4">
        <v>6.8475000009479994E-2</v>
      </c>
      <c r="J184" s="4">
        <v>6.847500000947999E-5</v>
      </c>
      <c r="K184" s="4">
        <v>0.15096135452089976</v>
      </c>
      <c r="L184" s="3">
        <v>1.1599999999999999E-2</v>
      </c>
      <c r="M184" s="3">
        <v>3</v>
      </c>
      <c r="N184" s="4">
        <v>18.072768429706162</v>
      </c>
      <c r="O184" s="4">
        <v>0.58924587416627938</v>
      </c>
      <c r="P184" s="4">
        <v>11.203005678260222</v>
      </c>
      <c r="Q184" s="4">
        <v>28.455634422780964</v>
      </c>
      <c r="R184" s="2">
        <v>267.27775043602952</v>
      </c>
      <c r="S184" s="2">
        <v>642.34018369629791</v>
      </c>
      <c r="T184" s="2">
        <v>1702.2014867951893</v>
      </c>
      <c r="U184" s="2">
        <v>29.172666666666665</v>
      </c>
      <c r="V184" s="2">
        <v>0.92646666666666677</v>
      </c>
      <c r="W184" s="2">
        <v>0</v>
      </c>
    </row>
    <row r="185" spans="1:23" x14ac:dyDescent="0.25">
      <c r="A185" s="4" t="s">
        <v>33</v>
      </c>
      <c r="B185" s="4" t="s">
        <v>34</v>
      </c>
      <c r="C185" s="4">
        <v>4</v>
      </c>
      <c r="D185" s="4">
        <v>2</v>
      </c>
      <c r="E185" s="4">
        <v>8</v>
      </c>
      <c r="F185" s="4">
        <v>1115.2006730000001</v>
      </c>
      <c r="G185" s="4">
        <v>2955.281782</v>
      </c>
      <c r="H185" s="4">
        <v>464.03500000000003</v>
      </c>
      <c r="I185" s="4">
        <v>0.46403499999999998</v>
      </c>
      <c r="J185" s="4">
        <v>4.6403500000000001E-4</v>
      </c>
      <c r="K185" s="4">
        <v>1.023020842</v>
      </c>
      <c r="L185" s="4">
        <v>1.4999999999999999E-2</v>
      </c>
      <c r="M185" s="4">
        <v>3</v>
      </c>
      <c r="N185" s="4">
        <v>31.392060780000001</v>
      </c>
      <c r="O185" s="4">
        <v>3.7249087098461771</v>
      </c>
      <c r="P185" s="4">
        <v>19.013547786676543</v>
      </c>
      <c r="Q185" s="4">
        <v>48.294411378158422</v>
      </c>
      <c r="R185" s="4">
        <v>1689.5921790812824</v>
      </c>
      <c r="S185" s="4">
        <v>4060.5435690489849</v>
      </c>
      <c r="T185" s="4">
        <v>10760.44045797981</v>
      </c>
      <c r="U185" s="4">
        <v>58.9</v>
      </c>
      <c r="V185" s="4">
        <v>0.22</v>
      </c>
      <c r="W185" s="4">
        <v>0.20699999999999999</v>
      </c>
    </row>
    <row r="186" spans="1:23" x14ac:dyDescent="0.25">
      <c r="A186" s="4" t="s">
        <v>35</v>
      </c>
      <c r="B186" s="4" t="s">
        <v>36</v>
      </c>
      <c r="C186" s="4">
        <v>4</v>
      </c>
      <c r="D186" s="4">
        <v>1</v>
      </c>
      <c r="E186" s="4">
        <v>4</v>
      </c>
      <c r="F186" s="4">
        <v>164.56380680000001</v>
      </c>
      <c r="G186" s="4">
        <v>436.094088</v>
      </c>
      <c r="H186" s="4">
        <v>68.475000010000002</v>
      </c>
      <c r="I186" s="4">
        <v>6.8474999999999994E-2</v>
      </c>
      <c r="J186" s="4">
        <v>6.8499999999999998E-5</v>
      </c>
      <c r="K186" s="4">
        <v>0.15096135499999999</v>
      </c>
      <c r="L186" s="4">
        <v>2.1000000000000001E-2</v>
      </c>
      <c r="M186" s="4">
        <v>3</v>
      </c>
      <c r="N186" s="4">
        <v>14.82873994</v>
      </c>
      <c r="O186" s="4">
        <v>0.39220126621395363</v>
      </c>
      <c r="P186" s="4">
        <v>8.025737196769855</v>
      </c>
      <c r="Q186" s="4">
        <v>20.385372479795432</v>
      </c>
      <c r="R186" s="4">
        <v>177.89971342632907</v>
      </c>
      <c r="S186" s="4">
        <v>427.54076766721715</v>
      </c>
      <c r="T186" s="4">
        <v>1132.9830343181254</v>
      </c>
      <c r="U186" s="4">
        <v>21.02</v>
      </c>
      <c r="V186" s="4">
        <v>0.86</v>
      </c>
      <c r="W186" s="4">
        <v>-6.9989999999999997E-2</v>
      </c>
    </row>
    <row r="187" spans="1:23" x14ac:dyDescent="0.25">
      <c r="A187" s="4" t="s">
        <v>37</v>
      </c>
      <c r="B187" s="4" t="s">
        <v>38</v>
      </c>
      <c r="C187" s="4">
        <v>4</v>
      </c>
      <c r="D187" s="4">
        <v>9</v>
      </c>
      <c r="E187" s="4">
        <v>36</v>
      </c>
      <c r="F187" s="4">
        <v>1772515152</v>
      </c>
      <c r="G187" s="4">
        <v>4697165152</v>
      </c>
      <c r="H187" s="4">
        <v>737543554.70000005</v>
      </c>
      <c r="I187" s="4">
        <v>737543.55469999998</v>
      </c>
      <c r="J187" s="4">
        <v>737.54355469999996</v>
      </c>
      <c r="K187" s="4">
        <v>1626003.2720000001</v>
      </c>
      <c r="L187" s="2">
        <v>6.0000000000000001E-3</v>
      </c>
      <c r="M187" s="4">
        <v>3</v>
      </c>
      <c r="N187" s="4">
        <v>1544.9670639999999</v>
      </c>
      <c r="O187" s="4">
        <v>122040.48268768592</v>
      </c>
      <c r="P187" s="4">
        <v>825.73227088868077</v>
      </c>
      <c r="Q187" s="4">
        <v>2097.3599680572493</v>
      </c>
      <c r="R187" s="2">
        <v>55356697.611237273</v>
      </c>
      <c r="S187" s="2">
        <v>133037004.59321623</v>
      </c>
      <c r="T187" s="2">
        <v>352548062.172023</v>
      </c>
      <c r="U187" s="2">
        <v>2097.3599999999997</v>
      </c>
      <c r="V187" s="2">
        <v>0.5</v>
      </c>
      <c r="W187" s="2">
        <v>0</v>
      </c>
    </row>
    <row r="188" spans="1:23" x14ac:dyDescent="0.25">
      <c r="A188" s="4" t="s">
        <v>39</v>
      </c>
      <c r="B188" s="4" t="s">
        <v>40</v>
      </c>
      <c r="C188" s="4">
        <v>4</v>
      </c>
      <c r="D188" s="4">
        <v>2</v>
      </c>
      <c r="E188" s="4">
        <v>8</v>
      </c>
      <c r="F188" s="4">
        <v>14625.69094</v>
      </c>
      <c r="G188" s="4">
        <v>38758.080979999999</v>
      </c>
      <c r="H188" s="4">
        <v>6085.75</v>
      </c>
      <c r="I188" s="4">
        <v>6.08575</v>
      </c>
      <c r="J188" s="4">
        <v>6.08575E-3</v>
      </c>
      <c r="K188" s="4">
        <v>13.416766170000001</v>
      </c>
      <c r="L188" s="4">
        <v>1.2E-2</v>
      </c>
      <c r="M188" s="4">
        <v>3</v>
      </c>
      <c r="N188" s="4">
        <v>79.746375599999993</v>
      </c>
      <c r="O188" s="4">
        <v>17.677639304648796</v>
      </c>
      <c r="P188" s="4">
        <v>34.419353588029985</v>
      </c>
      <c r="Q188" s="4">
        <v>87.425158113596154</v>
      </c>
      <c r="R188" s="4">
        <v>8018.4518441494665</v>
      </c>
      <c r="S188" s="4">
        <v>19270.492295480573</v>
      </c>
      <c r="T188" s="4">
        <v>51066.804583023521</v>
      </c>
      <c r="U188" s="4">
        <v>150.93</v>
      </c>
      <c r="V188" s="4">
        <v>0.11</v>
      </c>
      <c r="W188" s="4">
        <v>0.13</v>
      </c>
    </row>
    <row r="189" spans="1:23" x14ac:dyDescent="0.25">
      <c r="A189" s="4" t="s">
        <v>41</v>
      </c>
      <c r="B189" s="4" t="s">
        <v>42</v>
      </c>
      <c r="C189" s="4">
        <v>4</v>
      </c>
      <c r="D189" s="4">
        <v>4</v>
      </c>
      <c r="E189" s="4">
        <v>16</v>
      </c>
      <c r="F189" s="4">
        <v>8564.4586230000004</v>
      </c>
      <c r="G189" s="4">
        <v>22695.815350000001</v>
      </c>
      <c r="H189" s="4">
        <v>3563.671233</v>
      </c>
      <c r="I189" s="4">
        <v>3.563671233</v>
      </c>
      <c r="J189" s="4">
        <v>3.563671E-3</v>
      </c>
      <c r="K189" s="4">
        <v>7.8565408740000002</v>
      </c>
      <c r="L189" s="4">
        <v>1.34E-2</v>
      </c>
      <c r="M189" s="4">
        <v>3.1</v>
      </c>
      <c r="N189" s="4">
        <v>56.22548003</v>
      </c>
      <c r="O189" s="4">
        <v>22.980883966940183</v>
      </c>
      <c r="P189" s="4">
        <v>31.294332966039004</v>
      </c>
      <c r="Q189" s="4">
        <v>79.487605733739073</v>
      </c>
      <c r="R189" s="4">
        <v>10423.966019967243</v>
      </c>
      <c r="S189" s="4">
        <v>25051.588608428843</v>
      </c>
      <c r="T189" s="4">
        <v>66386.709812336427</v>
      </c>
      <c r="U189" s="4">
        <v>91.5</v>
      </c>
      <c r="V189" s="4">
        <v>0.12690000000000001</v>
      </c>
      <c r="W189" s="4">
        <v>0</v>
      </c>
    </row>
    <row r="190" spans="1:23" x14ac:dyDescent="0.25">
      <c r="A190" s="4" t="s">
        <v>43</v>
      </c>
      <c r="B190" s="4" t="s">
        <v>44</v>
      </c>
      <c r="C190" s="4">
        <v>4</v>
      </c>
      <c r="D190" s="4">
        <v>2</v>
      </c>
      <c r="E190" s="4">
        <v>8</v>
      </c>
      <c r="F190" s="4">
        <v>1115.2006730000001</v>
      </c>
      <c r="G190" s="4">
        <v>2955.281782</v>
      </c>
      <c r="H190" s="4">
        <v>464.03500000000003</v>
      </c>
      <c r="I190" s="4">
        <v>0.46403499999999998</v>
      </c>
      <c r="J190" s="4">
        <v>4.6403500000000001E-4</v>
      </c>
      <c r="K190" s="4">
        <v>1.023020842</v>
      </c>
      <c r="L190" s="4">
        <v>1.44E-2</v>
      </c>
      <c r="M190" s="4">
        <v>3</v>
      </c>
      <c r="N190" s="4">
        <v>31.822142450000001</v>
      </c>
      <c r="O190" s="4">
        <v>3.1531431748360164</v>
      </c>
      <c r="P190" s="4">
        <v>18.232606908582309</v>
      </c>
      <c r="Q190" s="4">
        <v>46.310821547799065</v>
      </c>
      <c r="R190" s="2">
        <v>1430.2433865409987</v>
      </c>
      <c r="S190" s="2">
        <v>3437.2587996659422</v>
      </c>
      <c r="T190" s="2">
        <v>9108.7358191147468</v>
      </c>
      <c r="U190" s="2">
        <v>47.633333333333333</v>
      </c>
      <c r="V190" s="2">
        <v>0.44799999999999995</v>
      </c>
      <c r="W190" s="2">
        <v>0</v>
      </c>
    </row>
    <row r="191" spans="1:23" x14ac:dyDescent="0.25">
      <c r="A191" s="4" t="s">
        <v>45</v>
      </c>
      <c r="B191" s="4" t="s">
        <v>46</v>
      </c>
      <c r="C191" s="4">
        <v>4</v>
      </c>
      <c r="D191" s="4">
        <v>5</v>
      </c>
      <c r="E191" s="4">
        <v>20</v>
      </c>
      <c r="F191" s="4">
        <v>6322.386939</v>
      </c>
      <c r="G191" s="4">
        <v>16754.325390000002</v>
      </c>
      <c r="H191" s="4">
        <v>2630.7452050000002</v>
      </c>
      <c r="I191" s="4">
        <v>2.6307452050000002</v>
      </c>
      <c r="J191" s="4">
        <v>2.6307449999999999E-3</v>
      </c>
      <c r="K191" s="4">
        <v>5.7997934950000003</v>
      </c>
      <c r="L191" s="4">
        <v>3.96E-3</v>
      </c>
      <c r="M191" s="4">
        <v>3.2</v>
      </c>
      <c r="N191" s="4">
        <v>65.99254474</v>
      </c>
      <c r="O191" s="4">
        <v>724.43652437740218</v>
      </c>
      <c r="P191" s="4">
        <v>117.44778991771933</v>
      </c>
      <c r="Q191" s="4">
        <v>298.31738639100712</v>
      </c>
      <c r="R191" s="2">
        <v>328599.2707937886</v>
      </c>
      <c r="S191" s="2">
        <v>789712.25857675704</v>
      </c>
      <c r="T191" s="2">
        <v>2092737.485228406</v>
      </c>
      <c r="U191" s="2">
        <v>300.78571428571428</v>
      </c>
      <c r="V191" s="2">
        <v>0.24014285714285719</v>
      </c>
      <c r="W191" s="2">
        <v>0</v>
      </c>
    </row>
    <row r="192" spans="1:23" x14ac:dyDescent="0.25">
      <c r="A192" s="2" t="s">
        <v>47</v>
      </c>
      <c r="B192" s="4" t="s">
        <v>48</v>
      </c>
      <c r="C192" s="4">
        <v>4</v>
      </c>
      <c r="D192" s="4">
        <v>1</v>
      </c>
      <c r="E192" s="4">
        <v>4</v>
      </c>
      <c r="F192" s="4">
        <v>242.73011299999999</v>
      </c>
      <c r="G192" s="4">
        <v>643.23479940000004</v>
      </c>
      <c r="H192" s="4">
        <v>101.00000001929999</v>
      </c>
      <c r="I192" s="4">
        <v>0.10100000001929998</v>
      </c>
      <c r="J192" s="4">
        <v>1.0100000001929998E-4</v>
      </c>
      <c r="K192" s="4">
        <v>0.22266662004254911</v>
      </c>
      <c r="L192" s="3">
        <v>1.23E-2</v>
      </c>
      <c r="M192" s="3">
        <v>3.2</v>
      </c>
      <c r="N192" s="4">
        <v>16.72072414391199</v>
      </c>
      <c r="O192" s="4">
        <v>2.4627031113161757</v>
      </c>
      <c r="P192" s="4">
        <v>13.950681054760786</v>
      </c>
      <c r="Q192" s="4">
        <v>35.434729879092394</v>
      </c>
      <c r="R192" s="2">
        <v>1117.0646693381061</v>
      </c>
      <c r="S192" s="2">
        <v>2684.606270939933</v>
      </c>
      <c r="T192" s="2">
        <v>7114.2066179908225</v>
      </c>
      <c r="U192" s="2">
        <v>39.200000000000003</v>
      </c>
      <c r="V192" s="2">
        <v>0.58571428571428563</v>
      </c>
      <c r="W192" s="2">
        <v>0</v>
      </c>
    </row>
    <row r="193" spans="1:23" x14ac:dyDescent="0.25">
      <c r="A193" s="2" t="s">
        <v>49</v>
      </c>
      <c r="B193" s="4" t="s">
        <v>50</v>
      </c>
      <c r="C193" s="4">
        <v>4</v>
      </c>
      <c r="D193" s="4">
        <v>1</v>
      </c>
      <c r="E193" s="4">
        <v>4</v>
      </c>
      <c r="F193" s="4">
        <v>1115.2006730000001</v>
      </c>
      <c r="G193" s="4">
        <v>2955.281782</v>
      </c>
      <c r="H193" s="4">
        <v>464.03500003530002</v>
      </c>
      <c r="I193" s="4">
        <v>0.46403500003530002</v>
      </c>
      <c r="J193" s="4">
        <v>4.6403500003530001E-4</v>
      </c>
      <c r="K193" s="4">
        <v>1.023020841777823</v>
      </c>
      <c r="L193" s="3">
        <v>1.2E-2</v>
      </c>
      <c r="M193" s="3">
        <v>3.1</v>
      </c>
      <c r="N193" s="4">
        <v>30.185377428941027</v>
      </c>
      <c r="O193" s="4">
        <v>1.2526815339585728</v>
      </c>
      <c r="P193" s="4">
        <v>12.686325777986404</v>
      </c>
      <c r="Q193" s="4">
        <v>32.223267476085468</v>
      </c>
      <c r="R193" s="2">
        <v>568.20746158456916</v>
      </c>
      <c r="S193" s="2">
        <v>1365.5550626882218</v>
      </c>
      <c r="T193" s="2">
        <v>3618.7209161237879</v>
      </c>
      <c r="U193" s="2">
        <v>54.3</v>
      </c>
      <c r="V193" s="2">
        <v>0.22500000000000001</v>
      </c>
      <c r="W193" s="2">
        <v>0</v>
      </c>
    </row>
    <row r="194" spans="1:23" x14ac:dyDescent="0.25">
      <c r="A194" s="2" t="s">
        <v>51</v>
      </c>
      <c r="B194" s="4" t="s">
        <v>52</v>
      </c>
      <c r="C194" s="4">
        <v>4</v>
      </c>
      <c r="D194" s="4">
        <v>1</v>
      </c>
      <c r="E194" s="4">
        <v>4</v>
      </c>
      <c r="F194" s="4">
        <v>2095.4578219999999</v>
      </c>
      <c r="G194" s="4">
        <v>5552.9632300000003</v>
      </c>
      <c r="H194" s="4">
        <v>871.91999973419991</v>
      </c>
      <c r="I194" s="4">
        <v>0.87191999973419987</v>
      </c>
      <c r="J194" s="4">
        <v>8.7191999973419991E-4</v>
      </c>
      <c r="K194" s="4">
        <v>1.9222522698140116</v>
      </c>
      <c r="L194" s="3">
        <v>1.24E-2</v>
      </c>
      <c r="M194" s="3">
        <v>3.2</v>
      </c>
      <c r="N194" s="4">
        <v>32.711817394436984</v>
      </c>
      <c r="O194" s="4">
        <v>7.6646686250982088E-2</v>
      </c>
      <c r="P194" s="4">
        <v>4.705268320684806</v>
      </c>
      <c r="Q194" s="4">
        <v>11.951381534539408</v>
      </c>
      <c r="R194" s="2">
        <v>34.766393415183607</v>
      </c>
      <c r="S194" s="2">
        <v>83.552976244132694</v>
      </c>
      <c r="T194" s="2">
        <v>221.41538704695162</v>
      </c>
      <c r="U194" s="4">
        <v>20.9</v>
      </c>
      <c r="V194" s="4">
        <v>0.19500000000000001</v>
      </c>
      <c r="W194" s="4">
        <v>-0.35</v>
      </c>
    </row>
    <row r="195" spans="1:23" x14ac:dyDescent="0.25">
      <c r="A195" s="4" t="s">
        <v>53</v>
      </c>
      <c r="B195" s="4" t="s">
        <v>54</v>
      </c>
      <c r="C195" s="4">
        <v>4</v>
      </c>
      <c r="D195" s="4">
        <v>2</v>
      </c>
      <c r="E195" s="4"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1.2E-2</v>
      </c>
      <c r="M195" s="4">
        <v>2.95</v>
      </c>
      <c r="N195" s="4">
        <v>44.45255659</v>
      </c>
      <c r="O195" s="4">
        <v>0.63129036650426562</v>
      </c>
      <c r="P195" s="4">
        <v>11.998782734214256</v>
      </c>
      <c r="Q195" s="4">
        <v>30.476908144904211</v>
      </c>
      <c r="R195" s="4">
        <v>286.34883404136116</v>
      </c>
      <c r="S195" s="4">
        <v>688.17311713857521</v>
      </c>
      <c r="T195" s="4">
        <v>1823.6587604172241</v>
      </c>
      <c r="U195" s="4">
        <v>41</v>
      </c>
      <c r="V195" s="4">
        <v>0.17</v>
      </c>
      <c r="W195" s="4">
        <v>0</v>
      </c>
    </row>
    <row r="196" spans="1:23" x14ac:dyDescent="0.25">
      <c r="A196" s="4" t="s">
        <v>55</v>
      </c>
      <c r="B196" s="4" t="s">
        <v>56</v>
      </c>
      <c r="C196" s="4">
        <v>4</v>
      </c>
      <c r="D196" s="4">
        <v>1</v>
      </c>
      <c r="E196" s="4">
        <v>4</v>
      </c>
      <c r="F196" s="4">
        <v>1113.4342710000001</v>
      </c>
      <c r="G196" s="4">
        <v>2950.600817</v>
      </c>
      <c r="H196" s="4">
        <v>463.3000002</v>
      </c>
      <c r="I196" s="4">
        <v>0.46329999999999999</v>
      </c>
      <c r="J196" s="4">
        <v>4.6329999999999999E-4</v>
      </c>
      <c r="K196" s="4">
        <v>1.0214004459999999</v>
      </c>
      <c r="L196" s="4">
        <v>1.2999999999999999E-2</v>
      </c>
      <c r="M196" s="4">
        <v>3</v>
      </c>
      <c r="N196" s="4">
        <v>32.908365789999998</v>
      </c>
      <c r="O196" s="4">
        <v>3.085080153406305</v>
      </c>
      <c r="P196" s="4">
        <v>18.728201308817106</v>
      </c>
      <c r="Q196" s="4">
        <v>47.569631324395452</v>
      </c>
      <c r="R196" s="4">
        <v>1399.3704826257156</v>
      </c>
      <c r="S196" s="4">
        <v>3363.0629238781917</v>
      </c>
      <c r="T196" s="4">
        <v>8912.1167482772071</v>
      </c>
      <c r="U196" s="4">
        <v>152</v>
      </c>
      <c r="V196" s="4">
        <v>9.6000000000000002E-2</v>
      </c>
      <c r="W196" s="4">
        <v>0.09</v>
      </c>
    </row>
    <row r="197" spans="1:23" x14ac:dyDescent="0.25">
      <c r="A197" s="4" t="s">
        <v>57</v>
      </c>
      <c r="B197" s="4" t="s">
        <v>58</v>
      </c>
      <c r="C197" s="4">
        <v>4</v>
      </c>
      <c r="D197" s="4">
        <v>2</v>
      </c>
      <c r="E197" s="4">
        <v>8</v>
      </c>
      <c r="F197" s="4">
        <v>5681.3266039999999</v>
      </c>
      <c r="G197" s="4">
        <v>15055.5155</v>
      </c>
      <c r="H197" s="4">
        <v>2364</v>
      </c>
      <c r="I197" s="4">
        <v>2.3639999999999999</v>
      </c>
      <c r="J197" s="4">
        <v>2.3640000000000002E-3</v>
      </c>
      <c r="K197" s="4">
        <v>5.2117216800000001</v>
      </c>
      <c r="L197" s="4">
        <v>4.0000000000000001E-3</v>
      </c>
      <c r="M197" s="4">
        <v>3.1</v>
      </c>
      <c r="N197" s="4">
        <v>58.513375859999996</v>
      </c>
      <c r="O197" s="4">
        <v>4.6112699590305661</v>
      </c>
      <c r="P197" s="4">
        <v>27.530880051172087</v>
      </c>
      <c r="Q197" s="4">
        <v>69.928435329977106</v>
      </c>
      <c r="R197" s="4">
        <v>2091.6393569098377</v>
      </c>
      <c r="S197" s="4">
        <v>5026.7708649599563</v>
      </c>
      <c r="T197" s="4">
        <v>13320.942792143884</v>
      </c>
      <c r="U197" s="4">
        <v>72.900000000000006</v>
      </c>
      <c r="V197" s="4">
        <v>0.4</v>
      </c>
      <c r="W197" s="4">
        <v>0</v>
      </c>
    </row>
    <row r="198" spans="1:23" x14ac:dyDescent="0.25">
      <c r="A198" s="4" t="s">
        <v>59</v>
      </c>
      <c r="B198" s="4" t="s">
        <v>60</v>
      </c>
      <c r="C198" s="4">
        <v>4</v>
      </c>
      <c r="D198" s="4">
        <v>2</v>
      </c>
      <c r="E198" s="4">
        <v>8</v>
      </c>
      <c r="F198" s="4">
        <v>2095.4578219999999</v>
      </c>
      <c r="G198" s="4">
        <v>5552.9632300000003</v>
      </c>
      <c r="H198" s="4">
        <v>871.91999969999995</v>
      </c>
      <c r="I198" s="4">
        <v>0.87192000000000003</v>
      </c>
      <c r="J198" s="4">
        <v>8.7191999999999999E-4</v>
      </c>
      <c r="K198" s="4">
        <v>1.92225227</v>
      </c>
      <c r="L198" s="4">
        <v>1.6799999999999999E-2</v>
      </c>
      <c r="M198" s="4">
        <v>3.1</v>
      </c>
      <c r="N198" s="4">
        <v>33.191106310000002</v>
      </c>
      <c r="O198" s="4">
        <v>78.854992162426996</v>
      </c>
      <c r="P198" s="4">
        <v>43.302867908940087</v>
      </c>
      <c r="Q198" s="4">
        <v>109.98928448870782</v>
      </c>
      <c r="R198" s="4">
        <v>35768.065318479828</v>
      </c>
      <c r="S198" s="4">
        <v>85960.262721653038</v>
      </c>
      <c r="T198" s="4">
        <v>227794.69621238054</v>
      </c>
      <c r="U198" s="4">
        <v>263.2</v>
      </c>
      <c r="V198" s="4">
        <v>7.0000000000000007E-2</v>
      </c>
      <c r="W198" s="4">
        <v>0.27</v>
      </c>
    </row>
    <row r="199" spans="1:23" x14ac:dyDescent="0.25">
      <c r="A199" s="4" t="s">
        <v>61</v>
      </c>
      <c r="B199" s="4" t="s">
        <v>62</v>
      </c>
      <c r="C199" s="4">
        <v>4</v>
      </c>
      <c r="D199" s="4">
        <v>1</v>
      </c>
      <c r="E199" s="4">
        <v>4</v>
      </c>
      <c r="F199" s="4">
        <v>197.62076429999999</v>
      </c>
      <c r="G199" s="4">
        <v>523.6950253</v>
      </c>
      <c r="H199" s="4">
        <v>82.230000029999999</v>
      </c>
      <c r="I199" s="4">
        <v>8.2229999999999998E-2</v>
      </c>
      <c r="J199" s="4">
        <v>8.2200000000000006E-5</v>
      </c>
      <c r="K199" s="4">
        <v>0.181285903</v>
      </c>
      <c r="L199" s="4">
        <v>1.2500000000000001E-2</v>
      </c>
      <c r="M199" s="4">
        <v>3</v>
      </c>
      <c r="N199" s="4">
        <v>18.73728916</v>
      </c>
      <c r="O199" s="4">
        <v>0.31503247839267406</v>
      </c>
      <c r="P199" s="4">
        <v>8.8689078263580932</v>
      </c>
      <c r="Q199" s="4">
        <v>22.527025878949555</v>
      </c>
      <c r="R199" s="4">
        <v>142.89649844085332</v>
      </c>
      <c r="S199" s="4">
        <v>343.41864561608588</v>
      </c>
      <c r="T199" s="4">
        <v>910.0594108826275</v>
      </c>
      <c r="U199" s="4">
        <v>33.700000000000003</v>
      </c>
      <c r="V199" s="4">
        <v>0.32</v>
      </c>
      <c r="W199" s="4">
        <v>0.55000000000000004</v>
      </c>
    </row>
    <row r="200" spans="1:23" x14ac:dyDescent="0.25">
      <c r="A200" s="4" t="s">
        <v>63</v>
      </c>
      <c r="B200" s="4" t="s">
        <v>64</v>
      </c>
      <c r="C200" s="4">
        <v>4</v>
      </c>
      <c r="D200" s="4">
        <v>2</v>
      </c>
      <c r="E200" s="4">
        <v>8</v>
      </c>
      <c r="F200" s="4">
        <v>1115.2006730000001</v>
      </c>
      <c r="G200" s="4">
        <v>2955.281782</v>
      </c>
      <c r="H200" s="4">
        <v>464.03500000000003</v>
      </c>
      <c r="I200" s="4">
        <v>0.46403499999999998</v>
      </c>
      <c r="J200" s="4">
        <v>4.6403500000000001E-4</v>
      </c>
      <c r="K200" s="4">
        <v>1.023020842</v>
      </c>
      <c r="L200" s="4">
        <v>1.2E-2</v>
      </c>
      <c r="M200" s="4">
        <v>3.1</v>
      </c>
      <c r="N200" s="4">
        <v>30.185377429999999</v>
      </c>
      <c r="O200" s="4">
        <v>2.741822891893761</v>
      </c>
      <c r="P200" s="4">
        <v>16.333429528885198</v>
      </c>
      <c r="Q200" s="4">
        <v>41.486911003368398</v>
      </c>
      <c r="R200" s="4">
        <v>1243.6714226913305</v>
      </c>
      <c r="S200" s="4">
        <v>2988.8762862084363</v>
      </c>
      <c r="T200" s="4">
        <v>7920.5221584523561</v>
      </c>
      <c r="U200" s="4">
        <v>42.5</v>
      </c>
      <c r="V200" s="4">
        <v>0.47</v>
      </c>
      <c r="W200" s="4">
        <v>0.05</v>
      </c>
    </row>
    <row r="201" spans="1:23" x14ac:dyDescent="0.25">
      <c r="A201" s="4" t="s">
        <v>65</v>
      </c>
      <c r="B201" s="4" t="s">
        <v>66</v>
      </c>
      <c r="C201" s="4">
        <v>4</v>
      </c>
      <c r="D201" s="4">
        <v>3</v>
      </c>
      <c r="E201" s="4">
        <v>12</v>
      </c>
      <c r="F201" s="4">
        <v>3129.99</v>
      </c>
      <c r="G201" s="4">
        <v>8294.48</v>
      </c>
      <c r="H201" s="4">
        <v>1302.388839</v>
      </c>
      <c r="I201" s="4">
        <v>1.302388839</v>
      </c>
      <c r="J201" s="4">
        <v>1.3023889999999999E-3</v>
      </c>
      <c r="K201" s="4">
        <v>2.8712724820000002</v>
      </c>
      <c r="L201" s="4">
        <v>1.2699999999999999E-2</v>
      </c>
      <c r="M201" s="4">
        <v>3.1</v>
      </c>
      <c r="N201" s="4">
        <v>41.345787909999999</v>
      </c>
      <c r="O201" s="4">
        <v>6.2702716901252744</v>
      </c>
      <c r="P201" s="4">
        <v>20.942125878964319</v>
      </c>
      <c r="Q201" s="4">
        <v>53.192999732569369</v>
      </c>
      <c r="R201" s="4">
        <v>2844.150778875849</v>
      </c>
      <c r="S201" s="4">
        <v>6835.2578199371519</v>
      </c>
      <c r="T201" s="4">
        <v>18113.433222833453</v>
      </c>
      <c r="U201" s="4">
        <v>58.5</v>
      </c>
      <c r="V201" s="4">
        <v>0.2</v>
      </c>
      <c r="W201" s="4">
        <v>0</v>
      </c>
    </row>
    <row r="202" spans="1:23" x14ac:dyDescent="0.25">
      <c r="A202" s="4" t="s">
        <v>67</v>
      </c>
      <c r="B202" s="4" t="s">
        <v>68</v>
      </c>
      <c r="C202" s="4">
        <v>4</v>
      </c>
      <c r="D202" s="4">
        <v>1</v>
      </c>
      <c r="E202" s="4">
        <v>4</v>
      </c>
      <c r="F202" s="4">
        <v>230.06</v>
      </c>
      <c r="G202" s="4">
        <v>609.66999999999996</v>
      </c>
      <c r="H202" s="4">
        <v>95.727965999999995</v>
      </c>
      <c r="I202" s="4">
        <v>9.5727965999999998E-2</v>
      </c>
      <c r="J202" s="4">
        <v>9.5699999999999995E-5</v>
      </c>
      <c r="K202" s="4">
        <v>0.21104378800000001</v>
      </c>
      <c r="L202" s="4">
        <v>1.29E-2</v>
      </c>
      <c r="M202" s="4">
        <v>3.05</v>
      </c>
      <c r="N202" s="4">
        <v>18.578032220000001</v>
      </c>
      <c r="O202" s="4">
        <v>0.41167557715465103</v>
      </c>
      <c r="P202" s="4">
        <v>9.1055840579042098</v>
      </c>
      <c r="Q202" s="4">
        <v>23.128183507076695</v>
      </c>
      <c r="R202" s="4">
        <v>186.73312278517432</v>
      </c>
      <c r="S202" s="4">
        <v>448.76982164185131</v>
      </c>
      <c r="T202" s="4">
        <v>1189.2400273509058</v>
      </c>
      <c r="U202" s="4">
        <v>42</v>
      </c>
      <c r="V202" s="4">
        <v>0.2</v>
      </c>
      <c r="W202" s="4">
        <v>0</v>
      </c>
    </row>
    <row r="203" spans="1:23" x14ac:dyDescent="0.25">
      <c r="A203" s="4" t="s">
        <v>69</v>
      </c>
      <c r="B203" s="4" t="s">
        <v>70</v>
      </c>
      <c r="C203" s="4">
        <v>4</v>
      </c>
      <c r="D203" s="4">
        <v>1</v>
      </c>
      <c r="E203" s="4">
        <v>4</v>
      </c>
      <c r="F203" s="4">
        <v>242.73011299999999</v>
      </c>
      <c r="G203" s="4">
        <v>643.23479940000004</v>
      </c>
      <c r="H203" s="4">
        <v>101</v>
      </c>
      <c r="I203" s="4">
        <v>0.10100000000000001</v>
      </c>
      <c r="J203" s="4">
        <v>1.01E-4</v>
      </c>
      <c r="K203" s="4">
        <v>0.22266662000000001</v>
      </c>
      <c r="L203" s="4">
        <v>0.01</v>
      </c>
      <c r="M203" s="4">
        <v>2.9</v>
      </c>
      <c r="N203" s="4">
        <v>24.032584270000001</v>
      </c>
      <c r="O203" s="4">
        <v>0.20557985257407074</v>
      </c>
      <c r="P203" s="4">
        <v>9.2047078742137884</v>
      </c>
      <c r="Q203" s="4">
        <v>23.379958000503024</v>
      </c>
      <c r="R203" s="4">
        <v>93.249563450422627</v>
      </c>
      <c r="S203" s="4">
        <v>224.10373335838173</v>
      </c>
      <c r="T203" s="4">
        <v>593.8748933997116</v>
      </c>
      <c r="U203" s="4">
        <v>37.700000000000003</v>
      </c>
      <c r="V203" s="4">
        <v>0.24199999999999999</v>
      </c>
      <c r="W203" s="4">
        <v>0</v>
      </c>
    </row>
    <row r="204" spans="1:23" x14ac:dyDescent="0.25">
      <c r="A204" s="2" t="s">
        <v>71</v>
      </c>
      <c r="B204" s="4" t="s">
        <v>72</v>
      </c>
      <c r="C204" s="4">
        <v>4</v>
      </c>
      <c r="D204" s="4">
        <v>1</v>
      </c>
      <c r="E204" s="4">
        <v>4</v>
      </c>
      <c r="F204" s="4">
        <v>5.0829127610000002</v>
      </c>
      <c r="G204" s="4">
        <v>13.469718820000001</v>
      </c>
      <c r="H204" s="4">
        <v>2.1149999998521003</v>
      </c>
      <c r="I204" s="4">
        <v>2.1149999998521002E-3</v>
      </c>
      <c r="J204" s="4">
        <v>2.1149999998521001E-6</v>
      </c>
      <c r="K204" s="4">
        <v>4.6627712996739372E-3</v>
      </c>
      <c r="L204" s="3">
        <v>1.0999999999999999E-2</v>
      </c>
      <c r="M204" s="3">
        <v>3.01</v>
      </c>
      <c r="N204" s="4">
        <v>5.738212669774577</v>
      </c>
      <c r="O204" s="4">
        <v>6.778378402677733E-3</v>
      </c>
      <c r="P204" s="4">
        <v>2.558135549575296</v>
      </c>
      <c r="Q204" s="4">
        <v>6.4976642959212523</v>
      </c>
      <c r="R204" s="2">
        <v>3.0746243809262972</v>
      </c>
      <c r="S204" s="2">
        <v>7.3891477551701454</v>
      </c>
      <c r="T204" s="2">
        <v>19.581241551200886</v>
      </c>
      <c r="U204" s="4">
        <v>9</v>
      </c>
      <c r="V204" s="4">
        <v>0.32</v>
      </c>
      <c r="W204" s="4">
        <v>0</v>
      </c>
    </row>
    <row r="205" spans="1:23" x14ac:dyDescent="0.25">
      <c r="A205" s="4" t="s">
        <v>73</v>
      </c>
      <c r="B205" s="4" t="s">
        <v>74</v>
      </c>
      <c r="C205" s="4">
        <v>4</v>
      </c>
      <c r="D205" s="4">
        <v>2</v>
      </c>
      <c r="E205" s="4">
        <v>8</v>
      </c>
      <c r="F205" s="4">
        <v>1115.2006730000001</v>
      </c>
      <c r="G205" s="4">
        <v>2955.281782</v>
      </c>
      <c r="H205" s="4">
        <v>464.03500000000003</v>
      </c>
      <c r="I205" s="4">
        <v>0.46403499999999998</v>
      </c>
      <c r="J205" s="4">
        <v>4.6403500000000001E-4</v>
      </c>
      <c r="K205" s="4">
        <v>1.023020842</v>
      </c>
      <c r="L205" s="4">
        <v>1.4E-2</v>
      </c>
      <c r="M205" s="4">
        <v>2.8</v>
      </c>
      <c r="N205" s="4">
        <v>41.156333680000003</v>
      </c>
      <c r="O205" s="4">
        <v>1.0883077706500881</v>
      </c>
      <c r="P205" s="4">
        <v>16.565265804000447</v>
      </c>
      <c r="Q205" s="4">
        <v>42.075775142161135</v>
      </c>
      <c r="R205" s="4">
        <v>493.64868805058831</v>
      </c>
      <c r="S205" s="4">
        <v>1186.3703149497437</v>
      </c>
      <c r="T205" s="4">
        <v>3143.8813346168208</v>
      </c>
      <c r="U205" s="4">
        <v>43</v>
      </c>
      <c r="V205" s="4">
        <v>0.48</v>
      </c>
      <c r="W205" s="4">
        <v>0</v>
      </c>
    </row>
    <row r="206" spans="1:23" x14ac:dyDescent="0.25">
      <c r="A206" s="4" t="s">
        <v>75</v>
      </c>
      <c r="B206" s="4" t="s">
        <v>76</v>
      </c>
      <c r="C206" s="4">
        <v>4</v>
      </c>
      <c r="D206" s="4">
        <v>2</v>
      </c>
      <c r="E206" s="4">
        <v>8</v>
      </c>
      <c r="F206" s="4">
        <v>1115.2006730000001</v>
      </c>
      <c r="G206" s="4">
        <v>2955.281782</v>
      </c>
      <c r="H206" s="4">
        <v>464.03500000000003</v>
      </c>
      <c r="I206" s="4">
        <v>0.46403499999999998</v>
      </c>
      <c r="J206" s="4">
        <v>4.6403500000000001E-4</v>
      </c>
      <c r="K206" s="4">
        <v>1.023020842</v>
      </c>
      <c r="L206" s="4">
        <v>2.5000000000000001E-3</v>
      </c>
      <c r="M206" s="4">
        <v>3.1</v>
      </c>
      <c r="N206" s="4">
        <v>50.067032159999997</v>
      </c>
      <c r="O206" s="4">
        <v>2.9126728188399946</v>
      </c>
      <c r="P206" s="4">
        <v>27.624924922694959</v>
      </c>
      <c r="Q206" s="4">
        <v>70.167309303645197</v>
      </c>
      <c r="R206" s="4">
        <v>1321.167738131739</v>
      </c>
      <c r="S206" s="4">
        <v>3175.1207357167482</v>
      </c>
      <c r="T206" s="4">
        <v>8414.0699496493817</v>
      </c>
      <c r="U206" s="4">
        <v>122</v>
      </c>
      <c r="V206" s="4">
        <v>0.107</v>
      </c>
      <c r="W206" s="4">
        <v>0</v>
      </c>
    </row>
    <row r="207" spans="1:23" x14ac:dyDescent="0.25">
      <c r="A207" s="4" t="s">
        <v>77</v>
      </c>
      <c r="B207" s="4" t="s">
        <v>78</v>
      </c>
      <c r="C207" s="4">
        <v>4</v>
      </c>
      <c r="D207" s="4">
        <v>3</v>
      </c>
      <c r="E207" s="4">
        <v>12</v>
      </c>
      <c r="F207" s="4">
        <v>155824.3573</v>
      </c>
      <c r="G207" s="4">
        <v>412934.54680000001</v>
      </c>
      <c r="H207" s="4">
        <v>64838.515070000001</v>
      </c>
      <c r="I207" s="4">
        <v>64.83851507</v>
      </c>
      <c r="J207" s="4">
        <v>6.4838514999999999E-2</v>
      </c>
      <c r="K207" s="4">
        <v>142.9442871</v>
      </c>
      <c r="L207" s="4">
        <v>3.5000000000000003E-2</v>
      </c>
      <c r="M207" s="4">
        <v>2.9</v>
      </c>
      <c r="N207" s="4">
        <v>144.9767238</v>
      </c>
      <c r="O207" s="4">
        <v>406.55725291291765</v>
      </c>
      <c r="P207" s="4">
        <v>81.846618383904541</v>
      </c>
      <c r="Q207" s="4">
        <v>207.89041069511754</v>
      </c>
      <c r="R207" s="2">
        <v>184411.48720093153</v>
      </c>
      <c r="S207" s="2">
        <v>443190.30810125335</v>
      </c>
      <c r="T207" s="2">
        <v>1174454.3164683213</v>
      </c>
      <c r="U207" s="4">
        <v>208.40700000000004</v>
      </c>
      <c r="V207" s="4">
        <v>0.5</v>
      </c>
      <c r="W207" s="4">
        <v>0</v>
      </c>
    </row>
    <row r="208" spans="1:23" x14ac:dyDescent="0.25">
      <c r="A208" s="4" t="s">
        <v>79</v>
      </c>
      <c r="B208" s="4" t="s">
        <v>80</v>
      </c>
      <c r="C208" s="4">
        <v>4</v>
      </c>
      <c r="D208" s="4">
        <v>2</v>
      </c>
      <c r="E208" s="4">
        <v>8</v>
      </c>
      <c r="F208" s="4">
        <v>2095.4578219999999</v>
      </c>
      <c r="G208" s="4">
        <v>5552.9632300000003</v>
      </c>
      <c r="H208" s="4">
        <v>871.91999969999995</v>
      </c>
      <c r="I208" s="4">
        <v>0.87192000000000003</v>
      </c>
      <c r="J208" s="4">
        <v>8.7191999999999999E-4</v>
      </c>
      <c r="K208" s="4">
        <v>1.92225227</v>
      </c>
      <c r="L208" s="4">
        <v>3.3999999999999998E-3</v>
      </c>
      <c r="M208" s="4">
        <v>3.2850000000000001</v>
      </c>
      <c r="N208" s="4">
        <v>32.71181739</v>
      </c>
      <c r="O208" s="4">
        <v>1.9521322166409434</v>
      </c>
      <c r="P208" s="4">
        <v>17.529928921449606</v>
      </c>
      <c r="Q208" s="4">
        <v>44.526019460482004</v>
      </c>
      <c r="R208" s="4">
        <v>885.47333174921005</v>
      </c>
      <c r="S208" s="4">
        <v>2128.0301171574383</v>
      </c>
      <c r="T208" s="4">
        <v>5639.2798104672111</v>
      </c>
      <c r="U208" s="4">
        <v>59.9</v>
      </c>
      <c r="V208" s="4">
        <v>0.17</v>
      </c>
      <c r="W208" s="4">
        <v>0</v>
      </c>
    </row>
    <row r="209" spans="1:26" x14ac:dyDescent="0.25">
      <c r="A209" s="4" t="s">
        <v>81</v>
      </c>
      <c r="B209" s="4" t="s">
        <v>82</v>
      </c>
      <c r="C209" s="4">
        <v>4</v>
      </c>
      <c r="D209" s="4">
        <v>2</v>
      </c>
      <c r="E209" s="4">
        <v>8</v>
      </c>
      <c r="F209" s="4">
        <v>1115.2006730000001</v>
      </c>
      <c r="G209" s="4">
        <v>2955.281782</v>
      </c>
      <c r="H209" s="4">
        <v>464.03500000000003</v>
      </c>
      <c r="I209" s="4">
        <v>0.46403499999999998</v>
      </c>
      <c r="J209" s="4">
        <v>4.6403500000000001E-4</v>
      </c>
      <c r="K209" s="4">
        <v>1.023020842</v>
      </c>
      <c r="L209" s="4">
        <v>1.4999999999999999E-2</v>
      </c>
      <c r="M209" s="4">
        <v>3</v>
      </c>
      <c r="N209" s="4">
        <v>31.392060780000001</v>
      </c>
      <c r="O209" s="4">
        <v>16.177214573687809</v>
      </c>
      <c r="P209" s="4">
        <v>31.021243166505155</v>
      </c>
      <c r="Q209" s="4">
        <v>78.79395764292309</v>
      </c>
      <c r="R209" s="4">
        <v>7337.8698250436855</v>
      </c>
      <c r="S209" s="4">
        <v>17634.871004671197</v>
      </c>
      <c r="T209" s="4">
        <v>46732.40816237867</v>
      </c>
      <c r="U209" s="4">
        <v>106</v>
      </c>
      <c r="V209" s="4">
        <v>0.17</v>
      </c>
      <c r="W209" s="4">
        <v>0</v>
      </c>
    </row>
    <row r="210" spans="1:26" x14ac:dyDescent="0.25">
      <c r="A210" s="4" t="s">
        <v>83</v>
      </c>
      <c r="B210" s="4" t="s">
        <v>84</v>
      </c>
      <c r="C210" s="4">
        <v>4</v>
      </c>
      <c r="D210" s="4">
        <v>7</v>
      </c>
      <c r="E210" s="4">
        <v>28</v>
      </c>
      <c r="F210" s="4">
        <v>32899.059300000001</v>
      </c>
      <c r="G210" s="4">
        <v>87183.557100000005</v>
      </c>
      <c r="H210" s="4">
        <v>13689.298570000001</v>
      </c>
      <c r="I210" s="4">
        <v>13.68929857</v>
      </c>
      <c r="J210" s="4">
        <v>1.3689299E-2</v>
      </c>
      <c r="K210" s="4">
        <v>30.179701420000001</v>
      </c>
      <c r="L210" s="4">
        <v>5.4000000000000003E-3</v>
      </c>
      <c r="M210" s="4">
        <v>3</v>
      </c>
      <c r="N210" s="4">
        <v>136.35230329999999</v>
      </c>
      <c r="O210" s="4">
        <v>232.04521740618117</v>
      </c>
      <c r="P210" s="4">
        <v>105.95334115066643</v>
      </c>
      <c r="Q210" s="4">
        <v>269.12148652269275</v>
      </c>
      <c r="R210" s="4">
        <v>105254.06528389525</v>
      </c>
      <c r="S210" s="4">
        <v>252953.77381373526</v>
      </c>
      <c r="T210" s="4">
        <v>670327.50060639845</v>
      </c>
      <c r="U210" s="4">
        <v>280</v>
      </c>
      <c r="V210" s="4">
        <v>0.11600000000000001</v>
      </c>
      <c r="W210" s="4">
        <v>0</v>
      </c>
    </row>
    <row r="211" spans="1:26" x14ac:dyDescent="0.25">
      <c r="A211" s="4" t="s">
        <v>85</v>
      </c>
      <c r="B211" s="4" t="s">
        <v>86</v>
      </c>
      <c r="C211" s="4">
        <v>4</v>
      </c>
      <c r="D211" s="4">
        <v>7</v>
      </c>
      <c r="E211" s="4">
        <v>28</v>
      </c>
      <c r="F211" s="4">
        <v>32899.059300000001</v>
      </c>
      <c r="G211" s="4">
        <v>87183.557100000005</v>
      </c>
      <c r="H211" s="4">
        <v>13689.298570000001</v>
      </c>
      <c r="I211" s="4">
        <v>13.68929857</v>
      </c>
      <c r="J211" s="4">
        <v>1.3689299E-2</v>
      </c>
      <c r="K211" s="4">
        <v>30.179701420000001</v>
      </c>
      <c r="L211" s="4">
        <v>5.2399999999999999E-3</v>
      </c>
      <c r="M211" s="4">
        <v>3.141</v>
      </c>
      <c r="N211" s="4">
        <v>110.4068024</v>
      </c>
      <c r="O211" s="4">
        <v>690.32031978775092</v>
      </c>
      <c r="P211" s="4">
        <v>117.74263604128112</v>
      </c>
      <c r="Q211" s="4">
        <v>299.06629554485403</v>
      </c>
      <c r="R211" s="2">
        <v>313124.40229506715</v>
      </c>
      <c r="S211" s="2">
        <v>752521.99542193499</v>
      </c>
      <c r="T211" s="2">
        <v>1994183.2878681277</v>
      </c>
      <c r="U211" s="4">
        <v>309.24444444444441</v>
      </c>
      <c r="V211" s="4">
        <v>0.13655555555555554</v>
      </c>
      <c r="W211" s="4">
        <v>3</v>
      </c>
    </row>
    <row r="212" spans="1:26" x14ac:dyDescent="0.25">
      <c r="A212" s="4" t="s">
        <v>87</v>
      </c>
      <c r="B212" s="4" t="s">
        <v>88</v>
      </c>
      <c r="C212" s="4">
        <v>4</v>
      </c>
      <c r="D212" s="4">
        <v>2</v>
      </c>
      <c r="E212" s="4">
        <v>8</v>
      </c>
      <c r="F212" s="4">
        <v>1115.2006730000001</v>
      </c>
      <c r="G212" s="4">
        <v>2955.281782</v>
      </c>
      <c r="H212" s="4">
        <v>464.03500000000003</v>
      </c>
      <c r="I212" s="4">
        <v>0.46403499999999998</v>
      </c>
      <c r="J212" s="4">
        <v>4.6403500000000001E-4</v>
      </c>
      <c r="K212" s="4">
        <v>1.023020842</v>
      </c>
      <c r="L212" s="4">
        <v>6.0000000000000001E-3</v>
      </c>
      <c r="M212" s="4">
        <v>3.1</v>
      </c>
      <c r="N212" s="4">
        <v>37.748792209999998</v>
      </c>
      <c r="O212" s="4">
        <v>0.19710451025168274</v>
      </c>
      <c r="P212" s="4">
        <v>8.7370247031795163</v>
      </c>
      <c r="Q212" s="4">
        <v>22.19204274607597</v>
      </c>
      <c r="R212" s="4">
        <v>89.405208267947643</v>
      </c>
      <c r="S212" s="4">
        <v>214.86471585663935</v>
      </c>
      <c r="T212" s="4">
        <v>569.39149702009422</v>
      </c>
      <c r="U212" s="4">
        <v>40.299999999999997</v>
      </c>
      <c r="V212" s="4">
        <v>0.1</v>
      </c>
      <c r="W212" s="4">
        <v>0</v>
      </c>
    </row>
    <row r="213" spans="1:26" x14ac:dyDescent="0.25">
      <c r="A213" s="4" t="s">
        <v>89</v>
      </c>
      <c r="B213" s="4" t="s">
        <v>90</v>
      </c>
      <c r="C213" s="4">
        <v>4</v>
      </c>
      <c r="D213" s="4">
        <v>8</v>
      </c>
      <c r="E213" s="4">
        <v>32</v>
      </c>
      <c r="F213" s="4">
        <v>31200</v>
      </c>
      <c r="G213" s="4">
        <v>83000</v>
      </c>
      <c r="H213" s="4">
        <v>12982.32</v>
      </c>
      <c r="I213" s="4">
        <v>12.98232</v>
      </c>
      <c r="J213" s="4">
        <v>1.298232E-2</v>
      </c>
      <c r="K213" s="4">
        <v>28.621082319999999</v>
      </c>
      <c r="L213" s="2">
        <v>0.05</v>
      </c>
      <c r="M213" s="2">
        <v>3.2</v>
      </c>
      <c r="N213" s="4">
        <v>147.5685182</v>
      </c>
      <c r="O213" s="4">
        <v>421.56841489071059</v>
      </c>
      <c r="P213" s="4">
        <v>44.897032050618499</v>
      </c>
      <c r="Q213" s="4">
        <v>114.038461408571</v>
      </c>
      <c r="R213" s="4">
        <v>191220.44383644828</v>
      </c>
      <c r="S213" s="4">
        <v>459554.05872734508</v>
      </c>
      <c r="T213" s="4">
        <v>1217818.2556274645</v>
      </c>
      <c r="U213" s="4">
        <v>114.3</v>
      </c>
      <c r="V213" s="4">
        <v>0.19</v>
      </c>
      <c r="W213" s="4">
        <v>0</v>
      </c>
    </row>
    <row r="214" spans="1:26" x14ac:dyDescent="0.25">
      <c r="A214" s="4" t="s">
        <v>91</v>
      </c>
      <c r="B214" s="4" t="s">
        <v>92</v>
      </c>
      <c r="C214" s="4">
        <v>4</v>
      </c>
      <c r="D214" s="4">
        <v>2</v>
      </c>
      <c r="E214" s="4">
        <v>8</v>
      </c>
      <c r="F214" s="4">
        <v>1115.2006730000001</v>
      </c>
      <c r="G214" s="4">
        <v>2955.281782</v>
      </c>
      <c r="H214" s="4">
        <v>464.03500000000003</v>
      </c>
      <c r="I214" s="4">
        <v>0.46403499999999998</v>
      </c>
      <c r="J214" s="4">
        <v>4.6403500000000001E-4</v>
      </c>
      <c r="K214" s="4">
        <v>1.023020842</v>
      </c>
      <c r="L214" s="4">
        <v>1.2999999999999999E-2</v>
      </c>
      <c r="M214" s="4">
        <v>3</v>
      </c>
      <c r="N214" s="4">
        <v>32.925759030000002</v>
      </c>
      <c r="O214" s="4">
        <v>2.9819490538137954</v>
      </c>
      <c r="P214" s="4">
        <v>18.517143466723102</v>
      </c>
      <c r="Q214" s="4">
        <v>47.033544405476675</v>
      </c>
      <c r="R214" s="4">
        <v>1352.5909471082523</v>
      </c>
      <c r="S214" s="4">
        <v>3250.6391422933243</v>
      </c>
      <c r="T214" s="4">
        <v>8614.1937270773087</v>
      </c>
      <c r="U214" s="4">
        <v>60.2</v>
      </c>
      <c r="V214" s="4">
        <v>0.19</v>
      </c>
      <c r="W214" s="4">
        <v>0</v>
      </c>
    </row>
    <row r="215" spans="1:26" x14ac:dyDescent="0.25">
      <c r="A215" s="4" t="s">
        <v>93</v>
      </c>
      <c r="B215" s="4" t="s">
        <v>94</v>
      </c>
      <c r="C215" s="4">
        <v>4</v>
      </c>
      <c r="D215" s="4">
        <v>9</v>
      </c>
      <c r="E215" s="4">
        <v>36</v>
      </c>
      <c r="F215" s="4">
        <v>1772515152</v>
      </c>
      <c r="G215" s="4">
        <v>4697165152</v>
      </c>
      <c r="H215" s="4">
        <v>737543554.70000005</v>
      </c>
      <c r="I215" s="4">
        <v>737543.55469999998</v>
      </c>
      <c r="J215" s="4">
        <v>737.54355469999996</v>
      </c>
      <c r="K215" s="4">
        <v>1626003.2720000001</v>
      </c>
      <c r="L215" s="2">
        <v>1.7000000000000001E-2</v>
      </c>
      <c r="M215" s="4">
        <v>3</v>
      </c>
      <c r="N215" s="4">
        <v>1544.9670639999999</v>
      </c>
      <c r="O215" s="4">
        <v>149168.38395033302</v>
      </c>
      <c r="P215" s="4">
        <v>623.92299228224999</v>
      </c>
      <c r="Q215" s="4">
        <v>1584.7644003969149</v>
      </c>
      <c r="R215" s="2">
        <v>67661721.271844134</v>
      </c>
      <c r="S215" s="2">
        <v>162609279.6727809</v>
      </c>
      <c r="T215" s="2">
        <v>430914591.13286936</v>
      </c>
      <c r="U215" s="4">
        <v>1584.96</v>
      </c>
      <c r="V215" s="2">
        <v>0.25</v>
      </c>
      <c r="W215" s="4">
        <v>0</v>
      </c>
    </row>
    <row r="216" spans="1:26" x14ac:dyDescent="0.25">
      <c r="A216" s="4" t="s">
        <v>95</v>
      </c>
      <c r="B216" s="2" t="s">
        <v>96</v>
      </c>
      <c r="C216" s="4">
        <v>4</v>
      </c>
      <c r="D216" s="4">
        <v>2</v>
      </c>
      <c r="E216" s="4">
        <v>8</v>
      </c>
      <c r="F216" s="4">
        <v>1115.2006730000001</v>
      </c>
      <c r="G216" s="4">
        <v>2955.281782</v>
      </c>
      <c r="H216" s="4">
        <v>464.03500000000003</v>
      </c>
      <c r="I216" s="4">
        <v>0.46403499999999998</v>
      </c>
      <c r="J216" s="4">
        <v>4.6403500000000001E-4</v>
      </c>
      <c r="K216" s="4">
        <v>1.023020842</v>
      </c>
      <c r="L216" s="4">
        <v>0.01</v>
      </c>
      <c r="M216" s="4">
        <v>3</v>
      </c>
      <c r="N216" s="4">
        <v>32.51414389</v>
      </c>
      <c r="O216" s="4">
        <v>28.192142685908323</v>
      </c>
      <c r="P216" s="4">
        <v>42.733099823908219</v>
      </c>
      <c r="Q216" s="4">
        <v>108.54207355272688</v>
      </c>
      <c r="R216" s="4">
        <v>12787.756024125845</v>
      </c>
      <c r="S216" s="4">
        <v>30732.410536231298</v>
      </c>
      <c r="T216" s="4">
        <v>81440.887921012938</v>
      </c>
      <c r="U216" s="4">
        <v>136</v>
      </c>
      <c r="V216" s="4">
        <v>0.2</v>
      </c>
      <c r="W216" s="4">
        <v>0</v>
      </c>
    </row>
    <row r="217" spans="1:26" x14ac:dyDescent="0.25">
      <c r="A217" s="4" t="s">
        <v>97</v>
      </c>
      <c r="B217" s="4" t="s">
        <v>98</v>
      </c>
      <c r="C217" s="4">
        <v>4</v>
      </c>
      <c r="D217" s="4">
        <v>2</v>
      </c>
      <c r="E217" s="4">
        <v>8</v>
      </c>
      <c r="F217" s="4">
        <v>27051.979729999999</v>
      </c>
      <c r="G217" s="4">
        <v>71687.746289999995</v>
      </c>
      <c r="H217" s="4">
        <v>11256.32877</v>
      </c>
      <c r="I217" s="4">
        <v>11.25632877</v>
      </c>
      <c r="J217" s="4">
        <v>1.1256329000000001E-2</v>
      </c>
      <c r="K217" s="4">
        <v>24.815927519999999</v>
      </c>
      <c r="L217" s="2">
        <v>6.5000000000000002E-2</v>
      </c>
      <c r="M217" s="4">
        <v>3</v>
      </c>
      <c r="N217" s="4">
        <v>82.563657669999998</v>
      </c>
      <c r="O217" s="4">
        <v>1.8696037656083082</v>
      </c>
      <c r="P217" s="4">
        <v>9.2683076569412108</v>
      </c>
      <c r="Q217" s="4">
        <v>23.541501448630676</v>
      </c>
      <c r="R217" s="4">
        <v>848.03901153410027</v>
      </c>
      <c r="S217" s="4">
        <v>2038.0653966212451</v>
      </c>
      <c r="T217" s="4">
        <v>5400.8733010462993</v>
      </c>
      <c r="U217" s="4">
        <v>23.6</v>
      </c>
      <c r="V217" s="4">
        <v>0.75</v>
      </c>
      <c r="W217" s="4">
        <v>0</v>
      </c>
      <c r="X217" s="7"/>
      <c r="Z217" s="7"/>
    </row>
    <row r="218" spans="1:26" x14ac:dyDescent="0.25">
      <c r="A218" s="4" t="s">
        <v>99</v>
      </c>
      <c r="B218" s="4" t="s">
        <v>100</v>
      </c>
      <c r="C218" s="4">
        <v>4</v>
      </c>
      <c r="D218" s="4">
        <v>2</v>
      </c>
      <c r="E218" s="4">
        <v>8</v>
      </c>
      <c r="F218" s="4">
        <v>1115.2006730000001</v>
      </c>
      <c r="G218" s="4">
        <v>2955.281782</v>
      </c>
      <c r="H218" s="4">
        <v>464.03500000000003</v>
      </c>
      <c r="I218" s="4">
        <v>0.46403499999999998</v>
      </c>
      <c r="J218" s="4">
        <v>4.6403500000000001E-4</v>
      </c>
      <c r="K218" s="4">
        <v>1.023020842</v>
      </c>
      <c r="L218" s="4">
        <v>1.4999999999999999E-2</v>
      </c>
      <c r="M218" s="4">
        <v>3.1</v>
      </c>
      <c r="N218" s="4">
        <v>28.088937770000001</v>
      </c>
      <c r="O218" s="4">
        <v>1.4619718504402728</v>
      </c>
      <c r="P218" s="4">
        <v>12.40849726660206</v>
      </c>
      <c r="Q218" s="4">
        <v>31.517583057169233</v>
      </c>
      <c r="R218" s="4">
        <v>663.1400651542092</v>
      </c>
      <c r="S218" s="4">
        <v>1593.7035932569313</v>
      </c>
      <c r="T218" s="4">
        <v>4223.3145221308678</v>
      </c>
      <c r="U218" s="4">
        <v>42.4</v>
      </c>
      <c r="V218" s="4">
        <v>0.17</v>
      </c>
      <c r="W218" s="4">
        <v>0</v>
      </c>
    </row>
    <row r="219" spans="1:26" x14ac:dyDescent="0.25">
      <c r="A219" s="4" t="s">
        <v>101</v>
      </c>
      <c r="B219" s="4" t="s">
        <v>102</v>
      </c>
      <c r="C219" s="4">
        <v>4</v>
      </c>
      <c r="D219" s="4">
        <v>2</v>
      </c>
      <c r="E219" s="4">
        <v>8</v>
      </c>
      <c r="F219" s="4">
        <v>1115.2006730000001</v>
      </c>
      <c r="G219" s="4">
        <v>2955.281782</v>
      </c>
      <c r="H219" s="4">
        <v>464.03500000000003</v>
      </c>
      <c r="I219" s="4">
        <v>0.46403499999999998</v>
      </c>
      <c r="J219" s="4">
        <v>4.6403500000000001E-4</v>
      </c>
      <c r="K219" s="4">
        <v>1.023020842</v>
      </c>
      <c r="L219" s="4">
        <v>1.2E-2</v>
      </c>
      <c r="M219" s="4">
        <v>3.1</v>
      </c>
      <c r="N219" s="4">
        <v>30.185377429999999</v>
      </c>
      <c r="O219" s="4">
        <v>10.977986601158317</v>
      </c>
      <c r="P219" s="4">
        <v>25.552113868040497</v>
      </c>
      <c r="Q219" s="4">
        <v>64.902369224822863</v>
      </c>
      <c r="R219" s="2">
        <v>4979.5368821648708</v>
      </c>
      <c r="S219" s="2">
        <v>11967.163860045352</v>
      </c>
      <c r="T219" s="2">
        <v>31712.984229120182</v>
      </c>
      <c r="U219" s="4">
        <v>150.03333333333333</v>
      </c>
      <c r="V219" s="4">
        <v>0.11333333333333334</v>
      </c>
      <c r="W219" s="4">
        <v>3</v>
      </c>
    </row>
    <row r="220" spans="1:26" x14ac:dyDescent="0.25">
      <c r="A220" s="4" t="s">
        <v>103</v>
      </c>
      <c r="B220" s="4" t="s">
        <v>104</v>
      </c>
      <c r="C220" s="4">
        <v>4</v>
      </c>
      <c r="D220" s="4">
        <v>1</v>
      </c>
      <c r="E220" s="4">
        <v>4</v>
      </c>
      <c r="F220" s="4">
        <v>444.0038452</v>
      </c>
      <c r="G220" s="4">
        <v>1176.6101900000001</v>
      </c>
      <c r="H220" s="4">
        <v>184.75</v>
      </c>
      <c r="I220" s="4">
        <v>0.18475</v>
      </c>
      <c r="J220" s="4">
        <v>1.8474999999999999E-4</v>
      </c>
      <c r="K220" s="4">
        <v>0.40730354499999999</v>
      </c>
      <c r="L220" s="4">
        <v>1.2999999999999999E-2</v>
      </c>
      <c r="M220" s="4">
        <v>2.8</v>
      </c>
      <c r="N220" s="4">
        <v>30.414879859999999</v>
      </c>
      <c r="O220" s="4">
        <v>0.53679755384626038</v>
      </c>
      <c r="P220" s="4">
        <v>13.215119078825925</v>
      </c>
      <c r="Q220" s="4">
        <v>33.566402460217851</v>
      </c>
      <c r="R220" s="4">
        <v>243.48756422705969</v>
      </c>
      <c r="S220" s="4">
        <v>585.16597987757677</v>
      </c>
      <c r="T220" s="4">
        <v>1550.6898466755783</v>
      </c>
      <c r="U220" s="4">
        <v>65.400000000000006</v>
      </c>
      <c r="V220" s="4">
        <v>0.18</v>
      </c>
      <c r="W220" s="4">
        <v>0</v>
      </c>
    </row>
    <row r="221" spans="1:26" x14ac:dyDescent="0.25">
      <c r="A221" s="2" t="s">
        <v>105</v>
      </c>
      <c r="B221" s="4" t="s">
        <v>700</v>
      </c>
      <c r="C221" s="4">
        <v>4</v>
      </c>
      <c r="D221" s="4">
        <v>3</v>
      </c>
      <c r="E221" s="4">
        <v>12</v>
      </c>
      <c r="F221" s="4">
        <v>3129.99</v>
      </c>
      <c r="G221" s="4">
        <v>8294.48</v>
      </c>
      <c r="H221" s="4">
        <v>1302.388839</v>
      </c>
      <c r="I221" s="4">
        <v>1.302388839</v>
      </c>
      <c r="J221" s="4">
        <v>1.3023888389999999E-3</v>
      </c>
      <c r="K221" s="4">
        <v>2.8704650011560005</v>
      </c>
      <c r="L221" s="3">
        <v>1.2699999999999999E-2</v>
      </c>
      <c r="M221" s="3">
        <v>3.1</v>
      </c>
      <c r="N221" s="4">
        <v>41.345787911509852</v>
      </c>
      <c r="O221" s="4">
        <v>33.400319547634069</v>
      </c>
      <c r="P221" s="4">
        <v>35.922295099970704</v>
      </c>
      <c r="Q221" s="4">
        <v>91.242629553925596</v>
      </c>
      <c r="R221" s="2">
        <v>15150.148119691406</v>
      </c>
      <c r="S221" s="2">
        <v>36409.872914422995</v>
      </c>
      <c r="T221" s="2">
        <v>96486.163223220938</v>
      </c>
      <c r="U221" s="4">
        <v>109.97499999999999</v>
      </c>
      <c r="V221" s="4">
        <v>0.14750000000000002</v>
      </c>
      <c r="W221" s="4">
        <v>0</v>
      </c>
    </row>
    <row r="222" spans="1:26" x14ac:dyDescent="0.25">
      <c r="A222" s="4" t="s">
        <v>107</v>
      </c>
      <c r="B222" s="4" t="s">
        <v>108</v>
      </c>
      <c r="C222" s="4">
        <v>4</v>
      </c>
      <c r="D222" s="4">
        <v>5</v>
      </c>
      <c r="E222" s="4">
        <v>20</v>
      </c>
      <c r="F222" s="4">
        <v>6322.386939</v>
      </c>
      <c r="G222" s="4">
        <v>16754.325390000002</v>
      </c>
      <c r="H222" s="4">
        <v>2630.7452050000002</v>
      </c>
      <c r="I222" s="4">
        <v>2.6307452050000002</v>
      </c>
      <c r="J222" s="4">
        <v>2.6307449999999999E-3</v>
      </c>
      <c r="K222" s="4">
        <v>5.7997934950000003</v>
      </c>
      <c r="L222" s="4">
        <v>3.5999999999999999E-3</v>
      </c>
      <c r="M222" s="4">
        <v>3</v>
      </c>
      <c r="N222" s="4">
        <v>90.072474830000004</v>
      </c>
      <c r="O222" s="4">
        <v>15.019925025100203</v>
      </c>
      <c r="P222" s="4">
        <v>48.697887689013136</v>
      </c>
      <c r="Q222" s="4">
        <v>123.69263473009337</v>
      </c>
      <c r="R222" s="4">
        <v>6812.9314916403746</v>
      </c>
      <c r="S222" s="4">
        <v>16373.303272387346</v>
      </c>
      <c r="T222" s="4">
        <v>43389.253671826467</v>
      </c>
      <c r="U222" s="4">
        <v>124</v>
      </c>
      <c r="V222" s="4">
        <v>0.3</v>
      </c>
      <c r="W222" s="4">
        <v>0</v>
      </c>
    </row>
    <row r="223" spans="1:26" x14ac:dyDescent="0.25">
      <c r="A223" s="4" t="s">
        <v>109</v>
      </c>
      <c r="B223" s="4" t="s">
        <v>110</v>
      </c>
      <c r="C223" s="4">
        <v>4</v>
      </c>
      <c r="D223" s="4">
        <v>5</v>
      </c>
      <c r="E223" s="4">
        <v>20</v>
      </c>
      <c r="F223" s="4">
        <v>6322.386939</v>
      </c>
      <c r="G223" s="4">
        <v>16754.325390000002</v>
      </c>
      <c r="H223" s="4">
        <v>2630.7452050000002</v>
      </c>
      <c r="I223" s="4">
        <v>2.6307452050000002</v>
      </c>
      <c r="J223" s="4">
        <v>2.6307449999999999E-3</v>
      </c>
      <c r="K223" s="4">
        <v>5.7997934950000003</v>
      </c>
      <c r="L223" s="4">
        <v>4.3E-3</v>
      </c>
      <c r="M223" s="4">
        <v>3.1</v>
      </c>
      <c r="N223" s="4">
        <v>73.561147309999996</v>
      </c>
      <c r="O223" s="4">
        <v>95.526310440334015</v>
      </c>
      <c r="P223" s="4">
        <v>71.49933904529405</v>
      </c>
      <c r="Q223" s="4">
        <v>181.60832117504688</v>
      </c>
      <c r="R223" s="4">
        <v>43330.05708028323</v>
      </c>
      <c r="S223" s="4">
        <v>104133.75890479027</v>
      </c>
      <c r="T223" s="4">
        <v>275954.46109769423</v>
      </c>
      <c r="U223" s="4">
        <v>267</v>
      </c>
      <c r="V223" s="4">
        <v>5.7000000000000002E-2</v>
      </c>
      <c r="W223" s="4">
        <v>0</v>
      </c>
    </row>
    <row r="224" spans="1:26" x14ac:dyDescent="0.25">
      <c r="A224" s="4" t="s">
        <v>111</v>
      </c>
      <c r="B224" s="4" t="s">
        <v>112</v>
      </c>
      <c r="C224" s="4">
        <v>4</v>
      </c>
      <c r="D224" s="4">
        <v>2</v>
      </c>
      <c r="E224" s="4">
        <v>8</v>
      </c>
      <c r="F224" s="4">
        <v>1115.2006730000001</v>
      </c>
      <c r="G224" s="4">
        <v>2955.281782</v>
      </c>
      <c r="H224" s="4">
        <v>464.03500000000003</v>
      </c>
      <c r="I224" s="4">
        <v>0.46403499999999998</v>
      </c>
      <c r="J224" s="4">
        <v>4.6403500000000001E-4</v>
      </c>
      <c r="K224" s="4">
        <v>1.023020842</v>
      </c>
      <c r="L224" s="4">
        <v>1.2200000000000001E-2</v>
      </c>
      <c r="M224" s="4">
        <v>2.9</v>
      </c>
      <c r="N224" s="4">
        <v>37.964368059999998</v>
      </c>
      <c r="O224" s="4">
        <v>9.4040269322969028</v>
      </c>
      <c r="P224" s="4">
        <v>32.118813011334275</v>
      </c>
      <c r="Q224" s="4">
        <v>81.581785048789058</v>
      </c>
      <c r="R224" s="4">
        <v>4265.5999366316655</v>
      </c>
      <c r="S224" s="4">
        <v>10251.381727064805</v>
      </c>
      <c r="T224" s="4">
        <v>27166.161576721734</v>
      </c>
      <c r="U224" s="4">
        <v>113</v>
      </c>
      <c r="V224" s="4">
        <v>0.16</v>
      </c>
      <c r="W224" s="4">
        <v>0</v>
      </c>
    </row>
    <row r="225" spans="1:23" x14ac:dyDescent="0.25">
      <c r="A225" s="4" t="s">
        <v>113</v>
      </c>
      <c r="B225" s="4" t="s">
        <v>114</v>
      </c>
      <c r="C225" s="4">
        <v>4</v>
      </c>
      <c r="D225" s="4">
        <v>2</v>
      </c>
      <c r="E225" s="4">
        <v>8</v>
      </c>
      <c r="F225" s="4">
        <v>2095.4578219999999</v>
      </c>
      <c r="G225" s="4">
        <v>5552.9632300000003</v>
      </c>
      <c r="H225" s="4">
        <v>871.91999969999995</v>
      </c>
      <c r="I225" s="4">
        <v>0.87192000000000003</v>
      </c>
      <c r="J225" s="4">
        <v>8.7191999999999999E-4</v>
      </c>
      <c r="K225" s="4">
        <v>1.92225227</v>
      </c>
      <c r="L225" s="4">
        <v>1.2E-2</v>
      </c>
      <c r="M225" s="4">
        <v>3.05</v>
      </c>
      <c r="N225" s="4">
        <v>39.252501789999997</v>
      </c>
      <c r="O225" s="4">
        <v>11.477149554816396</v>
      </c>
      <c r="P225" s="4">
        <v>27.763077911182179</v>
      </c>
      <c r="Q225" s="4">
        <v>70.518217894402738</v>
      </c>
      <c r="R225" s="4">
        <v>5205.9536585971264</v>
      </c>
      <c r="S225" s="4">
        <v>12511.304154282927</v>
      </c>
      <c r="T225" s="4">
        <v>33154.956008849753</v>
      </c>
      <c r="U225" s="4">
        <v>85.9</v>
      </c>
      <c r="V225" s="4">
        <v>0.215</v>
      </c>
      <c r="W225" s="4">
        <v>0</v>
      </c>
    </row>
    <row r="226" spans="1:23" x14ac:dyDescent="0.25">
      <c r="A226" s="4" t="s">
        <v>115</v>
      </c>
      <c r="B226" s="4" t="s">
        <v>116</v>
      </c>
      <c r="C226" s="4">
        <v>4</v>
      </c>
      <c r="D226" s="4">
        <v>7</v>
      </c>
      <c r="E226" s="4">
        <v>28</v>
      </c>
      <c r="F226" s="4">
        <v>9236050.2909999993</v>
      </c>
      <c r="G226" s="4">
        <v>24475533.27</v>
      </c>
      <c r="H226" s="4">
        <v>3843120.5260000001</v>
      </c>
      <c r="I226" s="4">
        <v>3843.1205260000002</v>
      </c>
      <c r="J226" s="4">
        <v>3.8431205259999999</v>
      </c>
      <c r="K226" s="4">
        <v>8472.6203740000001</v>
      </c>
      <c r="L226" s="2">
        <v>1.4999999999999999E-2</v>
      </c>
      <c r="M226" s="4">
        <v>3</v>
      </c>
      <c r="N226" s="4">
        <v>727.04507169999999</v>
      </c>
      <c r="O226" s="4">
        <v>662.04706866566141</v>
      </c>
      <c r="P226" s="4">
        <v>106.90242862968566</v>
      </c>
      <c r="Q226" s="4">
        <v>271.53216871940157</v>
      </c>
      <c r="R226" s="2">
        <v>300299.85605939408</v>
      </c>
      <c r="S226" s="2">
        <v>721701.16813120421</v>
      </c>
      <c r="T226" s="2">
        <v>1912508.095547691</v>
      </c>
      <c r="U226" s="4">
        <v>271.77999999999997</v>
      </c>
      <c r="V226" s="4">
        <v>0.25</v>
      </c>
      <c r="W226" s="4">
        <v>0</v>
      </c>
    </row>
    <row r="227" spans="1:23" x14ac:dyDescent="0.25">
      <c r="A227" s="4" t="s">
        <v>117</v>
      </c>
      <c r="B227" s="4" t="s">
        <v>118</v>
      </c>
      <c r="C227" s="4">
        <v>4</v>
      </c>
      <c r="D227" s="4">
        <v>2</v>
      </c>
      <c r="E227" s="4">
        <v>8</v>
      </c>
      <c r="F227" s="4">
        <v>1115.2006730000001</v>
      </c>
      <c r="G227" s="4">
        <v>2955.281782</v>
      </c>
      <c r="H227" s="4">
        <v>464.03500000000003</v>
      </c>
      <c r="I227" s="4">
        <v>0.46403499999999998</v>
      </c>
      <c r="J227" s="4">
        <v>4.6403500000000001E-4</v>
      </c>
      <c r="K227" s="4">
        <v>1.023020842</v>
      </c>
      <c r="L227" s="4">
        <v>1.4999999999999999E-2</v>
      </c>
      <c r="M227" s="4">
        <v>3</v>
      </c>
      <c r="N227" s="4">
        <v>31.392060780000001</v>
      </c>
      <c r="O227" s="4">
        <v>2.1658827756575767</v>
      </c>
      <c r="P227" s="4">
        <v>15.869732215204481</v>
      </c>
      <c r="Q227" s="4">
        <v>40.30911982661938</v>
      </c>
      <c r="R227" s="4">
        <v>982.42906970705906</v>
      </c>
      <c r="S227" s="4">
        <v>2361.0407827614972</v>
      </c>
      <c r="T227" s="4">
        <v>6256.7580743179678</v>
      </c>
      <c r="U227" s="4">
        <v>73.2</v>
      </c>
      <c r="V227" s="4">
        <v>0.1</v>
      </c>
      <c r="W227" s="4">
        <v>0</v>
      </c>
    </row>
    <row r="228" spans="1:23" x14ac:dyDescent="0.25">
      <c r="A228" s="4" t="s">
        <v>119</v>
      </c>
      <c r="B228" s="4" t="s">
        <v>120</v>
      </c>
      <c r="C228" s="4">
        <v>4</v>
      </c>
      <c r="D228" s="4">
        <v>3</v>
      </c>
      <c r="E228" s="4">
        <v>12</v>
      </c>
      <c r="F228" s="4">
        <v>157775.1923</v>
      </c>
      <c r="G228" s="4">
        <v>418104.2597</v>
      </c>
      <c r="H228" s="4">
        <v>65650.257519999999</v>
      </c>
      <c r="I228" s="4">
        <v>65.650257519999997</v>
      </c>
      <c r="J228" s="4">
        <v>6.5650258000000003E-2</v>
      </c>
      <c r="K228" s="4">
        <v>144.73387070000001</v>
      </c>
      <c r="L228" s="4">
        <v>2.1399999999999999E-2</v>
      </c>
      <c r="M228" s="4">
        <v>2.96</v>
      </c>
      <c r="N228" s="4">
        <v>155.41543279999999</v>
      </c>
      <c r="O228" s="4">
        <v>75.562059885577497</v>
      </c>
      <c r="P228" s="4">
        <v>49.12472804954573</v>
      </c>
      <c r="Q228" s="4">
        <v>124.77680924584615</v>
      </c>
      <c r="R228" s="2">
        <v>34274.414586449137</v>
      </c>
      <c r="S228" s="2">
        <v>82370.619049385103</v>
      </c>
      <c r="T228" s="2">
        <v>218282.14048087053</v>
      </c>
      <c r="U228" s="4">
        <v>133.76666666666668</v>
      </c>
      <c r="V228" s="4">
        <v>0.3</v>
      </c>
      <c r="W228" s="4">
        <v>3</v>
      </c>
    </row>
    <row r="229" spans="1:23" x14ac:dyDescent="0.25">
      <c r="A229" s="4" t="s">
        <v>121</v>
      </c>
      <c r="B229" s="4" t="s">
        <v>122</v>
      </c>
      <c r="C229" s="4">
        <v>4</v>
      </c>
      <c r="D229" s="4">
        <v>7</v>
      </c>
      <c r="E229" s="4">
        <v>28</v>
      </c>
      <c r="F229" s="4">
        <v>9236050.2909999993</v>
      </c>
      <c r="G229" s="4">
        <v>24475533.27</v>
      </c>
      <c r="H229" s="4">
        <v>3843120.5260000001</v>
      </c>
      <c r="I229" s="4">
        <v>3843.1205260000002</v>
      </c>
      <c r="J229" s="4">
        <v>3.8431205259999999</v>
      </c>
      <c r="K229" s="4">
        <v>8472.6203740000001</v>
      </c>
      <c r="L229" s="2">
        <v>1E-3</v>
      </c>
      <c r="M229" s="4">
        <v>3</v>
      </c>
      <c r="N229" s="4">
        <v>727.04507169999999</v>
      </c>
      <c r="O229" s="4">
        <v>39349.462814606537</v>
      </c>
      <c r="P229" s="4">
        <v>1028.8876911928273</v>
      </c>
      <c r="Q229" s="4">
        <v>2613.3747356297813</v>
      </c>
      <c r="R229" s="2">
        <v>17848637.322806895</v>
      </c>
      <c r="S229" s="2">
        <v>42895066.865673862</v>
      </c>
      <c r="T229" s="2">
        <v>113671927.19403574</v>
      </c>
      <c r="U229" s="4">
        <v>2615.7600000000002</v>
      </c>
      <c r="V229" s="4">
        <v>0.25</v>
      </c>
      <c r="W229" s="4">
        <v>0</v>
      </c>
    </row>
    <row r="230" spans="1:23" x14ac:dyDescent="0.25">
      <c r="A230" s="4" t="s">
        <v>123</v>
      </c>
      <c r="B230" s="4" t="s">
        <v>124</v>
      </c>
      <c r="C230" s="4">
        <v>4</v>
      </c>
      <c r="D230" s="4">
        <v>2</v>
      </c>
      <c r="E230" s="4">
        <v>8</v>
      </c>
      <c r="F230" s="4">
        <v>1115.2006730000001</v>
      </c>
      <c r="G230" s="4">
        <v>2955.281782</v>
      </c>
      <c r="H230" s="4">
        <v>464.03500000000003</v>
      </c>
      <c r="I230" s="4">
        <v>0.46403499999999998</v>
      </c>
      <c r="J230" s="4">
        <v>4.6403500000000001E-4</v>
      </c>
      <c r="K230" s="4">
        <v>1.023020842</v>
      </c>
      <c r="L230" s="4">
        <v>9.4999999999999998E-3</v>
      </c>
      <c r="M230" s="4">
        <v>3.1</v>
      </c>
      <c r="N230" s="4">
        <v>32.548043049999997</v>
      </c>
      <c r="O230" s="4">
        <v>11.295113320542761</v>
      </c>
      <c r="P230" s="4">
        <v>27.806398935326168</v>
      </c>
      <c r="Q230" s="4">
        <v>70.62825329572847</v>
      </c>
      <c r="R230" s="4">
        <v>5123.38331347024</v>
      </c>
      <c r="S230" s="4">
        <v>12312.865449339677</v>
      </c>
      <c r="T230" s="4">
        <v>32629.093440750145</v>
      </c>
      <c r="U230" s="4">
        <v>111</v>
      </c>
      <c r="V230" s="4">
        <v>0.13</v>
      </c>
      <c r="W230" s="4">
        <v>0.22</v>
      </c>
    </row>
    <row r="231" spans="1:23" x14ac:dyDescent="0.25">
      <c r="A231" s="4" t="s">
        <v>125</v>
      </c>
      <c r="B231" s="4" t="s">
        <v>126</v>
      </c>
      <c r="C231" s="4">
        <v>4</v>
      </c>
      <c r="D231" s="4">
        <v>1</v>
      </c>
      <c r="E231" s="4">
        <v>4</v>
      </c>
      <c r="F231" s="4">
        <v>1839.701994</v>
      </c>
      <c r="G231" s="4">
        <v>4875.2102850000001</v>
      </c>
      <c r="H231" s="4">
        <v>765.49999969999999</v>
      </c>
      <c r="I231" s="4">
        <v>0.76549999999999996</v>
      </c>
      <c r="J231" s="4">
        <v>7.6550000000000001E-4</v>
      </c>
      <c r="K231" s="4">
        <v>1.6876366089999999</v>
      </c>
      <c r="L231" s="4">
        <v>1.4999999999999999E-2</v>
      </c>
      <c r="M231" s="4">
        <v>2.9</v>
      </c>
      <c r="N231" s="4">
        <v>42.014375139999999</v>
      </c>
      <c r="O231" s="4">
        <v>2.0377748823399293</v>
      </c>
      <c r="P231" s="4">
        <v>17.652155015414586</v>
      </c>
      <c r="Q231" s="4">
        <v>44.83647373915305</v>
      </c>
      <c r="R231" s="4">
        <v>924.32023765543681</v>
      </c>
      <c r="S231" s="4">
        <v>2221.3896603110716</v>
      </c>
      <c r="T231" s="4">
        <v>5886.6825998243394</v>
      </c>
      <c r="U231" s="4">
        <v>136</v>
      </c>
      <c r="V231" s="4">
        <v>0.1</v>
      </c>
      <c r="W231" s="4">
        <v>0</v>
      </c>
    </row>
    <row r="232" spans="1:23" x14ac:dyDescent="0.25">
      <c r="A232" s="4" t="s">
        <v>127</v>
      </c>
      <c r="B232" s="4" t="s">
        <v>128</v>
      </c>
      <c r="C232" s="4">
        <v>4</v>
      </c>
      <c r="D232" s="4">
        <v>2</v>
      </c>
      <c r="E232" s="4">
        <v>8</v>
      </c>
      <c r="F232" s="4">
        <v>2095.4578219999999</v>
      </c>
      <c r="G232" s="4">
        <v>5552.9632300000003</v>
      </c>
      <c r="H232" s="4">
        <v>871.91999969999995</v>
      </c>
      <c r="I232" s="4">
        <v>0.87192000000000003</v>
      </c>
      <c r="J232" s="4">
        <v>8.7191999999999999E-4</v>
      </c>
      <c r="K232" s="4">
        <v>1.92225227</v>
      </c>
      <c r="L232" s="4">
        <v>1.4E-2</v>
      </c>
      <c r="M232" s="4">
        <v>3</v>
      </c>
      <c r="N232" s="4">
        <v>39.638407790000002</v>
      </c>
      <c r="O232" s="4">
        <v>7.2949700542076634</v>
      </c>
      <c r="P232" s="4">
        <v>24.341846998397887</v>
      </c>
      <c r="Q232" s="4">
        <v>61.828291375930633</v>
      </c>
      <c r="R232" s="4">
        <v>3308.9466911339205</v>
      </c>
      <c r="S232" s="4">
        <v>7952.287169271619</v>
      </c>
      <c r="T232" s="4">
        <v>21073.560998569788</v>
      </c>
      <c r="U232" s="4">
        <v>62.2</v>
      </c>
      <c r="V232" s="4">
        <v>0.64</v>
      </c>
      <c r="W232" s="4">
        <v>0</v>
      </c>
    </row>
    <row r="233" spans="1:23" x14ac:dyDescent="0.25">
      <c r="A233" s="4" t="s">
        <v>129</v>
      </c>
      <c r="B233" s="4" t="s">
        <v>130</v>
      </c>
      <c r="C233" s="4">
        <v>4</v>
      </c>
      <c r="D233" s="4">
        <v>2</v>
      </c>
      <c r="E233" s="4">
        <v>8</v>
      </c>
      <c r="F233" s="4">
        <v>1115.2006730000001</v>
      </c>
      <c r="G233" s="4">
        <v>2955.281782</v>
      </c>
      <c r="H233" s="4">
        <v>464.03500000000003</v>
      </c>
      <c r="I233" s="4">
        <v>0.46403499999999998</v>
      </c>
      <c r="J233" s="4">
        <v>4.6403500000000001E-4</v>
      </c>
      <c r="K233" s="4">
        <v>1.023020842</v>
      </c>
      <c r="L233" s="4">
        <v>1.2500000000000001E-2</v>
      </c>
      <c r="M233" s="4">
        <v>2.88</v>
      </c>
      <c r="N233" s="4">
        <v>38.608311409999999</v>
      </c>
      <c r="O233" s="4">
        <v>1.6931421322324676</v>
      </c>
      <c r="P233" s="4">
        <v>18.105995814243027</v>
      </c>
      <c r="Q233" s="4">
        <v>45.989229368177291</v>
      </c>
      <c r="R233" s="4">
        <v>767.99726584738755</v>
      </c>
      <c r="S233" s="4">
        <v>1845.703594922825</v>
      </c>
      <c r="T233" s="4">
        <v>4891.1145265454861</v>
      </c>
      <c r="U233" s="4">
        <v>158</v>
      </c>
      <c r="V233" s="4">
        <v>4.2999999999999997E-2</v>
      </c>
      <c r="W233" s="4">
        <v>0</v>
      </c>
    </row>
    <row r="234" spans="1:23" x14ac:dyDescent="0.25">
      <c r="A234" s="4" t="s">
        <v>131</v>
      </c>
      <c r="B234" s="4" t="s">
        <v>132</v>
      </c>
      <c r="C234" s="4">
        <v>4</v>
      </c>
      <c r="D234" s="4">
        <v>2</v>
      </c>
      <c r="E234" s="4">
        <v>8</v>
      </c>
      <c r="F234" s="4">
        <v>2095.4578219999999</v>
      </c>
      <c r="G234" s="4">
        <v>5552.9632300000003</v>
      </c>
      <c r="H234" s="4">
        <v>871.91999969999995</v>
      </c>
      <c r="I234" s="4">
        <v>0.87192000000000003</v>
      </c>
      <c r="J234" s="4">
        <v>8.7191999999999999E-4</v>
      </c>
      <c r="K234" s="4">
        <v>1.92225227</v>
      </c>
      <c r="L234" s="4">
        <v>1.4E-2</v>
      </c>
      <c r="M234" s="4">
        <v>2.9</v>
      </c>
      <c r="N234" s="4">
        <v>45.001154579999998</v>
      </c>
      <c r="O234" s="4">
        <v>1.0451784700884894</v>
      </c>
      <c r="P234" s="4">
        <v>14.359578396710337</v>
      </c>
      <c r="Q234" s="4">
        <v>36.473329127644256</v>
      </c>
      <c r="R234" s="4">
        <v>474.0855431269286</v>
      </c>
      <c r="S234" s="4">
        <v>1139.3548260680811</v>
      </c>
      <c r="T234" s="4">
        <v>3019.2902890804148</v>
      </c>
      <c r="U234" s="4">
        <v>45.7</v>
      </c>
      <c r="V234" s="4">
        <v>0.2</v>
      </c>
      <c r="W234" s="4">
        <v>0</v>
      </c>
    </row>
    <row r="235" spans="1:23" x14ac:dyDescent="0.25">
      <c r="A235" s="4" t="s">
        <v>133</v>
      </c>
      <c r="B235" s="4" t="s">
        <v>134</v>
      </c>
      <c r="C235" s="4">
        <v>4</v>
      </c>
      <c r="D235" s="4">
        <v>3</v>
      </c>
      <c r="E235" s="4">
        <v>12</v>
      </c>
      <c r="F235" s="4">
        <v>3129.99</v>
      </c>
      <c r="G235" s="4">
        <v>8294.48</v>
      </c>
      <c r="H235" s="4">
        <v>1302.388839</v>
      </c>
      <c r="I235" s="4">
        <v>1.302388839</v>
      </c>
      <c r="J235" s="4">
        <v>1.3023889999999999E-3</v>
      </c>
      <c r="K235" s="4">
        <v>2.8712724820000002</v>
      </c>
      <c r="L235" s="4">
        <v>1.2699999999999999E-2</v>
      </c>
      <c r="M235" s="4">
        <v>3.1</v>
      </c>
      <c r="N235" s="4">
        <v>41.345787909999999</v>
      </c>
      <c r="O235" s="4">
        <v>21.930454529672875</v>
      </c>
      <c r="P235" s="4">
        <v>31.363724347247629</v>
      </c>
      <c r="Q235" s="4">
        <v>79.663859842008975</v>
      </c>
      <c r="R235" s="4">
        <v>9947.4986753603225</v>
      </c>
      <c r="S235" s="4">
        <v>23906.509674021447</v>
      </c>
      <c r="T235" s="4">
        <v>63352.25063615683</v>
      </c>
      <c r="U235" s="4">
        <v>114</v>
      </c>
      <c r="V235" s="4">
        <v>0.1</v>
      </c>
      <c r="W235" s="4">
        <v>0</v>
      </c>
    </row>
    <row r="236" spans="1:23" x14ac:dyDescent="0.25">
      <c r="A236" s="4" t="s">
        <v>135</v>
      </c>
      <c r="B236" s="4" t="s">
        <v>136</v>
      </c>
      <c r="C236" s="4">
        <v>4</v>
      </c>
      <c r="D236" s="4">
        <v>2</v>
      </c>
      <c r="E236" s="4">
        <v>8</v>
      </c>
      <c r="F236" s="4">
        <v>2095.4578219999999</v>
      </c>
      <c r="G236" s="4">
        <v>5552.9632300000003</v>
      </c>
      <c r="H236" s="4">
        <v>871.91999969999995</v>
      </c>
      <c r="I236" s="4">
        <v>0.87192000000000003</v>
      </c>
      <c r="J236" s="4">
        <v>8.7191999999999999E-4</v>
      </c>
      <c r="K236" s="4">
        <v>1.92225227</v>
      </c>
      <c r="L236" s="4">
        <v>1.2E-2</v>
      </c>
      <c r="M236" s="4">
        <v>3</v>
      </c>
      <c r="N236" s="4">
        <v>41.728406249999999</v>
      </c>
      <c r="O236" s="4">
        <v>0.95915927150425351</v>
      </c>
      <c r="P236" s="4">
        <v>13.030413475204041</v>
      </c>
      <c r="Q236" s="4">
        <v>33.097250227018264</v>
      </c>
      <c r="R236" s="4">
        <v>435.06784457378302</v>
      </c>
      <c r="S236" s="4">
        <v>1045.5848223354553</v>
      </c>
      <c r="T236" s="4">
        <v>2770.7997791889566</v>
      </c>
      <c r="U236" s="4">
        <v>60.5</v>
      </c>
      <c r="V236" s="4">
        <v>9.9000000000000005E-2</v>
      </c>
      <c r="W236" s="4">
        <v>0</v>
      </c>
    </row>
    <row r="237" spans="1:23" x14ac:dyDescent="0.25">
      <c r="A237" s="4" t="s">
        <v>137</v>
      </c>
      <c r="B237" s="4" t="s">
        <v>138</v>
      </c>
      <c r="C237" s="4">
        <v>4</v>
      </c>
      <c r="D237" s="4">
        <v>1</v>
      </c>
      <c r="E237" s="4">
        <v>4</v>
      </c>
      <c r="F237" s="4">
        <v>871.90579170000001</v>
      </c>
      <c r="G237" s="4">
        <v>2310.5503480000002</v>
      </c>
      <c r="H237" s="4">
        <v>362.79999989999999</v>
      </c>
      <c r="I237" s="4">
        <v>0.36280000000000001</v>
      </c>
      <c r="J237" s="4">
        <v>3.6279999999999998E-4</v>
      </c>
      <c r="K237" s="4">
        <v>0.79983613600000003</v>
      </c>
      <c r="L237" s="4">
        <v>1.2500000000000001E-2</v>
      </c>
      <c r="M237" s="4">
        <v>2.82</v>
      </c>
      <c r="N237" s="4">
        <v>38.241774589999999</v>
      </c>
      <c r="O237" s="4">
        <v>0.72362605313298989</v>
      </c>
      <c r="P237" s="4">
        <v>14.530597075190434</v>
      </c>
      <c r="Q237" s="4">
        <v>36.907716570983702</v>
      </c>
      <c r="R237" s="4">
        <v>328.23164678402168</v>
      </c>
      <c r="S237" s="4">
        <v>788.8287593944284</v>
      </c>
      <c r="T237" s="4">
        <v>2090.3962123952351</v>
      </c>
      <c r="U237" s="4">
        <v>50</v>
      </c>
      <c r="V237" s="4">
        <v>0.33500000000000002</v>
      </c>
      <c r="W237" s="4">
        <v>0</v>
      </c>
    </row>
    <row r="238" spans="1:23" x14ac:dyDescent="0.25">
      <c r="A238" s="4" t="s">
        <v>21</v>
      </c>
      <c r="B238" s="4" t="s">
        <v>22</v>
      </c>
      <c r="C238" s="4">
        <v>5</v>
      </c>
      <c r="D238" s="4">
        <v>1</v>
      </c>
      <c r="E238" s="4">
        <v>5</v>
      </c>
      <c r="F238" s="4">
        <v>206.1043018</v>
      </c>
      <c r="G238" s="4">
        <v>546.17639980000001</v>
      </c>
      <c r="H238" s="4">
        <v>85.759999980000003</v>
      </c>
      <c r="I238" s="4">
        <v>8.5760000000000003E-2</v>
      </c>
      <c r="J238" s="4">
        <v>8.5799999999999998E-5</v>
      </c>
      <c r="K238" s="4">
        <v>0.18906821100000001</v>
      </c>
      <c r="L238" s="4">
        <v>1.6E-2</v>
      </c>
      <c r="M238" s="4">
        <v>3</v>
      </c>
      <c r="N238" s="4">
        <v>17.500680240000001</v>
      </c>
      <c r="O238" s="4">
        <v>4.0280475686274811E-2</v>
      </c>
      <c r="P238" s="4">
        <v>4.1150953732100373</v>
      </c>
      <c r="Q238" s="4">
        <v>10.452342247953496</v>
      </c>
      <c r="R238" s="4">
        <v>18.270938159988937</v>
      </c>
      <c r="S238" s="4">
        <v>43.909969142006574</v>
      </c>
      <c r="T238" s="4">
        <v>116.36141822631741</v>
      </c>
      <c r="U238" s="4">
        <v>11</v>
      </c>
      <c r="V238" s="4">
        <v>0.6</v>
      </c>
      <c r="W238" s="4">
        <v>0</v>
      </c>
    </row>
    <row r="239" spans="1:23" x14ac:dyDescent="0.25">
      <c r="A239" s="4" t="s">
        <v>23</v>
      </c>
      <c r="B239" s="4" t="s">
        <v>24</v>
      </c>
      <c r="C239" s="4">
        <v>5</v>
      </c>
      <c r="D239" s="4">
        <v>3</v>
      </c>
      <c r="E239" s="4">
        <v>15</v>
      </c>
      <c r="F239" s="4">
        <v>174502.53330000001</v>
      </c>
      <c r="G239" s="4">
        <v>462431.7133</v>
      </c>
      <c r="H239" s="4">
        <v>72610.504109999994</v>
      </c>
      <c r="I239" s="4">
        <v>72.610504109999994</v>
      </c>
      <c r="J239" s="4">
        <v>7.2610504000000006E-2</v>
      </c>
      <c r="K239" s="4">
        <v>160.07856960000001</v>
      </c>
      <c r="L239" s="4">
        <v>2.5999999999999999E-2</v>
      </c>
      <c r="M239" s="4">
        <v>3</v>
      </c>
      <c r="N239" s="4">
        <v>204.3636362</v>
      </c>
      <c r="O239" s="4">
        <v>965.81444043025897</v>
      </c>
      <c r="P239" s="4">
        <v>100.93190832717249</v>
      </c>
      <c r="Q239" s="4">
        <v>256.36704715101814</v>
      </c>
      <c r="R239" s="4">
        <v>438086.58200971549</v>
      </c>
      <c r="S239" s="4">
        <v>1052839.6587592296</v>
      </c>
      <c r="T239" s="4">
        <v>2790025.0957119581</v>
      </c>
      <c r="U239" s="4">
        <v>330</v>
      </c>
      <c r="V239" s="4">
        <v>0.1</v>
      </c>
      <c r="W239" s="4">
        <v>0</v>
      </c>
    </row>
    <row r="240" spans="1:23" x14ac:dyDescent="0.25">
      <c r="A240" s="4" t="s">
        <v>25</v>
      </c>
      <c r="B240" s="4" t="s">
        <v>26</v>
      </c>
      <c r="C240" s="4">
        <v>5</v>
      </c>
      <c r="D240" s="4">
        <v>3</v>
      </c>
      <c r="E240" s="4">
        <v>15</v>
      </c>
      <c r="F240" s="4">
        <v>174502.53330000001</v>
      </c>
      <c r="G240" s="4">
        <v>462431.7133</v>
      </c>
      <c r="H240" s="4">
        <v>72610.504109999994</v>
      </c>
      <c r="I240" s="4">
        <v>72.610504109999994</v>
      </c>
      <c r="J240" s="4">
        <v>7.2610504000000006E-2</v>
      </c>
      <c r="K240" s="4">
        <v>160.07856960000001</v>
      </c>
      <c r="L240" s="4">
        <v>2.1399999999999999E-2</v>
      </c>
      <c r="M240" s="4">
        <v>2.96</v>
      </c>
      <c r="N240" s="4">
        <v>160.79737159999999</v>
      </c>
      <c r="O240" s="4">
        <v>729.83588810113429</v>
      </c>
      <c r="P240" s="4">
        <v>105.69243032183674</v>
      </c>
      <c r="Q240" s="4">
        <v>268.45877301746532</v>
      </c>
      <c r="R240" s="4">
        <v>331048.38389433746</v>
      </c>
      <c r="S240" s="4">
        <v>795598.13480975106</v>
      </c>
      <c r="T240" s="4">
        <v>2108335.0572458403</v>
      </c>
      <c r="U240" s="4">
        <v>358.7</v>
      </c>
      <c r="V240" s="4">
        <v>9.1999999999999998E-2</v>
      </c>
      <c r="W240" s="4">
        <v>0</v>
      </c>
    </row>
    <row r="241" spans="1:23" x14ac:dyDescent="0.25">
      <c r="A241" s="4" t="s">
        <v>27</v>
      </c>
      <c r="B241" s="4" t="s">
        <v>28</v>
      </c>
      <c r="C241" s="4">
        <v>5</v>
      </c>
      <c r="D241" s="4">
        <v>1</v>
      </c>
      <c r="E241" s="4">
        <v>5</v>
      </c>
      <c r="F241" s="4">
        <v>7692.14131</v>
      </c>
      <c r="G241" s="4">
        <v>20384.174470000002</v>
      </c>
      <c r="H241" s="4">
        <v>3200.6999989999999</v>
      </c>
      <c r="I241" s="4">
        <v>3.2006999989999998</v>
      </c>
      <c r="J241" s="4">
        <v>3.2006999999999999E-3</v>
      </c>
      <c r="K241" s="4">
        <v>7.0563272320000001</v>
      </c>
      <c r="L241" s="4">
        <v>1.0999999999999999E-2</v>
      </c>
      <c r="M241" s="4">
        <v>2.9</v>
      </c>
      <c r="N241" s="4">
        <v>76.574998100000002</v>
      </c>
      <c r="O241" s="4">
        <v>3.4445340186513107</v>
      </c>
      <c r="P241" s="4">
        <v>23.54275782093762</v>
      </c>
      <c r="Q241" s="4">
        <v>59.798604865181552</v>
      </c>
      <c r="R241" s="4">
        <v>1562.4162071700841</v>
      </c>
      <c r="S241" s="4">
        <v>3754.9055687817449</v>
      </c>
      <c r="T241" s="4">
        <v>9950.4997572716238</v>
      </c>
      <c r="U241" s="4">
        <v>94.6</v>
      </c>
      <c r="V241" s="4">
        <v>0.2</v>
      </c>
      <c r="W241" s="4">
        <v>0</v>
      </c>
    </row>
    <row r="242" spans="1:23" x14ac:dyDescent="0.25">
      <c r="A242" s="4" t="s">
        <v>29</v>
      </c>
      <c r="B242" s="4" t="s">
        <v>30</v>
      </c>
      <c r="C242" s="4">
        <v>5</v>
      </c>
      <c r="D242" s="4">
        <v>7</v>
      </c>
      <c r="E242" s="2">
        <v>35</v>
      </c>
      <c r="F242" s="4">
        <v>43204.537799999998</v>
      </c>
      <c r="G242" s="4">
        <v>114492.325</v>
      </c>
      <c r="H242" s="4">
        <v>17977.408179999999</v>
      </c>
      <c r="I242" s="4">
        <v>17.977408180000001</v>
      </c>
      <c r="J242" s="4">
        <v>1.7977408E-2</v>
      </c>
      <c r="K242" s="4">
        <v>39.633353620000001</v>
      </c>
      <c r="L242" s="4">
        <v>3.2499999999999999E-3</v>
      </c>
      <c r="M242" s="4">
        <v>3</v>
      </c>
      <c r="N242" s="4">
        <v>176.85387209999999</v>
      </c>
      <c r="O242" s="4">
        <v>196.58407150030726</v>
      </c>
      <c r="P242" s="4">
        <v>118.74354872270037</v>
      </c>
      <c r="Q242" s="4">
        <v>301.60861375565895</v>
      </c>
      <c r="R242" s="4">
        <v>89169.140940528188</v>
      </c>
      <c r="S242" s="4">
        <v>214297.38269773658</v>
      </c>
      <c r="T242" s="4">
        <v>567888.06414900196</v>
      </c>
      <c r="U242" s="4">
        <v>311</v>
      </c>
      <c r="V242" s="4">
        <v>0.1</v>
      </c>
      <c r="W242" s="4">
        <v>0</v>
      </c>
    </row>
    <row r="243" spans="1:23" x14ac:dyDescent="0.25">
      <c r="A243" s="2" t="s">
        <v>31</v>
      </c>
      <c r="B243" s="4" t="s">
        <v>32</v>
      </c>
      <c r="C243" s="4">
        <v>5</v>
      </c>
      <c r="D243" s="4">
        <v>1</v>
      </c>
      <c r="E243" s="4">
        <v>5</v>
      </c>
      <c r="F243" s="4">
        <v>206.1043018</v>
      </c>
      <c r="G243" s="4">
        <v>546.17639980000001</v>
      </c>
      <c r="H243" s="4">
        <v>85.759999978980019</v>
      </c>
      <c r="I243" s="4">
        <v>8.5759999978980025E-2</v>
      </c>
      <c r="J243" s="4">
        <v>8.5759999978980022E-5</v>
      </c>
      <c r="K243" s="4">
        <v>0.18906821115365893</v>
      </c>
      <c r="L243" s="3">
        <v>1.1599999999999999E-2</v>
      </c>
      <c r="M243" s="3">
        <v>3</v>
      </c>
      <c r="N243" s="4">
        <v>19.480895992192735</v>
      </c>
      <c r="O243" s="4">
        <v>0.61656422900631602</v>
      </c>
      <c r="P243" s="4">
        <v>11.373526598035458</v>
      </c>
      <c r="Q243" s="4">
        <v>28.888757559010063</v>
      </c>
      <c r="R243" s="2">
        <v>279.66916248891692</v>
      </c>
      <c r="S243" s="2">
        <v>672.12007327305196</v>
      </c>
      <c r="T243" s="2">
        <v>1781.1181941735877</v>
      </c>
      <c r="U243" s="2">
        <v>29.172666666666665</v>
      </c>
      <c r="V243" s="2">
        <v>0.92646666666666677</v>
      </c>
      <c r="W243" s="2">
        <v>0</v>
      </c>
    </row>
    <row r="244" spans="1:23" x14ac:dyDescent="0.25">
      <c r="A244" s="4" t="s">
        <v>33</v>
      </c>
      <c r="B244" s="4" t="s">
        <v>34</v>
      </c>
      <c r="C244" s="4">
        <v>5</v>
      </c>
      <c r="D244" s="4">
        <v>2</v>
      </c>
      <c r="E244" s="4">
        <v>10</v>
      </c>
      <c r="F244" s="4">
        <v>1550.4325879999999</v>
      </c>
      <c r="G244" s="4">
        <v>4108.6463590000003</v>
      </c>
      <c r="H244" s="4">
        <v>645.13499990000003</v>
      </c>
      <c r="I244" s="4">
        <v>0.64513500000000001</v>
      </c>
      <c r="J244" s="4">
        <v>6.4513500000000002E-4</v>
      </c>
      <c r="K244" s="4">
        <v>1.422277523</v>
      </c>
      <c r="L244" s="4">
        <v>1.4999999999999999E-2</v>
      </c>
      <c r="M244" s="4">
        <v>3</v>
      </c>
      <c r="N244" s="4">
        <v>35.036424660000002</v>
      </c>
      <c r="O244" s="4">
        <v>4.668507847038887</v>
      </c>
      <c r="P244" s="4">
        <v>20.499848291538999</v>
      </c>
      <c r="Q244" s="4">
        <v>52.06961466050906</v>
      </c>
      <c r="R244" s="4">
        <v>2117.6020570614833</v>
      </c>
      <c r="S244" s="4">
        <v>5089.166202983617</v>
      </c>
      <c r="T244" s="4">
        <v>13486.290437906584</v>
      </c>
      <c r="U244" s="4">
        <v>58.9</v>
      </c>
      <c r="V244" s="4">
        <v>0.22</v>
      </c>
      <c r="W244" s="4">
        <v>0.20699999999999999</v>
      </c>
    </row>
    <row r="245" spans="1:23" x14ac:dyDescent="0.25">
      <c r="A245" s="4" t="s">
        <v>35</v>
      </c>
      <c r="B245" s="4" t="s">
        <v>36</v>
      </c>
      <c r="C245" s="4">
        <v>5</v>
      </c>
      <c r="D245" s="4">
        <v>1</v>
      </c>
      <c r="E245" s="4">
        <v>5</v>
      </c>
      <c r="F245" s="4">
        <v>206.1043018</v>
      </c>
      <c r="G245" s="4">
        <v>546.17639980000001</v>
      </c>
      <c r="H245" s="4">
        <v>85.759999980000003</v>
      </c>
      <c r="I245" s="4">
        <v>8.5760000000000003E-2</v>
      </c>
      <c r="J245" s="4">
        <v>8.5799999999999998E-5</v>
      </c>
      <c r="K245" s="4">
        <v>0.18906821100000001</v>
      </c>
      <c r="L245" s="4">
        <v>2.1000000000000001E-2</v>
      </c>
      <c r="M245" s="4">
        <v>3</v>
      </c>
      <c r="N245" s="4">
        <v>15.98411121</v>
      </c>
      <c r="O245" s="4">
        <v>0.41371223377968153</v>
      </c>
      <c r="P245" s="4">
        <v>8.1698620854543638</v>
      </c>
      <c r="Q245" s="4">
        <v>20.751449697054085</v>
      </c>
      <c r="R245" s="4">
        <v>187.65693578924328</v>
      </c>
      <c r="S245" s="4">
        <v>450.98999228368967</v>
      </c>
      <c r="T245" s="4">
        <v>1195.1234795517776</v>
      </c>
      <c r="U245" s="4">
        <v>21.02</v>
      </c>
      <c r="V245" s="4">
        <v>0.86</v>
      </c>
      <c r="W245" s="4">
        <v>-6.9989999999999997E-2</v>
      </c>
    </row>
    <row r="246" spans="1:23" x14ac:dyDescent="0.25">
      <c r="A246" s="4" t="s">
        <v>37</v>
      </c>
      <c r="B246" s="4" t="s">
        <v>38</v>
      </c>
      <c r="C246" s="4">
        <v>5</v>
      </c>
      <c r="D246" s="4">
        <v>9</v>
      </c>
      <c r="E246" s="4">
        <v>45</v>
      </c>
      <c r="F246" s="4">
        <v>1772528355</v>
      </c>
      <c r="G246" s="4">
        <v>4697200141</v>
      </c>
      <c r="H246" s="4">
        <v>737549048.5</v>
      </c>
      <c r="I246" s="4">
        <v>737549.04850000003</v>
      </c>
      <c r="J246" s="4">
        <v>737.54904850000003</v>
      </c>
      <c r="K246" s="4">
        <v>1626015.3829999999</v>
      </c>
      <c r="L246" s="2">
        <v>6.0000000000000001E-3</v>
      </c>
      <c r="M246" s="4">
        <v>3</v>
      </c>
      <c r="N246" s="4">
        <v>1544.9709</v>
      </c>
      <c r="O246" s="4">
        <v>122040.4882017644</v>
      </c>
      <c r="P246" s="4">
        <v>825.73228332486144</v>
      </c>
      <c r="Q246" s="4">
        <v>2097.359999645148</v>
      </c>
      <c r="R246" s="2">
        <v>55356700.11238417</v>
      </c>
      <c r="S246" s="2">
        <v>133037010.60414363</v>
      </c>
      <c r="T246" s="2">
        <v>352548078.10098064</v>
      </c>
      <c r="U246" s="2">
        <v>2097.3599999999997</v>
      </c>
      <c r="V246" s="2">
        <v>0.5</v>
      </c>
      <c r="W246" s="2">
        <v>0</v>
      </c>
    </row>
    <row r="247" spans="1:23" x14ac:dyDescent="0.25">
      <c r="A247" s="4" t="s">
        <v>39</v>
      </c>
      <c r="B247" s="4" t="s">
        <v>40</v>
      </c>
      <c r="C247" s="4">
        <v>5</v>
      </c>
      <c r="D247" s="4">
        <v>2</v>
      </c>
      <c r="E247" s="4">
        <v>10</v>
      </c>
      <c r="F247" s="4">
        <v>23666.30617</v>
      </c>
      <c r="G247" s="4">
        <v>62715.711360000001</v>
      </c>
      <c r="H247" s="4">
        <v>9847.5499970000001</v>
      </c>
      <c r="I247" s="4">
        <v>9.8475499969999998</v>
      </c>
      <c r="J247" s="4">
        <v>9.8475500000000001E-3</v>
      </c>
      <c r="K247" s="4">
        <v>21.710105680000002</v>
      </c>
      <c r="L247" s="4">
        <v>1.2E-2</v>
      </c>
      <c r="M247" s="4">
        <v>3</v>
      </c>
      <c r="N247" s="4">
        <v>93.622948879999996</v>
      </c>
      <c r="O247" s="4">
        <v>26.428599951476155</v>
      </c>
      <c r="P247" s="4">
        <v>39.356760088396037</v>
      </c>
      <c r="Q247" s="4">
        <v>99.96617062452593</v>
      </c>
      <c r="R247" s="4">
        <v>11987.825544300675</v>
      </c>
      <c r="S247" s="4">
        <v>28809.962855805512</v>
      </c>
      <c r="T247" s="4">
        <v>76346.401567884604</v>
      </c>
      <c r="U247" s="4">
        <v>150.93</v>
      </c>
      <c r="V247" s="4">
        <v>0.11</v>
      </c>
      <c r="W247" s="4">
        <v>0.13</v>
      </c>
    </row>
    <row r="248" spans="1:23" x14ac:dyDescent="0.25">
      <c r="A248" s="4" t="s">
        <v>41</v>
      </c>
      <c r="B248" s="4" t="s">
        <v>42</v>
      </c>
      <c r="C248" s="4">
        <v>5</v>
      </c>
      <c r="D248" s="4">
        <v>4</v>
      </c>
      <c r="E248" s="4">
        <v>20</v>
      </c>
      <c r="F248" s="4">
        <v>12752.861699999999</v>
      </c>
      <c r="G248" s="4">
        <v>33795.083509999997</v>
      </c>
      <c r="H248" s="4">
        <v>5306.4657530000004</v>
      </c>
      <c r="I248" s="4">
        <v>5.3064657530000003</v>
      </c>
      <c r="J248" s="4">
        <v>5.3064660000000001E-3</v>
      </c>
      <c r="K248" s="4">
        <v>11.69874053</v>
      </c>
      <c r="L248" s="4">
        <v>1.34E-2</v>
      </c>
      <c r="M248" s="4">
        <v>3.1</v>
      </c>
      <c r="N248" s="4">
        <v>63.930758990000001</v>
      </c>
      <c r="O248" s="4">
        <v>27.543129144945357</v>
      </c>
      <c r="P248" s="4">
        <v>33.176880876304679</v>
      </c>
      <c r="Q248" s="4">
        <v>84.269277425813883</v>
      </c>
      <c r="R248" s="4">
        <v>12493.368083817328</v>
      </c>
      <c r="S248" s="4">
        <v>30024.917288674184</v>
      </c>
      <c r="T248" s="4">
        <v>79566.030814986589</v>
      </c>
      <c r="U248" s="4">
        <v>91.5</v>
      </c>
      <c r="V248" s="4">
        <v>0.12690000000000001</v>
      </c>
      <c r="W248" s="4">
        <v>0</v>
      </c>
    </row>
    <row r="249" spans="1:23" x14ac:dyDescent="0.25">
      <c r="A249" s="4" t="s">
        <v>43</v>
      </c>
      <c r="B249" s="4" t="s">
        <v>44</v>
      </c>
      <c r="C249" s="4">
        <v>5</v>
      </c>
      <c r="D249" s="4">
        <v>2</v>
      </c>
      <c r="E249" s="4">
        <v>10</v>
      </c>
      <c r="F249" s="4">
        <v>1550.4325879999999</v>
      </c>
      <c r="G249" s="4">
        <v>4108.6463590000003</v>
      </c>
      <c r="H249" s="4">
        <v>645.13499990000003</v>
      </c>
      <c r="I249" s="4">
        <v>0.64513500000000001</v>
      </c>
      <c r="J249" s="4">
        <v>6.4513500000000002E-4</v>
      </c>
      <c r="K249" s="4">
        <v>1.422277523</v>
      </c>
      <c r="L249" s="4">
        <v>1.44E-2</v>
      </c>
      <c r="M249" s="4">
        <v>3</v>
      </c>
      <c r="N249" s="4">
        <v>35.51643533</v>
      </c>
      <c r="O249" s="4">
        <v>3.3157267116091043</v>
      </c>
      <c r="P249" s="4">
        <v>18.540742160130975</v>
      </c>
      <c r="Q249" s="4">
        <v>47.093485086732677</v>
      </c>
      <c r="R249" s="2">
        <v>1503.9901260122399</v>
      </c>
      <c r="S249" s="2">
        <v>3614.4920115651048</v>
      </c>
      <c r="T249" s="2">
        <v>9578.4038306475268</v>
      </c>
      <c r="U249" s="2">
        <v>47.633333333333333</v>
      </c>
      <c r="V249" s="2">
        <v>0.44799999999999995</v>
      </c>
      <c r="W249" s="2">
        <v>0</v>
      </c>
    </row>
    <row r="250" spans="1:23" x14ac:dyDescent="0.25">
      <c r="A250" s="4" t="s">
        <v>45</v>
      </c>
      <c r="B250" s="4" t="s">
        <v>46</v>
      </c>
      <c r="C250" s="4">
        <v>5</v>
      </c>
      <c r="D250" s="4">
        <v>5</v>
      </c>
      <c r="E250" s="4">
        <v>25</v>
      </c>
      <c r="F250" s="4">
        <v>7003.1900919999998</v>
      </c>
      <c r="G250" s="4">
        <v>18558.453740000001</v>
      </c>
      <c r="H250" s="4">
        <v>2914.0273969999998</v>
      </c>
      <c r="I250" s="4">
        <v>2.9140273969999999</v>
      </c>
      <c r="J250" s="4">
        <v>2.914027E-3</v>
      </c>
      <c r="K250" s="4">
        <v>6.4243230809999998</v>
      </c>
      <c r="L250" s="4">
        <v>3.96E-3</v>
      </c>
      <c r="M250" s="4">
        <v>3.2</v>
      </c>
      <c r="N250" s="4">
        <v>68.135667350000006</v>
      </c>
      <c r="O250" s="4">
        <v>737.93004883363142</v>
      </c>
      <c r="P250" s="4">
        <v>118.12708624174343</v>
      </c>
      <c r="Q250" s="4">
        <v>300.04279905402831</v>
      </c>
      <c r="R250" s="2">
        <v>334719.83781043056</v>
      </c>
      <c r="S250" s="2">
        <v>804421.62415388261</v>
      </c>
      <c r="T250" s="2">
        <v>2131717.3040077887</v>
      </c>
      <c r="U250" s="2">
        <v>300.78571428571428</v>
      </c>
      <c r="V250" s="2">
        <v>0.24014285714285719</v>
      </c>
      <c r="W250" s="2">
        <v>0</v>
      </c>
    </row>
    <row r="251" spans="1:23" x14ac:dyDescent="0.25">
      <c r="A251" s="2" t="s">
        <v>47</v>
      </c>
      <c r="B251" s="4" t="s">
        <v>48</v>
      </c>
      <c r="C251" s="4">
        <v>5</v>
      </c>
      <c r="D251" s="4">
        <v>1</v>
      </c>
      <c r="E251" s="4">
        <v>5</v>
      </c>
      <c r="F251" s="4">
        <v>254.74645520000001</v>
      </c>
      <c r="G251" s="4">
        <v>675.07810619999998</v>
      </c>
      <c r="H251" s="4">
        <v>106.00000000872002</v>
      </c>
      <c r="I251" s="4">
        <v>0.10600000000872002</v>
      </c>
      <c r="J251" s="4">
        <v>1.0600000000872002E-4</v>
      </c>
      <c r="K251" s="4">
        <v>0.23368972001922431</v>
      </c>
      <c r="L251" s="3">
        <v>1.23E-2</v>
      </c>
      <c r="M251" s="3">
        <v>3.2</v>
      </c>
      <c r="N251" s="4">
        <v>16.975115407979288</v>
      </c>
      <c r="O251" s="4">
        <v>2.8535096232610093</v>
      </c>
      <c r="P251" s="4">
        <v>14.607812493572116</v>
      </c>
      <c r="Q251" s="4">
        <v>37.103843733673173</v>
      </c>
      <c r="R251" s="2">
        <v>1294.3317321175573</v>
      </c>
      <c r="S251" s="2">
        <v>3110.6266092707456</v>
      </c>
      <c r="T251" s="2">
        <v>8243.1605145674748</v>
      </c>
      <c r="U251" s="2">
        <v>39.200000000000003</v>
      </c>
      <c r="V251" s="2">
        <v>0.58571428571428563</v>
      </c>
      <c r="W251" s="2">
        <v>0</v>
      </c>
    </row>
    <row r="252" spans="1:23" x14ac:dyDescent="0.25">
      <c r="A252" s="2" t="s">
        <v>49</v>
      </c>
      <c r="B252" s="4" t="s">
        <v>50</v>
      </c>
      <c r="C252" s="4">
        <v>5</v>
      </c>
      <c r="D252" s="4">
        <v>1</v>
      </c>
      <c r="E252" s="4">
        <v>5</v>
      </c>
      <c r="F252" s="4">
        <v>1550.4325879999999</v>
      </c>
      <c r="G252" s="4">
        <v>4108.6463590000003</v>
      </c>
      <c r="H252" s="4">
        <v>645.13499986679994</v>
      </c>
      <c r="I252" s="4">
        <v>0.6451349998667999</v>
      </c>
      <c r="J252" s="4">
        <v>6.4513499986679993E-4</v>
      </c>
      <c r="K252" s="4">
        <v>1.4222775234063443</v>
      </c>
      <c r="L252" s="3">
        <v>1.2E-2</v>
      </c>
      <c r="M252" s="3">
        <v>3.1</v>
      </c>
      <c r="N252" s="4">
        <v>33.570503685170742</v>
      </c>
      <c r="O252" s="4">
        <v>1.8703769643042842</v>
      </c>
      <c r="P252" s="4">
        <v>14.437547646630552</v>
      </c>
      <c r="Q252" s="4">
        <v>36.671371022441605</v>
      </c>
      <c r="R252" s="2">
        <v>848.38972898017994</v>
      </c>
      <c r="S252" s="2">
        <v>2038.9082647925497</v>
      </c>
      <c r="T252" s="2">
        <v>5403.1069017002565</v>
      </c>
      <c r="U252" s="2">
        <v>54.3</v>
      </c>
      <c r="V252" s="2">
        <v>0.22500000000000001</v>
      </c>
      <c r="W252" s="2">
        <v>0</v>
      </c>
    </row>
    <row r="253" spans="1:23" x14ac:dyDescent="0.25">
      <c r="A253" s="2" t="s">
        <v>51</v>
      </c>
      <c r="B253" s="4" t="s">
        <v>52</v>
      </c>
      <c r="C253" s="4">
        <v>5</v>
      </c>
      <c r="D253" s="4">
        <v>1</v>
      </c>
      <c r="E253" s="4">
        <v>5</v>
      </c>
      <c r="F253" s="4">
        <v>2636.890171</v>
      </c>
      <c r="G253" s="4">
        <v>6987.7589529999996</v>
      </c>
      <c r="H253" s="4">
        <v>1097.2100001530998</v>
      </c>
      <c r="I253" s="4">
        <v>1.0972100001530998</v>
      </c>
      <c r="J253" s="4">
        <v>1.0972100001530997E-3</v>
      </c>
      <c r="K253" s="4">
        <v>2.4189311105375264</v>
      </c>
      <c r="L253" s="3">
        <v>1.24E-2</v>
      </c>
      <c r="M253" s="3">
        <v>3.2</v>
      </c>
      <c r="N253" s="4">
        <v>35.147648337383011</v>
      </c>
      <c r="O253" s="4">
        <v>0.11418347013324644</v>
      </c>
      <c r="P253" s="4">
        <v>5.3294356633460485</v>
      </c>
      <c r="Q253" s="4">
        <v>13.536766584898963</v>
      </c>
      <c r="R253" s="2">
        <v>51.792812427196722</v>
      </c>
      <c r="S253" s="2">
        <v>124.47203178850451</v>
      </c>
      <c r="T253" s="2">
        <v>329.85088423953692</v>
      </c>
      <c r="U253" s="4">
        <v>20.9</v>
      </c>
      <c r="V253" s="4">
        <v>0.19500000000000001</v>
      </c>
      <c r="W253" s="4">
        <v>-0.35</v>
      </c>
    </row>
    <row r="254" spans="1:23" x14ac:dyDescent="0.25">
      <c r="A254" s="4" t="s">
        <v>53</v>
      </c>
      <c r="B254" s="4" t="s">
        <v>54</v>
      </c>
      <c r="C254" s="4">
        <v>5</v>
      </c>
      <c r="D254" s="4">
        <v>2</v>
      </c>
      <c r="E254" s="4">
        <v>10</v>
      </c>
      <c r="F254" s="4">
        <v>2636.890171</v>
      </c>
      <c r="G254" s="4">
        <v>6987.7589529999996</v>
      </c>
      <c r="H254" s="4">
        <v>1097.21</v>
      </c>
      <c r="I254" s="4">
        <v>1.09721</v>
      </c>
      <c r="J254" s="4">
        <v>1.0972099999999999E-3</v>
      </c>
      <c r="K254" s="4">
        <v>2.418931111</v>
      </c>
      <c r="L254" s="4">
        <v>1.2E-2</v>
      </c>
      <c r="M254" s="4">
        <v>2.95</v>
      </c>
      <c r="N254" s="4">
        <v>48.054238410000004</v>
      </c>
      <c r="O254" s="4">
        <v>0.83517717152534021</v>
      </c>
      <c r="P254" s="4">
        <v>13.192903745605465</v>
      </c>
      <c r="Q254" s="4">
        <v>33.50997551383788</v>
      </c>
      <c r="R254" s="4">
        <v>378.83044312640737</v>
      </c>
      <c r="S254" s="4">
        <v>910.43125000338216</v>
      </c>
      <c r="T254" s="4">
        <v>2412.6428125089628</v>
      </c>
      <c r="U254" s="4">
        <v>41</v>
      </c>
      <c r="V254" s="4">
        <v>0.17</v>
      </c>
      <c r="W254" s="4">
        <v>0</v>
      </c>
    </row>
    <row r="255" spans="1:23" x14ac:dyDescent="0.25">
      <c r="A255" s="4" t="s">
        <v>55</v>
      </c>
      <c r="B255" s="4" t="s">
        <v>56</v>
      </c>
      <c r="C255" s="4">
        <v>5</v>
      </c>
      <c r="D255" s="4">
        <v>1</v>
      </c>
      <c r="E255" s="4">
        <v>5</v>
      </c>
      <c r="F255" s="4">
        <v>2142.0331649999998</v>
      </c>
      <c r="G255" s="4">
        <v>5676.3878869999999</v>
      </c>
      <c r="H255" s="4">
        <v>891.3</v>
      </c>
      <c r="I255" s="4">
        <v>0.89129999999999998</v>
      </c>
      <c r="J255" s="4">
        <v>8.9130000000000003E-4</v>
      </c>
      <c r="K255" s="4">
        <v>1.964977806</v>
      </c>
      <c r="L255" s="4">
        <v>1.2999999999999999E-2</v>
      </c>
      <c r="M255" s="4">
        <v>3</v>
      </c>
      <c r="N255" s="4">
        <v>40.928596409999997</v>
      </c>
      <c r="O255" s="4">
        <v>5.3436950694669401</v>
      </c>
      <c r="P255" s="4">
        <v>22.491640895049091</v>
      </c>
      <c r="Q255" s="4">
        <v>57.128767873424692</v>
      </c>
      <c r="R255" s="4">
        <v>2423.8621936963923</v>
      </c>
      <c r="S255" s="4">
        <v>5825.1915253458119</v>
      </c>
      <c r="T255" s="4">
        <v>15436.757542166401</v>
      </c>
      <c r="U255" s="4">
        <v>152</v>
      </c>
      <c r="V255" s="4">
        <v>9.6000000000000002E-2</v>
      </c>
      <c r="W255" s="4">
        <v>0.09</v>
      </c>
    </row>
    <row r="256" spans="1:23" x14ac:dyDescent="0.25">
      <c r="A256" s="4" t="s">
        <v>57</v>
      </c>
      <c r="B256" s="4" t="s">
        <v>58</v>
      </c>
      <c r="C256" s="4">
        <v>5</v>
      </c>
      <c r="D256" s="4">
        <v>2</v>
      </c>
      <c r="E256" s="4">
        <v>10</v>
      </c>
      <c r="F256" s="4">
        <v>6717.4957940000004</v>
      </c>
      <c r="G256" s="4">
        <v>17801.363850000002</v>
      </c>
      <c r="H256" s="4">
        <v>2795.15</v>
      </c>
      <c r="I256" s="4">
        <v>2.79515</v>
      </c>
      <c r="J256" s="4">
        <v>2.7951500000000002E-3</v>
      </c>
      <c r="K256" s="4">
        <v>6.1622435930000004</v>
      </c>
      <c r="L256" s="4">
        <v>4.0000000000000001E-3</v>
      </c>
      <c r="M256" s="4">
        <v>3.1</v>
      </c>
      <c r="N256" s="4">
        <v>61.873930319999999</v>
      </c>
      <c r="O256" s="4">
        <v>4.9540670098420607</v>
      </c>
      <c r="P256" s="4">
        <v>28.17511414370523</v>
      </c>
      <c r="Q256" s="4">
        <v>71.564789925011283</v>
      </c>
      <c r="R256" s="4">
        <v>2247.12966853338</v>
      </c>
      <c r="S256" s="4">
        <v>5400.4558244012987</v>
      </c>
      <c r="T256" s="4">
        <v>14311.207934663442</v>
      </c>
      <c r="U256" s="4">
        <v>72.900000000000006</v>
      </c>
      <c r="V256" s="4">
        <v>0.4</v>
      </c>
      <c r="W256" s="4">
        <v>0</v>
      </c>
    </row>
    <row r="257" spans="1:23" x14ac:dyDescent="0.25">
      <c r="A257" s="4" t="s">
        <v>59</v>
      </c>
      <c r="B257" s="4" t="s">
        <v>60</v>
      </c>
      <c r="C257" s="4">
        <v>5</v>
      </c>
      <c r="D257" s="4">
        <v>2</v>
      </c>
      <c r="E257" s="4">
        <v>10</v>
      </c>
      <c r="F257" s="4">
        <v>2636.890171</v>
      </c>
      <c r="G257" s="4">
        <v>6987.7589529999996</v>
      </c>
      <c r="H257" s="4">
        <v>1097.21</v>
      </c>
      <c r="I257" s="4">
        <v>1.09721</v>
      </c>
      <c r="J257" s="4">
        <v>1.0972099999999999E-3</v>
      </c>
      <c r="K257" s="4">
        <v>2.418931111</v>
      </c>
      <c r="L257" s="4">
        <v>1.6799999999999999E-2</v>
      </c>
      <c r="M257" s="4">
        <v>3.1</v>
      </c>
      <c r="N257" s="4">
        <v>35.745346249999997</v>
      </c>
      <c r="O257" s="4">
        <v>132.40952428635586</v>
      </c>
      <c r="P257" s="4">
        <v>51.183071936580546</v>
      </c>
      <c r="Q257" s="4">
        <v>130.0050027189146</v>
      </c>
      <c r="R257" s="4">
        <v>60060.021358037149</v>
      </c>
      <c r="S257" s="4">
        <v>144340.3541409208</v>
      </c>
      <c r="T257" s="4">
        <v>382501.93847344012</v>
      </c>
      <c r="U257" s="4">
        <v>263.2</v>
      </c>
      <c r="V257" s="4">
        <v>7.0000000000000007E-2</v>
      </c>
      <c r="W257" s="4">
        <v>0.27</v>
      </c>
    </row>
    <row r="258" spans="1:23" x14ac:dyDescent="0.25">
      <c r="A258" s="4" t="s">
        <v>61</v>
      </c>
      <c r="B258" s="4" t="s">
        <v>62</v>
      </c>
      <c r="C258" s="4">
        <v>5</v>
      </c>
      <c r="D258" s="4">
        <v>1</v>
      </c>
      <c r="E258" s="4">
        <v>5</v>
      </c>
      <c r="F258" s="4">
        <v>286.37346789999998</v>
      </c>
      <c r="G258" s="4">
        <v>758.88968990000001</v>
      </c>
      <c r="H258" s="4">
        <v>119.16</v>
      </c>
      <c r="I258" s="4">
        <v>0.11916</v>
      </c>
      <c r="J258" s="4">
        <v>1.1916E-4</v>
      </c>
      <c r="K258" s="4">
        <v>0.26270251900000002</v>
      </c>
      <c r="L258" s="4">
        <v>1.2500000000000001E-2</v>
      </c>
      <c r="M258" s="4">
        <v>3</v>
      </c>
      <c r="N258" s="4">
        <v>21.203464490000002</v>
      </c>
      <c r="O258" s="4">
        <v>0.46162510404551982</v>
      </c>
      <c r="P258" s="4">
        <v>10.073525827066911</v>
      </c>
      <c r="Q258" s="4">
        <v>25.586755600749953</v>
      </c>
      <c r="R258" s="4">
        <v>209.38987401253723</v>
      </c>
      <c r="S258" s="4">
        <v>503.22007693472062</v>
      </c>
      <c r="T258" s="4">
        <v>1333.5332038770096</v>
      </c>
      <c r="U258" s="4">
        <v>33.700000000000003</v>
      </c>
      <c r="V258" s="4">
        <v>0.32</v>
      </c>
      <c r="W258" s="4">
        <v>0.55000000000000004</v>
      </c>
    </row>
    <row r="259" spans="1:23" x14ac:dyDescent="0.25">
      <c r="A259" s="4" t="s">
        <v>63</v>
      </c>
      <c r="B259" s="4" t="s">
        <v>64</v>
      </c>
      <c r="C259" s="4">
        <v>5</v>
      </c>
      <c r="D259" s="4">
        <v>2</v>
      </c>
      <c r="E259" s="4">
        <v>10</v>
      </c>
      <c r="F259" s="4">
        <v>1550.4325879999999</v>
      </c>
      <c r="G259" s="4">
        <v>4108.6463590000003</v>
      </c>
      <c r="H259" s="4">
        <v>645.13499990000003</v>
      </c>
      <c r="I259" s="4">
        <v>0.64513500000000001</v>
      </c>
      <c r="J259" s="4">
        <v>6.4513500000000002E-4</v>
      </c>
      <c r="K259" s="4">
        <v>1.422277523</v>
      </c>
      <c r="L259" s="4">
        <v>1.2E-2</v>
      </c>
      <c r="M259" s="4">
        <v>3.1</v>
      </c>
      <c r="N259" s="4">
        <v>33.570503690000002</v>
      </c>
      <c r="O259" s="4">
        <v>2.870289386316494</v>
      </c>
      <c r="P259" s="4">
        <v>16.576480015047345</v>
      </c>
      <c r="Q259" s="4">
        <v>42.104259238220259</v>
      </c>
      <c r="R259" s="4">
        <v>1301.9429136615354</v>
      </c>
      <c r="S259" s="4">
        <v>3128.9183217052046</v>
      </c>
      <c r="T259" s="4">
        <v>8291.6335525187915</v>
      </c>
      <c r="U259" s="4">
        <v>42.5</v>
      </c>
      <c r="V259" s="4">
        <v>0.47</v>
      </c>
      <c r="W259" s="4">
        <v>0.05</v>
      </c>
    </row>
    <row r="260" spans="1:23" x14ac:dyDescent="0.25">
      <c r="A260" s="4" t="s">
        <v>65</v>
      </c>
      <c r="B260" s="4" t="s">
        <v>66</v>
      </c>
      <c r="C260" s="4">
        <v>5</v>
      </c>
      <c r="D260" s="4">
        <v>3</v>
      </c>
      <c r="E260" s="4">
        <v>15</v>
      </c>
      <c r="F260" s="4">
        <v>7000</v>
      </c>
      <c r="G260" s="4">
        <v>18550</v>
      </c>
      <c r="H260" s="4">
        <v>2912.7</v>
      </c>
      <c r="I260" s="4">
        <v>2.9127000000000001</v>
      </c>
      <c r="J260" s="4">
        <v>2.9126999999999998E-3</v>
      </c>
      <c r="K260" s="4">
        <v>6.4213966740000004</v>
      </c>
      <c r="L260" s="4">
        <v>1.2699999999999999E-2</v>
      </c>
      <c r="M260" s="4">
        <v>3.1</v>
      </c>
      <c r="N260" s="4">
        <v>53.603232339999998</v>
      </c>
      <c r="O260" s="4">
        <v>7.187296345346331</v>
      </c>
      <c r="P260" s="4">
        <v>21.884825393889749</v>
      </c>
      <c r="Q260" s="4">
        <v>55.587456500479959</v>
      </c>
      <c r="R260" s="4">
        <v>3260.1066602617825</v>
      </c>
      <c r="S260" s="4">
        <v>7834.9114642196164</v>
      </c>
      <c r="T260" s="4">
        <v>20762.515380181983</v>
      </c>
      <c r="U260" s="4">
        <v>58.5</v>
      </c>
      <c r="V260" s="4">
        <v>0.2</v>
      </c>
      <c r="W260" s="4">
        <v>0</v>
      </c>
    </row>
    <row r="261" spans="1:23" x14ac:dyDescent="0.25">
      <c r="A261" s="4" t="s">
        <v>67</v>
      </c>
      <c r="B261" s="4" t="s">
        <v>68</v>
      </c>
      <c r="C261" s="4">
        <v>5</v>
      </c>
      <c r="D261" s="4">
        <v>1</v>
      </c>
      <c r="E261" s="4">
        <v>5</v>
      </c>
      <c r="F261" s="4">
        <v>437.81</v>
      </c>
      <c r="G261" s="4">
        <v>1160.21</v>
      </c>
      <c r="H261" s="4">
        <v>182.172741</v>
      </c>
      <c r="I261" s="4">
        <v>0.182172741</v>
      </c>
      <c r="J261" s="4">
        <v>1.8217299999999999E-4</v>
      </c>
      <c r="K261" s="4">
        <v>0.40162166799999999</v>
      </c>
      <c r="L261" s="4">
        <v>1.29E-2</v>
      </c>
      <c r="M261" s="4">
        <v>3.05</v>
      </c>
      <c r="N261" s="4">
        <v>22.941450830000001</v>
      </c>
      <c r="O261" s="4">
        <v>0.62700864797761546</v>
      </c>
      <c r="P261" s="4">
        <v>10.452387193228118</v>
      </c>
      <c r="Q261" s="4">
        <v>26.549063470799421</v>
      </c>
      <c r="R261" s="4">
        <v>284.40667687747344</v>
      </c>
      <c r="S261" s="4">
        <v>683.50559211120753</v>
      </c>
      <c r="T261" s="4">
        <v>1811.2898190946999</v>
      </c>
      <c r="U261" s="4">
        <v>42</v>
      </c>
      <c r="V261" s="4">
        <v>0.2</v>
      </c>
      <c r="W261" s="4">
        <v>0</v>
      </c>
    </row>
    <row r="262" spans="1:23" x14ac:dyDescent="0.25">
      <c r="A262" s="4" t="s">
        <v>69</v>
      </c>
      <c r="B262" s="4" t="s">
        <v>70</v>
      </c>
      <c r="C262" s="4">
        <v>5</v>
      </c>
      <c r="D262" s="4">
        <v>1</v>
      </c>
      <c r="E262" s="4">
        <v>5</v>
      </c>
      <c r="F262" s="4">
        <v>254.74645520000001</v>
      </c>
      <c r="G262" s="4">
        <v>675.07810619999998</v>
      </c>
      <c r="H262" s="4">
        <v>106</v>
      </c>
      <c r="I262" s="4">
        <v>0.106</v>
      </c>
      <c r="J262" s="4">
        <v>1.06E-4</v>
      </c>
      <c r="K262" s="4">
        <v>0.23368971999999999</v>
      </c>
      <c r="L262" s="4">
        <v>0.01</v>
      </c>
      <c r="M262" s="4">
        <v>2.9</v>
      </c>
      <c r="N262" s="4">
        <v>24.43635948</v>
      </c>
      <c r="O262" s="4">
        <v>0.29427088552397013</v>
      </c>
      <c r="P262" s="4">
        <v>10.416520695076082</v>
      </c>
      <c r="Q262" s="4">
        <v>26.457962565493247</v>
      </c>
      <c r="R262" s="4">
        <v>133.47918712701969</v>
      </c>
      <c r="S262" s="4">
        <v>320.7863184980045</v>
      </c>
      <c r="T262" s="4">
        <v>850.08374401971196</v>
      </c>
      <c r="U262" s="4">
        <v>37.700000000000003</v>
      </c>
      <c r="V262" s="4">
        <v>0.24199999999999999</v>
      </c>
      <c r="W262" s="4">
        <v>0</v>
      </c>
    </row>
    <row r="263" spans="1:23" x14ac:dyDescent="0.25">
      <c r="A263" s="2" t="s">
        <v>71</v>
      </c>
      <c r="B263" s="4" t="s">
        <v>72</v>
      </c>
      <c r="C263" s="4">
        <v>5</v>
      </c>
      <c r="D263" s="4">
        <v>1</v>
      </c>
      <c r="E263" s="4">
        <v>5</v>
      </c>
      <c r="F263" s="4">
        <v>5.0949291030000001</v>
      </c>
      <c r="G263" s="4">
        <v>13.501562119999999</v>
      </c>
      <c r="H263" s="4">
        <v>2.1199999997583001</v>
      </c>
      <c r="I263" s="4">
        <v>2.1199999997583E-3</v>
      </c>
      <c r="J263" s="4">
        <v>2.1199999997583E-6</v>
      </c>
      <c r="K263" s="4">
        <v>4.6737943994671427E-3</v>
      </c>
      <c r="L263" s="3">
        <v>1.0999999999999999E-2</v>
      </c>
      <c r="M263" s="3">
        <v>3.01</v>
      </c>
      <c r="N263" s="4">
        <v>5.7427159324658712</v>
      </c>
      <c r="O263" s="4">
        <v>9.1663110452539654E-3</v>
      </c>
      <c r="P263" s="4">
        <v>2.8279257236409849</v>
      </c>
      <c r="Q263" s="4">
        <v>7.1829313380481015</v>
      </c>
      <c r="R263" s="2">
        <v>4.1577736958087854</v>
      </c>
      <c r="S263" s="2">
        <v>9.9922463249430074</v>
      </c>
      <c r="T263" s="2">
        <v>26.479452761098969</v>
      </c>
      <c r="U263" s="4">
        <v>9</v>
      </c>
      <c r="V263" s="4">
        <v>0.32</v>
      </c>
      <c r="W263" s="4">
        <v>0</v>
      </c>
    </row>
    <row r="264" spans="1:23" x14ac:dyDescent="0.25">
      <c r="A264" s="4" t="s">
        <v>73</v>
      </c>
      <c r="B264" s="4" t="s">
        <v>74</v>
      </c>
      <c r="C264" s="4">
        <v>5</v>
      </c>
      <c r="D264" s="4">
        <v>2</v>
      </c>
      <c r="E264" s="4">
        <v>10</v>
      </c>
      <c r="F264" s="4">
        <v>1550.4325879999999</v>
      </c>
      <c r="G264" s="4">
        <v>4108.6463590000003</v>
      </c>
      <c r="H264" s="4">
        <v>645.13499990000003</v>
      </c>
      <c r="I264" s="4">
        <v>0.64513500000000001</v>
      </c>
      <c r="J264" s="4">
        <v>6.4513500000000002E-4</v>
      </c>
      <c r="K264" s="4">
        <v>1.422277523</v>
      </c>
      <c r="L264" s="4">
        <v>1.4E-2</v>
      </c>
      <c r="M264" s="4">
        <v>2.8</v>
      </c>
      <c r="N264" s="4">
        <v>46.296032510000003</v>
      </c>
      <c r="O264" s="4">
        <v>1.13011977039518</v>
      </c>
      <c r="P264" s="4">
        <v>16.789811368855172</v>
      </c>
      <c r="Q264" s="4">
        <v>42.646120876892141</v>
      </c>
      <c r="R264" s="4">
        <v>512.61431466428678</v>
      </c>
      <c r="S264" s="4">
        <v>1231.9498069317153</v>
      </c>
      <c r="T264" s="4">
        <v>3264.6669883690456</v>
      </c>
      <c r="U264" s="4">
        <v>43</v>
      </c>
      <c r="V264" s="4">
        <v>0.48</v>
      </c>
      <c r="W264" s="4">
        <v>0</v>
      </c>
    </row>
    <row r="265" spans="1:23" x14ac:dyDescent="0.25">
      <c r="A265" s="4" t="s">
        <v>75</v>
      </c>
      <c r="B265" s="4" t="s">
        <v>76</v>
      </c>
      <c r="C265" s="4">
        <v>5</v>
      </c>
      <c r="D265" s="4">
        <v>2</v>
      </c>
      <c r="E265" s="4">
        <v>10</v>
      </c>
      <c r="F265" s="4">
        <v>1550.4325879999999</v>
      </c>
      <c r="G265" s="4">
        <v>4108.6463590000003</v>
      </c>
      <c r="H265" s="4">
        <v>645.13499990000003</v>
      </c>
      <c r="I265" s="4">
        <v>0.64513500000000001</v>
      </c>
      <c r="J265" s="4">
        <v>6.4513500000000002E-4</v>
      </c>
      <c r="K265" s="4">
        <v>1.422277523</v>
      </c>
      <c r="L265" s="4">
        <v>2.5000000000000001E-3</v>
      </c>
      <c r="M265" s="4">
        <v>3.1</v>
      </c>
      <c r="N265" s="4">
        <v>55.681778100000002</v>
      </c>
      <c r="O265" s="4">
        <v>4.3997137170161444</v>
      </c>
      <c r="P265" s="4">
        <v>31.556283809022755</v>
      </c>
      <c r="Q265" s="4">
        <v>80.152960874917795</v>
      </c>
      <c r="R265" s="4">
        <v>1995.6789455852456</v>
      </c>
      <c r="S265" s="4">
        <v>4796.1522364461562</v>
      </c>
      <c r="T265" s="4">
        <v>12709.803426582313</v>
      </c>
      <c r="U265" s="4">
        <v>122</v>
      </c>
      <c r="V265" s="4">
        <v>0.107</v>
      </c>
      <c r="W265" s="4">
        <v>0</v>
      </c>
    </row>
    <row r="266" spans="1:23" x14ac:dyDescent="0.25">
      <c r="A266" s="4" t="s">
        <v>77</v>
      </c>
      <c r="B266" s="4" t="s">
        <v>78</v>
      </c>
      <c r="C266" s="4">
        <v>5</v>
      </c>
      <c r="D266" s="4">
        <v>3</v>
      </c>
      <c r="E266" s="4">
        <v>15</v>
      </c>
      <c r="F266" s="4">
        <v>171800.33780000001</v>
      </c>
      <c r="G266" s="4">
        <v>455270.89510000002</v>
      </c>
      <c r="H266" s="4">
        <v>71486.120559999996</v>
      </c>
      <c r="I266" s="4">
        <v>71.486120560000003</v>
      </c>
      <c r="J266" s="4">
        <v>7.1486121E-2</v>
      </c>
      <c r="K266" s="4">
        <v>157.59973110000001</v>
      </c>
      <c r="L266" s="4">
        <v>3.5000000000000003E-2</v>
      </c>
      <c r="M266" s="4">
        <v>2.9</v>
      </c>
      <c r="N266" s="4">
        <v>149.93915659999999</v>
      </c>
      <c r="O266" s="4">
        <v>408.83746436511427</v>
      </c>
      <c r="P266" s="4">
        <v>82.00461942742939</v>
      </c>
      <c r="Q266" s="4">
        <v>208.29173334567065</v>
      </c>
      <c r="R266" s="2">
        <v>185445.77494766185</v>
      </c>
      <c r="S266" s="2">
        <v>445675.97920610878</v>
      </c>
      <c r="T266" s="2">
        <v>1181041.3448961882</v>
      </c>
      <c r="U266" s="4">
        <v>208.40700000000004</v>
      </c>
      <c r="V266" s="4">
        <v>0.5</v>
      </c>
      <c r="W266" s="4">
        <v>0</v>
      </c>
    </row>
    <row r="267" spans="1:23" x14ac:dyDescent="0.25">
      <c r="A267" s="4" t="s">
        <v>79</v>
      </c>
      <c r="B267" s="4" t="s">
        <v>80</v>
      </c>
      <c r="C267" s="4">
        <v>5</v>
      </c>
      <c r="D267" s="4">
        <v>2</v>
      </c>
      <c r="E267" s="4">
        <v>10</v>
      </c>
      <c r="F267" s="4">
        <v>2636.890171</v>
      </c>
      <c r="G267" s="4">
        <v>6987.7589529999996</v>
      </c>
      <c r="H267" s="4">
        <v>1097.21</v>
      </c>
      <c r="I267" s="4">
        <v>1.09721</v>
      </c>
      <c r="J267" s="4">
        <v>1.0972099999999999E-3</v>
      </c>
      <c r="K267" s="4">
        <v>2.418931111</v>
      </c>
      <c r="L267" s="4">
        <v>3.3999999999999998E-3</v>
      </c>
      <c r="M267" s="4">
        <v>3.2850000000000001</v>
      </c>
      <c r="N267" s="4">
        <v>35.147648340000003</v>
      </c>
      <c r="O267" s="4">
        <v>2.666009883957372</v>
      </c>
      <c r="P267" s="4">
        <v>19.274510594189447</v>
      </c>
      <c r="Q267" s="4">
        <v>48.957256909241195</v>
      </c>
      <c r="R267" s="4">
        <v>1209.2831798483965</v>
      </c>
      <c r="S267" s="4">
        <v>2906.2321073020826</v>
      </c>
      <c r="T267" s="4">
        <v>7701.5150843505189</v>
      </c>
      <c r="U267" s="4">
        <v>59.9</v>
      </c>
      <c r="V267" s="4">
        <v>0.17</v>
      </c>
      <c r="W267" s="4">
        <v>0</v>
      </c>
    </row>
    <row r="268" spans="1:23" x14ac:dyDescent="0.25">
      <c r="A268" s="4" t="s">
        <v>81</v>
      </c>
      <c r="B268" s="4" t="s">
        <v>82</v>
      </c>
      <c r="C268" s="4">
        <v>5</v>
      </c>
      <c r="D268" s="4">
        <v>2</v>
      </c>
      <c r="E268" s="4">
        <v>10</v>
      </c>
      <c r="F268" s="4">
        <v>1550.4325879999999</v>
      </c>
      <c r="G268" s="4">
        <v>4108.6463590000003</v>
      </c>
      <c r="H268" s="4">
        <v>645.13499990000003</v>
      </c>
      <c r="I268" s="4">
        <v>0.64513500000000001</v>
      </c>
      <c r="J268" s="4">
        <v>6.4513500000000002E-4</v>
      </c>
      <c r="K268" s="4">
        <v>1.422277523</v>
      </c>
      <c r="L268" s="4">
        <v>1.4999999999999999E-2</v>
      </c>
      <c r="M268" s="4">
        <v>3</v>
      </c>
      <c r="N268" s="4">
        <v>35.036424660000002</v>
      </c>
      <c r="O268" s="4">
        <v>21.503708248125271</v>
      </c>
      <c r="P268" s="4">
        <v>34.108482854492181</v>
      </c>
      <c r="Q268" s="4">
        <v>86.635546450410132</v>
      </c>
      <c r="R268" s="4">
        <v>9753.9295879223046</v>
      </c>
      <c r="S268" s="4">
        <v>23441.3111942377</v>
      </c>
      <c r="T268" s="4">
        <v>62119.474664729903</v>
      </c>
      <c r="U268" s="4">
        <v>106</v>
      </c>
      <c r="V268" s="4">
        <v>0.17</v>
      </c>
      <c r="W268" s="4">
        <v>0</v>
      </c>
    </row>
    <row r="269" spans="1:23" x14ac:dyDescent="0.25">
      <c r="A269" s="4" t="s">
        <v>83</v>
      </c>
      <c r="B269" s="4" t="s">
        <v>84</v>
      </c>
      <c r="C269" s="4">
        <v>5</v>
      </c>
      <c r="D269" s="4">
        <v>7</v>
      </c>
      <c r="E269" s="4">
        <v>35</v>
      </c>
      <c r="F269" s="4">
        <v>43204.537799999998</v>
      </c>
      <c r="G269" s="4">
        <v>114492.325</v>
      </c>
      <c r="H269" s="4">
        <v>17977.408179999999</v>
      </c>
      <c r="I269" s="4">
        <v>17.977408180000001</v>
      </c>
      <c r="J269" s="4">
        <v>1.7977408E-2</v>
      </c>
      <c r="K269" s="4">
        <v>39.633353620000001</v>
      </c>
      <c r="L269" s="4">
        <v>5.4000000000000003E-3</v>
      </c>
      <c r="M269" s="4">
        <v>3</v>
      </c>
      <c r="N269" s="4">
        <v>149.3176363</v>
      </c>
      <c r="O269" s="4">
        <v>248.04590102666805</v>
      </c>
      <c r="P269" s="4">
        <v>108.33475379830827</v>
      </c>
      <c r="Q269" s="4">
        <v>275.17027464770302</v>
      </c>
      <c r="R269" s="4">
        <v>112511.86192027108</v>
      </c>
      <c r="S269" s="4">
        <v>270396.20745078364</v>
      </c>
      <c r="T269" s="4">
        <v>716549.94974457659</v>
      </c>
      <c r="U269" s="4">
        <v>280</v>
      </c>
      <c r="V269" s="4">
        <v>0.11600000000000001</v>
      </c>
      <c r="W269" s="4">
        <v>0</v>
      </c>
    </row>
    <row r="270" spans="1:23" x14ac:dyDescent="0.25">
      <c r="A270" s="4" t="s">
        <v>85</v>
      </c>
      <c r="B270" s="4" t="s">
        <v>86</v>
      </c>
      <c r="C270" s="4">
        <v>5</v>
      </c>
      <c r="D270" s="4">
        <v>7</v>
      </c>
      <c r="E270" s="4">
        <v>35</v>
      </c>
      <c r="F270" s="4">
        <v>43204.537799999998</v>
      </c>
      <c r="G270" s="4">
        <v>114492.325</v>
      </c>
      <c r="H270" s="4">
        <v>17977.408179999999</v>
      </c>
      <c r="I270" s="4">
        <v>17.977408180000001</v>
      </c>
      <c r="J270" s="4">
        <v>1.7977408E-2</v>
      </c>
      <c r="K270" s="4">
        <v>39.633353620000001</v>
      </c>
      <c r="L270" s="4">
        <v>5.2399999999999999E-3</v>
      </c>
      <c r="M270" s="4">
        <v>3.141</v>
      </c>
      <c r="N270" s="4">
        <v>120.4130632</v>
      </c>
      <c r="O270" s="4">
        <v>732.43834267098998</v>
      </c>
      <c r="P270" s="4">
        <v>119.98373069649152</v>
      </c>
      <c r="Q270" s="4">
        <v>304.75867596908847</v>
      </c>
      <c r="R270" s="2">
        <v>332228.83883435238</v>
      </c>
      <c r="S270" s="2">
        <v>798435.08491793415</v>
      </c>
      <c r="T270" s="2">
        <v>2115852.9750325256</v>
      </c>
      <c r="U270" s="4">
        <v>309.24444444444441</v>
      </c>
      <c r="V270" s="4">
        <v>0.13655555555555554</v>
      </c>
      <c r="W270" s="4">
        <v>4</v>
      </c>
    </row>
    <row r="271" spans="1:23" x14ac:dyDescent="0.25">
      <c r="A271" s="4" t="s">
        <v>87</v>
      </c>
      <c r="B271" s="4" t="s">
        <v>88</v>
      </c>
      <c r="C271" s="4">
        <v>5</v>
      </c>
      <c r="D271" s="4">
        <v>2</v>
      </c>
      <c r="E271" s="4">
        <v>10</v>
      </c>
      <c r="F271" s="4">
        <v>1550.4325879999999</v>
      </c>
      <c r="G271" s="4">
        <v>4108.6463590000003</v>
      </c>
      <c r="H271" s="4">
        <v>645.13499990000003</v>
      </c>
      <c r="I271" s="4">
        <v>0.64513500000000001</v>
      </c>
      <c r="J271" s="4">
        <v>6.4513500000000002E-4</v>
      </c>
      <c r="K271" s="4">
        <v>1.422277523</v>
      </c>
      <c r="L271" s="4">
        <v>6.0000000000000001E-3</v>
      </c>
      <c r="M271" s="4">
        <v>3.1</v>
      </c>
      <c r="N271" s="4">
        <v>41.982114379999999</v>
      </c>
      <c r="O271" s="4">
        <v>0.3022806685210826</v>
      </c>
      <c r="P271" s="4">
        <v>10.029314378264123</v>
      </c>
      <c r="Q271" s="4">
        <v>25.474458520790872</v>
      </c>
      <c r="R271" s="4">
        <v>137.11236790062804</v>
      </c>
      <c r="S271" s="4">
        <v>329.51782720650812</v>
      </c>
      <c r="T271" s="4">
        <v>873.22224209724652</v>
      </c>
      <c r="U271" s="4">
        <v>40.299999999999997</v>
      </c>
      <c r="V271" s="4">
        <v>0.1</v>
      </c>
      <c r="W271" s="4">
        <v>0</v>
      </c>
    </row>
    <row r="272" spans="1:23" x14ac:dyDescent="0.25">
      <c r="A272" s="4" t="s">
        <v>89</v>
      </c>
      <c r="B272" s="4" t="s">
        <v>90</v>
      </c>
      <c r="C272" s="4">
        <v>5</v>
      </c>
      <c r="D272" s="4">
        <v>8</v>
      </c>
      <c r="E272" s="4">
        <v>40</v>
      </c>
      <c r="F272" s="4">
        <v>40855</v>
      </c>
      <c r="G272" s="4">
        <v>109000</v>
      </c>
      <c r="H272" s="4">
        <v>16999.765500000001</v>
      </c>
      <c r="I272" s="4">
        <v>16.999765499999999</v>
      </c>
      <c r="J272" s="4">
        <v>1.6999765999999999E-2</v>
      </c>
      <c r="K272" s="4">
        <v>37.478023020000002</v>
      </c>
      <c r="L272" s="2">
        <v>0.05</v>
      </c>
      <c r="M272" s="2">
        <v>3.2</v>
      </c>
      <c r="N272" s="4">
        <v>161.4254301</v>
      </c>
      <c r="O272" s="4">
        <v>423.99038879103455</v>
      </c>
      <c r="P272" s="4">
        <v>44.977479685495176</v>
      </c>
      <c r="Q272" s="4">
        <v>114.24279840115774</v>
      </c>
      <c r="R272" s="4">
        <v>192319.0340244734</v>
      </c>
      <c r="S272" s="4">
        <v>462194.26586030622</v>
      </c>
      <c r="T272" s="4">
        <v>1224814.8045298115</v>
      </c>
      <c r="U272" s="4">
        <v>114.3</v>
      </c>
      <c r="V272" s="4">
        <v>0.19</v>
      </c>
      <c r="W272" s="4">
        <v>0</v>
      </c>
    </row>
    <row r="273" spans="1:33" x14ac:dyDescent="0.25">
      <c r="A273" s="4" t="s">
        <v>91</v>
      </c>
      <c r="B273" s="4" t="s">
        <v>92</v>
      </c>
      <c r="C273" s="4">
        <v>5</v>
      </c>
      <c r="D273" s="4">
        <v>2</v>
      </c>
      <c r="E273" s="4">
        <v>10</v>
      </c>
      <c r="F273" s="4">
        <v>1550.4325879999999</v>
      </c>
      <c r="G273" s="4">
        <v>4108.6463590000003</v>
      </c>
      <c r="H273" s="4">
        <v>645.13499990000003</v>
      </c>
      <c r="I273" s="4">
        <v>0.64513500000000001</v>
      </c>
      <c r="J273" s="4">
        <v>6.4513500000000002E-4</v>
      </c>
      <c r="K273" s="4">
        <v>1.422277523</v>
      </c>
      <c r="L273" s="4">
        <v>1.2999999999999999E-2</v>
      </c>
      <c r="M273" s="4">
        <v>3</v>
      </c>
      <c r="N273" s="4">
        <v>36.748172850000003</v>
      </c>
      <c r="O273" s="4">
        <v>3.8457796820652996</v>
      </c>
      <c r="P273" s="4">
        <v>20.155893355432035</v>
      </c>
      <c r="Q273" s="4">
        <v>51.195969122797372</v>
      </c>
      <c r="R273" s="4">
        <v>1744.4183950364686</v>
      </c>
      <c r="S273" s="4">
        <v>4192.3056838175162</v>
      </c>
      <c r="T273" s="4">
        <v>11109.610062116417</v>
      </c>
      <c r="U273" s="4">
        <v>60.2</v>
      </c>
      <c r="V273" s="4">
        <v>0.19</v>
      </c>
      <c r="W273" s="4">
        <v>0</v>
      </c>
    </row>
    <row r="274" spans="1:33" x14ac:dyDescent="0.25">
      <c r="A274" s="4" t="s">
        <v>93</v>
      </c>
      <c r="B274" s="4" t="s">
        <v>94</v>
      </c>
      <c r="C274" s="4">
        <v>5</v>
      </c>
      <c r="D274" s="4">
        <v>9</v>
      </c>
      <c r="E274" s="4">
        <v>45</v>
      </c>
      <c r="F274" s="4">
        <v>1772528355</v>
      </c>
      <c r="G274" s="4">
        <v>4697200141</v>
      </c>
      <c r="H274" s="4">
        <v>737549048.5</v>
      </c>
      <c r="I274" s="4">
        <v>737549.04850000003</v>
      </c>
      <c r="J274" s="4">
        <v>737.54904850000003</v>
      </c>
      <c r="K274" s="4">
        <v>1626015.3829999999</v>
      </c>
      <c r="L274" s="2">
        <v>1.7000000000000001E-2</v>
      </c>
      <c r="M274" s="4">
        <v>3</v>
      </c>
      <c r="N274" s="4">
        <v>1544.9709</v>
      </c>
      <c r="O274" s="4">
        <v>149217.80119469736</v>
      </c>
      <c r="P274" s="4">
        <v>623.99188344626384</v>
      </c>
      <c r="Q274" s="4">
        <v>1584.9393839535103</v>
      </c>
      <c r="R274" s="2">
        <v>67684136.583491653</v>
      </c>
      <c r="S274" s="2">
        <v>162663149.68395016</v>
      </c>
      <c r="T274" s="2">
        <v>431057346.6624679</v>
      </c>
      <c r="U274" s="4">
        <v>1584.96</v>
      </c>
      <c r="V274" s="2">
        <v>0.25</v>
      </c>
      <c r="W274" s="4">
        <v>0</v>
      </c>
    </row>
    <row r="275" spans="1:33" x14ac:dyDescent="0.25">
      <c r="A275" s="4" t="s">
        <v>95</v>
      </c>
      <c r="B275" s="2" t="s">
        <v>96</v>
      </c>
      <c r="C275" s="4">
        <v>5</v>
      </c>
      <c r="D275" s="4">
        <v>2</v>
      </c>
      <c r="E275" s="4">
        <v>10</v>
      </c>
      <c r="F275" s="4">
        <v>1550.4325879999999</v>
      </c>
      <c r="G275" s="4">
        <v>4108.6463590000003</v>
      </c>
      <c r="H275" s="4">
        <v>645.13499990000003</v>
      </c>
      <c r="I275" s="4">
        <v>0.64513500000000001</v>
      </c>
      <c r="J275" s="4">
        <v>6.4513500000000002E-4</v>
      </c>
      <c r="K275" s="4">
        <v>1.422277523</v>
      </c>
      <c r="L275" s="4">
        <v>0.01</v>
      </c>
      <c r="M275" s="4">
        <v>3</v>
      </c>
      <c r="N275" s="4">
        <v>36.288772530000003</v>
      </c>
      <c r="O275" s="4">
        <v>35.850373201594643</v>
      </c>
      <c r="P275" s="4">
        <v>46.297008456622315</v>
      </c>
      <c r="Q275" s="4">
        <v>117.59440147982068</v>
      </c>
      <c r="R275" s="4">
        <v>16261.475084864802</v>
      </c>
      <c r="S275" s="4">
        <v>39080.689941996628</v>
      </c>
      <c r="T275" s="4">
        <v>103563.82834629106</v>
      </c>
      <c r="U275" s="4">
        <v>136</v>
      </c>
      <c r="V275" s="4">
        <v>0.2</v>
      </c>
      <c r="W275" s="4">
        <v>0</v>
      </c>
    </row>
    <row r="276" spans="1:33" x14ac:dyDescent="0.25">
      <c r="A276" s="4" t="s">
        <v>97</v>
      </c>
      <c r="B276" s="4" t="s">
        <v>98</v>
      </c>
      <c r="C276" s="4">
        <v>5</v>
      </c>
      <c r="D276" s="4">
        <v>2</v>
      </c>
      <c r="E276" s="4">
        <v>10</v>
      </c>
      <c r="F276" s="4">
        <v>27162.319380000001</v>
      </c>
      <c r="G276" s="4">
        <v>71980.146370000002</v>
      </c>
      <c r="H276" s="4">
        <v>11302.24109</v>
      </c>
      <c r="I276" s="4">
        <v>11.302241090000001</v>
      </c>
      <c r="J276" s="4">
        <v>1.1302240999999999E-2</v>
      </c>
      <c r="K276" s="4">
        <v>24.917146760000001</v>
      </c>
      <c r="L276" s="2">
        <v>6.5000000000000002E-2</v>
      </c>
      <c r="M276" s="4">
        <v>3</v>
      </c>
      <c r="N276" s="4">
        <v>82.675758979999998</v>
      </c>
      <c r="O276" s="4">
        <v>1.8804522272772768</v>
      </c>
      <c r="P276" s="4">
        <v>9.2861996885293365</v>
      </c>
      <c r="Q276" s="4">
        <v>23.586947208864515</v>
      </c>
      <c r="R276" s="4">
        <v>852.95979682542873</v>
      </c>
      <c r="S276" s="4">
        <v>2049.8913646369351</v>
      </c>
      <c r="T276" s="4">
        <v>5432.2121162878775</v>
      </c>
      <c r="U276" s="4">
        <v>23.6</v>
      </c>
      <c r="V276" s="4">
        <v>0.75</v>
      </c>
      <c r="W276" s="4">
        <v>0</v>
      </c>
      <c r="AA276" s="8"/>
      <c r="AB276" s="8"/>
      <c r="AC276" s="8"/>
      <c r="AD276" s="8"/>
      <c r="AE276" s="8"/>
      <c r="AF276" s="8"/>
      <c r="AG276" s="9"/>
    </row>
    <row r="277" spans="1:33" x14ac:dyDescent="0.25">
      <c r="A277" s="4" t="s">
        <v>99</v>
      </c>
      <c r="B277" s="4" t="s">
        <v>100</v>
      </c>
      <c r="C277" s="4">
        <v>5</v>
      </c>
      <c r="D277" s="4">
        <v>2</v>
      </c>
      <c r="E277" s="4">
        <v>10</v>
      </c>
      <c r="F277" s="4">
        <v>1550.4325879999999</v>
      </c>
      <c r="G277" s="4">
        <v>4108.6463590000003</v>
      </c>
      <c r="H277" s="4">
        <v>645.13499990000003</v>
      </c>
      <c r="I277" s="4">
        <v>0.64513500000000001</v>
      </c>
      <c r="J277" s="4">
        <v>6.4513500000000002E-4</v>
      </c>
      <c r="K277" s="4">
        <v>1.422277523</v>
      </c>
      <c r="L277" s="4">
        <v>1.4999999999999999E-2</v>
      </c>
      <c r="M277" s="4">
        <v>3.1</v>
      </c>
      <c r="N277" s="4">
        <v>31.238959699999999</v>
      </c>
      <c r="O277" s="4">
        <v>1.9618642084198317</v>
      </c>
      <c r="P277" s="4">
        <v>13.643393141796873</v>
      </c>
      <c r="Q277" s="4">
        <v>34.654218580164056</v>
      </c>
      <c r="R277" s="4">
        <v>889.88769421479969</v>
      </c>
      <c r="S277" s="4">
        <v>2138.6390151761589</v>
      </c>
      <c r="T277" s="4">
        <v>5667.393390216821</v>
      </c>
      <c r="U277" s="4">
        <v>42.4</v>
      </c>
      <c r="V277" s="4">
        <v>0.17</v>
      </c>
      <c r="W277" s="4">
        <v>0</v>
      </c>
    </row>
    <row r="278" spans="1:33" x14ac:dyDescent="0.25">
      <c r="A278" s="4" t="s">
        <v>101</v>
      </c>
      <c r="B278" s="4" t="s">
        <v>102</v>
      </c>
      <c r="C278" s="4">
        <v>5</v>
      </c>
      <c r="D278" s="4">
        <v>2</v>
      </c>
      <c r="E278" s="4">
        <v>10</v>
      </c>
      <c r="F278" s="4">
        <v>1550.4325879999999</v>
      </c>
      <c r="G278" s="4">
        <v>4108.6463590000003</v>
      </c>
      <c r="H278" s="4">
        <v>645.13499990000003</v>
      </c>
      <c r="I278" s="4">
        <v>0.64513500000000001</v>
      </c>
      <c r="J278" s="4">
        <v>6.4513500000000002E-4</v>
      </c>
      <c r="K278" s="4">
        <v>1.422277523</v>
      </c>
      <c r="L278" s="4">
        <v>1.2E-2</v>
      </c>
      <c r="M278" s="4">
        <v>3.1</v>
      </c>
      <c r="N278" s="4">
        <v>33.570503690000002</v>
      </c>
      <c r="O278" s="4">
        <v>16.503194668098537</v>
      </c>
      <c r="P278" s="4">
        <v>29.143266632053564</v>
      </c>
      <c r="Q278" s="4">
        <v>74.023897245416052</v>
      </c>
      <c r="R278" s="2">
        <v>7485.7320844855512</v>
      </c>
      <c r="S278" s="2">
        <v>17990.223707006851</v>
      </c>
      <c r="T278" s="2">
        <v>47674.092823568157</v>
      </c>
      <c r="U278" s="4">
        <v>150.03333333333333</v>
      </c>
      <c r="V278" s="4">
        <v>0.11333333333333334</v>
      </c>
      <c r="W278" s="4">
        <v>4</v>
      </c>
    </row>
    <row r="279" spans="1:33" x14ac:dyDescent="0.25">
      <c r="A279" s="4" t="s">
        <v>103</v>
      </c>
      <c r="B279" s="4" t="s">
        <v>104</v>
      </c>
      <c r="C279" s="4">
        <v>5</v>
      </c>
      <c r="D279" s="4">
        <v>1</v>
      </c>
      <c r="E279" s="4">
        <v>5</v>
      </c>
      <c r="F279" s="4">
        <v>826.58014939999998</v>
      </c>
      <c r="G279" s="4">
        <v>2190.4373959999998</v>
      </c>
      <c r="H279" s="4">
        <v>343.94000019999999</v>
      </c>
      <c r="I279" s="4">
        <v>0.34394000000000002</v>
      </c>
      <c r="J279" s="4">
        <v>3.4393999999999999E-4</v>
      </c>
      <c r="K279" s="4">
        <v>0.75825700299999998</v>
      </c>
      <c r="L279" s="4">
        <v>1.2999999999999999E-2</v>
      </c>
      <c r="M279" s="4">
        <v>2.8</v>
      </c>
      <c r="N279" s="4">
        <v>37.973299429999997</v>
      </c>
      <c r="O279" s="4">
        <v>0.80599079389768036</v>
      </c>
      <c r="P279" s="4">
        <v>15.279663091718431</v>
      </c>
      <c r="Q279" s="4">
        <v>38.810344252964818</v>
      </c>
      <c r="R279" s="4">
        <v>365.59170918238988</v>
      </c>
      <c r="S279" s="4">
        <v>878.61501846284534</v>
      </c>
      <c r="T279" s="4">
        <v>2328.3297989265402</v>
      </c>
      <c r="U279" s="4">
        <v>65.400000000000006</v>
      </c>
      <c r="V279" s="4">
        <v>0.18</v>
      </c>
      <c r="W279" s="4">
        <v>0</v>
      </c>
    </row>
    <row r="280" spans="1:33" x14ac:dyDescent="0.25">
      <c r="A280" s="2" t="s">
        <v>105</v>
      </c>
      <c r="B280" s="4" t="s">
        <v>700</v>
      </c>
      <c r="C280" s="4">
        <v>5</v>
      </c>
      <c r="D280" s="4">
        <v>3</v>
      </c>
      <c r="E280" s="4">
        <v>15</v>
      </c>
      <c r="F280" s="4">
        <v>7000</v>
      </c>
      <c r="G280" s="4">
        <v>18550</v>
      </c>
      <c r="H280" s="4">
        <v>2912.7</v>
      </c>
      <c r="I280" s="4">
        <v>2.9126999999999996</v>
      </c>
      <c r="J280" s="4">
        <v>2.9126999999999998E-3</v>
      </c>
      <c r="K280" s="4">
        <v>6.4195907999999999</v>
      </c>
      <c r="L280" s="3">
        <v>1.2699999999999999E-2</v>
      </c>
      <c r="M280" s="3">
        <v>3.1</v>
      </c>
      <c r="N280" s="4">
        <v>53.603232342129658</v>
      </c>
      <c r="O280" s="4">
        <v>41.603004137939209</v>
      </c>
      <c r="P280" s="4">
        <v>38.559367847215825</v>
      </c>
      <c r="Q280" s="4">
        <v>97.940794331928203</v>
      </c>
      <c r="R280" s="2">
        <v>18870.827688190802</v>
      </c>
      <c r="S280" s="2">
        <v>45351.664715671242</v>
      </c>
      <c r="T280" s="2">
        <v>120181.91149652879</v>
      </c>
      <c r="U280" s="4">
        <v>109.97499999999999</v>
      </c>
      <c r="V280" s="4">
        <v>0.14750000000000002</v>
      </c>
      <c r="W280" s="4">
        <v>0</v>
      </c>
    </row>
    <row r="281" spans="1:33" x14ac:dyDescent="0.25">
      <c r="A281" s="4" t="s">
        <v>107</v>
      </c>
      <c r="B281" s="4" t="s">
        <v>108</v>
      </c>
      <c r="C281" s="4">
        <v>5</v>
      </c>
      <c r="D281" s="4">
        <v>5</v>
      </c>
      <c r="E281" s="4">
        <v>25</v>
      </c>
      <c r="F281" s="4">
        <v>7003.1900919999998</v>
      </c>
      <c r="G281" s="4">
        <v>18558.453740000001</v>
      </c>
      <c r="H281" s="4">
        <v>2914.0273969999998</v>
      </c>
      <c r="I281" s="4">
        <v>2.9140273969999999</v>
      </c>
      <c r="J281" s="4">
        <v>2.914027E-3</v>
      </c>
      <c r="K281" s="4">
        <v>6.4243230809999998</v>
      </c>
      <c r="L281" s="4">
        <v>3.5999999999999999E-3</v>
      </c>
      <c r="M281" s="4">
        <v>3</v>
      </c>
      <c r="N281" s="4">
        <v>93.195950769999996</v>
      </c>
      <c r="O281" s="4">
        <v>15.107078829506749</v>
      </c>
      <c r="P281" s="4">
        <v>48.791896668543963</v>
      </c>
      <c r="Q281" s="4">
        <v>123.93141753810167</v>
      </c>
      <c r="R281" s="4">
        <v>6852.4638393495243</v>
      </c>
      <c r="S281" s="4">
        <v>16468.310116196884</v>
      </c>
      <c r="T281" s="4">
        <v>43641.021807921745</v>
      </c>
      <c r="U281" s="4">
        <v>124</v>
      </c>
      <c r="V281" s="4">
        <v>0.3</v>
      </c>
      <c r="W281" s="4">
        <v>0</v>
      </c>
    </row>
    <row r="282" spans="1:33" x14ac:dyDescent="0.25">
      <c r="A282" s="4" t="s">
        <v>109</v>
      </c>
      <c r="B282" s="4" t="s">
        <v>110</v>
      </c>
      <c r="C282" s="4">
        <v>5</v>
      </c>
      <c r="D282" s="4">
        <v>5</v>
      </c>
      <c r="E282" s="4">
        <v>25</v>
      </c>
      <c r="F282" s="4">
        <v>7003.1900919999998</v>
      </c>
      <c r="G282" s="4">
        <v>18558.453740000001</v>
      </c>
      <c r="H282" s="4">
        <v>2914.0273969999998</v>
      </c>
      <c r="I282" s="4">
        <v>2.9140273969999999</v>
      </c>
      <c r="J282" s="4">
        <v>2.914027E-3</v>
      </c>
      <c r="K282" s="4">
        <v>6.4243230809999998</v>
      </c>
      <c r="L282" s="4">
        <v>4.3E-3</v>
      </c>
      <c r="M282" s="4">
        <v>3.1</v>
      </c>
      <c r="N282" s="4">
        <v>76.02840209</v>
      </c>
      <c r="O282" s="4">
        <v>134.46467885214014</v>
      </c>
      <c r="P282" s="4">
        <v>79.836315087941998</v>
      </c>
      <c r="Q282" s="4">
        <v>202.78424032337267</v>
      </c>
      <c r="R282" s="4">
        <v>60992.224896871179</v>
      </c>
      <c r="S282" s="4">
        <v>146580.68949019746</v>
      </c>
      <c r="T282" s="4">
        <v>388438.82714902324</v>
      </c>
      <c r="U282" s="4">
        <v>267</v>
      </c>
      <c r="V282" s="4">
        <v>5.7000000000000002E-2</v>
      </c>
      <c r="W282" s="4">
        <v>0</v>
      </c>
    </row>
    <row r="283" spans="1:33" x14ac:dyDescent="0.25">
      <c r="A283" s="4" t="s">
        <v>111</v>
      </c>
      <c r="B283" s="4" t="s">
        <v>112</v>
      </c>
      <c r="C283" s="4">
        <v>5</v>
      </c>
      <c r="D283" s="4">
        <v>2</v>
      </c>
      <c r="E283" s="4">
        <v>10</v>
      </c>
      <c r="F283" s="4">
        <v>1550.4325879999999</v>
      </c>
      <c r="G283" s="4">
        <v>4108.6463590000003</v>
      </c>
      <c r="H283" s="4">
        <v>645.13499990000003</v>
      </c>
      <c r="I283" s="4">
        <v>0.64513500000000001</v>
      </c>
      <c r="J283" s="4">
        <v>6.4513500000000002E-4</v>
      </c>
      <c r="K283" s="4">
        <v>1.422277523</v>
      </c>
      <c r="L283" s="4">
        <v>1.2200000000000001E-2</v>
      </c>
      <c r="M283" s="4">
        <v>2.9</v>
      </c>
      <c r="N283" s="4">
        <v>42.532504469999999</v>
      </c>
      <c r="O283" s="4">
        <v>12.577454528700933</v>
      </c>
      <c r="P283" s="4">
        <v>35.506178530159033</v>
      </c>
      <c r="Q283" s="4">
        <v>90.185693466603951</v>
      </c>
      <c r="R283" s="4">
        <v>5705.0441929679191</v>
      </c>
      <c r="S283" s="4">
        <v>13710.752686777021</v>
      </c>
      <c r="T283" s="4">
        <v>36333.494619959107</v>
      </c>
      <c r="U283" s="4">
        <v>113</v>
      </c>
      <c r="V283" s="4">
        <v>0.16</v>
      </c>
      <c r="W283" s="4">
        <v>0</v>
      </c>
    </row>
    <row r="284" spans="1:33" x14ac:dyDescent="0.25">
      <c r="A284" s="4" t="s">
        <v>113</v>
      </c>
      <c r="B284" s="4" t="s">
        <v>114</v>
      </c>
      <c r="C284" s="4">
        <v>5</v>
      </c>
      <c r="D284" s="4">
        <v>2</v>
      </c>
      <c r="E284" s="4">
        <v>10</v>
      </c>
      <c r="F284" s="4">
        <v>2636.890171</v>
      </c>
      <c r="G284" s="4">
        <v>6987.7589529999996</v>
      </c>
      <c r="H284" s="4">
        <v>1097.21</v>
      </c>
      <c r="I284" s="4">
        <v>1.09721</v>
      </c>
      <c r="J284" s="4">
        <v>1.0972099999999999E-3</v>
      </c>
      <c r="K284" s="4">
        <v>2.418931111</v>
      </c>
      <c r="L284" s="4">
        <v>1.2E-2</v>
      </c>
      <c r="M284" s="4">
        <v>3.05</v>
      </c>
      <c r="N284" s="4">
        <v>42.32460897</v>
      </c>
      <c r="O284" s="4">
        <v>14.359783075897388</v>
      </c>
      <c r="P284" s="4">
        <v>29.879531829628586</v>
      </c>
      <c r="Q284" s="4">
        <v>75.89401084725661</v>
      </c>
      <c r="R284" s="4">
        <v>6513.4957842609556</v>
      </c>
      <c r="S284" s="4">
        <v>15653.678885510588</v>
      </c>
      <c r="T284" s="4">
        <v>41482.249046603058</v>
      </c>
      <c r="U284" s="4">
        <v>85.9</v>
      </c>
      <c r="V284" s="4">
        <v>0.215</v>
      </c>
      <c r="W284" s="4">
        <v>0</v>
      </c>
    </row>
    <row r="285" spans="1:33" x14ac:dyDescent="0.25">
      <c r="A285" s="4" t="s">
        <v>115</v>
      </c>
      <c r="B285" s="4" t="s">
        <v>116</v>
      </c>
      <c r="C285" s="4">
        <v>5</v>
      </c>
      <c r="D285" s="4">
        <v>7</v>
      </c>
      <c r="E285" s="4">
        <v>35</v>
      </c>
      <c r="F285" s="4">
        <v>9236054.7949999999</v>
      </c>
      <c r="G285" s="4">
        <v>24475545.210000001</v>
      </c>
      <c r="H285" s="4">
        <v>3843122.4</v>
      </c>
      <c r="I285" s="4">
        <v>3843.1224000000002</v>
      </c>
      <c r="J285" s="4">
        <v>3.8431223999999999</v>
      </c>
      <c r="K285" s="4">
        <v>8472.6245060000001</v>
      </c>
      <c r="L285" s="2">
        <v>1.4999999999999999E-2</v>
      </c>
      <c r="M285" s="4">
        <v>3</v>
      </c>
      <c r="N285" s="4">
        <v>727.04518989999997</v>
      </c>
      <c r="O285" s="4">
        <v>663.54596399184982</v>
      </c>
      <c r="P285" s="4">
        <v>106.98304463821259</v>
      </c>
      <c r="Q285" s="4">
        <v>271.73693338106</v>
      </c>
      <c r="R285" s="2">
        <v>300979.74435133935</v>
      </c>
      <c r="S285" s="2">
        <v>723335.12220941915</v>
      </c>
      <c r="T285" s="2">
        <v>1916838.0738549607</v>
      </c>
      <c r="U285" s="4">
        <v>271.77999999999997</v>
      </c>
      <c r="V285" s="4">
        <v>0.25</v>
      </c>
      <c r="W285" s="4">
        <v>0</v>
      </c>
    </row>
    <row r="286" spans="1:33" x14ac:dyDescent="0.25">
      <c r="A286" s="4" t="s">
        <v>117</v>
      </c>
      <c r="B286" s="4" t="s">
        <v>118</v>
      </c>
      <c r="C286" s="4">
        <v>5</v>
      </c>
      <c r="D286" s="4">
        <v>2</v>
      </c>
      <c r="E286" s="4">
        <v>10</v>
      </c>
      <c r="F286" s="4">
        <v>1550.4325879999999</v>
      </c>
      <c r="G286" s="4">
        <v>4108.6463590000003</v>
      </c>
      <c r="H286" s="4">
        <v>645.13499990000003</v>
      </c>
      <c r="I286" s="4">
        <v>0.64513500000000001</v>
      </c>
      <c r="J286" s="4">
        <v>6.4513500000000002E-4</v>
      </c>
      <c r="K286" s="4">
        <v>1.422277523</v>
      </c>
      <c r="L286" s="4">
        <v>1.4999999999999999E-2</v>
      </c>
      <c r="M286" s="4">
        <v>3</v>
      </c>
      <c r="N286" s="4">
        <v>35.036424660000002</v>
      </c>
      <c r="O286" s="4">
        <v>3.2761063483325983</v>
      </c>
      <c r="P286" s="4">
        <v>18.217017679626149</v>
      </c>
      <c r="Q286" s="4">
        <v>46.271224906250424</v>
      </c>
      <c r="R286" s="4">
        <v>1486.0186101607526</v>
      </c>
      <c r="S286" s="4">
        <v>3571.3016346088743</v>
      </c>
      <c r="T286" s="4">
        <v>9463.9493317135166</v>
      </c>
      <c r="U286" s="4">
        <v>73.2</v>
      </c>
      <c r="V286" s="4">
        <v>0.1</v>
      </c>
      <c r="W286" s="4">
        <v>0</v>
      </c>
    </row>
    <row r="287" spans="1:33" x14ac:dyDescent="0.25">
      <c r="A287" s="4" t="s">
        <v>119</v>
      </c>
      <c r="B287" s="4" t="s">
        <v>120</v>
      </c>
      <c r="C287" s="4">
        <v>5</v>
      </c>
      <c r="D287" s="4">
        <v>3</v>
      </c>
      <c r="E287" s="4">
        <v>15</v>
      </c>
      <c r="F287" s="4">
        <v>174502.53330000001</v>
      </c>
      <c r="G287" s="4">
        <v>462431.7133</v>
      </c>
      <c r="H287" s="4">
        <v>72610.504109999994</v>
      </c>
      <c r="I287" s="4">
        <v>72.610504109999994</v>
      </c>
      <c r="J287" s="4">
        <v>7.2610504000000006E-2</v>
      </c>
      <c r="K287" s="4">
        <v>160.07856960000001</v>
      </c>
      <c r="L287" s="4">
        <v>2.1399999999999999E-2</v>
      </c>
      <c r="M287" s="4">
        <v>2.96</v>
      </c>
      <c r="N287" s="4">
        <v>160.79737159999999</v>
      </c>
      <c r="O287" s="4">
        <v>83.066722612942684</v>
      </c>
      <c r="P287" s="4">
        <v>50.721625317832334</v>
      </c>
      <c r="Q287" s="4">
        <v>128.83292830729414</v>
      </c>
      <c r="R287" s="2">
        <v>37678.476387287912</v>
      </c>
      <c r="S287" s="2">
        <v>90551.493360461202</v>
      </c>
      <c r="T287" s="2">
        <v>239961.45740522217</v>
      </c>
      <c r="U287" s="4">
        <v>133.76666666666668</v>
      </c>
      <c r="V287" s="4">
        <v>0.3</v>
      </c>
      <c r="W287" s="4">
        <v>4</v>
      </c>
    </row>
    <row r="288" spans="1:33" x14ac:dyDescent="0.25">
      <c r="A288" s="4" t="s">
        <v>121</v>
      </c>
      <c r="B288" s="4" t="s">
        <v>122</v>
      </c>
      <c r="C288" s="4">
        <v>5</v>
      </c>
      <c r="D288" s="4">
        <v>7</v>
      </c>
      <c r="E288" s="4">
        <v>35</v>
      </c>
      <c r="F288" s="4">
        <v>9236054.7949999999</v>
      </c>
      <c r="G288" s="4">
        <v>24475545.210000001</v>
      </c>
      <c r="H288" s="4">
        <v>3843122.4</v>
      </c>
      <c r="I288" s="4">
        <v>3843.1224000000002</v>
      </c>
      <c r="J288" s="4">
        <v>3.8431223999999999</v>
      </c>
      <c r="K288" s="4">
        <v>8472.6245060000001</v>
      </c>
      <c r="L288" s="2">
        <v>1E-3</v>
      </c>
      <c r="M288" s="4">
        <v>3</v>
      </c>
      <c r="N288" s="4">
        <v>727.04518989999997</v>
      </c>
      <c r="O288" s="4">
        <v>39438.55123247343</v>
      </c>
      <c r="P288" s="4">
        <v>1029.6635839386674</v>
      </c>
      <c r="Q288" s="4">
        <v>2615.3455032042152</v>
      </c>
      <c r="R288" s="2">
        <v>17889047.197464157</v>
      </c>
      <c r="S288" s="2">
        <v>42992182.64230752</v>
      </c>
      <c r="T288" s="2">
        <v>113929284.00211492</v>
      </c>
      <c r="U288" s="4">
        <v>2615.7600000000002</v>
      </c>
      <c r="V288" s="4">
        <v>0.25</v>
      </c>
      <c r="W288" s="4">
        <v>0</v>
      </c>
    </row>
    <row r="289" spans="1:23" x14ac:dyDescent="0.25">
      <c r="A289" s="4" t="s">
        <v>123</v>
      </c>
      <c r="B289" s="4" t="s">
        <v>124</v>
      </c>
      <c r="C289" s="4">
        <v>5</v>
      </c>
      <c r="D289" s="4">
        <v>2</v>
      </c>
      <c r="E289" s="4">
        <v>10</v>
      </c>
      <c r="F289" s="4">
        <v>1550.4325879999999</v>
      </c>
      <c r="G289" s="4">
        <v>4108.6463590000003</v>
      </c>
      <c r="H289" s="4">
        <v>645.13499990000003</v>
      </c>
      <c r="I289" s="4">
        <v>0.64513500000000001</v>
      </c>
      <c r="J289" s="4">
        <v>6.4513500000000002E-4</v>
      </c>
      <c r="K289" s="4">
        <v>1.422277523</v>
      </c>
      <c r="L289" s="4">
        <v>9.4999999999999998E-3</v>
      </c>
      <c r="M289" s="4">
        <v>3.1</v>
      </c>
      <c r="N289" s="4">
        <v>36.198129430000002</v>
      </c>
      <c r="O289" s="4">
        <v>16.537455725548487</v>
      </c>
      <c r="P289" s="4">
        <v>31.445393969295882</v>
      </c>
      <c r="Q289" s="4">
        <v>79.871300682011537</v>
      </c>
      <c r="R289" s="4">
        <v>7501.2726572146157</v>
      </c>
      <c r="S289" s="4">
        <v>18027.571875065165</v>
      </c>
      <c r="T289" s="4">
        <v>47773.065468922687</v>
      </c>
      <c r="U289" s="4">
        <v>111</v>
      </c>
      <c r="V289" s="4">
        <v>0.13</v>
      </c>
      <c r="W289" s="4">
        <v>0.22</v>
      </c>
    </row>
    <row r="290" spans="1:23" x14ac:dyDescent="0.25">
      <c r="A290" s="4" t="s">
        <v>125</v>
      </c>
      <c r="B290" s="4" t="s">
        <v>126</v>
      </c>
      <c r="C290" s="4">
        <v>5</v>
      </c>
      <c r="D290" s="4">
        <v>1</v>
      </c>
      <c r="E290" s="4">
        <v>5</v>
      </c>
      <c r="F290" s="4">
        <v>3889.4496509999999</v>
      </c>
      <c r="G290" s="4">
        <v>10307.041579999999</v>
      </c>
      <c r="H290" s="4">
        <v>1618.4</v>
      </c>
      <c r="I290" s="4">
        <v>1.6184000000000001</v>
      </c>
      <c r="J290" s="4">
        <v>1.6184000000000001E-3</v>
      </c>
      <c r="K290" s="4">
        <v>3.567957008</v>
      </c>
      <c r="L290" s="4">
        <v>1.4999999999999999E-2</v>
      </c>
      <c r="M290" s="4">
        <v>2.9</v>
      </c>
      <c r="N290" s="4">
        <v>54.389539650000003</v>
      </c>
      <c r="O290" s="4">
        <v>3.4035288637362187</v>
      </c>
      <c r="P290" s="4">
        <v>21.06764971617396</v>
      </c>
      <c r="Q290" s="4">
        <v>53.511830279081856</v>
      </c>
      <c r="R290" s="4">
        <v>1543.8165596502884</v>
      </c>
      <c r="S290" s="4">
        <v>3710.2056228077104</v>
      </c>
      <c r="T290" s="4">
        <v>9832.0449004404327</v>
      </c>
      <c r="U290" s="4">
        <v>136</v>
      </c>
      <c r="V290" s="4">
        <v>0.1</v>
      </c>
      <c r="W290" s="4">
        <v>0</v>
      </c>
    </row>
    <row r="291" spans="1:23" x14ac:dyDescent="0.25">
      <c r="A291" s="4" t="s">
        <v>127</v>
      </c>
      <c r="B291" s="4" t="s">
        <v>128</v>
      </c>
      <c r="C291" s="4">
        <v>5</v>
      </c>
      <c r="D291" s="4">
        <v>2</v>
      </c>
      <c r="E291" s="4">
        <v>10</v>
      </c>
      <c r="F291" s="4">
        <v>2636.890171</v>
      </c>
      <c r="G291" s="4">
        <v>6987.7589529999996</v>
      </c>
      <c r="H291" s="4">
        <v>1097.21</v>
      </c>
      <c r="I291" s="4">
        <v>1.09721</v>
      </c>
      <c r="J291" s="4">
        <v>1.0972099999999999E-3</v>
      </c>
      <c r="K291" s="4">
        <v>2.418931111</v>
      </c>
      <c r="L291" s="4">
        <v>1.4E-2</v>
      </c>
      <c r="M291" s="4">
        <v>3</v>
      </c>
      <c r="N291" s="4">
        <v>42.794429440000002</v>
      </c>
      <c r="O291" s="4">
        <v>7.3903722939398016</v>
      </c>
      <c r="P291" s="4">
        <v>24.447500447877395</v>
      </c>
      <c r="Q291" s="4">
        <v>62.096651137608582</v>
      </c>
      <c r="R291" s="4">
        <v>3352.2204706206971</v>
      </c>
      <c r="S291" s="4">
        <v>8056.2856780117681</v>
      </c>
      <c r="T291" s="4">
        <v>21349.157046731183</v>
      </c>
      <c r="U291" s="4">
        <v>62.2</v>
      </c>
      <c r="V291" s="4">
        <v>0.64</v>
      </c>
      <c r="W291" s="4">
        <v>0</v>
      </c>
    </row>
    <row r="292" spans="1:23" x14ac:dyDescent="0.25">
      <c r="A292" s="4" t="s">
        <v>129</v>
      </c>
      <c r="B292" s="4" t="s">
        <v>130</v>
      </c>
      <c r="C292" s="4">
        <v>5</v>
      </c>
      <c r="D292" s="4">
        <v>2</v>
      </c>
      <c r="E292" s="4">
        <v>10</v>
      </c>
      <c r="F292" s="4">
        <v>1550.4325879999999</v>
      </c>
      <c r="G292" s="4">
        <v>4108.6463590000003</v>
      </c>
      <c r="H292" s="4">
        <v>645.13499990000003</v>
      </c>
      <c r="I292" s="4">
        <v>0.64513500000000001</v>
      </c>
      <c r="J292" s="4">
        <v>6.4513500000000002E-4</v>
      </c>
      <c r="K292" s="4">
        <v>1.422277523</v>
      </c>
      <c r="L292" s="4">
        <v>1.2500000000000001E-2</v>
      </c>
      <c r="M292" s="4">
        <v>2.88</v>
      </c>
      <c r="N292" s="4">
        <v>43.288073740000002</v>
      </c>
      <c r="O292" s="4">
        <v>2.8672891874892144</v>
      </c>
      <c r="P292" s="4">
        <v>21.739985446344871</v>
      </c>
      <c r="Q292" s="4">
        <v>55.219563033715971</v>
      </c>
      <c r="R292" s="4">
        <v>1300.5820447465842</v>
      </c>
      <c r="S292" s="4">
        <v>3125.6477883840048</v>
      </c>
      <c r="T292" s="4">
        <v>8282.9666392176132</v>
      </c>
      <c r="U292" s="4">
        <v>158</v>
      </c>
      <c r="V292" s="4">
        <v>4.2999999999999997E-2</v>
      </c>
      <c r="W292" s="4">
        <v>0</v>
      </c>
    </row>
    <row r="293" spans="1:23" x14ac:dyDescent="0.25">
      <c r="A293" s="4" t="s">
        <v>131</v>
      </c>
      <c r="B293" s="4" t="s">
        <v>132</v>
      </c>
      <c r="C293" s="4">
        <v>5</v>
      </c>
      <c r="D293" s="4">
        <v>2</v>
      </c>
      <c r="E293" s="4">
        <v>10</v>
      </c>
      <c r="F293" s="4">
        <v>2636.890171</v>
      </c>
      <c r="G293" s="4">
        <v>6987.7589529999996</v>
      </c>
      <c r="H293" s="4">
        <v>1097.21</v>
      </c>
      <c r="I293" s="4">
        <v>1.09721</v>
      </c>
      <c r="J293" s="4">
        <v>1.0972099999999999E-3</v>
      </c>
      <c r="K293" s="4">
        <v>2.418931111</v>
      </c>
      <c r="L293" s="4">
        <v>1.4E-2</v>
      </c>
      <c r="M293" s="4">
        <v>2.9</v>
      </c>
      <c r="N293" s="4">
        <v>48.712674319999998</v>
      </c>
      <c r="O293" s="4">
        <v>1.3184910861486607</v>
      </c>
      <c r="P293" s="4">
        <v>15.557156518144412</v>
      </c>
      <c r="Q293" s="4">
        <v>39.515177556086805</v>
      </c>
      <c r="R293" s="4">
        <v>598.05820783112767</v>
      </c>
      <c r="S293" s="4">
        <v>1437.2944192048249</v>
      </c>
      <c r="T293" s="4">
        <v>3808.8302108927855</v>
      </c>
      <c r="U293" s="4">
        <v>45.7</v>
      </c>
      <c r="V293" s="4">
        <v>0.2</v>
      </c>
      <c r="W293" s="4">
        <v>0</v>
      </c>
    </row>
    <row r="294" spans="1:23" x14ac:dyDescent="0.25">
      <c r="A294" s="4" t="s">
        <v>133</v>
      </c>
      <c r="B294" s="4" t="s">
        <v>134</v>
      </c>
      <c r="C294" s="4">
        <v>5</v>
      </c>
      <c r="D294" s="4">
        <v>3</v>
      </c>
      <c r="E294" s="4">
        <v>15</v>
      </c>
      <c r="F294" s="4">
        <v>7000</v>
      </c>
      <c r="G294" s="4">
        <v>18550</v>
      </c>
      <c r="H294" s="4">
        <v>2912.7</v>
      </c>
      <c r="I294" s="4">
        <v>2.9127000000000001</v>
      </c>
      <c r="J294" s="4">
        <v>2.9126999999999998E-3</v>
      </c>
      <c r="K294" s="4">
        <v>6.4213966740000004</v>
      </c>
      <c r="L294" s="4">
        <v>1.2699999999999999E-2</v>
      </c>
      <c r="M294" s="4">
        <v>3.1</v>
      </c>
      <c r="N294" s="4">
        <v>53.603232339999998</v>
      </c>
      <c r="O294" s="4">
        <v>30.452441187409729</v>
      </c>
      <c r="P294" s="4">
        <v>34.867386513023227</v>
      </c>
      <c r="Q294" s="4">
        <v>88.563161743079007</v>
      </c>
      <c r="R294" s="4">
        <v>13813.011397614886</v>
      </c>
      <c r="S294" s="4">
        <v>33196.374423491674</v>
      </c>
      <c r="T294" s="4">
        <v>87970.392222252936</v>
      </c>
      <c r="U294" s="4">
        <v>114</v>
      </c>
      <c r="V294" s="4">
        <v>0.1</v>
      </c>
      <c r="W294" s="4">
        <v>0</v>
      </c>
    </row>
    <row r="295" spans="1:23" x14ac:dyDescent="0.25">
      <c r="A295" s="4" t="s">
        <v>135</v>
      </c>
      <c r="B295" s="4" t="s">
        <v>136</v>
      </c>
      <c r="C295" s="4">
        <v>5</v>
      </c>
      <c r="D295" s="4">
        <v>2</v>
      </c>
      <c r="E295" s="4">
        <v>10</v>
      </c>
      <c r="F295" s="4">
        <v>2636.890171</v>
      </c>
      <c r="G295" s="4">
        <v>6987.7589529999996</v>
      </c>
      <c r="H295" s="4">
        <v>1097.21</v>
      </c>
      <c r="I295" s="4">
        <v>1.09721</v>
      </c>
      <c r="J295" s="4">
        <v>1.0972099999999999E-3</v>
      </c>
      <c r="K295" s="4">
        <v>2.418931111</v>
      </c>
      <c r="L295" s="4">
        <v>1.2E-2</v>
      </c>
      <c r="M295" s="4">
        <v>3</v>
      </c>
      <c r="N295" s="4">
        <v>45.050834190000003</v>
      </c>
      <c r="O295" s="4">
        <v>1.4539114892034266</v>
      </c>
      <c r="P295" s="4">
        <v>14.968350469750487</v>
      </c>
      <c r="Q295" s="4">
        <v>38.019610193166237</v>
      </c>
      <c r="R295" s="4">
        <v>659.48394244968597</v>
      </c>
      <c r="S295" s="4">
        <v>1584.916948929791</v>
      </c>
      <c r="T295" s="4">
        <v>4200.0299146639463</v>
      </c>
      <c r="U295" s="4">
        <v>60.5</v>
      </c>
      <c r="V295" s="4">
        <v>9.9000000000000005E-2</v>
      </c>
      <c r="W295" s="4">
        <v>0</v>
      </c>
    </row>
    <row r="296" spans="1:23" x14ac:dyDescent="0.25">
      <c r="A296" s="4" t="s">
        <v>137</v>
      </c>
      <c r="B296" s="4" t="s">
        <v>138</v>
      </c>
      <c r="C296" s="4">
        <v>5</v>
      </c>
      <c r="D296" s="4">
        <v>1</v>
      </c>
      <c r="E296" s="4">
        <v>5</v>
      </c>
      <c r="F296" s="4">
        <v>1241.7688049999999</v>
      </c>
      <c r="G296" s="4">
        <v>3290.6873340000002</v>
      </c>
      <c r="H296" s="4">
        <v>516.6999998</v>
      </c>
      <c r="I296" s="4">
        <v>0.51670000000000005</v>
      </c>
      <c r="J296" s="4">
        <v>5.1670000000000004E-4</v>
      </c>
      <c r="K296" s="4">
        <v>1.139127153</v>
      </c>
      <c r="L296" s="4">
        <v>1.2500000000000001E-2</v>
      </c>
      <c r="M296" s="4">
        <v>2.82</v>
      </c>
      <c r="N296" s="4">
        <v>43.350678950000002</v>
      </c>
      <c r="O296" s="4">
        <v>0.94913977708671626</v>
      </c>
      <c r="P296" s="4">
        <v>15.997870482638643</v>
      </c>
      <c r="Q296" s="4">
        <v>40.634591025902154</v>
      </c>
      <c r="R296" s="4">
        <v>430.52307294985815</v>
      </c>
      <c r="S296" s="4">
        <v>1034.6625161015577</v>
      </c>
      <c r="T296" s="4">
        <v>2741.8556676691278</v>
      </c>
      <c r="U296" s="4">
        <v>50</v>
      </c>
      <c r="V296" s="4">
        <v>0.33500000000000002</v>
      </c>
      <c r="W296" s="4">
        <v>0</v>
      </c>
    </row>
    <row r="297" spans="1:23" x14ac:dyDescent="0.25">
      <c r="A297" s="4" t="s">
        <v>21</v>
      </c>
      <c r="B297" s="4" t="s">
        <v>22</v>
      </c>
      <c r="C297" s="4">
        <v>6</v>
      </c>
      <c r="D297" s="4">
        <v>1</v>
      </c>
      <c r="E297" s="4">
        <v>6</v>
      </c>
      <c r="F297" s="4">
        <v>244.71280949999999</v>
      </c>
      <c r="G297" s="4">
        <v>648.48894510000002</v>
      </c>
      <c r="H297" s="4">
        <v>101.825</v>
      </c>
      <c r="I297" s="4">
        <v>0.101825</v>
      </c>
      <c r="J297" s="4">
        <v>1.0182499999999999E-4</v>
      </c>
      <c r="K297" s="4">
        <v>0.22448543200000001</v>
      </c>
      <c r="L297" s="4">
        <v>1.6E-2</v>
      </c>
      <c r="M297" s="4">
        <v>3</v>
      </c>
      <c r="N297" s="4">
        <v>18.531538609999998</v>
      </c>
      <c r="O297" s="4">
        <v>4.3205272963749902E-2</v>
      </c>
      <c r="P297" s="4">
        <v>4.2123775799526699</v>
      </c>
      <c r="Q297" s="4">
        <v>10.699439053079782</v>
      </c>
      <c r="R297" s="4">
        <v>19.597605466588302</v>
      </c>
      <c r="S297" s="4">
        <v>47.098306817083156</v>
      </c>
      <c r="T297" s="4">
        <v>124.81051306527036</v>
      </c>
      <c r="U297" s="4">
        <v>11</v>
      </c>
      <c r="V297" s="4">
        <v>0.6</v>
      </c>
      <c r="W297" s="4">
        <v>0</v>
      </c>
    </row>
    <row r="298" spans="1:23" x14ac:dyDescent="0.25">
      <c r="A298" s="4" t="s">
        <v>23</v>
      </c>
      <c r="B298" s="4" t="s">
        <v>24</v>
      </c>
      <c r="C298" s="4">
        <v>6</v>
      </c>
      <c r="D298" s="4">
        <v>3</v>
      </c>
      <c r="E298" s="4">
        <v>18</v>
      </c>
      <c r="F298" s="4">
        <v>182386.1888</v>
      </c>
      <c r="G298" s="4">
        <v>483323.40029999998</v>
      </c>
      <c r="H298" s="4">
        <v>75890.893160000007</v>
      </c>
      <c r="I298" s="4">
        <v>75.890893160000005</v>
      </c>
      <c r="J298" s="4">
        <v>7.5890893000000001E-2</v>
      </c>
      <c r="K298" s="4">
        <v>167.31058089999999</v>
      </c>
      <c r="L298" s="4">
        <v>2.5999999999999999E-2</v>
      </c>
      <c r="M298" s="4">
        <v>3</v>
      </c>
      <c r="N298" s="4">
        <v>207.62604619999999</v>
      </c>
      <c r="O298" s="4">
        <v>1197.9588118865795</v>
      </c>
      <c r="P298" s="4">
        <v>108.44542003420332</v>
      </c>
      <c r="Q298" s="4">
        <v>275.45136688687643</v>
      </c>
      <c r="R298" s="4">
        <v>543385.62286769575</v>
      </c>
      <c r="S298" s="4">
        <v>1305901.5209509633</v>
      </c>
      <c r="T298" s="4">
        <v>3460639.0305200526</v>
      </c>
      <c r="U298" s="4">
        <v>330</v>
      </c>
      <c r="V298" s="4">
        <v>0.1</v>
      </c>
      <c r="W298" s="4">
        <v>0</v>
      </c>
    </row>
    <row r="299" spans="1:23" x14ac:dyDescent="0.25">
      <c r="A299" s="4" t="s">
        <v>25</v>
      </c>
      <c r="B299" s="4" t="s">
        <v>26</v>
      </c>
      <c r="C299" s="4">
        <v>6</v>
      </c>
      <c r="D299" s="4">
        <v>3</v>
      </c>
      <c r="E299" s="4">
        <v>18</v>
      </c>
      <c r="F299" s="4">
        <v>182386.1888</v>
      </c>
      <c r="G299" s="4">
        <v>483323.40029999998</v>
      </c>
      <c r="H299" s="4">
        <v>75890.893160000007</v>
      </c>
      <c r="I299" s="4">
        <v>75.890893160000005</v>
      </c>
      <c r="J299" s="4">
        <v>7.5890893000000001E-2</v>
      </c>
      <c r="K299" s="4">
        <v>167.31058089999999</v>
      </c>
      <c r="L299" s="4">
        <v>2.1399999999999999E-2</v>
      </c>
      <c r="M299" s="4">
        <v>2.96</v>
      </c>
      <c r="N299" s="4">
        <v>163.21577260000001</v>
      </c>
      <c r="O299" s="4">
        <v>919.25758901967242</v>
      </c>
      <c r="P299" s="4">
        <v>114.26133467633561</v>
      </c>
      <c r="Q299" s="4">
        <v>290.22379007789243</v>
      </c>
      <c r="R299" s="4">
        <v>416968.72432422475</v>
      </c>
      <c r="S299" s="4">
        <v>1002087.7777558874</v>
      </c>
      <c r="T299" s="4">
        <v>2655532.6110531013</v>
      </c>
      <c r="U299" s="4">
        <v>358.7</v>
      </c>
      <c r="V299" s="4">
        <v>9.1999999999999998E-2</v>
      </c>
      <c r="W299" s="4">
        <v>0</v>
      </c>
    </row>
    <row r="300" spans="1:23" x14ac:dyDescent="0.25">
      <c r="A300" s="4" t="s">
        <v>27</v>
      </c>
      <c r="B300" s="4" t="s">
        <v>28</v>
      </c>
      <c r="C300" s="4">
        <v>6</v>
      </c>
      <c r="D300" s="4">
        <v>1</v>
      </c>
      <c r="E300" s="4">
        <v>6</v>
      </c>
      <c r="F300" s="4">
        <v>10142.27349</v>
      </c>
      <c r="G300" s="4">
        <v>26877.02475</v>
      </c>
      <c r="H300" s="4">
        <v>4220.1999990000004</v>
      </c>
      <c r="I300" s="4">
        <v>4.2201999990000001</v>
      </c>
      <c r="J300" s="4">
        <v>4.2202000000000003E-3</v>
      </c>
      <c r="K300" s="4">
        <v>9.3039373219999995</v>
      </c>
      <c r="L300" s="4">
        <v>1.0999999999999999E-2</v>
      </c>
      <c r="M300" s="4">
        <v>2.9</v>
      </c>
      <c r="N300" s="4">
        <v>84.235793580000006</v>
      </c>
      <c r="O300" s="4">
        <v>4.6072794511240875</v>
      </c>
      <c r="P300" s="4">
        <v>26.026388800435313</v>
      </c>
      <c r="Q300" s="4">
        <v>66.107027553105695</v>
      </c>
      <c r="R300" s="4">
        <v>2089.8292908184121</v>
      </c>
      <c r="S300" s="4">
        <v>5022.4207902389144</v>
      </c>
      <c r="T300" s="4">
        <v>13309.415094133123</v>
      </c>
      <c r="U300" s="4">
        <v>94.6</v>
      </c>
      <c r="V300" s="4">
        <v>0.2</v>
      </c>
      <c r="W300" s="4">
        <v>0</v>
      </c>
    </row>
    <row r="301" spans="1:23" x14ac:dyDescent="0.25">
      <c r="A301" s="4" t="s">
        <v>29</v>
      </c>
      <c r="B301" s="4" t="s">
        <v>30</v>
      </c>
      <c r="C301" s="4">
        <v>6</v>
      </c>
      <c r="D301" s="4">
        <v>7</v>
      </c>
      <c r="E301" s="2">
        <v>42</v>
      </c>
      <c r="F301" s="4">
        <v>51223.1927</v>
      </c>
      <c r="G301" s="4">
        <v>135742.56099999999</v>
      </c>
      <c r="H301" s="4">
        <v>21313.97048</v>
      </c>
      <c r="I301" s="4">
        <v>21.313970479999998</v>
      </c>
      <c r="J301" s="4">
        <v>2.1313970000000002E-2</v>
      </c>
      <c r="K301" s="4">
        <v>46.989205609999999</v>
      </c>
      <c r="L301" s="4">
        <v>3.2499999999999999E-3</v>
      </c>
      <c r="M301" s="4">
        <v>3</v>
      </c>
      <c r="N301" s="4">
        <v>187.1803836</v>
      </c>
      <c r="O301" s="4">
        <v>205.9741944976561</v>
      </c>
      <c r="P301" s="4">
        <v>120.6048722869415</v>
      </c>
      <c r="Q301" s="4">
        <v>306.33637560883142</v>
      </c>
      <c r="R301" s="4">
        <v>93428.434150854155</v>
      </c>
      <c r="S301" s="4">
        <v>224533.60766847909</v>
      </c>
      <c r="T301" s="4">
        <v>595014.06032146956</v>
      </c>
      <c r="U301" s="4">
        <v>311</v>
      </c>
      <c r="V301" s="4">
        <v>0.1</v>
      </c>
      <c r="W301" s="4">
        <v>0</v>
      </c>
    </row>
    <row r="302" spans="1:23" x14ac:dyDescent="0.25">
      <c r="A302" s="2" t="s">
        <v>31</v>
      </c>
      <c r="B302" s="4" t="s">
        <v>32</v>
      </c>
      <c r="C302" s="4">
        <v>6</v>
      </c>
      <c r="D302" s="4">
        <v>1</v>
      </c>
      <c r="E302" s="4">
        <v>6</v>
      </c>
      <c r="F302" s="4">
        <v>244.71280949999999</v>
      </c>
      <c r="G302" s="4">
        <v>648.48894510000002</v>
      </c>
      <c r="H302" s="4">
        <v>101.82500003294999</v>
      </c>
      <c r="I302" s="4">
        <v>0.10182500003294999</v>
      </c>
      <c r="J302" s="4">
        <v>1.0182500003294998E-4</v>
      </c>
      <c r="K302" s="4">
        <v>0.2244854315726422</v>
      </c>
      <c r="L302" s="3">
        <v>1.1599999999999999E-2</v>
      </c>
      <c r="M302" s="3">
        <v>3</v>
      </c>
      <c r="N302" s="4">
        <v>20.628396791384404</v>
      </c>
      <c r="O302" s="4">
        <v>0.62761005843335349</v>
      </c>
      <c r="P302" s="4">
        <v>11.441044401569391</v>
      </c>
      <c r="Q302" s="4">
        <v>29.060252779986254</v>
      </c>
      <c r="R302" s="2">
        <v>284.67947239585664</v>
      </c>
      <c r="S302" s="2">
        <v>684.1611929724985</v>
      </c>
      <c r="T302" s="2">
        <v>1813.027161377121</v>
      </c>
      <c r="U302" s="2">
        <v>29.172666666666665</v>
      </c>
      <c r="V302" s="2">
        <v>0.92646666666666677</v>
      </c>
      <c r="W302" s="2">
        <v>0</v>
      </c>
    </row>
    <row r="303" spans="1:23" x14ac:dyDescent="0.25">
      <c r="A303" s="4" t="s">
        <v>33</v>
      </c>
      <c r="B303" s="4" t="s">
        <v>34</v>
      </c>
      <c r="C303" s="4">
        <v>6</v>
      </c>
      <c r="D303" s="4">
        <v>2</v>
      </c>
      <c r="E303" s="4">
        <v>12</v>
      </c>
      <c r="F303" s="4">
        <v>1976.4359529999999</v>
      </c>
      <c r="G303" s="4">
        <v>5237.5552749999997</v>
      </c>
      <c r="H303" s="4">
        <v>822.39499999999998</v>
      </c>
      <c r="I303" s="4">
        <v>0.82239499999999999</v>
      </c>
      <c r="J303" s="4">
        <v>8.2239499999999996E-4</v>
      </c>
      <c r="K303" s="4">
        <v>1.813068465</v>
      </c>
      <c r="L303" s="4">
        <v>1.4999999999999999E-2</v>
      </c>
      <c r="M303" s="4">
        <v>3</v>
      </c>
      <c r="N303" s="4">
        <v>37.989455370000002</v>
      </c>
      <c r="O303" s="4">
        <v>5.3535025027949148</v>
      </c>
      <c r="P303" s="4">
        <v>21.457079949344685</v>
      </c>
      <c r="Q303" s="4">
        <v>54.500983071335504</v>
      </c>
      <c r="R303" s="4">
        <v>2428.3107759137242</v>
      </c>
      <c r="S303" s="4">
        <v>5835.8826626140935</v>
      </c>
      <c r="T303" s="4">
        <v>15465.089055927347</v>
      </c>
      <c r="U303" s="4">
        <v>58.9</v>
      </c>
      <c r="V303" s="4">
        <v>0.22</v>
      </c>
      <c r="W303" s="4">
        <v>0.20699999999999999</v>
      </c>
    </row>
    <row r="304" spans="1:23" x14ac:dyDescent="0.25">
      <c r="A304" s="4" t="s">
        <v>35</v>
      </c>
      <c r="B304" s="4" t="s">
        <v>36</v>
      </c>
      <c r="C304" s="4">
        <v>6</v>
      </c>
      <c r="D304" s="4">
        <v>1</v>
      </c>
      <c r="E304" s="4">
        <v>6</v>
      </c>
      <c r="F304" s="4">
        <v>244.71280949999999</v>
      </c>
      <c r="G304" s="4">
        <v>648.48894510000002</v>
      </c>
      <c r="H304" s="4">
        <v>101.825</v>
      </c>
      <c r="I304" s="4">
        <v>0.101825</v>
      </c>
      <c r="J304" s="4">
        <v>1.0182499999999999E-4</v>
      </c>
      <c r="K304" s="4">
        <v>0.22448543200000001</v>
      </c>
      <c r="L304" s="4">
        <v>2.1000000000000001E-2</v>
      </c>
      <c r="M304" s="4">
        <v>3</v>
      </c>
      <c r="N304" s="4">
        <v>16.925637739999999</v>
      </c>
      <c r="O304" s="4">
        <v>0.42304668105475574</v>
      </c>
      <c r="P304" s="4">
        <v>8.2308502734639148</v>
      </c>
      <c r="Q304" s="4">
        <v>20.906359694598343</v>
      </c>
      <c r="R304" s="4">
        <v>191.89097488671777</v>
      </c>
      <c r="S304" s="4">
        <v>461.16552484190765</v>
      </c>
      <c r="T304" s="4">
        <v>1222.0886408310553</v>
      </c>
      <c r="U304" s="4">
        <v>21.02</v>
      </c>
      <c r="V304" s="4">
        <v>0.86</v>
      </c>
      <c r="W304" s="4">
        <v>-6.9989999999999997E-2</v>
      </c>
    </row>
    <row r="305" spans="1:23" x14ac:dyDescent="0.25">
      <c r="A305" s="4" t="s">
        <v>37</v>
      </c>
      <c r="B305" s="4" t="s">
        <v>38</v>
      </c>
      <c r="C305" s="4">
        <v>6</v>
      </c>
      <c r="D305" s="4">
        <v>9</v>
      </c>
      <c r="E305" s="4">
        <v>54</v>
      </c>
      <c r="F305" s="4">
        <v>1772528841</v>
      </c>
      <c r="G305" s="4">
        <v>4697201430</v>
      </c>
      <c r="H305" s="4">
        <v>737549250.70000005</v>
      </c>
      <c r="I305" s="4">
        <v>737549.25069999998</v>
      </c>
      <c r="J305" s="4">
        <v>737.54925070000002</v>
      </c>
      <c r="K305" s="4">
        <v>1626015.8289999999</v>
      </c>
      <c r="L305" s="2">
        <v>6.0000000000000001E-3</v>
      </c>
      <c r="M305" s="4">
        <v>3</v>
      </c>
      <c r="N305" s="4">
        <v>1544.971041</v>
      </c>
      <c r="O305" s="4">
        <v>122040.48826302018</v>
      </c>
      <c r="P305" s="4">
        <v>825.73228346301471</v>
      </c>
      <c r="Q305" s="4">
        <v>2097.3599999960575</v>
      </c>
      <c r="R305" s="2">
        <v>55356700.14016936</v>
      </c>
      <c r="S305" s="2">
        <v>133037010.67091891</v>
      </c>
      <c r="T305" s="2">
        <v>352548078.27793509</v>
      </c>
      <c r="U305" s="2">
        <v>2097.3599999999997</v>
      </c>
      <c r="V305" s="2">
        <v>0.5</v>
      </c>
      <c r="W305" s="2">
        <v>0</v>
      </c>
    </row>
    <row r="306" spans="1:23" x14ac:dyDescent="0.25">
      <c r="A306" s="4" t="s">
        <v>39</v>
      </c>
      <c r="B306" s="4" t="s">
        <v>40</v>
      </c>
      <c r="C306" s="4">
        <v>6</v>
      </c>
      <c r="D306" s="4">
        <v>2</v>
      </c>
      <c r="E306" s="4">
        <v>12</v>
      </c>
      <c r="F306" s="4">
        <v>39926.70031</v>
      </c>
      <c r="G306" s="4">
        <v>105805.7558</v>
      </c>
      <c r="H306" s="4">
        <v>16613.5</v>
      </c>
      <c r="I306" s="4">
        <v>16.613499999999998</v>
      </c>
      <c r="J306" s="4">
        <v>1.66135E-2</v>
      </c>
      <c r="K306" s="4">
        <v>36.626454369999998</v>
      </c>
      <c r="L306" s="4">
        <v>1.2E-2</v>
      </c>
      <c r="M306" s="4">
        <v>3</v>
      </c>
      <c r="N306" s="4">
        <v>111.4533936</v>
      </c>
      <c r="O306" s="4">
        <v>35.241555115787342</v>
      </c>
      <c r="P306" s="4">
        <v>43.319121618121926</v>
      </c>
      <c r="Q306" s="4">
        <v>110.0305689100297</v>
      </c>
      <c r="R306" s="4">
        <v>15985.319518006434</v>
      </c>
      <c r="S306" s="4">
        <v>38417.013982231285</v>
      </c>
      <c r="T306" s="4">
        <v>101805.0870529129</v>
      </c>
      <c r="U306" s="4">
        <v>150.93</v>
      </c>
      <c r="V306" s="4">
        <v>0.11</v>
      </c>
      <c r="W306" s="4">
        <v>0.13</v>
      </c>
    </row>
    <row r="307" spans="1:23" x14ac:dyDescent="0.25">
      <c r="A307" s="4" t="s">
        <v>41</v>
      </c>
      <c r="B307" s="4" t="s">
        <v>42</v>
      </c>
      <c r="C307" s="4">
        <v>6</v>
      </c>
      <c r="D307" s="4">
        <v>4</v>
      </c>
      <c r="E307" s="4">
        <v>24</v>
      </c>
      <c r="F307" s="4">
        <v>17035.09101</v>
      </c>
      <c r="G307" s="4">
        <v>45142.991179999997</v>
      </c>
      <c r="H307" s="4">
        <v>7088.3013689999998</v>
      </c>
      <c r="I307" s="4">
        <v>7.0883013689999999</v>
      </c>
      <c r="J307" s="4">
        <v>7.088301E-3</v>
      </c>
      <c r="K307" s="4">
        <v>15.62701096</v>
      </c>
      <c r="L307" s="4">
        <v>1.34E-2</v>
      </c>
      <c r="M307" s="4">
        <v>3.1</v>
      </c>
      <c r="N307" s="4">
        <v>70.189172310000004</v>
      </c>
      <c r="O307" s="4">
        <v>30.565366073329951</v>
      </c>
      <c r="P307" s="4">
        <v>34.310058939730155</v>
      </c>
      <c r="Q307" s="4">
        <v>87.147549706914589</v>
      </c>
      <c r="R307" s="4">
        <v>13864.233325167126</v>
      </c>
      <c r="S307" s="4">
        <v>33319.474465674422</v>
      </c>
      <c r="T307" s="4">
        <v>88296.60733403721</v>
      </c>
      <c r="U307" s="4">
        <v>91.5</v>
      </c>
      <c r="V307" s="4">
        <v>0.12690000000000001</v>
      </c>
      <c r="W307" s="4">
        <v>0</v>
      </c>
    </row>
    <row r="308" spans="1:23" x14ac:dyDescent="0.25">
      <c r="A308" s="4" t="s">
        <v>43</v>
      </c>
      <c r="B308" s="4" t="s">
        <v>44</v>
      </c>
      <c r="C308" s="4">
        <v>6</v>
      </c>
      <c r="D308" s="4">
        <v>2</v>
      </c>
      <c r="E308" s="4">
        <v>12</v>
      </c>
      <c r="F308" s="4">
        <v>1976.4359529999999</v>
      </c>
      <c r="G308" s="4">
        <v>5237.5552749999997</v>
      </c>
      <c r="H308" s="4">
        <v>822.39499999999998</v>
      </c>
      <c r="I308" s="4">
        <v>0.82239499999999999</v>
      </c>
      <c r="J308" s="4">
        <v>8.2239499999999996E-4</v>
      </c>
      <c r="K308" s="4">
        <v>1.813068465</v>
      </c>
      <c r="L308" s="4">
        <v>1.44E-2</v>
      </c>
      <c r="M308" s="4">
        <v>3</v>
      </c>
      <c r="N308" s="4">
        <v>38.509923540000003</v>
      </c>
      <c r="O308" s="4">
        <v>3.3836673032858817</v>
      </c>
      <c r="P308" s="4">
        <v>18.666522721849898</v>
      </c>
      <c r="Q308" s="4">
        <v>47.412967713498745</v>
      </c>
      <c r="R308" s="2">
        <v>1534.8074966596882</v>
      </c>
      <c r="S308" s="2">
        <v>3688.5544260026159</v>
      </c>
      <c r="T308" s="2">
        <v>9774.6692289069324</v>
      </c>
      <c r="U308" s="2">
        <v>47.633333333333333</v>
      </c>
      <c r="V308" s="2">
        <v>0.44799999999999995</v>
      </c>
      <c r="W308" s="2">
        <v>0</v>
      </c>
    </row>
    <row r="309" spans="1:23" x14ac:dyDescent="0.25">
      <c r="A309" s="4" t="s">
        <v>45</v>
      </c>
      <c r="B309" s="4" t="s">
        <v>46</v>
      </c>
      <c r="C309" s="4">
        <v>6</v>
      </c>
      <c r="D309" s="4">
        <v>5</v>
      </c>
      <c r="E309" s="4">
        <v>30</v>
      </c>
      <c r="F309" s="4">
        <v>7359.7297799999997</v>
      </c>
      <c r="G309" s="4">
        <v>19503.283920000002</v>
      </c>
      <c r="H309" s="4">
        <v>3062.3835610000001</v>
      </c>
      <c r="I309" s="4">
        <v>3.0623835609999999</v>
      </c>
      <c r="J309" s="4">
        <v>3.062384E-3</v>
      </c>
      <c r="K309" s="4">
        <v>6.7513920470000004</v>
      </c>
      <c r="L309" s="4">
        <v>3.96E-3</v>
      </c>
      <c r="M309" s="4">
        <v>3.2</v>
      </c>
      <c r="N309" s="4">
        <v>69.201239700000002</v>
      </c>
      <c r="O309" s="4">
        <v>742.02489872792705</v>
      </c>
      <c r="P309" s="4">
        <v>118.33154027195063</v>
      </c>
      <c r="Q309" s="4">
        <v>300.56211229075461</v>
      </c>
      <c r="R309" s="2">
        <v>336577.23268768634</v>
      </c>
      <c r="S309" s="2">
        <v>808885.4426524546</v>
      </c>
      <c r="T309" s="2">
        <v>2143546.4230290046</v>
      </c>
      <c r="U309" s="2">
        <v>300.78571428571428</v>
      </c>
      <c r="V309" s="2">
        <v>0.24014285714285719</v>
      </c>
      <c r="W309" s="2">
        <v>0</v>
      </c>
    </row>
    <row r="310" spans="1:23" x14ac:dyDescent="0.25">
      <c r="A310" s="2" t="s">
        <v>47</v>
      </c>
      <c r="B310" s="4" t="s">
        <v>48</v>
      </c>
      <c r="C310" s="4">
        <v>6</v>
      </c>
      <c r="D310" s="4">
        <v>1</v>
      </c>
      <c r="E310" s="4">
        <v>6</v>
      </c>
      <c r="F310" s="4">
        <v>283.32131700000002</v>
      </c>
      <c r="G310" s="4">
        <v>750.80149010000002</v>
      </c>
      <c r="H310" s="4">
        <v>117.89000000370002</v>
      </c>
      <c r="I310" s="4">
        <v>0.11789000000370002</v>
      </c>
      <c r="J310" s="4">
        <v>1.1789000000370003E-4</v>
      </c>
      <c r="K310" s="4">
        <v>0.25990265180815714</v>
      </c>
      <c r="L310" s="3">
        <v>1.23E-2</v>
      </c>
      <c r="M310" s="3">
        <v>3.2</v>
      </c>
      <c r="N310" s="4">
        <v>17.548548692677855</v>
      </c>
      <c r="O310" s="4">
        <v>3.0885501240514888</v>
      </c>
      <c r="P310" s="4">
        <v>14.9736428693574</v>
      </c>
      <c r="Q310" s="4">
        <v>38.033052888167795</v>
      </c>
      <c r="R310" s="2">
        <v>1400.9444367063206</v>
      </c>
      <c r="S310" s="2">
        <v>3366.8455580541236</v>
      </c>
      <c r="T310" s="2">
        <v>8922.1407288434275</v>
      </c>
      <c r="U310" s="2">
        <v>39.200000000000003</v>
      </c>
      <c r="V310" s="2">
        <v>0.58571428571428563</v>
      </c>
      <c r="W310" s="2">
        <v>0</v>
      </c>
    </row>
    <row r="311" spans="1:23" x14ac:dyDescent="0.25">
      <c r="A311" s="2" t="s">
        <v>49</v>
      </c>
      <c r="B311" s="4" t="s">
        <v>50</v>
      </c>
      <c r="C311" s="4">
        <v>6</v>
      </c>
      <c r="D311" s="4">
        <v>1</v>
      </c>
      <c r="E311" s="4">
        <v>6</v>
      </c>
      <c r="F311" s="4">
        <v>1976.4359529999999</v>
      </c>
      <c r="G311" s="4">
        <v>5237.5552749999997</v>
      </c>
      <c r="H311" s="4">
        <v>822.3950000433</v>
      </c>
      <c r="I311" s="4">
        <v>0.82239500004330002</v>
      </c>
      <c r="J311" s="4">
        <v>8.2239500004330007E-4</v>
      </c>
      <c r="K311" s="4">
        <v>1.8130684649954598</v>
      </c>
      <c r="L311" s="3">
        <v>1.2E-2</v>
      </c>
      <c r="M311" s="3">
        <v>3.1</v>
      </c>
      <c r="N311" s="4">
        <v>36.305087581617954</v>
      </c>
      <c r="O311" s="4">
        <v>2.4911180490079294</v>
      </c>
      <c r="P311" s="4">
        <v>15.835926711389014</v>
      </c>
      <c r="Q311" s="4">
        <v>40.223253846928095</v>
      </c>
      <c r="R311" s="2">
        <v>1129.9534835971413</v>
      </c>
      <c r="S311" s="2">
        <v>2715.5815515432378</v>
      </c>
      <c r="T311" s="2">
        <v>7196.2911115895795</v>
      </c>
      <c r="U311" s="2">
        <v>54.3</v>
      </c>
      <c r="V311" s="2">
        <v>0.22500000000000001</v>
      </c>
      <c r="W311" s="2">
        <v>0</v>
      </c>
    </row>
    <row r="312" spans="1:23" x14ac:dyDescent="0.25">
      <c r="A312" s="2" t="s">
        <v>51</v>
      </c>
      <c r="B312" s="4" t="s">
        <v>52</v>
      </c>
      <c r="C312" s="4">
        <v>6</v>
      </c>
      <c r="D312" s="4">
        <v>1</v>
      </c>
      <c r="E312" s="4">
        <v>6</v>
      </c>
      <c r="F312" s="4">
        <v>2919.850997</v>
      </c>
      <c r="G312" s="4">
        <v>7737.6051429999998</v>
      </c>
      <c r="H312" s="4">
        <v>1214.9499998517001</v>
      </c>
      <c r="I312" s="4">
        <v>1.2149499998517002</v>
      </c>
      <c r="J312" s="4">
        <v>1.2149499998517002E-3</v>
      </c>
      <c r="K312" s="4">
        <v>2.6785030686730549</v>
      </c>
      <c r="L312" s="3">
        <v>1.24E-2</v>
      </c>
      <c r="M312" s="3">
        <v>3.2</v>
      </c>
      <c r="N312" s="4">
        <v>36.285258805695427</v>
      </c>
      <c r="O312" s="4">
        <v>0.15327221520668291</v>
      </c>
      <c r="P312" s="4">
        <v>5.8430221853144442</v>
      </c>
      <c r="Q312" s="4">
        <v>14.841276350698688</v>
      </c>
      <c r="R312" s="2">
        <v>69.523190031244795</v>
      </c>
      <c r="S312" s="2">
        <v>167.08288880376062</v>
      </c>
      <c r="T312" s="2">
        <v>442.76965532996564</v>
      </c>
      <c r="U312" s="4">
        <v>20.9</v>
      </c>
      <c r="V312" s="4">
        <v>0.19500000000000001</v>
      </c>
      <c r="W312" s="4">
        <v>-0.35</v>
      </c>
    </row>
    <row r="313" spans="1:23" x14ac:dyDescent="0.25">
      <c r="A313" s="4" t="s">
        <v>53</v>
      </c>
      <c r="B313" s="4" t="s">
        <v>54</v>
      </c>
      <c r="C313" s="4">
        <v>6</v>
      </c>
      <c r="D313" s="4">
        <v>2</v>
      </c>
      <c r="E313" s="4">
        <v>12</v>
      </c>
      <c r="F313" s="4">
        <v>2919.850997</v>
      </c>
      <c r="G313" s="4">
        <v>7737.6051429999998</v>
      </c>
      <c r="H313" s="4">
        <v>1214.95</v>
      </c>
      <c r="I313" s="4">
        <v>1.21495</v>
      </c>
      <c r="J313" s="4">
        <v>1.21495E-3</v>
      </c>
      <c r="K313" s="4">
        <v>2.678503069</v>
      </c>
      <c r="L313" s="4">
        <v>1.2E-2</v>
      </c>
      <c r="M313" s="4">
        <v>2.95</v>
      </c>
      <c r="N313" s="4">
        <v>49.743692510000002</v>
      </c>
      <c r="O313" s="4">
        <v>1.0040766809778492</v>
      </c>
      <c r="P313" s="4">
        <v>14.042843643300998</v>
      </c>
      <c r="Q313" s="4">
        <v>35.668822853984537</v>
      </c>
      <c r="R313" s="4">
        <v>455.44206302122319</v>
      </c>
      <c r="S313" s="4">
        <v>1094.5495386234636</v>
      </c>
      <c r="T313" s="4">
        <v>2900.5562773521783</v>
      </c>
      <c r="U313" s="4">
        <v>41</v>
      </c>
      <c r="V313" s="4">
        <v>0.17</v>
      </c>
      <c r="W313" s="4">
        <v>0</v>
      </c>
    </row>
    <row r="314" spans="1:23" x14ac:dyDescent="0.25">
      <c r="A314" s="4" t="s">
        <v>55</v>
      </c>
      <c r="B314" s="4" t="s">
        <v>56</v>
      </c>
      <c r="C314" s="4">
        <v>6</v>
      </c>
      <c r="D314" s="4">
        <v>1</v>
      </c>
      <c r="E314" s="4">
        <v>6</v>
      </c>
      <c r="F314" s="4">
        <v>4036.7700070000001</v>
      </c>
      <c r="G314" s="4">
        <v>10697.44052</v>
      </c>
      <c r="H314" s="4">
        <v>1679.7</v>
      </c>
      <c r="I314" s="4">
        <v>1.6797</v>
      </c>
      <c r="J314" s="4">
        <v>1.6796999999999999E-3</v>
      </c>
      <c r="K314" s="4">
        <v>3.703100214</v>
      </c>
      <c r="L314" s="4">
        <v>1.2999999999999999E-2</v>
      </c>
      <c r="M314" s="4">
        <v>3</v>
      </c>
      <c r="N314" s="4">
        <v>50.554845790000002</v>
      </c>
      <c r="O314" s="4">
        <v>8.169776368743193</v>
      </c>
      <c r="P314" s="4">
        <v>25.91059033578934</v>
      </c>
      <c r="Q314" s="4">
        <v>65.812899452904929</v>
      </c>
      <c r="R314" s="4">
        <v>3705.7526325367608</v>
      </c>
      <c r="S314" s="4">
        <v>8905.9183670674374</v>
      </c>
      <c r="T314" s="4">
        <v>23600.683672728708</v>
      </c>
      <c r="U314" s="4">
        <v>152</v>
      </c>
      <c r="V314" s="4">
        <v>9.6000000000000002E-2</v>
      </c>
      <c r="W314" s="4">
        <v>0.09</v>
      </c>
    </row>
    <row r="315" spans="1:23" x14ac:dyDescent="0.25">
      <c r="A315" s="4" t="s">
        <v>57</v>
      </c>
      <c r="B315" s="4" t="s">
        <v>58</v>
      </c>
      <c r="C315" s="4">
        <v>6</v>
      </c>
      <c r="D315" s="4">
        <v>2</v>
      </c>
      <c r="E315" s="4">
        <v>12</v>
      </c>
      <c r="F315" s="4">
        <v>7278.5388130000001</v>
      </c>
      <c r="G315" s="4">
        <v>19288.127850000001</v>
      </c>
      <c r="H315" s="4">
        <v>3028.6</v>
      </c>
      <c r="I315" s="4">
        <v>3.0286</v>
      </c>
      <c r="J315" s="4">
        <v>3.0286000000000002E-3</v>
      </c>
      <c r="K315" s="4">
        <v>6.676912132</v>
      </c>
      <c r="L315" s="4">
        <v>4.0000000000000001E-3</v>
      </c>
      <c r="M315" s="4">
        <v>3.1</v>
      </c>
      <c r="N315" s="4">
        <v>63.550646100000002</v>
      </c>
      <c r="O315" s="4">
        <v>5.1135606788957313</v>
      </c>
      <c r="P315" s="4">
        <v>28.464587181152147</v>
      </c>
      <c r="Q315" s="4">
        <v>72.300051440126452</v>
      </c>
      <c r="R315" s="4">
        <v>2319.4748659159995</v>
      </c>
      <c r="S315" s="4">
        <v>5574.320754424416</v>
      </c>
      <c r="T315" s="4">
        <v>14771.949999224702</v>
      </c>
      <c r="U315" s="4">
        <v>72.900000000000006</v>
      </c>
      <c r="V315" s="4">
        <v>0.4</v>
      </c>
      <c r="W315" s="4">
        <v>0</v>
      </c>
    </row>
    <row r="316" spans="1:23" x14ac:dyDescent="0.25">
      <c r="A316" s="4" t="s">
        <v>59</v>
      </c>
      <c r="B316" s="4" t="s">
        <v>60</v>
      </c>
      <c r="C316" s="4">
        <v>6</v>
      </c>
      <c r="D316" s="4">
        <v>2</v>
      </c>
      <c r="E316" s="4">
        <v>12</v>
      </c>
      <c r="F316" s="4">
        <v>2919.850997</v>
      </c>
      <c r="G316" s="4">
        <v>7737.6051429999998</v>
      </c>
      <c r="H316" s="4">
        <v>1214.95</v>
      </c>
      <c r="I316" s="4">
        <v>1.21495</v>
      </c>
      <c r="J316" s="4">
        <v>1.21495E-3</v>
      </c>
      <c r="K316" s="4">
        <v>2.678503069</v>
      </c>
      <c r="L316" s="4">
        <v>1.6799999999999999E-2</v>
      </c>
      <c r="M316" s="4">
        <v>3.1</v>
      </c>
      <c r="N316" s="4">
        <v>36.94024039</v>
      </c>
      <c r="O316" s="4">
        <v>195.45126801943385</v>
      </c>
      <c r="P316" s="4">
        <v>58.033792204632618</v>
      </c>
      <c r="Q316" s="4">
        <v>147.40583219976685</v>
      </c>
      <c r="R316" s="4">
        <v>88655.309313820006</v>
      </c>
      <c r="S316" s="4">
        <v>213062.50736318194</v>
      </c>
      <c r="T316" s="4">
        <v>564615.64451243216</v>
      </c>
      <c r="U316" s="4">
        <v>263.2</v>
      </c>
      <c r="V316" s="4">
        <v>7.0000000000000007E-2</v>
      </c>
      <c r="W316" s="4">
        <v>0.27</v>
      </c>
    </row>
    <row r="317" spans="1:23" x14ac:dyDescent="0.25">
      <c r="A317" s="4" t="s">
        <v>61</v>
      </c>
      <c r="B317" s="4" t="s">
        <v>62</v>
      </c>
      <c r="C317" s="4">
        <v>6</v>
      </c>
      <c r="D317" s="4">
        <v>1</v>
      </c>
      <c r="E317" s="4">
        <v>6</v>
      </c>
      <c r="F317" s="4">
        <v>355.75582800000001</v>
      </c>
      <c r="G317" s="4">
        <v>942.75294410000004</v>
      </c>
      <c r="H317" s="4">
        <v>148.03</v>
      </c>
      <c r="I317" s="4">
        <v>0.14802999999999999</v>
      </c>
      <c r="J317" s="4">
        <v>1.4803E-4</v>
      </c>
      <c r="K317" s="4">
        <v>0.326349899</v>
      </c>
      <c r="L317" s="4">
        <v>1.2500000000000001E-2</v>
      </c>
      <c r="M317" s="4">
        <v>3</v>
      </c>
      <c r="N317" s="4">
        <v>22.793616759999999</v>
      </c>
      <c r="O317" s="4">
        <v>0.59262501419292635</v>
      </c>
      <c r="P317" s="4">
        <v>10.948258028323252</v>
      </c>
      <c r="Q317" s="4">
        <v>27.808575391941062</v>
      </c>
      <c r="R317" s="4">
        <v>268.81050439210674</v>
      </c>
      <c r="S317" s="4">
        <v>646.0238029130179</v>
      </c>
      <c r="T317" s="4">
        <v>1711.9630777194973</v>
      </c>
      <c r="U317" s="4">
        <v>33.700000000000003</v>
      </c>
      <c r="V317" s="4">
        <v>0.32</v>
      </c>
      <c r="W317" s="4">
        <v>0.55000000000000004</v>
      </c>
    </row>
    <row r="318" spans="1:23" x14ac:dyDescent="0.25">
      <c r="A318" s="4" t="s">
        <v>63</v>
      </c>
      <c r="B318" s="4" t="s">
        <v>64</v>
      </c>
      <c r="C318" s="4">
        <v>6</v>
      </c>
      <c r="D318" s="4">
        <v>2</v>
      </c>
      <c r="E318" s="4">
        <v>12</v>
      </c>
      <c r="F318" s="4">
        <v>1976.4359529999999</v>
      </c>
      <c r="G318" s="4">
        <v>5237.5552749999997</v>
      </c>
      <c r="H318" s="4">
        <v>822.39499999999998</v>
      </c>
      <c r="I318" s="4">
        <v>0.82239499999999999</v>
      </c>
      <c r="J318" s="4">
        <v>8.2239499999999996E-4</v>
      </c>
      <c r="K318" s="4">
        <v>1.813068465</v>
      </c>
      <c r="L318" s="4">
        <v>1.2E-2</v>
      </c>
      <c r="M318" s="4">
        <v>3.1</v>
      </c>
      <c r="N318" s="4">
        <v>36.305087579999999</v>
      </c>
      <c r="O318" s="4">
        <v>2.9215594884746614</v>
      </c>
      <c r="P318" s="4">
        <v>16.671422300339703</v>
      </c>
      <c r="Q318" s="4">
        <v>42.345412642862847</v>
      </c>
      <c r="R318" s="4">
        <v>1325.198668466521</v>
      </c>
      <c r="S318" s="4">
        <v>3184.8081433946668</v>
      </c>
      <c r="T318" s="4">
        <v>8439.7415799958671</v>
      </c>
      <c r="U318" s="4">
        <v>42.5</v>
      </c>
      <c r="V318" s="4">
        <v>0.47</v>
      </c>
      <c r="W318" s="4">
        <v>0.05</v>
      </c>
    </row>
    <row r="319" spans="1:23" x14ac:dyDescent="0.25">
      <c r="A319" s="4" t="s">
        <v>65</v>
      </c>
      <c r="B319" s="4" t="s">
        <v>66</v>
      </c>
      <c r="C319" s="4">
        <v>6</v>
      </c>
      <c r="D319" s="4">
        <v>3</v>
      </c>
      <c r="E319" s="4">
        <v>18</v>
      </c>
      <c r="F319" s="4">
        <v>9000</v>
      </c>
      <c r="G319" s="4">
        <v>23850</v>
      </c>
      <c r="H319" s="4">
        <v>3744.9</v>
      </c>
      <c r="I319" s="4">
        <v>3.7448999999999999</v>
      </c>
      <c r="J319" s="4">
        <v>3.7448999999999998E-3</v>
      </c>
      <c r="K319" s="4">
        <v>8.2560814380000007</v>
      </c>
      <c r="L319" s="4">
        <v>1.2699999999999999E-2</v>
      </c>
      <c r="M319" s="4">
        <v>3.1</v>
      </c>
      <c r="N319" s="4">
        <v>58.129805840000003</v>
      </c>
      <c r="O319" s="4">
        <v>7.7272053432386754</v>
      </c>
      <c r="P319" s="4">
        <v>22.402189857021018</v>
      </c>
      <c r="Q319" s="4">
        <v>56.901562236833385</v>
      </c>
      <c r="R319" s="4">
        <v>3505.0055534462517</v>
      </c>
      <c r="S319" s="4">
        <v>8423.4692464461714</v>
      </c>
      <c r="T319" s="4">
        <v>22322.193503082355</v>
      </c>
      <c r="U319" s="4">
        <v>58.5</v>
      </c>
      <c r="V319" s="4">
        <v>0.2</v>
      </c>
      <c r="W319" s="4">
        <v>0</v>
      </c>
    </row>
    <row r="320" spans="1:23" x14ac:dyDescent="0.25">
      <c r="A320" s="4" t="s">
        <v>67</v>
      </c>
      <c r="B320" s="4" t="s">
        <v>68</v>
      </c>
      <c r="C320" s="4">
        <v>6</v>
      </c>
      <c r="D320" s="4">
        <v>1</v>
      </c>
      <c r="E320" s="4">
        <v>6</v>
      </c>
      <c r="F320" s="4">
        <v>498.6</v>
      </c>
      <c r="G320" s="4">
        <v>1321.3</v>
      </c>
      <c r="H320" s="4">
        <v>207.46745999999999</v>
      </c>
      <c r="I320" s="4">
        <v>0.20746745999999999</v>
      </c>
      <c r="J320" s="4">
        <v>2.07467E-4</v>
      </c>
      <c r="K320" s="4">
        <v>0.45738691199999998</v>
      </c>
      <c r="L320" s="4">
        <v>1.29E-2</v>
      </c>
      <c r="M320" s="4">
        <v>3.05</v>
      </c>
      <c r="N320" s="4">
        <v>23.940571739999999</v>
      </c>
      <c r="O320" s="4">
        <v>0.85137539381242777</v>
      </c>
      <c r="P320" s="4">
        <v>11.555056338459654</v>
      </c>
      <c r="Q320" s="4">
        <v>29.349843099687519</v>
      </c>
      <c r="R320" s="4">
        <v>386.17784190129265</v>
      </c>
      <c r="S320" s="4">
        <v>928.08902163252264</v>
      </c>
      <c r="T320" s="4">
        <v>2459.4359073261849</v>
      </c>
      <c r="U320" s="4">
        <v>42</v>
      </c>
      <c r="V320" s="4">
        <v>0.2</v>
      </c>
      <c r="W320" s="4">
        <v>0</v>
      </c>
    </row>
    <row r="321" spans="1:23" x14ac:dyDescent="0.25">
      <c r="A321" s="4" t="s">
        <v>69</v>
      </c>
      <c r="B321" s="4" t="s">
        <v>70</v>
      </c>
      <c r="C321" s="4">
        <v>6</v>
      </c>
      <c r="D321" s="4">
        <v>1</v>
      </c>
      <c r="E321" s="4">
        <v>6</v>
      </c>
      <c r="F321" s="4">
        <v>283.32131700000002</v>
      </c>
      <c r="G321" s="4">
        <v>750.80149010000002</v>
      </c>
      <c r="H321" s="4">
        <v>117.89</v>
      </c>
      <c r="I321" s="4">
        <v>0.11788999999999999</v>
      </c>
      <c r="J321" s="4">
        <v>1.1789E-4</v>
      </c>
      <c r="K321" s="4">
        <v>0.25990265200000001</v>
      </c>
      <c r="L321" s="4">
        <v>0.01</v>
      </c>
      <c r="M321" s="4">
        <v>2.9</v>
      </c>
      <c r="N321" s="4">
        <v>25.348809930000002</v>
      </c>
      <c r="O321" s="4">
        <v>0.37915780659131448</v>
      </c>
      <c r="P321" s="4">
        <v>11.367861836130533</v>
      </c>
      <c r="Q321" s="4">
        <v>28.874369063771553</v>
      </c>
      <c r="R321" s="4">
        <v>171.98329262698991</v>
      </c>
      <c r="S321" s="4">
        <v>413.32202025231896</v>
      </c>
      <c r="T321" s="4">
        <v>1095.3033536686453</v>
      </c>
      <c r="U321" s="4">
        <v>37.700000000000003</v>
      </c>
      <c r="V321" s="4">
        <v>0.24199999999999999</v>
      </c>
      <c r="W321" s="4">
        <v>0</v>
      </c>
    </row>
    <row r="322" spans="1:23" x14ac:dyDescent="0.25">
      <c r="A322" s="2" t="s">
        <v>71</v>
      </c>
      <c r="B322" s="4" t="s">
        <v>72</v>
      </c>
      <c r="C322" s="4">
        <v>6</v>
      </c>
      <c r="D322" s="4">
        <v>1</v>
      </c>
      <c r="E322" s="4">
        <v>6</v>
      </c>
      <c r="F322" s="4">
        <v>5.1069454460000001</v>
      </c>
      <c r="G322" s="4">
        <v>13.53340543</v>
      </c>
      <c r="H322" s="4">
        <v>2.1250000000806004</v>
      </c>
      <c r="I322" s="4">
        <v>2.1250000000806006E-3</v>
      </c>
      <c r="J322" s="4">
        <v>2.1250000000806007E-6</v>
      </c>
      <c r="K322" s="4">
        <v>4.6848175001776935E-3</v>
      </c>
      <c r="L322" s="3">
        <v>1.0999999999999999E-2</v>
      </c>
      <c r="M322" s="3">
        <v>3.01</v>
      </c>
      <c r="N322" s="4">
        <v>5.747212108740996</v>
      </c>
      <c r="O322" s="4">
        <v>1.1213860751776305E-2</v>
      </c>
      <c r="P322" s="4">
        <v>3.0238335987507279</v>
      </c>
      <c r="Q322" s="4">
        <v>7.6805373408268487</v>
      </c>
      <c r="R322" s="2">
        <v>5.0865277244043439</v>
      </c>
      <c r="S322" s="2">
        <v>12.224291575112579</v>
      </c>
      <c r="T322" s="2">
        <v>32.394372674048334</v>
      </c>
      <c r="U322" s="4">
        <v>9</v>
      </c>
      <c r="V322" s="4">
        <v>0.32</v>
      </c>
      <c r="W322" s="4">
        <v>0</v>
      </c>
    </row>
    <row r="323" spans="1:23" x14ac:dyDescent="0.25">
      <c r="A323" s="4" t="s">
        <v>73</v>
      </c>
      <c r="B323" s="4" t="s">
        <v>74</v>
      </c>
      <c r="C323" s="4">
        <v>6</v>
      </c>
      <c r="D323" s="4">
        <v>2</v>
      </c>
      <c r="E323" s="4">
        <v>12</v>
      </c>
      <c r="F323" s="4">
        <v>1976.4359529999999</v>
      </c>
      <c r="G323" s="4">
        <v>5237.5552749999997</v>
      </c>
      <c r="H323" s="4">
        <v>822.39499999999998</v>
      </c>
      <c r="I323" s="4">
        <v>0.82239499999999999</v>
      </c>
      <c r="J323" s="4">
        <v>8.2239499999999996E-4</v>
      </c>
      <c r="K323" s="4">
        <v>1.813068465</v>
      </c>
      <c r="L323" s="4">
        <v>1.4E-2</v>
      </c>
      <c r="M323" s="4">
        <v>2.8</v>
      </c>
      <c r="N323" s="4">
        <v>50.489061130000003</v>
      </c>
      <c r="O323" s="4">
        <v>1.1463984104643572</v>
      </c>
      <c r="P323" s="4">
        <v>16.875788268215313</v>
      </c>
      <c r="Q323" s="4">
        <v>42.864502201266895</v>
      </c>
      <c r="R323" s="4">
        <v>519.99819037492045</v>
      </c>
      <c r="S323" s="4">
        <v>1249.6952424295134</v>
      </c>
      <c r="T323" s="4">
        <v>3311.6923924382104</v>
      </c>
      <c r="U323" s="4">
        <v>43</v>
      </c>
      <c r="V323" s="4">
        <v>0.48</v>
      </c>
      <c r="W323" s="4">
        <v>0</v>
      </c>
    </row>
    <row r="324" spans="1:23" x14ac:dyDescent="0.25">
      <c r="A324" s="4" t="s">
        <v>75</v>
      </c>
      <c r="B324" s="4" t="s">
        <v>76</v>
      </c>
      <c r="C324" s="4">
        <v>6</v>
      </c>
      <c r="D324" s="4">
        <v>2</v>
      </c>
      <c r="E324" s="4">
        <v>12</v>
      </c>
      <c r="F324" s="4">
        <v>1976.4359529999999</v>
      </c>
      <c r="G324" s="4">
        <v>5237.5552749999997</v>
      </c>
      <c r="H324" s="4">
        <v>822.39499999999998</v>
      </c>
      <c r="I324" s="4">
        <v>0.82239499999999999</v>
      </c>
      <c r="J324" s="4">
        <v>8.2239499999999996E-4</v>
      </c>
      <c r="K324" s="4">
        <v>1.813068465</v>
      </c>
      <c r="L324" s="4">
        <v>2.5000000000000001E-3</v>
      </c>
      <c r="M324" s="4">
        <v>3.1</v>
      </c>
      <c r="N324" s="4">
        <v>60.217500739999998</v>
      </c>
      <c r="O324" s="4">
        <v>5.9217924576912848</v>
      </c>
      <c r="P324" s="4">
        <v>34.73026005684406</v>
      </c>
      <c r="Q324" s="4">
        <v>88.21486054438391</v>
      </c>
      <c r="R324" s="4">
        <v>2686.083069958217</v>
      </c>
      <c r="S324" s="4">
        <v>6455.3786829084756</v>
      </c>
      <c r="T324" s="4">
        <v>17106.753509707461</v>
      </c>
      <c r="U324" s="4">
        <v>122</v>
      </c>
      <c r="V324" s="4">
        <v>0.107</v>
      </c>
      <c r="W324" s="4">
        <v>0</v>
      </c>
    </row>
    <row r="325" spans="1:23" x14ac:dyDescent="0.25">
      <c r="A325" s="4" t="s">
        <v>77</v>
      </c>
      <c r="B325" s="4" t="s">
        <v>78</v>
      </c>
      <c r="C325" s="4">
        <v>6</v>
      </c>
      <c r="D325" s="4">
        <v>3</v>
      </c>
      <c r="E325" s="4">
        <v>18</v>
      </c>
      <c r="F325" s="4">
        <v>179314.69320000001</v>
      </c>
      <c r="G325" s="4">
        <v>475183.93689999997</v>
      </c>
      <c r="H325" s="4">
        <v>74612.843840000001</v>
      </c>
      <c r="I325" s="4">
        <v>74.612843839999996</v>
      </c>
      <c r="J325" s="4">
        <v>7.4612843999999998E-2</v>
      </c>
      <c r="K325" s="4">
        <v>164.4929678</v>
      </c>
      <c r="L325" s="4">
        <v>3.5000000000000003E-2</v>
      </c>
      <c r="M325" s="4">
        <v>2.9</v>
      </c>
      <c r="N325" s="4">
        <v>152.16895260000001</v>
      </c>
      <c r="O325" s="4">
        <v>409.34738895909385</v>
      </c>
      <c r="P325" s="4">
        <v>82.039874225574707</v>
      </c>
      <c r="Q325" s="4">
        <v>208.38128053295975</v>
      </c>
      <c r="R325" s="2">
        <v>185677.07312783782</v>
      </c>
      <c r="S325" s="2">
        <v>446231.85082393134</v>
      </c>
      <c r="T325" s="2">
        <v>1182514.4046834181</v>
      </c>
      <c r="U325" s="4">
        <v>208.40700000000004</v>
      </c>
      <c r="V325" s="4">
        <v>0.5</v>
      </c>
      <c r="W325" s="4">
        <v>0</v>
      </c>
    </row>
    <row r="326" spans="1:23" x14ac:dyDescent="0.25">
      <c r="A326" s="4" t="s">
        <v>79</v>
      </c>
      <c r="B326" s="4" t="s">
        <v>80</v>
      </c>
      <c r="C326" s="4">
        <v>6</v>
      </c>
      <c r="D326" s="4">
        <v>2</v>
      </c>
      <c r="E326" s="4">
        <v>12</v>
      </c>
      <c r="F326" s="4">
        <v>2919.850997</v>
      </c>
      <c r="G326" s="4">
        <v>7737.6051429999998</v>
      </c>
      <c r="H326" s="4">
        <v>1214.95</v>
      </c>
      <c r="I326" s="4">
        <v>1.21495</v>
      </c>
      <c r="J326" s="4">
        <v>1.21495E-3</v>
      </c>
      <c r="K326" s="4">
        <v>2.678503069</v>
      </c>
      <c r="L326" s="4">
        <v>3.3999999999999998E-3</v>
      </c>
      <c r="M326" s="4">
        <v>3.2850000000000001</v>
      </c>
      <c r="N326" s="4">
        <v>36.285258810000002</v>
      </c>
      <c r="O326" s="4">
        <v>3.2729052631188242</v>
      </c>
      <c r="P326" s="4">
        <v>20.516252054481214</v>
      </c>
      <c r="Q326" s="4">
        <v>52.111280218382284</v>
      </c>
      <c r="R326" s="4">
        <v>1484.5666206052854</v>
      </c>
      <c r="S326" s="4">
        <v>3567.8121139276268</v>
      </c>
      <c r="T326" s="4">
        <v>9454.7021019082113</v>
      </c>
      <c r="U326" s="4">
        <v>59.9</v>
      </c>
      <c r="V326" s="4">
        <v>0.17</v>
      </c>
      <c r="W326" s="4">
        <v>0</v>
      </c>
    </row>
    <row r="327" spans="1:23" x14ac:dyDescent="0.25">
      <c r="A327" s="4" t="s">
        <v>81</v>
      </c>
      <c r="B327" s="4" t="s">
        <v>82</v>
      </c>
      <c r="C327" s="4">
        <v>6</v>
      </c>
      <c r="D327" s="4">
        <v>2</v>
      </c>
      <c r="E327" s="4">
        <v>12</v>
      </c>
      <c r="F327" s="4">
        <v>1976.4359529999999</v>
      </c>
      <c r="G327" s="4">
        <v>5237.5552749999997</v>
      </c>
      <c r="H327" s="4">
        <v>822.39499999999998</v>
      </c>
      <c r="I327" s="4">
        <v>0.82239499999999999</v>
      </c>
      <c r="J327" s="4">
        <v>8.2239499999999996E-4</v>
      </c>
      <c r="K327" s="4">
        <v>1.813068465</v>
      </c>
      <c r="L327" s="4">
        <v>1.4999999999999999E-2</v>
      </c>
      <c r="M327" s="4">
        <v>3</v>
      </c>
      <c r="N327" s="4">
        <v>37.989455370000002</v>
      </c>
      <c r="O327" s="4">
        <v>25.93327458768583</v>
      </c>
      <c r="P327" s="4">
        <v>36.305888443656244</v>
      </c>
      <c r="Q327" s="4">
        <v>92.216956646886857</v>
      </c>
      <c r="R327" s="4">
        <v>11763.149471421755</v>
      </c>
      <c r="S327" s="4">
        <v>28270.005939489918</v>
      </c>
      <c r="T327" s="4">
        <v>74915.515739648283</v>
      </c>
      <c r="U327" s="4">
        <v>106</v>
      </c>
      <c r="V327" s="4">
        <v>0.17</v>
      </c>
      <c r="W327" s="4">
        <v>0</v>
      </c>
    </row>
    <row r="328" spans="1:23" x14ac:dyDescent="0.25">
      <c r="A328" s="4" t="s">
        <v>83</v>
      </c>
      <c r="B328" s="4" t="s">
        <v>84</v>
      </c>
      <c r="C328" s="4">
        <v>6</v>
      </c>
      <c r="D328" s="4">
        <v>7</v>
      </c>
      <c r="E328" s="4">
        <v>42</v>
      </c>
      <c r="F328" s="4">
        <v>51223.1927</v>
      </c>
      <c r="G328" s="4">
        <v>135742.56099999999</v>
      </c>
      <c r="H328" s="4">
        <v>21313.97048</v>
      </c>
      <c r="I328" s="4">
        <v>21.313970479999998</v>
      </c>
      <c r="J328" s="4">
        <v>2.1313970000000002E-2</v>
      </c>
      <c r="K328" s="4">
        <v>46.989205609999999</v>
      </c>
      <c r="L328" s="4">
        <v>5.4000000000000003E-3</v>
      </c>
      <c r="M328" s="4">
        <v>3</v>
      </c>
      <c r="N328" s="4">
        <v>158.0363049</v>
      </c>
      <c r="O328" s="4">
        <v>255.37928747878141</v>
      </c>
      <c r="P328" s="4">
        <v>109.39202775973591</v>
      </c>
      <c r="Q328" s="4">
        <v>277.85575050972921</v>
      </c>
      <c r="R328" s="4">
        <v>115838.23401710109</v>
      </c>
      <c r="S328" s="4">
        <v>278390.37254770752</v>
      </c>
      <c r="T328" s="4">
        <v>737734.48725142493</v>
      </c>
      <c r="U328" s="4">
        <v>280</v>
      </c>
      <c r="V328" s="4">
        <v>0.11600000000000001</v>
      </c>
      <c r="W328" s="4">
        <v>0</v>
      </c>
    </row>
    <row r="329" spans="1:23" x14ac:dyDescent="0.25">
      <c r="A329" s="4" t="s">
        <v>85</v>
      </c>
      <c r="B329" s="4" t="s">
        <v>86</v>
      </c>
      <c r="C329" s="4">
        <v>6</v>
      </c>
      <c r="D329" s="4">
        <v>7</v>
      </c>
      <c r="E329" s="4">
        <v>42</v>
      </c>
      <c r="F329" s="4">
        <v>51223.1927</v>
      </c>
      <c r="G329" s="4">
        <v>135742.56099999999</v>
      </c>
      <c r="H329" s="4">
        <v>21313.97048</v>
      </c>
      <c r="I329" s="4">
        <v>21.313970479999998</v>
      </c>
      <c r="J329" s="4">
        <v>2.1313970000000002E-2</v>
      </c>
      <c r="K329" s="4">
        <v>46.989205609999999</v>
      </c>
      <c r="L329" s="4">
        <v>5.2399999999999999E-3</v>
      </c>
      <c r="M329" s="4">
        <v>3.141</v>
      </c>
      <c r="N329" s="4">
        <v>127.1197449</v>
      </c>
      <c r="O329" s="4">
        <v>751.54422854031532</v>
      </c>
      <c r="P329" s="4">
        <v>120.97143797546796</v>
      </c>
      <c r="Q329" s="4">
        <v>307.26745245768865</v>
      </c>
      <c r="R329" s="2">
        <v>340895.13319316495</v>
      </c>
      <c r="S329" s="2">
        <v>819262.51668628922</v>
      </c>
      <c r="T329" s="2">
        <v>2171045.6692186664</v>
      </c>
      <c r="U329" s="4">
        <v>309.24444444444441</v>
      </c>
      <c r="V329" s="4">
        <v>0.13655555555555554</v>
      </c>
      <c r="W329" s="4">
        <v>5</v>
      </c>
    </row>
    <row r="330" spans="1:23" x14ac:dyDescent="0.25">
      <c r="A330" s="4" t="s">
        <v>87</v>
      </c>
      <c r="B330" s="4" t="s">
        <v>88</v>
      </c>
      <c r="C330" s="4">
        <v>6</v>
      </c>
      <c r="D330" s="4">
        <v>2</v>
      </c>
      <c r="E330" s="4">
        <v>12</v>
      </c>
      <c r="F330" s="4">
        <v>1976.4359529999999</v>
      </c>
      <c r="G330" s="4">
        <v>5237.5552749999997</v>
      </c>
      <c r="H330" s="4">
        <v>822.39499999999998</v>
      </c>
      <c r="I330" s="4">
        <v>0.82239499999999999</v>
      </c>
      <c r="J330" s="4">
        <v>8.2239499999999996E-4</v>
      </c>
      <c r="K330" s="4">
        <v>1.813068465</v>
      </c>
      <c r="L330" s="4">
        <v>6.0000000000000001E-3</v>
      </c>
      <c r="M330" s="4">
        <v>3.1</v>
      </c>
      <c r="N330" s="4">
        <v>45.401890719999997</v>
      </c>
      <c r="O330" s="4">
        <v>0.41251122069027296</v>
      </c>
      <c r="P330" s="4">
        <v>11.087351677141045</v>
      </c>
      <c r="Q330" s="4">
        <v>28.161873259938258</v>
      </c>
      <c r="R330" s="4">
        <v>187.11216476774817</v>
      </c>
      <c r="S330" s="4">
        <v>449.68076127793353</v>
      </c>
      <c r="T330" s="4">
        <v>1191.6540173865237</v>
      </c>
      <c r="U330" s="4">
        <v>40.299999999999997</v>
      </c>
      <c r="V330" s="4">
        <v>0.1</v>
      </c>
      <c r="W330" s="4">
        <v>0</v>
      </c>
    </row>
    <row r="331" spans="1:23" x14ac:dyDescent="0.25">
      <c r="A331" s="4" t="s">
        <v>89</v>
      </c>
      <c r="B331" s="4" t="s">
        <v>90</v>
      </c>
      <c r="C331" s="4">
        <v>6</v>
      </c>
      <c r="D331" s="4">
        <v>8</v>
      </c>
      <c r="E331" s="4">
        <v>48</v>
      </c>
      <c r="F331" s="4">
        <v>48000</v>
      </c>
      <c r="G331" s="4">
        <v>127000</v>
      </c>
      <c r="H331" s="4">
        <v>19972.8</v>
      </c>
      <c r="I331" s="4">
        <v>19.972799999999999</v>
      </c>
      <c r="J331" s="4">
        <v>1.9972799999999999E-2</v>
      </c>
      <c r="K331" s="4">
        <v>44.032434340000002</v>
      </c>
      <c r="L331" s="2">
        <v>0.05</v>
      </c>
      <c r="M331" s="2">
        <v>3.2</v>
      </c>
      <c r="N331" s="4">
        <v>170.3228407</v>
      </c>
      <c r="O331" s="4">
        <v>424.5213752100255</v>
      </c>
      <c r="P331" s="4">
        <v>44.995074539519891</v>
      </c>
      <c r="Q331" s="4">
        <v>114.28748933038052</v>
      </c>
      <c r="R331" s="4">
        <v>192559.88569913432</v>
      </c>
      <c r="S331" s="4">
        <v>462773.09708996472</v>
      </c>
      <c r="T331" s="4">
        <v>1226348.7072884066</v>
      </c>
      <c r="U331" s="4">
        <v>114.3</v>
      </c>
      <c r="V331" s="4">
        <v>0.19</v>
      </c>
      <c r="W331" s="4">
        <v>0</v>
      </c>
    </row>
    <row r="332" spans="1:23" x14ac:dyDescent="0.25">
      <c r="A332" s="4" t="s">
        <v>91</v>
      </c>
      <c r="B332" s="4" t="s">
        <v>92</v>
      </c>
      <c r="C332" s="4">
        <v>6</v>
      </c>
      <c r="D332" s="4">
        <v>2</v>
      </c>
      <c r="E332" s="4">
        <v>12</v>
      </c>
      <c r="F332" s="4">
        <v>1976.4359529999999</v>
      </c>
      <c r="G332" s="4">
        <v>5237.5552749999997</v>
      </c>
      <c r="H332" s="4">
        <v>822.39499999999998</v>
      </c>
      <c r="I332" s="4">
        <v>0.82239499999999999</v>
      </c>
      <c r="J332" s="4">
        <v>8.2239499999999996E-4</v>
      </c>
      <c r="K332" s="4">
        <v>1.813068465</v>
      </c>
      <c r="L332" s="4">
        <v>1.2999999999999999E-2</v>
      </c>
      <c r="M332" s="4">
        <v>3</v>
      </c>
      <c r="N332" s="4">
        <v>39.845477559999999</v>
      </c>
      <c r="O332" s="4">
        <v>4.5235892786819099</v>
      </c>
      <c r="P332" s="4">
        <v>21.276571163671122</v>
      </c>
      <c r="Q332" s="4">
        <v>54.04249075572465</v>
      </c>
      <c r="R332" s="4">
        <v>2051.8680220091942</v>
      </c>
      <c r="S332" s="4">
        <v>4931.1896707743199</v>
      </c>
      <c r="T332" s="4">
        <v>13067.652627551948</v>
      </c>
      <c r="U332" s="4">
        <v>60.2</v>
      </c>
      <c r="V332" s="4">
        <v>0.19</v>
      </c>
      <c r="W332" s="4">
        <v>0</v>
      </c>
    </row>
    <row r="333" spans="1:23" x14ac:dyDescent="0.25">
      <c r="A333" s="4" t="s">
        <v>93</v>
      </c>
      <c r="B333" s="4" t="s">
        <v>94</v>
      </c>
      <c r="C333" s="4">
        <v>6</v>
      </c>
      <c r="D333" s="4">
        <v>9</v>
      </c>
      <c r="E333" s="4">
        <v>54</v>
      </c>
      <c r="F333" s="4">
        <v>1772528841</v>
      </c>
      <c r="G333" s="4">
        <v>4697201430</v>
      </c>
      <c r="H333" s="4">
        <v>737549250.70000005</v>
      </c>
      <c r="I333" s="4">
        <v>737549.25069999998</v>
      </c>
      <c r="J333" s="4">
        <v>737.54925070000002</v>
      </c>
      <c r="K333" s="4">
        <v>1626015.8289999999</v>
      </c>
      <c r="L333" s="2">
        <v>1.7000000000000001E-2</v>
      </c>
      <c r="M333" s="4">
        <v>3</v>
      </c>
      <c r="N333" s="4">
        <v>1544.971041</v>
      </c>
      <c r="O333" s="4">
        <v>149223.01036963495</v>
      </c>
      <c r="P333" s="4">
        <v>623.99914452153007</v>
      </c>
      <c r="Q333" s="4">
        <v>1584.9578270846864</v>
      </c>
      <c r="R333" s="2">
        <v>67686499.428307354</v>
      </c>
      <c r="S333" s="2">
        <v>162668828.23433635</v>
      </c>
      <c r="T333" s="2">
        <v>431072394.82099128</v>
      </c>
      <c r="U333" s="4">
        <v>1584.96</v>
      </c>
      <c r="V333" s="2">
        <v>0.25</v>
      </c>
      <c r="W333" s="4">
        <v>0</v>
      </c>
    </row>
    <row r="334" spans="1:23" x14ac:dyDescent="0.25">
      <c r="A334" s="4" t="s">
        <v>95</v>
      </c>
      <c r="B334" s="2" t="s">
        <v>96</v>
      </c>
      <c r="C334" s="4">
        <v>6</v>
      </c>
      <c r="D334" s="4">
        <v>2</v>
      </c>
      <c r="E334" s="4">
        <v>12</v>
      </c>
      <c r="F334" s="4">
        <v>1976.4359529999999</v>
      </c>
      <c r="G334" s="4">
        <v>5237.5552749999997</v>
      </c>
      <c r="H334" s="4">
        <v>822.39499999999998</v>
      </c>
      <c r="I334" s="4">
        <v>0.82239499999999999</v>
      </c>
      <c r="J334" s="4">
        <v>8.2239499999999996E-4</v>
      </c>
      <c r="K334" s="4">
        <v>1.813068465</v>
      </c>
      <c r="L334" s="4">
        <v>0.01</v>
      </c>
      <c r="M334" s="4">
        <v>3</v>
      </c>
      <c r="N334" s="4">
        <v>39.347356869999999</v>
      </c>
      <c r="O334" s="4">
        <v>41.691384432172946</v>
      </c>
      <c r="P334" s="4">
        <v>48.685967855370038</v>
      </c>
      <c r="Q334" s="4">
        <v>123.6623583526399</v>
      </c>
      <c r="R334" s="4">
        <v>18910.916362989061</v>
      </c>
      <c r="S334" s="4">
        <v>45448.008562819181</v>
      </c>
      <c r="T334" s="4">
        <v>120437.22269147083</v>
      </c>
      <c r="U334" s="4">
        <v>136</v>
      </c>
      <c r="V334" s="4">
        <v>0.2</v>
      </c>
      <c r="W334" s="4">
        <v>0</v>
      </c>
    </row>
    <row r="335" spans="1:23" x14ac:dyDescent="0.25">
      <c r="A335" s="4" t="s">
        <v>97</v>
      </c>
      <c r="B335" s="4" t="s">
        <v>98</v>
      </c>
      <c r="C335" s="4">
        <v>6</v>
      </c>
      <c r="D335" s="4">
        <v>2</v>
      </c>
      <c r="E335" s="4">
        <v>12</v>
      </c>
      <c r="F335" s="4">
        <v>27182.585849999999</v>
      </c>
      <c r="G335" s="4">
        <v>72033.852509999997</v>
      </c>
      <c r="H335" s="4">
        <v>11310.67397</v>
      </c>
      <c r="I335" s="4">
        <v>11.31067397</v>
      </c>
      <c r="J335" s="4">
        <v>1.1310674E-2</v>
      </c>
      <c r="K335" s="4">
        <v>24.935738050000001</v>
      </c>
      <c r="L335" s="2">
        <v>6.5000000000000002E-2</v>
      </c>
      <c r="M335" s="4">
        <v>3</v>
      </c>
      <c r="N335" s="4">
        <v>82.696315999999996</v>
      </c>
      <c r="O335" s="4">
        <v>1.8828785589619494</v>
      </c>
      <c r="P335" s="4">
        <v>9.2901919404029751</v>
      </c>
      <c r="Q335" s="4">
        <v>23.597087528623558</v>
      </c>
      <c r="R335" s="4">
        <v>854.06036367353533</v>
      </c>
      <c r="S335" s="4">
        <v>2052.5363222146971</v>
      </c>
      <c r="T335" s="4">
        <v>5439.2212538689473</v>
      </c>
      <c r="U335" s="4">
        <v>23.6</v>
      </c>
      <c r="V335" s="4">
        <v>0.75</v>
      </c>
      <c r="W335" s="4">
        <v>0</v>
      </c>
    </row>
    <row r="336" spans="1:23" x14ac:dyDescent="0.25">
      <c r="A336" s="4" t="s">
        <v>99</v>
      </c>
      <c r="B336" s="4" t="s">
        <v>100</v>
      </c>
      <c r="C336" s="4">
        <v>6</v>
      </c>
      <c r="D336" s="4">
        <v>2</v>
      </c>
      <c r="E336" s="4">
        <v>12</v>
      </c>
      <c r="F336" s="4">
        <v>1976.4359529999999</v>
      </c>
      <c r="G336" s="4">
        <v>5237.5552749999997</v>
      </c>
      <c r="H336" s="4">
        <v>822.39499999999998</v>
      </c>
      <c r="I336" s="4">
        <v>0.82239499999999999</v>
      </c>
      <c r="J336" s="4">
        <v>8.2239499999999996E-4</v>
      </c>
      <c r="K336" s="4">
        <v>1.813068465</v>
      </c>
      <c r="L336" s="4">
        <v>1.4999999999999999E-2</v>
      </c>
      <c r="M336" s="4">
        <v>3.1</v>
      </c>
      <c r="N336" s="4">
        <v>33.783620839999998</v>
      </c>
      <c r="O336" s="4">
        <v>2.3808082026159325</v>
      </c>
      <c r="P336" s="4">
        <v>14.522355377462496</v>
      </c>
      <c r="Q336" s="4">
        <v>36.88678265875474</v>
      </c>
      <c r="R336" s="4">
        <v>1079.9177194327967</v>
      </c>
      <c r="S336" s="4">
        <v>2595.3321784013383</v>
      </c>
      <c r="T336" s="4">
        <v>6877.6302727635466</v>
      </c>
      <c r="U336" s="4">
        <v>42.4</v>
      </c>
      <c r="V336" s="4">
        <v>0.17</v>
      </c>
      <c r="W336" s="4">
        <v>0</v>
      </c>
    </row>
    <row r="337" spans="1:23" x14ac:dyDescent="0.25">
      <c r="A337" s="4" t="s">
        <v>101</v>
      </c>
      <c r="B337" s="4" t="s">
        <v>102</v>
      </c>
      <c r="C337" s="4">
        <v>6</v>
      </c>
      <c r="D337" s="4">
        <v>2</v>
      </c>
      <c r="E337" s="4"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1.2E-2</v>
      </c>
      <c r="M337" s="4">
        <v>3.1</v>
      </c>
      <c r="N337" s="4">
        <v>36.305087579999999</v>
      </c>
      <c r="O337" s="4">
        <v>22.808395431515205</v>
      </c>
      <c r="P337" s="4">
        <v>32.349638125160034</v>
      </c>
      <c r="Q337" s="4">
        <v>82.168080837906487</v>
      </c>
      <c r="R337" s="2">
        <v>10345.726443339534</v>
      </c>
      <c r="S337" s="2">
        <v>24863.557902762637</v>
      </c>
      <c r="T337" s="2">
        <v>65888.42844232099</v>
      </c>
      <c r="U337" s="4">
        <v>150.03333333333333</v>
      </c>
      <c r="V337" s="4">
        <v>0.11333333333333334</v>
      </c>
      <c r="W337" s="4">
        <v>5</v>
      </c>
    </row>
    <row r="338" spans="1:23" x14ac:dyDescent="0.25">
      <c r="A338" s="4" t="s">
        <v>103</v>
      </c>
      <c r="B338" s="4" t="s">
        <v>104</v>
      </c>
      <c r="C338" s="4">
        <v>6</v>
      </c>
      <c r="D338" s="4">
        <v>1</v>
      </c>
      <c r="E338" s="4">
        <v>6</v>
      </c>
      <c r="F338" s="4">
        <v>1622.4465270000001</v>
      </c>
      <c r="G338" s="4">
        <v>4299.4832969999998</v>
      </c>
      <c r="H338" s="4">
        <v>675.09999989999994</v>
      </c>
      <c r="I338" s="4">
        <v>0.67510000000000003</v>
      </c>
      <c r="J338" s="4">
        <v>6.7509999999999998E-4</v>
      </c>
      <c r="K338" s="4">
        <v>1.488338962</v>
      </c>
      <c r="L338" s="4">
        <v>1.2999999999999999E-2</v>
      </c>
      <c r="M338" s="4">
        <v>2.8</v>
      </c>
      <c r="N338" s="4">
        <v>48.314809320000002</v>
      </c>
      <c r="O338" s="4">
        <v>1.0873336043395747</v>
      </c>
      <c r="P338" s="4">
        <v>17.004115205835031</v>
      </c>
      <c r="Q338" s="4">
        <v>43.190452622820985</v>
      </c>
      <c r="R338" s="4">
        <v>493.20681311952842</v>
      </c>
      <c r="S338" s="4">
        <v>1185.3083708712531</v>
      </c>
      <c r="T338" s="4">
        <v>3141.0671828088207</v>
      </c>
      <c r="U338" s="4">
        <v>65.400000000000006</v>
      </c>
      <c r="V338" s="4">
        <v>0.18</v>
      </c>
      <c r="W338" s="4">
        <v>0</v>
      </c>
    </row>
    <row r="339" spans="1:23" x14ac:dyDescent="0.25">
      <c r="A339" s="2" t="s">
        <v>105</v>
      </c>
      <c r="B339" s="4" t="s">
        <v>700</v>
      </c>
      <c r="C339" s="4">
        <v>6</v>
      </c>
      <c r="D339" s="4">
        <v>3</v>
      </c>
      <c r="E339" s="4">
        <v>18</v>
      </c>
      <c r="F339" s="4">
        <v>9000</v>
      </c>
      <c r="G339" s="4">
        <v>23850</v>
      </c>
      <c r="H339" s="4">
        <v>3744.9</v>
      </c>
      <c r="I339" s="4">
        <v>3.7448999999999999</v>
      </c>
      <c r="J339" s="4">
        <v>3.7448999999999998E-3</v>
      </c>
      <c r="K339" s="4">
        <v>8.2537596000000004</v>
      </c>
      <c r="L339" s="3">
        <v>1.2699999999999999E-2</v>
      </c>
      <c r="M339" s="3">
        <v>3.1</v>
      </c>
      <c r="N339" s="4">
        <v>58.129805837341053</v>
      </c>
      <c r="O339" s="4">
        <v>47.534970709567283</v>
      </c>
      <c r="P339" s="4">
        <v>40.253498117240746</v>
      </c>
      <c r="Q339" s="4">
        <v>102.2438852177915</v>
      </c>
      <c r="R339" s="2">
        <v>21561.525664090539</v>
      </c>
      <c r="S339" s="2">
        <v>51818.134256406003</v>
      </c>
      <c r="T339" s="2">
        <v>137318.05577947589</v>
      </c>
      <c r="U339" s="4">
        <v>109.97499999999999</v>
      </c>
      <c r="V339" s="4">
        <v>0.14750000000000002</v>
      </c>
      <c r="W339" s="4">
        <v>0</v>
      </c>
    </row>
    <row r="340" spans="1:23" x14ac:dyDescent="0.25">
      <c r="A340" s="4" t="s">
        <v>107</v>
      </c>
      <c r="B340" s="4" t="s">
        <v>108</v>
      </c>
      <c r="C340" s="4">
        <v>6</v>
      </c>
      <c r="D340" s="4">
        <v>5</v>
      </c>
      <c r="E340" s="4">
        <v>30</v>
      </c>
      <c r="F340" s="4">
        <v>7359.7297799999997</v>
      </c>
      <c r="G340" s="4">
        <v>19503.283920000002</v>
      </c>
      <c r="H340" s="4">
        <v>3062.3835610000001</v>
      </c>
      <c r="I340" s="4">
        <v>3.0623835609999999</v>
      </c>
      <c r="J340" s="4">
        <v>3.062384E-3</v>
      </c>
      <c r="K340" s="4">
        <v>6.7513920470000004</v>
      </c>
      <c r="L340" s="4">
        <v>3.5999999999999999E-3</v>
      </c>
      <c r="M340" s="4">
        <v>3</v>
      </c>
      <c r="N340" s="4">
        <v>94.751412889999997</v>
      </c>
      <c r="O340" s="4">
        <v>15.126571366192971</v>
      </c>
      <c r="P340" s="4">
        <v>48.81287290720207</v>
      </c>
      <c r="Q340" s="4">
        <v>123.98469718429325</v>
      </c>
      <c r="R340" s="4">
        <v>6861.3055157773088</v>
      </c>
      <c r="S340" s="4">
        <v>16489.559038157433</v>
      </c>
      <c r="T340" s="4">
        <v>43697.331451117199</v>
      </c>
      <c r="U340" s="4">
        <v>124</v>
      </c>
      <c r="V340" s="4">
        <v>0.3</v>
      </c>
      <c r="W340" s="4">
        <v>0</v>
      </c>
    </row>
    <row r="341" spans="1:23" x14ac:dyDescent="0.25">
      <c r="A341" s="4" t="s">
        <v>109</v>
      </c>
      <c r="B341" s="4" t="s">
        <v>110</v>
      </c>
      <c r="C341" s="4">
        <v>6</v>
      </c>
      <c r="D341" s="4">
        <v>5</v>
      </c>
      <c r="E341" s="4">
        <v>30</v>
      </c>
      <c r="F341" s="4">
        <v>7359.7297799999997</v>
      </c>
      <c r="G341" s="4">
        <v>19503.283920000002</v>
      </c>
      <c r="H341" s="4">
        <v>3062.3835610000001</v>
      </c>
      <c r="I341" s="4">
        <v>3.0623835609999999</v>
      </c>
      <c r="J341" s="4">
        <v>3.062384E-3</v>
      </c>
      <c r="K341" s="4">
        <v>6.7513920470000004</v>
      </c>
      <c r="L341" s="4">
        <v>4.3E-3</v>
      </c>
      <c r="M341" s="4">
        <v>3.1</v>
      </c>
      <c r="N341" s="4">
        <v>77.256071860000006</v>
      </c>
      <c r="O341" s="4">
        <v>169.97607750313279</v>
      </c>
      <c r="P341" s="4">
        <v>86.105839909932442</v>
      </c>
      <c r="Q341" s="4">
        <v>218.70883337122839</v>
      </c>
      <c r="R341" s="4">
        <v>77099.943529103781</v>
      </c>
      <c r="S341" s="4">
        <v>185291.86140135492</v>
      </c>
      <c r="T341" s="4">
        <v>491023.4327135905</v>
      </c>
      <c r="U341" s="4">
        <v>267</v>
      </c>
      <c r="V341" s="4">
        <v>5.7000000000000002E-2</v>
      </c>
      <c r="W341" s="4">
        <v>0</v>
      </c>
    </row>
    <row r="342" spans="1:23" x14ac:dyDescent="0.25">
      <c r="A342" s="4" t="s">
        <v>111</v>
      </c>
      <c r="B342" s="4" t="s">
        <v>112</v>
      </c>
      <c r="C342" s="4">
        <v>6</v>
      </c>
      <c r="D342" s="4">
        <v>2</v>
      </c>
      <c r="E342" s="4">
        <v>12</v>
      </c>
      <c r="F342" s="4">
        <v>1976.4359529999999</v>
      </c>
      <c r="G342" s="4">
        <v>5237.5552749999997</v>
      </c>
      <c r="H342" s="4">
        <v>822.39499999999998</v>
      </c>
      <c r="I342" s="4">
        <v>0.82239499999999999</v>
      </c>
      <c r="J342" s="4">
        <v>8.2239499999999996E-4</v>
      </c>
      <c r="K342" s="4">
        <v>1.813068465</v>
      </c>
      <c r="L342" s="4">
        <v>1.2200000000000001E-2</v>
      </c>
      <c r="M342" s="4">
        <v>2.9</v>
      </c>
      <c r="N342" s="4">
        <v>46.246202820000001</v>
      </c>
      <c r="O342" s="4">
        <v>15.274022873534948</v>
      </c>
      <c r="P342" s="4">
        <v>37.965910739870246</v>
      </c>
      <c r="Q342" s="4">
        <v>96.433413279270425</v>
      </c>
      <c r="R342" s="4">
        <v>6928.1884739932266</v>
      </c>
      <c r="S342" s="4">
        <v>16650.296741151709</v>
      </c>
      <c r="T342" s="4">
        <v>44123.28636405203</v>
      </c>
      <c r="U342" s="4">
        <v>113</v>
      </c>
      <c r="V342" s="4">
        <v>0.16</v>
      </c>
      <c r="W342" s="4">
        <v>0</v>
      </c>
    </row>
    <row r="343" spans="1:23" x14ac:dyDescent="0.25">
      <c r="A343" s="4" t="s">
        <v>113</v>
      </c>
      <c r="B343" s="4" t="s">
        <v>114</v>
      </c>
      <c r="C343" s="4">
        <v>6</v>
      </c>
      <c r="D343" s="4">
        <v>2</v>
      </c>
      <c r="E343" s="4">
        <v>12</v>
      </c>
      <c r="F343" s="4">
        <v>2919.850997</v>
      </c>
      <c r="G343" s="4">
        <v>7737.6051429999998</v>
      </c>
      <c r="H343" s="4">
        <v>1214.95</v>
      </c>
      <c r="I343" s="4">
        <v>1.21495</v>
      </c>
      <c r="J343" s="4">
        <v>1.21495E-3</v>
      </c>
      <c r="K343" s="4">
        <v>2.678503069</v>
      </c>
      <c r="L343" s="4">
        <v>1.2E-2</v>
      </c>
      <c r="M343" s="4">
        <v>3.05</v>
      </c>
      <c r="N343" s="4">
        <v>43.763018099999996</v>
      </c>
      <c r="O343" s="4">
        <v>16.474702745780608</v>
      </c>
      <c r="P343" s="4">
        <v>31.256304352140777</v>
      </c>
      <c r="Q343" s="4">
        <v>79.391013054437579</v>
      </c>
      <c r="R343" s="4">
        <v>7472.8083505459481</v>
      </c>
      <c r="S343" s="4">
        <v>17959.164505037126</v>
      </c>
      <c r="T343" s="4">
        <v>47591.785938348381</v>
      </c>
      <c r="U343" s="4">
        <v>85.9</v>
      </c>
      <c r="V343" s="4">
        <v>0.215</v>
      </c>
      <c r="W343" s="4">
        <v>0</v>
      </c>
    </row>
    <row r="344" spans="1:23" x14ac:dyDescent="0.25">
      <c r="A344" s="4" t="s">
        <v>115</v>
      </c>
      <c r="B344" s="4" t="s">
        <v>116</v>
      </c>
      <c r="C344" s="4">
        <v>6</v>
      </c>
      <c r="D344" s="4">
        <v>7</v>
      </c>
      <c r="E344" s="4">
        <v>42</v>
      </c>
      <c r="F344" s="4">
        <v>9236055.5449999999</v>
      </c>
      <c r="G344" s="4">
        <v>24475547.190000001</v>
      </c>
      <c r="H344" s="4">
        <v>3843122.7119999998</v>
      </c>
      <c r="I344" s="4">
        <v>3843.1227119999999</v>
      </c>
      <c r="J344" s="4">
        <v>3.843122712</v>
      </c>
      <c r="K344" s="4">
        <v>8472.6251940000002</v>
      </c>
      <c r="L344" s="2">
        <v>1.4999999999999999E-2</v>
      </c>
      <c r="M344" s="4">
        <v>3</v>
      </c>
      <c r="N344" s="4">
        <v>727.04520960000002</v>
      </c>
      <c r="O344" s="4">
        <v>663.80666345039845</v>
      </c>
      <c r="P344" s="4">
        <v>106.99705359991957</v>
      </c>
      <c r="Q344" s="4">
        <v>271.77251614379571</v>
      </c>
      <c r="R344" s="2">
        <v>301097.99577723077</v>
      </c>
      <c r="S344" s="2">
        <v>723619.31212985038</v>
      </c>
      <c r="T344" s="2">
        <v>1917591.1771441035</v>
      </c>
      <c r="U344" s="4">
        <v>271.77999999999997</v>
      </c>
      <c r="V344" s="4">
        <v>0.25</v>
      </c>
      <c r="W344" s="4">
        <v>0</v>
      </c>
    </row>
    <row r="345" spans="1:23" x14ac:dyDescent="0.25">
      <c r="A345" s="4" t="s">
        <v>117</v>
      </c>
      <c r="B345" s="4" t="s">
        <v>118</v>
      </c>
      <c r="C345" s="4">
        <v>6</v>
      </c>
      <c r="D345" s="4">
        <v>2</v>
      </c>
      <c r="E345" s="4">
        <v>12</v>
      </c>
      <c r="F345" s="4">
        <v>1976.4359529999999</v>
      </c>
      <c r="G345" s="4">
        <v>5237.5552749999997</v>
      </c>
      <c r="H345" s="4">
        <v>822.39499999999998</v>
      </c>
      <c r="I345" s="4">
        <v>0.82239499999999999</v>
      </c>
      <c r="J345" s="4">
        <v>8.2239499999999996E-4</v>
      </c>
      <c r="K345" s="4">
        <v>1.813068465</v>
      </c>
      <c r="L345" s="4">
        <v>1.4999999999999999E-2</v>
      </c>
      <c r="M345" s="4">
        <v>3</v>
      </c>
      <c r="N345" s="4">
        <v>37.989455370000002</v>
      </c>
      <c r="O345" s="4">
        <v>4.4261662847391143</v>
      </c>
      <c r="P345" s="4">
        <v>20.138812475601107</v>
      </c>
      <c r="Q345" s="4">
        <v>51.152583688026816</v>
      </c>
      <c r="R345" s="4">
        <v>2007.677642740751</v>
      </c>
      <c r="S345" s="4">
        <v>4824.9883267021169</v>
      </c>
      <c r="T345" s="4">
        <v>12786.21906576061</v>
      </c>
      <c r="U345" s="4">
        <v>73.2</v>
      </c>
      <c r="V345" s="4">
        <v>0.1</v>
      </c>
      <c r="W345" s="4">
        <v>0</v>
      </c>
    </row>
    <row r="346" spans="1:23" x14ac:dyDescent="0.25">
      <c r="A346" s="4" t="s">
        <v>119</v>
      </c>
      <c r="B346" s="4" t="s">
        <v>120</v>
      </c>
      <c r="C346" s="4">
        <v>6</v>
      </c>
      <c r="D346" s="4">
        <v>3</v>
      </c>
      <c r="E346" s="4">
        <v>18</v>
      </c>
      <c r="F346" s="4">
        <v>182386.1888</v>
      </c>
      <c r="G346" s="4">
        <v>483323.40029999998</v>
      </c>
      <c r="H346" s="4">
        <v>75890.893160000007</v>
      </c>
      <c r="I346" s="4">
        <v>75.890893160000005</v>
      </c>
      <c r="J346" s="4">
        <v>7.5890893000000001E-2</v>
      </c>
      <c r="K346" s="4">
        <v>167.31058089999999</v>
      </c>
      <c r="L346" s="4">
        <v>2.1399999999999999E-2</v>
      </c>
      <c r="M346" s="4">
        <v>2.96</v>
      </c>
      <c r="N346" s="4">
        <v>163.21577260000001</v>
      </c>
      <c r="O346" s="4">
        <v>87.387463452721377</v>
      </c>
      <c r="P346" s="4">
        <v>51.598021120314797</v>
      </c>
      <c r="Q346" s="4">
        <v>131.05897364559959</v>
      </c>
      <c r="R346" s="2">
        <v>39638.333795720522</v>
      </c>
      <c r="S346" s="2">
        <v>95261.556827013992</v>
      </c>
      <c r="T346" s="2">
        <v>252443.12559158707</v>
      </c>
      <c r="U346" s="4">
        <v>133.76666666666668</v>
      </c>
      <c r="V346" s="4">
        <v>0.3</v>
      </c>
      <c r="W346" s="4">
        <v>5</v>
      </c>
    </row>
    <row r="347" spans="1:23" x14ac:dyDescent="0.25">
      <c r="A347" s="4" t="s">
        <v>121</v>
      </c>
      <c r="B347" s="4" t="s">
        <v>122</v>
      </c>
      <c r="C347" s="4">
        <v>6</v>
      </c>
      <c r="D347" s="4">
        <v>7</v>
      </c>
      <c r="E347" s="4">
        <v>42</v>
      </c>
      <c r="F347" s="4">
        <v>9236055.5449999999</v>
      </c>
      <c r="G347" s="4">
        <v>24475547.190000001</v>
      </c>
      <c r="H347" s="4">
        <v>3843122.7119999998</v>
      </c>
      <c r="I347" s="4">
        <v>3843.1227119999999</v>
      </c>
      <c r="J347" s="4">
        <v>3.843122712</v>
      </c>
      <c r="K347" s="4">
        <v>8472.6251940000002</v>
      </c>
      <c r="L347" s="2">
        <v>1E-3</v>
      </c>
      <c r="M347" s="4">
        <v>3</v>
      </c>
      <c r="N347" s="4">
        <v>727.04520960000002</v>
      </c>
      <c r="O347" s="4">
        <v>39454.046178581448</v>
      </c>
      <c r="P347" s="4">
        <v>1029.7984138808067</v>
      </c>
      <c r="Q347" s="4">
        <v>2615.687971257249</v>
      </c>
      <c r="R347" s="2">
        <v>17896075.59515084</v>
      </c>
      <c r="S347" s="2">
        <v>43009073.768687427</v>
      </c>
      <c r="T347" s="2">
        <v>113974045.48702168</v>
      </c>
      <c r="U347" s="4">
        <v>2615.7600000000002</v>
      </c>
      <c r="V347" s="4">
        <v>0.25</v>
      </c>
      <c r="W347" s="4">
        <v>0</v>
      </c>
    </row>
    <row r="348" spans="1:23" x14ac:dyDescent="0.25">
      <c r="A348" s="4" t="s">
        <v>123</v>
      </c>
      <c r="B348" s="4" t="s">
        <v>124</v>
      </c>
      <c r="C348" s="4">
        <v>6</v>
      </c>
      <c r="D348" s="4">
        <v>2</v>
      </c>
      <c r="E348" s="4">
        <v>12</v>
      </c>
      <c r="F348" s="4">
        <v>1976.4359529999999</v>
      </c>
      <c r="G348" s="4">
        <v>5237.5552749999997</v>
      </c>
      <c r="H348" s="4">
        <v>822.39499999999998</v>
      </c>
      <c r="I348" s="4">
        <v>0.82239499999999999</v>
      </c>
      <c r="J348" s="4">
        <v>8.2239499999999996E-4</v>
      </c>
      <c r="K348" s="4">
        <v>1.813068465</v>
      </c>
      <c r="L348" s="4">
        <v>9.4999999999999998E-3</v>
      </c>
      <c r="M348" s="4">
        <v>3.1</v>
      </c>
      <c r="N348" s="4">
        <v>39.146754289999997</v>
      </c>
      <c r="O348" s="4">
        <v>21.554535391180867</v>
      </c>
      <c r="P348" s="4">
        <v>34.25124686096953</v>
      </c>
      <c r="Q348" s="4">
        <v>86.998167026862603</v>
      </c>
      <c r="R348" s="4">
        <v>9776.9844196191934</v>
      </c>
      <c r="S348" s="4">
        <v>23496.71814376158</v>
      </c>
      <c r="T348" s="4">
        <v>62266.303080968188</v>
      </c>
      <c r="U348" s="4">
        <v>111</v>
      </c>
      <c r="V348" s="4">
        <v>0.13</v>
      </c>
      <c r="W348" s="4">
        <v>0.22</v>
      </c>
    </row>
    <row r="349" spans="1:23" x14ac:dyDescent="0.25">
      <c r="A349" s="4" t="s">
        <v>125</v>
      </c>
      <c r="B349" s="4" t="s">
        <v>126</v>
      </c>
      <c r="C349" s="4">
        <v>6</v>
      </c>
      <c r="D349" s="4">
        <v>1</v>
      </c>
      <c r="E349" s="4">
        <v>6</v>
      </c>
      <c r="F349" s="4">
        <v>6412.8815189999996</v>
      </c>
      <c r="G349" s="4">
        <v>16994.136030000001</v>
      </c>
      <c r="H349" s="4">
        <v>2668.4</v>
      </c>
      <c r="I349" s="4">
        <v>2.6684000000000001</v>
      </c>
      <c r="J349" s="4">
        <v>2.6684E-3</v>
      </c>
      <c r="K349" s="4">
        <v>5.8828080079999996</v>
      </c>
      <c r="L349" s="4">
        <v>1.4999999999999999E-2</v>
      </c>
      <c r="M349" s="4">
        <v>2.9</v>
      </c>
      <c r="N349" s="4">
        <v>64.62490047</v>
      </c>
      <c r="O349" s="4">
        <v>5.0620417105033466</v>
      </c>
      <c r="P349" s="4">
        <v>24.158117122524573</v>
      </c>
      <c r="Q349" s="4">
        <v>61.361617491212414</v>
      </c>
      <c r="R349" s="4">
        <v>2296.1062271517753</v>
      </c>
      <c r="S349" s="4">
        <v>5518.1596422777584</v>
      </c>
      <c r="T349" s="4">
        <v>14623.123052036059</v>
      </c>
      <c r="U349" s="4">
        <v>136</v>
      </c>
      <c r="V349" s="4">
        <v>0.1</v>
      </c>
      <c r="W349" s="4">
        <v>0</v>
      </c>
    </row>
    <row r="350" spans="1:23" x14ac:dyDescent="0.25">
      <c r="A350" s="4" t="s">
        <v>127</v>
      </c>
      <c r="B350" s="4" t="s">
        <v>128</v>
      </c>
      <c r="C350" s="4">
        <v>6</v>
      </c>
      <c r="D350" s="4">
        <v>2</v>
      </c>
      <c r="E350" s="4">
        <v>12</v>
      </c>
      <c r="F350" s="4">
        <v>2919.850997</v>
      </c>
      <c r="G350" s="4">
        <v>7737.6051429999998</v>
      </c>
      <c r="H350" s="4">
        <v>1214.95</v>
      </c>
      <c r="I350" s="4">
        <v>1.21495</v>
      </c>
      <c r="J350" s="4">
        <v>1.21495E-3</v>
      </c>
      <c r="K350" s="4">
        <v>2.678503069</v>
      </c>
      <c r="L350" s="4">
        <v>1.4E-2</v>
      </c>
      <c r="M350" s="4">
        <v>3</v>
      </c>
      <c r="N350" s="4">
        <v>44.273459269999996</v>
      </c>
      <c r="O350" s="4">
        <v>7.4170446627288129</v>
      </c>
      <c r="P350" s="4">
        <v>24.476876047754246</v>
      </c>
      <c r="Q350" s="4">
        <v>62.171265161295786</v>
      </c>
      <c r="R350" s="4">
        <v>3364.3188679812451</v>
      </c>
      <c r="S350" s="4">
        <v>8085.3613746244782</v>
      </c>
      <c r="T350" s="4">
        <v>21426.207642754867</v>
      </c>
      <c r="U350" s="4">
        <v>62.2</v>
      </c>
      <c r="V350" s="4">
        <v>0.64</v>
      </c>
      <c r="W350" s="4">
        <v>0</v>
      </c>
    </row>
    <row r="351" spans="1:23" x14ac:dyDescent="0.25">
      <c r="A351" s="4" t="s">
        <v>129</v>
      </c>
      <c r="B351" s="4" t="s">
        <v>130</v>
      </c>
      <c r="C351" s="4">
        <v>6</v>
      </c>
      <c r="D351" s="4">
        <v>2</v>
      </c>
      <c r="E351" s="4">
        <v>12</v>
      </c>
      <c r="F351" s="4">
        <v>1976.4359529999999</v>
      </c>
      <c r="G351" s="4">
        <v>5237.5552749999997</v>
      </c>
      <c r="H351" s="4">
        <v>822.39499999999998</v>
      </c>
      <c r="I351" s="4">
        <v>0.82239499999999999</v>
      </c>
      <c r="J351" s="4">
        <v>8.2239499999999996E-4</v>
      </c>
      <c r="K351" s="4">
        <v>1.813068465</v>
      </c>
      <c r="L351" s="4">
        <v>1.2500000000000001E-2</v>
      </c>
      <c r="M351" s="4">
        <v>2.88</v>
      </c>
      <c r="N351" s="4">
        <v>47.095113740000002</v>
      </c>
      <c r="O351" s="4">
        <v>4.3246851796066172</v>
      </c>
      <c r="P351" s="4">
        <v>25.074513369075369</v>
      </c>
      <c r="Q351" s="4">
        <v>63.689263957451438</v>
      </c>
      <c r="R351" s="4">
        <v>1961.6465330109577</v>
      </c>
      <c r="S351" s="4">
        <v>4714.3632131962449</v>
      </c>
      <c r="T351" s="4">
        <v>12493.062514970048</v>
      </c>
      <c r="U351" s="4">
        <v>158</v>
      </c>
      <c r="V351" s="4">
        <v>4.2999999999999997E-2</v>
      </c>
      <c r="W351" s="4">
        <v>0</v>
      </c>
    </row>
    <row r="352" spans="1:23" x14ac:dyDescent="0.25">
      <c r="A352" s="4" t="s">
        <v>131</v>
      </c>
      <c r="B352" s="4" t="s">
        <v>132</v>
      </c>
      <c r="C352" s="4">
        <v>6</v>
      </c>
      <c r="D352" s="4">
        <v>2</v>
      </c>
      <c r="E352" s="4">
        <v>12</v>
      </c>
      <c r="F352" s="4">
        <v>2919.850997</v>
      </c>
      <c r="G352" s="4">
        <v>7737.6051429999998</v>
      </c>
      <c r="H352" s="4">
        <v>1214.95</v>
      </c>
      <c r="I352" s="4">
        <v>1.21495</v>
      </c>
      <c r="J352" s="4">
        <v>1.21495E-3</v>
      </c>
      <c r="K352" s="4">
        <v>2.678503069</v>
      </c>
      <c r="L352" s="4">
        <v>1.4E-2</v>
      </c>
      <c r="M352" s="4">
        <v>2.9</v>
      </c>
      <c r="N352" s="4">
        <v>50.45532687</v>
      </c>
      <c r="O352" s="4">
        <v>1.5256142830221278</v>
      </c>
      <c r="P352" s="4">
        <v>16.359917139635375</v>
      </c>
      <c r="Q352" s="4">
        <v>41.554189534673853</v>
      </c>
      <c r="R352" s="4">
        <v>692.00782131257438</v>
      </c>
      <c r="S352" s="4">
        <v>1663.0805607127479</v>
      </c>
      <c r="T352" s="4">
        <v>4407.1634858887819</v>
      </c>
      <c r="U352" s="4">
        <v>45.7</v>
      </c>
      <c r="V352" s="4">
        <v>0.2</v>
      </c>
      <c r="W352" s="4">
        <v>0</v>
      </c>
    </row>
    <row r="353" spans="1:42" x14ac:dyDescent="0.25">
      <c r="A353" s="4" t="s">
        <v>133</v>
      </c>
      <c r="B353" s="4" t="s">
        <v>134</v>
      </c>
      <c r="C353" s="4">
        <v>6</v>
      </c>
      <c r="D353" s="4">
        <v>3</v>
      </c>
      <c r="E353" s="4">
        <v>18</v>
      </c>
      <c r="F353" s="4">
        <v>9000</v>
      </c>
      <c r="G353" s="4">
        <v>23850</v>
      </c>
      <c r="H353" s="4">
        <v>3744.9</v>
      </c>
      <c r="I353" s="4">
        <v>3.7448999999999999</v>
      </c>
      <c r="J353" s="4">
        <v>3.7448999999999998E-3</v>
      </c>
      <c r="K353" s="4">
        <v>8.2560814380000007</v>
      </c>
      <c r="L353" s="4">
        <v>1.2699999999999999E-2</v>
      </c>
      <c r="M353" s="4">
        <v>3.1</v>
      </c>
      <c r="N353" s="4">
        <v>58.129805840000003</v>
      </c>
      <c r="O353" s="4">
        <v>38.044210688328377</v>
      </c>
      <c r="P353" s="4">
        <v>37.462963284542965</v>
      </c>
      <c r="Q353" s="4">
        <v>95.155926742739126</v>
      </c>
      <c r="R353" s="4">
        <v>17256.584213301328</v>
      </c>
      <c r="S353" s="4">
        <v>41472.204309784494</v>
      </c>
      <c r="T353" s="4">
        <v>109901.3414209289</v>
      </c>
      <c r="U353" s="4">
        <v>114</v>
      </c>
      <c r="V353" s="4">
        <v>0.1</v>
      </c>
      <c r="W353" s="4">
        <v>0</v>
      </c>
    </row>
    <row r="354" spans="1:42" x14ac:dyDescent="0.25">
      <c r="A354" s="4" t="s">
        <v>135</v>
      </c>
      <c r="B354" s="4" t="s">
        <v>136</v>
      </c>
      <c r="C354" s="4">
        <v>6</v>
      </c>
      <c r="D354" s="4">
        <v>2</v>
      </c>
      <c r="E354" s="4">
        <v>12</v>
      </c>
      <c r="F354" s="4">
        <v>2919.850997</v>
      </c>
      <c r="G354" s="4">
        <v>7737.6051429999998</v>
      </c>
      <c r="H354" s="4">
        <v>1214.95</v>
      </c>
      <c r="I354" s="4">
        <v>1.21495</v>
      </c>
      <c r="J354" s="4">
        <v>1.21495E-3</v>
      </c>
      <c r="K354" s="4">
        <v>2.678503069</v>
      </c>
      <c r="L354" s="4">
        <v>1.2E-2</v>
      </c>
      <c r="M354" s="4">
        <v>3</v>
      </c>
      <c r="N354" s="4">
        <v>46.607848230000002</v>
      </c>
      <c r="O354" s="4">
        <v>1.968129121612461</v>
      </c>
      <c r="P354" s="4">
        <v>16.558175557356925</v>
      </c>
      <c r="Q354" s="4">
        <v>42.057765915686595</v>
      </c>
      <c r="R354" s="4">
        <v>892.72941441720616</v>
      </c>
      <c r="S354" s="4">
        <v>2145.4684316683638</v>
      </c>
      <c r="T354" s="4">
        <v>5685.4913439211641</v>
      </c>
      <c r="U354" s="4">
        <v>60.5</v>
      </c>
      <c r="V354" s="4">
        <v>9.9000000000000005E-2</v>
      </c>
      <c r="W354" s="4">
        <v>0</v>
      </c>
    </row>
    <row r="355" spans="1:42" x14ac:dyDescent="0.25">
      <c r="A355" s="4" t="s">
        <v>137</v>
      </c>
      <c r="B355" s="4" t="s">
        <v>138</v>
      </c>
      <c r="C355" s="4">
        <v>6</v>
      </c>
      <c r="D355" s="4">
        <v>1</v>
      </c>
      <c r="E355" s="4">
        <v>6</v>
      </c>
      <c r="F355" s="4">
        <v>1659.2165339999999</v>
      </c>
      <c r="G355" s="4">
        <v>4396.9238160000004</v>
      </c>
      <c r="H355" s="4">
        <v>690.39999980000005</v>
      </c>
      <c r="I355" s="4">
        <v>0.69040000000000001</v>
      </c>
      <c r="J355" s="4">
        <v>6.9039999999999998E-4</v>
      </c>
      <c r="K355" s="4">
        <v>1.522069648</v>
      </c>
      <c r="L355" s="4">
        <v>1.2500000000000001E-2</v>
      </c>
      <c r="M355" s="4">
        <v>2.82</v>
      </c>
      <c r="N355" s="4">
        <v>48.042758149999997</v>
      </c>
      <c r="O355" s="4">
        <v>1.1354176474011326</v>
      </c>
      <c r="P355" s="4">
        <v>17.047467034078643</v>
      </c>
      <c r="Q355" s="4">
        <v>43.300566266559755</v>
      </c>
      <c r="R355" s="4">
        <v>515.01739410924904</v>
      </c>
      <c r="S355" s="4">
        <v>1237.7250519328265</v>
      </c>
      <c r="T355" s="4">
        <v>3279.9713876219903</v>
      </c>
      <c r="U355" s="4">
        <v>50</v>
      </c>
      <c r="V355" s="4">
        <v>0.33500000000000002</v>
      </c>
      <c r="W355" s="4">
        <v>0</v>
      </c>
    </row>
    <row r="356" spans="1:42" x14ac:dyDescent="0.25">
      <c r="A356" s="4" t="s">
        <v>21</v>
      </c>
      <c r="B356" s="4" t="s">
        <v>22</v>
      </c>
      <c r="C356" s="4">
        <v>7</v>
      </c>
      <c r="D356" s="4">
        <v>1</v>
      </c>
      <c r="E356" s="4">
        <v>7</v>
      </c>
      <c r="F356" s="4">
        <v>283.32131700000002</v>
      </c>
      <c r="G356" s="4">
        <v>750.80149010000002</v>
      </c>
      <c r="H356" s="4">
        <v>117.89</v>
      </c>
      <c r="I356" s="4">
        <v>0.11788999999999999</v>
      </c>
      <c r="J356" s="4">
        <v>1.1789E-4</v>
      </c>
      <c r="K356" s="4">
        <v>0.25990265200000001</v>
      </c>
      <c r="L356" s="4">
        <v>1.6E-2</v>
      </c>
      <c r="M356" s="4">
        <v>3</v>
      </c>
      <c r="N356" s="4">
        <v>19.458931759999999</v>
      </c>
      <c r="O356" s="4">
        <v>4.4868993050588703E-2</v>
      </c>
      <c r="P356" s="4">
        <v>4.2657671869979312</v>
      </c>
      <c r="Q356" s="4">
        <v>10.835048654974745</v>
      </c>
      <c r="R356" s="4">
        <v>20.35225710126403</v>
      </c>
      <c r="S356" s="4">
        <v>48.91193727773139</v>
      </c>
      <c r="T356" s="4">
        <v>129.61663378598817</v>
      </c>
      <c r="U356" s="4">
        <v>11</v>
      </c>
      <c r="V356" s="4">
        <v>0.6</v>
      </c>
      <c r="W356" s="4">
        <v>0</v>
      </c>
    </row>
    <row r="357" spans="1:42" x14ac:dyDescent="0.25">
      <c r="A357" s="4" t="s">
        <v>23</v>
      </c>
      <c r="B357" s="4" t="s">
        <v>24</v>
      </c>
      <c r="C357" s="4">
        <v>7</v>
      </c>
      <c r="D357" s="4">
        <v>3</v>
      </c>
      <c r="E357" s="4">
        <v>21</v>
      </c>
      <c r="F357" s="4">
        <v>186004.12839999999</v>
      </c>
      <c r="G357" s="4">
        <v>492910.94010000001</v>
      </c>
      <c r="H357" s="4">
        <v>77396.31783</v>
      </c>
      <c r="I357" s="4">
        <v>77.396317830000001</v>
      </c>
      <c r="J357" s="4">
        <v>7.7396318000000006E-2</v>
      </c>
      <c r="K357" s="4">
        <v>170.62947019999999</v>
      </c>
      <c r="L357" s="4">
        <v>2.5999999999999999E-2</v>
      </c>
      <c r="M357" s="4">
        <v>3</v>
      </c>
      <c r="N357" s="4">
        <v>209.0929592</v>
      </c>
      <c r="O357" s="4">
        <v>1392.0504603632614</v>
      </c>
      <c r="P357" s="4">
        <v>114.01156640807716</v>
      </c>
      <c r="Q357" s="4">
        <v>289.58937867651599</v>
      </c>
      <c r="R357" s="4">
        <v>631424.21839739336</v>
      </c>
      <c r="S357" s="4">
        <v>1517481.8995371144</v>
      </c>
      <c r="T357" s="4">
        <v>4021327.0337733533</v>
      </c>
      <c r="U357" s="4">
        <v>330</v>
      </c>
      <c r="V357" s="4">
        <v>0.1</v>
      </c>
      <c r="W357" s="4">
        <v>0</v>
      </c>
    </row>
    <row r="358" spans="1:42" x14ac:dyDescent="0.25">
      <c r="A358" s="4" t="s">
        <v>25</v>
      </c>
      <c r="B358" s="4" t="s">
        <v>26</v>
      </c>
      <c r="C358" s="4">
        <v>7</v>
      </c>
      <c r="D358" s="4">
        <v>3</v>
      </c>
      <c r="E358" s="4">
        <v>21</v>
      </c>
      <c r="F358" s="4">
        <v>186004.12839999999</v>
      </c>
      <c r="G358" s="4">
        <v>492910.94010000001</v>
      </c>
      <c r="H358" s="4">
        <v>77396.31783</v>
      </c>
      <c r="I358" s="4">
        <v>77.396317830000001</v>
      </c>
      <c r="J358" s="4">
        <v>7.7396318000000006E-2</v>
      </c>
      <c r="K358" s="4">
        <v>170.62947019999999</v>
      </c>
      <c r="L358" s="4">
        <v>2.1399999999999999E-2</v>
      </c>
      <c r="M358" s="4">
        <v>2.96</v>
      </c>
      <c r="N358" s="4">
        <v>164.30247159999999</v>
      </c>
      <c r="O358" s="4">
        <v>1082.8923467907612</v>
      </c>
      <c r="P358" s="4">
        <v>120.76353010298567</v>
      </c>
      <c r="Q358" s="4">
        <v>306.73936646158359</v>
      </c>
      <c r="R358" s="4">
        <v>491192.29018640902</v>
      </c>
      <c r="S358" s="4">
        <v>1180466.9314741865</v>
      </c>
      <c r="T358" s="4">
        <v>3128237.3684065943</v>
      </c>
      <c r="U358" s="4">
        <v>358.7</v>
      </c>
      <c r="V358" s="4">
        <v>9.1999999999999998E-2</v>
      </c>
      <c r="W358" s="4">
        <v>0</v>
      </c>
    </row>
    <row r="359" spans="1:42" x14ac:dyDescent="0.25">
      <c r="A359" s="4" t="s">
        <v>27</v>
      </c>
      <c r="B359" s="4" t="s">
        <v>28</v>
      </c>
      <c r="C359" s="4">
        <v>7</v>
      </c>
      <c r="D359" s="4">
        <v>1</v>
      </c>
      <c r="E359" s="4">
        <v>7</v>
      </c>
      <c r="F359" s="4">
        <v>11392.21341</v>
      </c>
      <c r="G359" s="4">
        <v>30189.365549999999</v>
      </c>
      <c r="H359" s="4">
        <v>4740.3</v>
      </c>
      <c r="I359" s="4">
        <v>4.7403000000000004</v>
      </c>
      <c r="J359" s="4">
        <v>4.7403000000000002E-3</v>
      </c>
      <c r="K359" s="4">
        <v>10.450560189999999</v>
      </c>
      <c r="L359" s="4">
        <v>1.0999999999999999E-2</v>
      </c>
      <c r="M359" s="4">
        <v>2.9</v>
      </c>
      <c r="N359" s="4">
        <v>87.680109529999996</v>
      </c>
      <c r="O359" s="4">
        <v>5.730467912253193</v>
      </c>
      <c r="P359" s="4">
        <v>28.059813862647253</v>
      </c>
      <c r="Q359" s="4">
        <v>71.271927211124023</v>
      </c>
      <c r="R359" s="4">
        <v>2599.2996127465017</v>
      </c>
      <c r="S359" s="4">
        <v>6246.8147386361488</v>
      </c>
      <c r="T359" s="4">
        <v>16554.059057385795</v>
      </c>
      <c r="U359" s="4">
        <v>94.6</v>
      </c>
      <c r="V359" s="4">
        <v>0.2</v>
      </c>
      <c r="W359" s="4">
        <v>0</v>
      </c>
    </row>
    <row r="360" spans="1:42" x14ac:dyDescent="0.25">
      <c r="A360" s="4" t="s">
        <v>29</v>
      </c>
      <c r="B360" s="4" t="s">
        <v>30</v>
      </c>
      <c r="C360" s="4">
        <v>7</v>
      </c>
      <c r="D360" s="4">
        <v>7</v>
      </c>
      <c r="E360" s="2">
        <v>49</v>
      </c>
      <c r="F360" s="4">
        <v>57132.702899999997</v>
      </c>
      <c r="G360" s="4">
        <v>151401.76300000001</v>
      </c>
      <c r="H360" s="4">
        <v>23772.917679999999</v>
      </c>
      <c r="I360" s="4">
        <v>23.772917679999999</v>
      </c>
      <c r="J360" s="4">
        <v>2.3772918000000001E-2</v>
      </c>
      <c r="K360" s="4">
        <v>52.41024977</v>
      </c>
      <c r="L360" s="4">
        <v>3.2499999999999999E-3</v>
      </c>
      <c r="M360" s="4">
        <v>3</v>
      </c>
      <c r="N360" s="4">
        <v>194.11825339999999</v>
      </c>
      <c r="O360" s="4">
        <v>210.74628969939025</v>
      </c>
      <c r="P360" s="4">
        <v>121.5291782145443</v>
      </c>
      <c r="Q360" s="4">
        <v>308.68411266494252</v>
      </c>
      <c r="R360" s="4">
        <v>95593.022697512613</v>
      </c>
      <c r="S360" s="4">
        <v>229735.69501925647</v>
      </c>
      <c r="T360" s="4">
        <v>608799.59180102963</v>
      </c>
      <c r="U360" s="4">
        <v>311</v>
      </c>
      <c r="V360" s="4">
        <v>0.1</v>
      </c>
      <c r="W360" s="4">
        <v>0</v>
      </c>
    </row>
    <row r="361" spans="1:42" x14ac:dyDescent="0.25">
      <c r="A361" s="2" t="s">
        <v>31</v>
      </c>
      <c r="B361" s="4" t="s">
        <v>32</v>
      </c>
      <c r="C361" s="4">
        <v>7</v>
      </c>
      <c r="D361" s="4">
        <v>1</v>
      </c>
      <c r="E361" s="4">
        <v>7</v>
      </c>
      <c r="F361" s="4">
        <v>283.32131700000002</v>
      </c>
      <c r="G361" s="4">
        <v>750.80149010000002</v>
      </c>
      <c r="H361" s="4">
        <v>117.89000000370002</v>
      </c>
      <c r="I361" s="4">
        <v>0.11789000000370002</v>
      </c>
      <c r="J361" s="4">
        <v>1.1789000000370003E-4</v>
      </c>
      <c r="K361" s="4">
        <v>0.25990265180815714</v>
      </c>
      <c r="L361" s="3">
        <v>1.1599999999999999E-2</v>
      </c>
      <c r="M361" s="3">
        <v>3</v>
      </c>
      <c r="N361" s="4">
        <v>21.66072520689421</v>
      </c>
      <c r="O361" s="4">
        <v>0.63201985770595825</v>
      </c>
      <c r="P361" s="4">
        <v>11.467778093834573</v>
      </c>
      <c r="Q361" s="4">
        <v>29.128156358339815</v>
      </c>
      <c r="R361" s="2">
        <v>286.67972607794462</v>
      </c>
      <c r="S361" s="2">
        <v>688.96833952882616</v>
      </c>
      <c r="T361" s="2">
        <v>1825.7660997513892</v>
      </c>
      <c r="U361" s="2">
        <v>29.172666666666665</v>
      </c>
      <c r="V361" s="2">
        <v>0.92646666666666677</v>
      </c>
      <c r="W361" s="2">
        <v>0</v>
      </c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x14ac:dyDescent="0.25">
      <c r="A362" s="4" t="s">
        <v>33</v>
      </c>
      <c r="B362" s="4" t="s">
        <v>34</v>
      </c>
      <c r="C362" s="4">
        <v>7</v>
      </c>
      <c r="D362" s="4">
        <v>2</v>
      </c>
      <c r="E362" s="4">
        <v>14</v>
      </c>
      <c r="F362" s="4">
        <v>2275.6669069999998</v>
      </c>
      <c r="G362" s="4">
        <v>6030.517304</v>
      </c>
      <c r="H362" s="4">
        <v>946.90499999999997</v>
      </c>
      <c r="I362" s="4">
        <v>0.946905</v>
      </c>
      <c r="J362" s="4">
        <v>9.4690499999999995E-4</v>
      </c>
      <c r="K362" s="4">
        <v>2.0875657009999999</v>
      </c>
      <c r="L362" s="4">
        <v>1.4999999999999999E-2</v>
      </c>
      <c r="M362" s="4">
        <v>3</v>
      </c>
      <c r="N362" s="4">
        <v>39.817291709999999</v>
      </c>
      <c r="O362" s="4">
        <v>5.82832826495014</v>
      </c>
      <c r="P362" s="4">
        <v>22.07357200038534</v>
      </c>
      <c r="Q362" s="4">
        <v>56.066872880978764</v>
      </c>
      <c r="R362" s="4">
        <v>2643.6883748447081</v>
      </c>
      <c r="S362" s="4">
        <v>6353.4928499031676</v>
      </c>
      <c r="T362" s="4">
        <v>16836.756052243392</v>
      </c>
      <c r="U362" s="4">
        <v>58.9</v>
      </c>
      <c r="V362" s="4">
        <v>0.22</v>
      </c>
      <c r="W362" s="4">
        <v>0.20699999999999999</v>
      </c>
    </row>
    <row r="363" spans="1:42" x14ac:dyDescent="0.25">
      <c r="A363" s="4" t="s">
        <v>35</v>
      </c>
      <c r="B363" s="4" t="s">
        <v>36</v>
      </c>
      <c r="C363" s="4">
        <v>7</v>
      </c>
      <c r="D363" s="4">
        <v>1</v>
      </c>
      <c r="E363" s="4">
        <v>7</v>
      </c>
      <c r="F363" s="4">
        <v>283.32131700000002</v>
      </c>
      <c r="G363" s="4">
        <v>750.80149010000002</v>
      </c>
      <c r="H363" s="4">
        <v>117.89</v>
      </c>
      <c r="I363" s="4">
        <v>0.11788999999999999</v>
      </c>
      <c r="J363" s="4">
        <v>1.1789E-4</v>
      </c>
      <c r="K363" s="4">
        <v>0.25990265200000001</v>
      </c>
      <c r="L363" s="4">
        <v>2.1000000000000001E-2</v>
      </c>
      <c r="M363" s="4">
        <v>3</v>
      </c>
      <c r="N363" s="4">
        <v>17.772665109999998</v>
      </c>
      <c r="O363" s="4">
        <v>0.42703856901168957</v>
      </c>
      <c r="P363" s="4">
        <v>8.2566581620988213</v>
      </c>
      <c r="Q363" s="4">
        <v>20.971911731731009</v>
      </c>
      <c r="R363" s="4">
        <v>193.70166695924448</v>
      </c>
      <c r="S363" s="4">
        <v>465.5171039635772</v>
      </c>
      <c r="T363" s="4">
        <v>1233.6203255034795</v>
      </c>
      <c r="U363" s="4">
        <v>21.02</v>
      </c>
      <c r="V363" s="4">
        <v>0.86</v>
      </c>
      <c r="W363" s="4">
        <v>-6.9989999999999997E-2</v>
      </c>
    </row>
    <row r="364" spans="1:42" x14ac:dyDescent="0.25">
      <c r="A364" s="4" t="s">
        <v>37</v>
      </c>
      <c r="B364" s="4" t="s">
        <v>38</v>
      </c>
      <c r="C364" s="4">
        <v>7</v>
      </c>
      <c r="D364" s="4">
        <v>9</v>
      </c>
      <c r="E364" s="4">
        <v>63</v>
      </c>
      <c r="F364" s="4">
        <v>1772528859</v>
      </c>
      <c r="G364" s="4">
        <v>4697201478</v>
      </c>
      <c r="H364" s="4">
        <v>737549258.20000005</v>
      </c>
      <c r="I364" s="4">
        <v>737549.25820000004</v>
      </c>
      <c r="J364" s="4">
        <v>737.54925820000005</v>
      </c>
      <c r="K364" s="4">
        <v>1626015.8459999999</v>
      </c>
      <c r="L364" s="2">
        <v>6.0000000000000001E-3</v>
      </c>
      <c r="M364" s="4">
        <v>3</v>
      </c>
      <c r="N364" s="4">
        <v>1544.971047</v>
      </c>
      <c r="O364" s="4">
        <v>122040.48826370071</v>
      </c>
      <c r="P364" s="4">
        <v>825.7322834645496</v>
      </c>
      <c r="Q364" s="4">
        <v>2097.359999999956</v>
      </c>
      <c r="R364" s="2">
        <v>55356700.140478045</v>
      </c>
      <c r="S364" s="2">
        <v>133037010.67166077</v>
      </c>
      <c r="T364" s="2">
        <v>352548078.27990103</v>
      </c>
      <c r="U364" s="2">
        <v>2097.3599999999997</v>
      </c>
      <c r="V364" s="2">
        <v>0.5</v>
      </c>
      <c r="W364" s="2">
        <v>0</v>
      </c>
      <c r="Y364" s="7"/>
      <c r="Z364" s="7"/>
      <c r="AA364" s="7"/>
      <c r="AB364" s="7"/>
    </row>
    <row r="365" spans="1:42" x14ac:dyDescent="0.25">
      <c r="A365" s="4" t="s">
        <v>39</v>
      </c>
      <c r="B365" s="4" t="s">
        <v>40</v>
      </c>
      <c r="C365" s="4">
        <v>7</v>
      </c>
      <c r="D365" s="4">
        <v>2</v>
      </c>
      <c r="E365" s="4">
        <v>14</v>
      </c>
      <c r="F365" s="4">
        <v>49795.722179999997</v>
      </c>
      <c r="G365" s="4">
        <v>131958.66380000001</v>
      </c>
      <c r="H365" s="4">
        <v>20720</v>
      </c>
      <c r="I365" s="4">
        <v>20.72</v>
      </c>
      <c r="J365" s="4">
        <v>2.0719999999999999E-2</v>
      </c>
      <c r="K365" s="4">
        <v>45.6797264</v>
      </c>
      <c r="L365" s="4">
        <v>1.2E-2</v>
      </c>
      <c r="M365" s="4">
        <v>3</v>
      </c>
      <c r="N365" s="4">
        <v>119.9691279</v>
      </c>
      <c r="O365" s="4">
        <v>43.585971696550949</v>
      </c>
      <c r="P365" s="4">
        <v>46.498991230050322</v>
      </c>
      <c r="Q365" s="4">
        <v>118.10743772432782</v>
      </c>
      <c r="R365" s="4">
        <v>19770.28771241799</v>
      </c>
      <c r="S365" s="4">
        <v>47513.308609512111</v>
      </c>
      <c r="T365" s="4">
        <v>125910.26781520709</v>
      </c>
      <c r="U365" s="4">
        <v>150.93</v>
      </c>
      <c r="V365" s="4">
        <v>0.11</v>
      </c>
      <c r="W365" s="4">
        <v>0.13</v>
      </c>
    </row>
    <row r="366" spans="1:42" x14ac:dyDescent="0.25">
      <c r="A366" s="4" t="s">
        <v>41</v>
      </c>
      <c r="B366" s="4" t="s">
        <v>42</v>
      </c>
      <c r="C366" s="4">
        <v>7</v>
      </c>
      <c r="D366" s="4">
        <v>4</v>
      </c>
      <c r="E366" s="4">
        <v>28</v>
      </c>
      <c r="F366" s="4">
        <v>21167.198349999999</v>
      </c>
      <c r="G366" s="4">
        <v>56093.075620000003</v>
      </c>
      <c r="H366" s="4">
        <v>8807.6712329999991</v>
      </c>
      <c r="I366" s="4">
        <v>8.8076712330000007</v>
      </c>
      <c r="J366" s="4">
        <v>8.8076709999999996E-3</v>
      </c>
      <c r="K366" s="4">
        <v>19.417568150000001</v>
      </c>
      <c r="L366" s="4">
        <v>1.34E-2</v>
      </c>
      <c r="M366" s="4">
        <v>3.1</v>
      </c>
      <c r="N366" s="4">
        <v>75.282768129999994</v>
      </c>
      <c r="O366" s="4">
        <v>32.488711412223459</v>
      </c>
      <c r="P366" s="4">
        <v>34.992162442343009</v>
      </c>
      <c r="Q366" s="4">
        <v>88.880092603551248</v>
      </c>
      <c r="R366" s="4">
        <v>14736.649133285309</v>
      </c>
      <c r="S366" s="4">
        <v>35416.123848318457</v>
      </c>
      <c r="T366" s="4">
        <v>93852.728198043915</v>
      </c>
      <c r="U366" s="4">
        <v>91.5</v>
      </c>
      <c r="V366" s="4">
        <v>0.12690000000000001</v>
      </c>
      <c r="W366" s="4">
        <v>0</v>
      </c>
    </row>
    <row r="367" spans="1:42" x14ac:dyDescent="0.25">
      <c r="A367" s="4" t="s">
        <v>43</v>
      </c>
      <c r="B367" s="4" t="s">
        <v>44</v>
      </c>
      <c r="C367" s="4">
        <v>7</v>
      </c>
      <c r="D367" s="4">
        <v>2</v>
      </c>
      <c r="E367" s="4">
        <v>14</v>
      </c>
      <c r="F367" s="4">
        <v>2275.6669069999998</v>
      </c>
      <c r="G367" s="4">
        <v>6030.517304</v>
      </c>
      <c r="H367" s="4">
        <v>946.90499999999997</v>
      </c>
      <c r="I367" s="4">
        <v>0.946905</v>
      </c>
      <c r="J367" s="4">
        <v>9.4690499999999995E-4</v>
      </c>
      <c r="K367" s="4">
        <v>2.0875657009999999</v>
      </c>
      <c r="L367" s="4">
        <v>1.44E-2</v>
      </c>
      <c r="M367" s="4">
        <v>3</v>
      </c>
      <c r="N367" s="4">
        <v>40.362801849999997</v>
      </c>
      <c r="O367" s="4">
        <v>3.4116651846413717</v>
      </c>
      <c r="P367" s="4">
        <v>18.717866245925169</v>
      </c>
      <c r="Q367" s="4">
        <v>47.543380264649933</v>
      </c>
      <c r="R367" s="2">
        <v>1547.5071371217587</v>
      </c>
      <c r="S367" s="2">
        <v>3719.0750711890378</v>
      </c>
      <c r="T367" s="2">
        <v>9855.5489386509489</v>
      </c>
      <c r="U367" s="2">
        <v>47.633333333333333</v>
      </c>
      <c r="V367" s="2">
        <v>0.44799999999999995</v>
      </c>
      <c r="W367" s="2">
        <v>0</v>
      </c>
      <c r="Y367" s="7"/>
      <c r="Z367" s="7"/>
      <c r="AA367" s="7"/>
    </row>
    <row r="368" spans="1:42" x14ac:dyDescent="0.25">
      <c r="A368" s="4" t="s">
        <v>45</v>
      </c>
      <c r="B368" s="4" t="s">
        <v>46</v>
      </c>
      <c r="C368" s="4">
        <v>7</v>
      </c>
      <c r="D368" s="4">
        <v>5</v>
      </c>
      <c r="E368" s="4">
        <v>35</v>
      </c>
      <c r="F368" s="4">
        <v>7506.0987050000003</v>
      </c>
      <c r="G368" s="4">
        <v>19891.16157</v>
      </c>
      <c r="H368" s="4">
        <v>3123.287671</v>
      </c>
      <c r="I368" s="4">
        <v>3.1232876709999999</v>
      </c>
      <c r="J368" s="4">
        <v>3.1232880000000001E-3</v>
      </c>
      <c r="K368" s="4">
        <v>6.8856624660000003</v>
      </c>
      <c r="L368" s="4">
        <v>3.96E-3</v>
      </c>
      <c r="M368" s="4">
        <v>3.2</v>
      </c>
      <c r="N368" s="4">
        <v>69.62841358</v>
      </c>
      <c r="O368" s="4">
        <v>743.26041491437502</v>
      </c>
      <c r="P368" s="4">
        <v>118.39307667217778</v>
      </c>
      <c r="Q368" s="4">
        <v>300.71841474733156</v>
      </c>
      <c r="R368" s="2">
        <v>337137.65406935208</v>
      </c>
      <c r="S368" s="2">
        <v>810232.28567496291</v>
      </c>
      <c r="T368" s="2">
        <v>2147115.5570386518</v>
      </c>
      <c r="U368" s="2">
        <v>300.78571428571428</v>
      </c>
      <c r="V368" s="2">
        <v>0.24014285714285719</v>
      </c>
      <c r="W368" s="2">
        <v>0</v>
      </c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2" x14ac:dyDescent="0.25">
      <c r="A369" s="2" t="s">
        <v>47</v>
      </c>
      <c r="B369" s="4" t="s">
        <v>48</v>
      </c>
      <c r="C369" s="4">
        <v>7</v>
      </c>
      <c r="D369" s="4">
        <v>1</v>
      </c>
      <c r="E369" s="4">
        <v>7</v>
      </c>
      <c r="F369" s="4">
        <v>314.44364339999998</v>
      </c>
      <c r="G369" s="4">
        <v>833.27565500000003</v>
      </c>
      <c r="H369" s="4">
        <v>130.84000001874</v>
      </c>
      <c r="I369" s="4">
        <v>0.13084000001873999</v>
      </c>
      <c r="J369" s="4">
        <v>1.3084000001873999E-4</v>
      </c>
      <c r="K369" s="4">
        <v>0.28845248084131453</v>
      </c>
      <c r="L369" s="3">
        <v>1.23E-2</v>
      </c>
      <c r="M369" s="3">
        <v>3.2</v>
      </c>
      <c r="N369" s="4">
        <v>18.129510157606568</v>
      </c>
      <c r="O369" s="4">
        <v>3.2249986423096479</v>
      </c>
      <c r="P369" s="4">
        <v>15.17730359222479</v>
      </c>
      <c r="Q369" s="4">
        <v>38.550351124250966</v>
      </c>
      <c r="R369" s="2">
        <v>1462.8365170912211</v>
      </c>
      <c r="S369" s="2">
        <v>3515.588841843839</v>
      </c>
      <c r="T369" s="2">
        <v>9316.310430886173</v>
      </c>
      <c r="U369" s="2">
        <v>39.200000000000003</v>
      </c>
      <c r="V369" s="2">
        <v>0.58571428571428563</v>
      </c>
      <c r="W369" s="2">
        <v>0</v>
      </c>
      <c r="Y369" s="7"/>
      <c r="Z369" s="7"/>
      <c r="AA369" s="7"/>
      <c r="AB369" s="7"/>
      <c r="AC369" s="7"/>
      <c r="AD369" s="7"/>
      <c r="AE369" s="7"/>
      <c r="AF369" s="7"/>
    </row>
    <row r="370" spans="1:32" x14ac:dyDescent="0.25">
      <c r="A370" s="2" t="s">
        <v>49</v>
      </c>
      <c r="B370" s="4" t="s">
        <v>50</v>
      </c>
      <c r="C370" s="4">
        <v>7</v>
      </c>
      <c r="D370" s="4">
        <v>1</v>
      </c>
      <c r="E370" s="4">
        <v>7</v>
      </c>
      <c r="F370" s="4">
        <v>2275.6669069999998</v>
      </c>
      <c r="G370" s="4">
        <v>6030.517304</v>
      </c>
      <c r="H370" s="4">
        <v>946.90500000269992</v>
      </c>
      <c r="I370" s="4">
        <v>0.94690500000269995</v>
      </c>
      <c r="J370" s="4">
        <v>9.4690500000269994E-4</v>
      </c>
      <c r="K370" s="4">
        <v>2.0875657011059521</v>
      </c>
      <c r="L370" s="3">
        <v>1.2E-2</v>
      </c>
      <c r="M370" s="3">
        <v>3.1</v>
      </c>
      <c r="N370" s="4">
        <v>37.994242889558372</v>
      </c>
      <c r="O370" s="4">
        <v>3.0770072449392756</v>
      </c>
      <c r="P370" s="4">
        <v>16.952555074572206</v>
      </c>
      <c r="Q370" s="4">
        <v>43.059489889413406</v>
      </c>
      <c r="R370" s="2">
        <v>1395.7086685865481</v>
      </c>
      <c r="S370" s="2">
        <v>3354.2626017460907</v>
      </c>
      <c r="T370" s="2">
        <v>8888.7958946271392</v>
      </c>
      <c r="U370" s="2">
        <v>54.3</v>
      </c>
      <c r="V370" s="2">
        <v>0.22500000000000001</v>
      </c>
      <c r="W370" s="2">
        <v>0</v>
      </c>
      <c r="Y370" s="7"/>
      <c r="Z370" s="7"/>
      <c r="AA370" s="7"/>
      <c r="AB370" s="7"/>
    </row>
    <row r="371" spans="1:32" x14ac:dyDescent="0.25">
      <c r="A371" s="2" t="s">
        <v>51</v>
      </c>
      <c r="B371" s="4" t="s">
        <v>52</v>
      </c>
      <c r="C371" s="4">
        <v>7</v>
      </c>
      <c r="D371" s="4">
        <v>1</v>
      </c>
      <c r="E371" s="4">
        <v>7</v>
      </c>
      <c r="F371" s="4">
        <v>3445.5659700000001</v>
      </c>
      <c r="G371" s="4">
        <v>9130.7498190000006</v>
      </c>
      <c r="H371" s="4">
        <v>1433.7000001169999</v>
      </c>
      <c r="I371" s="4">
        <v>1.4337000001169999</v>
      </c>
      <c r="J371" s="4">
        <v>1.4337000001169999E-3</v>
      </c>
      <c r="K371" s="4">
        <v>3.1607636942579402</v>
      </c>
      <c r="L371" s="3">
        <v>1.24E-2</v>
      </c>
      <c r="M371" s="3">
        <v>3.2</v>
      </c>
      <c r="N371" s="4">
        <v>38.211926836032923</v>
      </c>
      <c r="O371" s="4">
        <v>0.19164966333316838</v>
      </c>
      <c r="P371" s="4">
        <v>6.2656189755004892</v>
      </c>
      <c r="Q371" s="4">
        <v>15.914672197771242</v>
      </c>
      <c r="R371" s="2">
        <v>86.930928383652684</v>
      </c>
      <c r="S371" s="2">
        <v>208.91835708640397</v>
      </c>
      <c r="T371" s="2">
        <v>553.63364627897056</v>
      </c>
      <c r="U371" s="4">
        <v>20.9</v>
      </c>
      <c r="V371" s="4">
        <v>0.19500000000000001</v>
      </c>
      <c r="W371" s="4">
        <v>-0.35</v>
      </c>
      <c r="Y371" s="7"/>
      <c r="Z371" s="7"/>
      <c r="AA371" s="7"/>
    </row>
    <row r="372" spans="1:32" x14ac:dyDescent="0.25">
      <c r="A372" s="4" t="s">
        <v>53</v>
      </c>
      <c r="B372" s="4" t="s">
        <v>54</v>
      </c>
      <c r="C372" s="4">
        <v>7</v>
      </c>
      <c r="D372" s="4">
        <v>2</v>
      </c>
      <c r="E372" s="4">
        <v>14</v>
      </c>
      <c r="F372" s="4">
        <v>3445.5659700000001</v>
      </c>
      <c r="G372" s="4">
        <v>9130.7498190000006</v>
      </c>
      <c r="H372" s="4">
        <v>1433.7</v>
      </c>
      <c r="I372" s="4">
        <v>1.4337</v>
      </c>
      <c r="J372" s="4">
        <v>1.4337E-3</v>
      </c>
      <c r="K372" s="4">
        <v>3.1607636939999999</v>
      </c>
      <c r="L372" s="4">
        <v>1.2E-2</v>
      </c>
      <c r="M372" s="4">
        <v>2.95</v>
      </c>
      <c r="N372" s="4">
        <v>52.615155799999997</v>
      </c>
      <c r="O372" s="4">
        <v>1.1371127539997286</v>
      </c>
      <c r="P372" s="4">
        <v>14.647805638612571</v>
      </c>
      <c r="Q372" s="4">
        <v>37.20542632207593</v>
      </c>
      <c r="R372" s="4">
        <v>515.78628244310971</v>
      </c>
      <c r="S372" s="4">
        <v>1239.5728970033879</v>
      </c>
      <c r="T372" s="4">
        <v>3284.8681770589778</v>
      </c>
      <c r="U372" s="4">
        <v>41</v>
      </c>
      <c r="V372" s="4">
        <v>0.17</v>
      </c>
      <c r="W372" s="4">
        <v>0</v>
      </c>
    </row>
    <row r="373" spans="1:32" x14ac:dyDescent="0.25">
      <c r="A373" s="4" t="s">
        <v>55</v>
      </c>
      <c r="B373" s="4" t="s">
        <v>56</v>
      </c>
      <c r="C373" s="4">
        <v>7</v>
      </c>
      <c r="D373" s="4">
        <v>1</v>
      </c>
      <c r="E373" s="4">
        <v>7</v>
      </c>
      <c r="F373" s="4">
        <v>6590.9637110000003</v>
      </c>
      <c r="G373" s="4">
        <v>17466.053830000001</v>
      </c>
      <c r="H373" s="4">
        <v>2742.5</v>
      </c>
      <c r="I373" s="4">
        <v>2.7425000000000002</v>
      </c>
      <c r="J373" s="4">
        <v>2.7425000000000001E-3</v>
      </c>
      <c r="K373" s="4">
        <v>6.0461703499999997</v>
      </c>
      <c r="L373" s="4">
        <v>1.2999999999999999E-2</v>
      </c>
      <c r="M373" s="4">
        <v>3</v>
      </c>
      <c r="N373" s="4">
        <v>59.529800620000003</v>
      </c>
      <c r="O373" s="4">
        <v>11.474058109118864</v>
      </c>
      <c r="P373" s="4">
        <v>29.016582875460092</v>
      </c>
      <c r="Q373" s="4">
        <v>73.702120503668638</v>
      </c>
      <c r="R373" s="4">
        <v>5204.55140074882</v>
      </c>
      <c r="S373" s="4">
        <v>12507.934152244219</v>
      </c>
      <c r="T373" s="4">
        <v>33146.025503447177</v>
      </c>
      <c r="U373" s="4">
        <v>152</v>
      </c>
      <c r="V373" s="4">
        <v>9.6000000000000002E-2</v>
      </c>
      <c r="W373" s="4">
        <v>0.09</v>
      </c>
    </row>
    <row r="374" spans="1:32" x14ac:dyDescent="0.25">
      <c r="A374" s="4" t="s">
        <v>57</v>
      </c>
      <c r="B374" s="4" t="s">
        <v>58</v>
      </c>
      <c r="C374" s="4">
        <v>7</v>
      </c>
      <c r="D374" s="4">
        <v>2</v>
      </c>
      <c r="E374" s="4">
        <v>14</v>
      </c>
      <c r="F374" s="4">
        <v>7769.8870479999996</v>
      </c>
      <c r="G374" s="4">
        <v>20590.200680000002</v>
      </c>
      <c r="H374" s="4">
        <v>3233.0500010000001</v>
      </c>
      <c r="I374" s="4">
        <v>3.2330500010000001</v>
      </c>
      <c r="J374" s="4">
        <v>3.2330499999999999E-3</v>
      </c>
      <c r="K374" s="4">
        <v>7.1276466919999999</v>
      </c>
      <c r="L374" s="4">
        <v>4.0000000000000001E-3</v>
      </c>
      <c r="M374" s="4">
        <v>3.1</v>
      </c>
      <c r="N374" s="4">
        <v>64.949648440000004</v>
      </c>
      <c r="O374" s="4">
        <v>5.1863445200664673</v>
      </c>
      <c r="P374" s="4">
        <v>28.594655801208031</v>
      </c>
      <c r="Q374" s="4">
        <v>72.6304257350684</v>
      </c>
      <c r="R374" s="4">
        <v>2352.4891001925353</v>
      </c>
      <c r="S374" s="4">
        <v>5653.6628218998685</v>
      </c>
      <c r="T374" s="4">
        <v>14982.206478034652</v>
      </c>
      <c r="U374" s="4">
        <v>72.900000000000006</v>
      </c>
      <c r="V374" s="4">
        <v>0.4</v>
      </c>
      <c r="W374" s="4">
        <v>0</v>
      </c>
    </row>
    <row r="375" spans="1:32" x14ac:dyDescent="0.25">
      <c r="A375" s="4" t="s">
        <v>59</v>
      </c>
      <c r="B375" s="4" t="s">
        <v>60</v>
      </c>
      <c r="C375" s="4">
        <v>7</v>
      </c>
      <c r="D375" s="4">
        <v>2</v>
      </c>
      <c r="E375" s="4">
        <v>14</v>
      </c>
      <c r="F375" s="4">
        <v>3445.5659700000001</v>
      </c>
      <c r="G375" s="4">
        <v>9130.7498190000006</v>
      </c>
      <c r="H375" s="4">
        <v>1433.7</v>
      </c>
      <c r="I375" s="4">
        <v>1.4337</v>
      </c>
      <c r="J375" s="4">
        <v>1.4337E-3</v>
      </c>
      <c r="K375" s="4">
        <v>3.1607636939999999</v>
      </c>
      <c r="L375" s="4">
        <v>1.6799999999999999E-2</v>
      </c>
      <c r="M375" s="4">
        <v>3.1</v>
      </c>
      <c r="N375" s="4">
        <v>38.966664020000003</v>
      </c>
      <c r="O375" s="4">
        <v>264.58488888747956</v>
      </c>
      <c r="P375" s="4">
        <v>63.989522288077197</v>
      </c>
      <c r="Q375" s="4">
        <v>162.53338661171608</v>
      </c>
      <c r="R375" s="4">
        <v>120013.82954317731</v>
      </c>
      <c r="S375" s="4">
        <v>288425.44951496593</v>
      </c>
      <c r="T375" s="4">
        <v>764327.44121465972</v>
      </c>
      <c r="U375" s="4">
        <v>263.2</v>
      </c>
      <c r="V375" s="4">
        <v>7.0000000000000007E-2</v>
      </c>
      <c r="W375" s="4">
        <v>0.27</v>
      </c>
    </row>
    <row r="376" spans="1:32" x14ac:dyDescent="0.25">
      <c r="A376" s="4" t="s">
        <v>61</v>
      </c>
      <c r="B376" s="4" t="s">
        <v>62</v>
      </c>
      <c r="C376" s="4">
        <v>7</v>
      </c>
      <c r="D376" s="4">
        <v>1</v>
      </c>
      <c r="E376" s="4">
        <v>7</v>
      </c>
      <c r="F376" s="4">
        <v>418.3129055</v>
      </c>
      <c r="G376" s="4">
        <v>1108.5291999999999</v>
      </c>
      <c r="H376" s="4">
        <v>174.06</v>
      </c>
      <c r="I376" s="4">
        <v>0.17405999999999999</v>
      </c>
      <c r="J376" s="4">
        <v>1.7406E-4</v>
      </c>
      <c r="K376" s="4">
        <v>0.38373615700000002</v>
      </c>
      <c r="L376" s="4">
        <v>1.2500000000000001E-2</v>
      </c>
      <c r="M376" s="4">
        <v>3</v>
      </c>
      <c r="N376" s="4">
        <v>24.058192120000001</v>
      </c>
      <c r="O376" s="4">
        <v>0.70187215487787324</v>
      </c>
      <c r="P376" s="4">
        <v>11.583443973962897</v>
      </c>
      <c r="Q376" s="4">
        <v>29.421947693865757</v>
      </c>
      <c r="R376" s="4">
        <v>318.36423278291642</v>
      </c>
      <c r="S376" s="4">
        <v>765.1147146909791</v>
      </c>
      <c r="T376" s="4">
        <v>2027.5539939310945</v>
      </c>
      <c r="U376" s="4">
        <v>33.700000000000003</v>
      </c>
      <c r="V376" s="4">
        <v>0.32</v>
      </c>
      <c r="W376" s="4">
        <v>0.55000000000000004</v>
      </c>
    </row>
    <row r="377" spans="1:32" x14ac:dyDescent="0.25">
      <c r="A377" s="4" t="s">
        <v>63</v>
      </c>
      <c r="B377" s="4" t="s">
        <v>64</v>
      </c>
      <c r="C377" s="4">
        <v>7</v>
      </c>
      <c r="D377" s="4">
        <v>2</v>
      </c>
      <c r="E377" s="4">
        <v>14</v>
      </c>
      <c r="F377" s="4">
        <v>2275.6669069999998</v>
      </c>
      <c r="G377" s="4">
        <v>6030.517304</v>
      </c>
      <c r="H377" s="4">
        <v>946.90499999999997</v>
      </c>
      <c r="I377" s="4">
        <v>0.946905</v>
      </c>
      <c r="J377" s="4">
        <v>9.4690499999999995E-4</v>
      </c>
      <c r="K377" s="4">
        <v>2.0875657009999999</v>
      </c>
      <c r="L377" s="4">
        <v>1.2E-2</v>
      </c>
      <c r="M377" s="4">
        <v>3.1</v>
      </c>
      <c r="N377" s="4">
        <v>37.994242890000002</v>
      </c>
      <c r="O377" s="4">
        <v>2.9417543425699604</v>
      </c>
      <c r="P377" s="4">
        <v>16.708509399727451</v>
      </c>
      <c r="Q377" s="4">
        <v>42.439613875307721</v>
      </c>
      <c r="R377" s="4">
        <v>1334.3589110912358</v>
      </c>
      <c r="S377" s="4">
        <v>3206.82266544397</v>
      </c>
      <c r="T377" s="4">
        <v>8498.0800634265197</v>
      </c>
      <c r="U377" s="4">
        <v>42.5</v>
      </c>
      <c r="V377" s="4">
        <v>0.47</v>
      </c>
      <c r="W377" s="4">
        <v>0.05</v>
      </c>
    </row>
    <row r="378" spans="1:32" x14ac:dyDescent="0.25">
      <c r="A378" s="4" t="s">
        <v>65</v>
      </c>
      <c r="B378" s="4" t="s">
        <v>66</v>
      </c>
      <c r="C378" s="4">
        <v>7</v>
      </c>
      <c r="D378" s="4">
        <v>3</v>
      </c>
      <c r="E378" s="4">
        <v>21</v>
      </c>
      <c r="F378" s="4">
        <v>13000</v>
      </c>
      <c r="G378" s="4">
        <v>34450</v>
      </c>
      <c r="H378" s="4">
        <v>5409.3</v>
      </c>
      <c r="I378" s="4">
        <v>5.4093</v>
      </c>
      <c r="J378" s="4">
        <v>5.4092999999999997E-3</v>
      </c>
      <c r="K378" s="4">
        <v>11.92545097</v>
      </c>
      <c r="L378" s="4">
        <v>1.2699999999999999E-2</v>
      </c>
      <c r="M378" s="4">
        <v>3.1</v>
      </c>
      <c r="N378" s="4">
        <v>65.450847319999994</v>
      </c>
      <c r="O378" s="4">
        <v>8.0348728577253983</v>
      </c>
      <c r="P378" s="4">
        <v>22.686125494488998</v>
      </c>
      <c r="Q378" s="4">
        <v>57.622758756002057</v>
      </c>
      <c r="R378" s="4">
        <v>3644.561356481116</v>
      </c>
      <c r="S378" s="4">
        <v>8758.8593042084012</v>
      </c>
      <c r="T378" s="4">
        <v>23210.977156152261</v>
      </c>
      <c r="U378" s="4">
        <v>58.5</v>
      </c>
      <c r="V378" s="4">
        <v>0.2</v>
      </c>
      <c r="W378" s="4">
        <v>0</v>
      </c>
    </row>
    <row r="379" spans="1:32" x14ac:dyDescent="0.25">
      <c r="A379" s="4" t="s">
        <v>67</v>
      </c>
      <c r="B379" s="4" t="s">
        <v>68</v>
      </c>
      <c r="C379" s="4">
        <v>7</v>
      </c>
      <c r="D379" s="4">
        <v>1</v>
      </c>
      <c r="E379" s="4">
        <v>7</v>
      </c>
      <c r="F379" s="4">
        <v>581.54999999999995</v>
      </c>
      <c r="G379" s="4">
        <v>1541.12</v>
      </c>
      <c r="H379" s="4">
        <v>241.982955</v>
      </c>
      <c r="I379" s="4">
        <v>0.241982955</v>
      </c>
      <c r="J379" s="4">
        <v>2.41983E-4</v>
      </c>
      <c r="K379" s="4">
        <v>0.53348046199999999</v>
      </c>
      <c r="L379" s="4">
        <v>1.29E-2</v>
      </c>
      <c r="M379" s="4">
        <v>3.05</v>
      </c>
      <c r="N379" s="4">
        <v>25.1795267</v>
      </c>
      <c r="O379" s="4">
        <v>1.070945216199229</v>
      </c>
      <c r="P379" s="4">
        <v>12.457845478130915</v>
      </c>
      <c r="Q379" s="4">
        <v>31.642927514452527</v>
      </c>
      <c r="R379" s="4">
        <v>485.77315646198849</v>
      </c>
      <c r="S379" s="4">
        <v>1167.443298394589</v>
      </c>
      <c r="T379" s="4">
        <v>3093.7247407456607</v>
      </c>
      <c r="U379" s="4">
        <v>42</v>
      </c>
      <c r="V379" s="4">
        <v>0.2</v>
      </c>
      <c r="W379" s="4">
        <v>0</v>
      </c>
    </row>
    <row r="380" spans="1:32" x14ac:dyDescent="0.25">
      <c r="A380" s="4" t="s">
        <v>69</v>
      </c>
      <c r="B380" s="4" t="s">
        <v>70</v>
      </c>
      <c r="C380" s="4">
        <v>7</v>
      </c>
      <c r="D380" s="4">
        <v>1</v>
      </c>
      <c r="E380" s="4">
        <v>7</v>
      </c>
      <c r="F380" s="4">
        <v>314.44364339999998</v>
      </c>
      <c r="G380" s="4">
        <v>833.27565500000003</v>
      </c>
      <c r="H380" s="4">
        <v>130.84</v>
      </c>
      <c r="I380" s="4">
        <v>0.13084000000000001</v>
      </c>
      <c r="J380" s="4">
        <v>1.3083999999999999E-4</v>
      </c>
      <c r="K380" s="4">
        <v>0.28845248099999998</v>
      </c>
      <c r="L380" s="4">
        <v>0.01</v>
      </c>
      <c r="M380" s="4">
        <v>2.9</v>
      </c>
      <c r="N380" s="4">
        <v>26.276390169999999</v>
      </c>
      <c r="O380" s="4">
        <v>0.45599504768110882</v>
      </c>
      <c r="P380" s="4">
        <v>12.114718075874537</v>
      </c>
      <c r="Q380" s="4">
        <v>30.771383912721323</v>
      </c>
      <c r="R380" s="4">
        <v>206.8361203659174</v>
      </c>
      <c r="S380" s="4">
        <v>497.08272137927759</v>
      </c>
      <c r="T380" s="4">
        <v>1317.2692116550857</v>
      </c>
      <c r="U380" s="4">
        <v>37.700000000000003</v>
      </c>
      <c r="V380" s="4">
        <v>0.24199999999999999</v>
      </c>
      <c r="W380" s="4">
        <v>0</v>
      </c>
    </row>
    <row r="381" spans="1:32" x14ac:dyDescent="0.25">
      <c r="A381" s="2" t="s">
        <v>71</v>
      </c>
      <c r="B381" s="4" t="s">
        <v>72</v>
      </c>
      <c r="C381" s="4">
        <v>7</v>
      </c>
      <c r="D381" s="4">
        <v>1</v>
      </c>
      <c r="E381" s="4">
        <v>7</v>
      </c>
      <c r="F381" s="4">
        <v>5.118961788</v>
      </c>
      <c r="G381" s="4">
        <v>13.565248739999999</v>
      </c>
      <c r="H381" s="4">
        <v>2.1299999999868002</v>
      </c>
      <c r="I381" s="4">
        <v>2.1299999999868004E-3</v>
      </c>
      <c r="J381" s="4">
        <v>2.1299999999868006E-6</v>
      </c>
      <c r="K381" s="4">
        <v>4.6958405999709E-3</v>
      </c>
      <c r="L381" s="3">
        <v>1.0999999999999999E-2</v>
      </c>
      <c r="M381" s="3">
        <v>3.01</v>
      </c>
      <c r="N381" s="4">
        <v>5.7517012256396187</v>
      </c>
      <c r="O381" s="4">
        <v>1.2878097415732448E-2</v>
      </c>
      <c r="P381" s="4">
        <v>3.1660919136168206</v>
      </c>
      <c r="Q381" s="4">
        <v>8.041873460586725</v>
      </c>
      <c r="R381" s="2">
        <v>5.8414136747976739</v>
      </c>
      <c r="S381" s="2">
        <v>14.038485159331108</v>
      </c>
      <c r="T381" s="2">
        <v>37.201985672227437</v>
      </c>
      <c r="U381" s="4">
        <v>9</v>
      </c>
      <c r="V381" s="4">
        <v>0.32</v>
      </c>
      <c r="W381" s="4">
        <v>0</v>
      </c>
      <c r="Z381" s="7"/>
      <c r="AA381" s="7"/>
      <c r="AB381" s="7"/>
    </row>
    <row r="382" spans="1:32" x14ac:dyDescent="0.25">
      <c r="A382" s="4" t="s">
        <v>73</v>
      </c>
      <c r="B382" s="4" t="s">
        <v>74</v>
      </c>
      <c r="C382" s="4">
        <v>7</v>
      </c>
      <c r="D382" s="4">
        <v>2</v>
      </c>
      <c r="E382" s="4">
        <v>14</v>
      </c>
      <c r="F382" s="4">
        <v>2275.6669069999998</v>
      </c>
      <c r="G382" s="4">
        <v>6030.517304</v>
      </c>
      <c r="H382" s="4">
        <v>946.90499999999997</v>
      </c>
      <c r="I382" s="4">
        <v>0.946905</v>
      </c>
      <c r="J382" s="4">
        <v>9.4690499999999995E-4</v>
      </c>
      <c r="K382" s="4">
        <v>2.0875657009999999</v>
      </c>
      <c r="L382" s="4">
        <v>1.4E-2</v>
      </c>
      <c r="M382" s="4">
        <v>2.8</v>
      </c>
      <c r="N382" s="4">
        <v>53.09623234</v>
      </c>
      <c r="O382" s="4">
        <v>1.1526710569267764</v>
      </c>
      <c r="P382" s="4">
        <v>16.908708211338507</v>
      </c>
      <c r="Q382" s="4">
        <v>42.948118856799809</v>
      </c>
      <c r="R382" s="4">
        <v>522.84341833367034</v>
      </c>
      <c r="S382" s="4">
        <v>1256.5330890018513</v>
      </c>
      <c r="T382" s="4">
        <v>3329.8126858549058</v>
      </c>
      <c r="U382" s="4">
        <v>43</v>
      </c>
      <c r="V382" s="4">
        <v>0.48</v>
      </c>
      <c r="W382" s="4">
        <v>0</v>
      </c>
    </row>
    <row r="383" spans="1:32" x14ac:dyDescent="0.25">
      <c r="A383" s="4" t="s">
        <v>75</v>
      </c>
      <c r="B383" s="4" t="s">
        <v>76</v>
      </c>
      <c r="C383" s="4">
        <v>7</v>
      </c>
      <c r="D383" s="4">
        <v>2</v>
      </c>
      <c r="E383" s="4">
        <v>14</v>
      </c>
      <c r="F383" s="4">
        <v>2275.6669069999998</v>
      </c>
      <c r="G383" s="4">
        <v>6030.517304</v>
      </c>
      <c r="H383" s="4">
        <v>946.90499999999997</v>
      </c>
      <c r="I383" s="4">
        <v>0.946905</v>
      </c>
      <c r="J383" s="4">
        <v>9.4690499999999995E-4</v>
      </c>
      <c r="K383" s="4">
        <v>2.0875657009999999</v>
      </c>
      <c r="L383" s="4">
        <v>2.5000000000000001E-3</v>
      </c>
      <c r="M383" s="4">
        <v>3.1</v>
      </c>
      <c r="N383" s="4">
        <v>63.01922132</v>
      </c>
      <c r="O383" s="4">
        <v>7.384047343867624</v>
      </c>
      <c r="P383" s="4">
        <v>37.292764654622943</v>
      </c>
      <c r="Q383" s="4">
        <v>94.723622222742279</v>
      </c>
      <c r="R383" s="4">
        <v>3349.351518115423</v>
      </c>
      <c r="S383" s="4">
        <v>8049.3908149853951</v>
      </c>
      <c r="T383" s="4">
        <v>21330.885659711297</v>
      </c>
      <c r="U383" s="4">
        <v>122</v>
      </c>
      <c r="V383" s="4">
        <v>0.107</v>
      </c>
      <c r="W383" s="4">
        <v>0</v>
      </c>
    </row>
    <row r="384" spans="1:32" x14ac:dyDescent="0.25">
      <c r="A384" s="4" t="s">
        <v>77</v>
      </c>
      <c r="B384" s="4" t="s">
        <v>78</v>
      </c>
      <c r="C384" s="4">
        <v>7</v>
      </c>
      <c r="D384" s="4">
        <v>3</v>
      </c>
      <c r="E384" s="4">
        <v>21</v>
      </c>
      <c r="F384" s="4">
        <v>182759.99249999999</v>
      </c>
      <c r="G384" s="4">
        <v>484313.98009999999</v>
      </c>
      <c r="H384" s="4">
        <v>76046.432879999993</v>
      </c>
      <c r="I384" s="4">
        <v>76.046432879999998</v>
      </c>
      <c r="J384" s="4">
        <v>7.6046432999999997E-2</v>
      </c>
      <c r="K384" s="4">
        <v>167.65348689999999</v>
      </c>
      <c r="L384" s="4">
        <v>3.5000000000000003E-2</v>
      </c>
      <c r="M384" s="4">
        <v>2.9</v>
      </c>
      <c r="N384" s="4">
        <v>153.1708558</v>
      </c>
      <c r="O384" s="4">
        <v>409.46122534671082</v>
      </c>
      <c r="P384" s="4">
        <v>82.047740634330879</v>
      </c>
      <c r="Q384" s="4">
        <v>208.40126121120042</v>
      </c>
      <c r="R384" s="2">
        <v>185728.70850609665</v>
      </c>
      <c r="S384" s="2">
        <v>446355.94449915079</v>
      </c>
      <c r="T384" s="2">
        <v>1182843.2529227496</v>
      </c>
      <c r="U384" s="4">
        <v>208.40700000000004</v>
      </c>
      <c r="V384" s="4">
        <v>0.5</v>
      </c>
      <c r="W384" s="4">
        <v>0</v>
      </c>
      <c r="Y384" s="7"/>
      <c r="Z384" s="7"/>
      <c r="AA384" s="7"/>
    </row>
    <row r="385" spans="1:34" x14ac:dyDescent="0.25">
      <c r="A385" s="4" t="s">
        <v>79</v>
      </c>
      <c r="B385" s="4" t="s">
        <v>80</v>
      </c>
      <c r="C385" s="4">
        <v>7</v>
      </c>
      <c r="D385" s="4">
        <v>2</v>
      </c>
      <c r="E385" s="4">
        <v>14</v>
      </c>
      <c r="F385" s="4">
        <v>3445.5659700000001</v>
      </c>
      <c r="G385" s="4">
        <v>9130.7498190000006</v>
      </c>
      <c r="H385" s="4">
        <v>1433.7</v>
      </c>
      <c r="I385" s="4">
        <v>1.4337</v>
      </c>
      <c r="J385" s="4">
        <v>1.4337E-3</v>
      </c>
      <c r="K385" s="4">
        <v>3.1607636939999999</v>
      </c>
      <c r="L385" s="4">
        <v>3.3999999999999998E-3</v>
      </c>
      <c r="M385" s="4">
        <v>3.2850000000000001</v>
      </c>
      <c r="N385" s="4">
        <v>38.211926839999997</v>
      </c>
      <c r="O385" s="4">
        <v>3.7592953668596425</v>
      </c>
      <c r="P385" s="4">
        <v>21.400086774460803</v>
      </c>
      <c r="Q385" s="4">
        <v>54.356220407130436</v>
      </c>
      <c r="R385" s="4">
        <v>1705.1897228817857</v>
      </c>
      <c r="S385" s="4">
        <v>4098.0286538855698</v>
      </c>
      <c r="T385" s="4">
        <v>10859.77593279676</v>
      </c>
      <c r="U385" s="4">
        <v>59.9</v>
      </c>
      <c r="V385" s="4">
        <v>0.17</v>
      </c>
      <c r="W385" s="4">
        <v>0</v>
      </c>
    </row>
    <row r="386" spans="1:34" x14ac:dyDescent="0.25">
      <c r="A386" s="4" t="s">
        <v>81</v>
      </c>
      <c r="B386" s="4" t="s">
        <v>82</v>
      </c>
      <c r="C386" s="4">
        <v>7</v>
      </c>
      <c r="D386" s="4">
        <v>2</v>
      </c>
      <c r="E386" s="4">
        <v>14</v>
      </c>
      <c r="F386" s="4">
        <v>2275.6669069999998</v>
      </c>
      <c r="G386" s="4">
        <v>6030.517304</v>
      </c>
      <c r="H386" s="4">
        <v>946.90499999999997</v>
      </c>
      <c r="I386" s="4">
        <v>0.946905</v>
      </c>
      <c r="J386" s="4">
        <v>9.4690499999999995E-4</v>
      </c>
      <c r="K386" s="4">
        <v>2.0875657009999999</v>
      </c>
      <c r="L386" s="4">
        <v>1.4999999999999999E-2</v>
      </c>
      <c r="M386" s="4">
        <v>3</v>
      </c>
      <c r="N386" s="4">
        <v>39.817291709999999</v>
      </c>
      <c r="O386" s="4">
        <v>29.431329680530105</v>
      </c>
      <c r="P386" s="4">
        <v>37.869936529095909</v>
      </c>
      <c r="Q386" s="4">
        <v>96.189638783903618</v>
      </c>
      <c r="R386" s="4">
        <v>13349.842458351146</v>
      </c>
      <c r="S386" s="4">
        <v>32083.255127015491</v>
      </c>
      <c r="T386" s="4">
        <v>85020.626086591044</v>
      </c>
      <c r="U386" s="4">
        <v>106</v>
      </c>
      <c r="V386" s="4">
        <v>0.17</v>
      </c>
      <c r="W386" s="4">
        <v>0</v>
      </c>
    </row>
    <row r="387" spans="1:34" x14ac:dyDescent="0.25">
      <c r="A387" s="4" t="s">
        <v>83</v>
      </c>
      <c r="B387" s="4" t="s">
        <v>84</v>
      </c>
      <c r="C387" s="4">
        <v>7</v>
      </c>
      <c r="D387" s="4">
        <v>7</v>
      </c>
      <c r="E387" s="4">
        <v>49</v>
      </c>
      <c r="F387" s="4">
        <v>57132.702899999997</v>
      </c>
      <c r="G387" s="4">
        <v>151401.76300000001</v>
      </c>
      <c r="H387" s="4">
        <v>23772.917679999999</v>
      </c>
      <c r="I387" s="4">
        <v>23.772917679999999</v>
      </c>
      <c r="J387" s="4">
        <v>2.3772918000000001E-2</v>
      </c>
      <c r="K387" s="4">
        <v>52.41024977</v>
      </c>
      <c r="L387" s="4">
        <v>5.4000000000000003E-3</v>
      </c>
      <c r="M387" s="4">
        <v>3</v>
      </c>
      <c r="N387" s="4">
        <v>163.89394490000001</v>
      </c>
      <c r="O387" s="4">
        <v>258.68088309191813</v>
      </c>
      <c r="P387" s="4">
        <v>109.86142487603146</v>
      </c>
      <c r="Q387" s="4">
        <v>279.04801918511993</v>
      </c>
      <c r="R387" s="4">
        <v>117335.81437704373</v>
      </c>
      <c r="S387" s="4">
        <v>281989.46017073718</v>
      </c>
      <c r="T387" s="4">
        <v>747272.06945245352</v>
      </c>
      <c r="U387" s="4">
        <v>280</v>
      </c>
      <c r="V387" s="4">
        <v>0.11600000000000001</v>
      </c>
      <c r="W387" s="4">
        <v>0</v>
      </c>
    </row>
    <row r="388" spans="1:34" x14ac:dyDescent="0.25">
      <c r="A388" s="4" t="s">
        <v>85</v>
      </c>
      <c r="B388" s="4" t="s">
        <v>86</v>
      </c>
      <c r="C388" s="4">
        <v>7</v>
      </c>
      <c r="D388" s="4">
        <v>7</v>
      </c>
      <c r="E388" s="4">
        <v>49</v>
      </c>
      <c r="F388" s="4">
        <v>57132.702899999997</v>
      </c>
      <c r="G388" s="4">
        <v>151401.76300000001</v>
      </c>
      <c r="H388" s="4">
        <v>23772.917679999999</v>
      </c>
      <c r="I388" s="4">
        <v>23.772917679999999</v>
      </c>
      <c r="J388" s="4">
        <v>2.3772918000000001E-2</v>
      </c>
      <c r="K388" s="4">
        <v>52.41024977</v>
      </c>
      <c r="L388" s="4">
        <v>5.2399999999999999E-3</v>
      </c>
      <c r="M388" s="4">
        <v>3.141</v>
      </c>
      <c r="N388" s="4">
        <v>131.61625190000001</v>
      </c>
      <c r="O388" s="4">
        <v>760.07145838135921</v>
      </c>
      <c r="P388" s="4">
        <v>121.40674563490794</v>
      </c>
      <c r="Q388" s="4">
        <v>308.37313391266616</v>
      </c>
      <c r="R388" s="2">
        <v>344763.02418619045</v>
      </c>
      <c r="S388" s="2">
        <v>828558.09705885698</v>
      </c>
      <c r="T388" s="2">
        <v>2195678.9572059708</v>
      </c>
      <c r="U388" s="4">
        <v>309.24444444444441</v>
      </c>
      <c r="V388" s="4">
        <v>0.13655555555555554</v>
      </c>
      <c r="W388" s="4">
        <v>6</v>
      </c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x14ac:dyDescent="0.25">
      <c r="A389" s="4" t="s">
        <v>87</v>
      </c>
      <c r="B389" s="4" t="s">
        <v>88</v>
      </c>
      <c r="C389" s="4">
        <v>7</v>
      </c>
      <c r="D389" s="4">
        <v>2</v>
      </c>
      <c r="E389" s="4">
        <v>14</v>
      </c>
      <c r="F389" s="4">
        <v>2275.6669069999998</v>
      </c>
      <c r="G389" s="4">
        <v>6030.517304</v>
      </c>
      <c r="H389" s="4">
        <v>946.90499999999997</v>
      </c>
      <c r="I389" s="4">
        <v>0.946905</v>
      </c>
      <c r="J389" s="4">
        <v>9.4690499999999995E-4</v>
      </c>
      <c r="K389" s="4">
        <v>2.0875657009999999</v>
      </c>
      <c r="L389" s="4">
        <v>6.0000000000000001E-3</v>
      </c>
      <c r="M389" s="4">
        <v>3.1</v>
      </c>
      <c r="N389" s="4">
        <v>47.514290099999997</v>
      </c>
      <c r="O389" s="4">
        <v>0.52085336097983814</v>
      </c>
      <c r="P389" s="4">
        <v>11.953599351635139</v>
      </c>
      <c r="Q389" s="4">
        <v>30.362142353153256</v>
      </c>
      <c r="R389" s="4">
        <v>236.25539139617626</v>
      </c>
      <c r="S389" s="4">
        <v>567.78512712371128</v>
      </c>
      <c r="T389" s="4">
        <v>1504.6305868778347</v>
      </c>
      <c r="U389" s="4">
        <v>40.299999999999997</v>
      </c>
      <c r="V389" s="4">
        <v>0.1</v>
      </c>
      <c r="W389" s="4">
        <v>0</v>
      </c>
    </row>
    <row r="390" spans="1:34" x14ac:dyDescent="0.25">
      <c r="A390" s="4" t="s">
        <v>89</v>
      </c>
      <c r="B390" s="4" t="s">
        <v>90</v>
      </c>
      <c r="C390" s="4">
        <v>7</v>
      </c>
      <c r="D390" s="4">
        <v>8</v>
      </c>
      <c r="E390" s="4">
        <v>56</v>
      </c>
      <c r="F390" s="4">
        <v>60000</v>
      </c>
      <c r="G390" s="4">
        <v>160000</v>
      </c>
      <c r="H390" s="4">
        <v>24966</v>
      </c>
      <c r="I390" s="4">
        <v>24.966000000000001</v>
      </c>
      <c r="J390" s="4">
        <v>2.4965999999999999E-2</v>
      </c>
      <c r="K390" s="4">
        <v>55.04054292</v>
      </c>
      <c r="L390" s="2">
        <v>0.05</v>
      </c>
      <c r="M390" s="2">
        <v>3.2</v>
      </c>
      <c r="N390" s="4">
        <v>183.45654730000001</v>
      </c>
      <c r="O390" s="4">
        <v>424.63756914980235</v>
      </c>
      <c r="P390" s="4">
        <v>44.998922743244279</v>
      </c>
      <c r="Q390" s="4">
        <v>114.29726376784048</v>
      </c>
      <c r="R390" s="4">
        <v>192612.59044633649</v>
      </c>
      <c r="S390" s="4">
        <v>462899.76074582187</v>
      </c>
      <c r="T390" s="4">
        <v>1226684.3659764279</v>
      </c>
      <c r="U390" s="4">
        <v>114.3</v>
      </c>
      <c r="V390" s="4">
        <v>0.19</v>
      </c>
      <c r="W390" s="4">
        <v>0</v>
      </c>
      <c r="Y390" s="7"/>
      <c r="Z390" s="7"/>
      <c r="AB390" s="7"/>
    </row>
    <row r="391" spans="1:34" x14ac:dyDescent="0.25">
      <c r="A391" s="4" t="s">
        <v>91</v>
      </c>
      <c r="B391" s="4" t="s">
        <v>92</v>
      </c>
      <c r="C391" s="4">
        <v>7</v>
      </c>
      <c r="D391" s="4">
        <v>2</v>
      </c>
      <c r="E391" s="4">
        <v>14</v>
      </c>
      <c r="F391" s="4">
        <v>2275.6669069999998</v>
      </c>
      <c r="G391" s="4">
        <v>6030.517304</v>
      </c>
      <c r="H391" s="4">
        <v>946.90499999999997</v>
      </c>
      <c r="I391" s="4">
        <v>0.946905</v>
      </c>
      <c r="J391" s="4">
        <v>9.4690499999999995E-4</v>
      </c>
      <c r="K391" s="4">
        <v>2.0875657009999999</v>
      </c>
      <c r="L391" s="4">
        <v>1.2999999999999999E-2</v>
      </c>
      <c r="M391" s="4">
        <v>3</v>
      </c>
      <c r="N391" s="4">
        <v>41.76261512</v>
      </c>
      <c r="O391" s="4">
        <v>5.0302312558060329</v>
      </c>
      <c r="P391" s="4">
        <v>22.042959468886515</v>
      </c>
      <c r="Q391" s="4">
        <v>55.98911705097175</v>
      </c>
      <c r="R391" s="4">
        <v>2281.67723045515</v>
      </c>
      <c r="S391" s="4">
        <v>5483.4828898225187</v>
      </c>
      <c r="T391" s="4">
        <v>14531.229658029673</v>
      </c>
      <c r="U391" s="4">
        <v>60.2</v>
      </c>
      <c r="V391" s="4">
        <v>0.19</v>
      </c>
      <c r="W391" s="4">
        <v>0</v>
      </c>
    </row>
    <row r="392" spans="1:34" x14ac:dyDescent="0.25">
      <c r="A392" s="4" t="s">
        <v>93</v>
      </c>
      <c r="B392" s="4" t="s">
        <v>94</v>
      </c>
      <c r="C392" s="4">
        <v>7</v>
      </c>
      <c r="D392" s="4">
        <v>9</v>
      </c>
      <c r="E392" s="4">
        <v>63</v>
      </c>
      <c r="F392" s="4">
        <v>1772528859</v>
      </c>
      <c r="G392" s="4">
        <v>4697201478</v>
      </c>
      <c r="H392" s="4">
        <v>737549258.20000005</v>
      </c>
      <c r="I392" s="4">
        <v>737549.25820000004</v>
      </c>
      <c r="J392" s="4">
        <v>737.54925820000005</v>
      </c>
      <c r="K392" s="4">
        <v>1626015.8459999999</v>
      </c>
      <c r="L392" s="2">
        <v>1.7000000000000001E-2</v>
      </c>
      <c r="M392" s="4">
        <v>3</v>
      </c>
      <c r="N392" s="4">
        <v>1544.971047</v>
      </c>
      <c r="O392" s="4">
        <v>149223.55941969628</v>
      </c>
      <c r="P392" s="4">
        <v>623.99990983323266</v>
      </c>
      <c r="Q392" s="4">
        <v>1584.9597709764109</v>
      </c>
      <c r="R392" s="2">
        <v>67686748.473522097</v>
      </c>
      <c r="S392" s="2">
        <v>162669426.75684234</v>
      </c>
      <c r="T392" s="2">
        <v>431073980.9056322</v>
      </c>
      <c r="U392" s="4">
        <v>1584.96</v>
      </c>
      <c r="V392" s="2">
        <v>0.25</v>
      </c>
      <c r="W392" s="4">
        <v>0</v>
      </c>
      <c r="Y392" s="7"/>
    </row>
    <row r="393" spans="1:34" x14ac:dyDescent="0.25">
      <c r="A393" s="4" t="s">
        <v>95</v>
      </c>
      <c r="B393" s="2" t="s">
        <v>96</v>
      </c>
      <c r="C393" s="4">
        <v>7</v>
      </c>
      <c r="D393" s="4">
        <v>2</v>
      </c>
      <c r="E393" s="4">
        <v>14</v>
      </c>
      <c r="F393" s="4">
        <v>2275.6669069999998</v>
      </c>
      <c r="G393" s="4">
        <v>6030.517304</v>
      </c>
      <c r="H393" s="4">
        <v>946.90499999999997</v>
      </c>
      <c r="I393" s="4">
        <v>0.946905</v>
      </c>
      <c r="J393" s="4">
        <v>9.4690499999999995E-4</v>
      </c>
      <c r="K393" s="4">
        <v>2.0875657009999999</v>
      </c>
      <c r="L393" s="4">
        <v>0.01</v>
      </c>
      <c r="M393" s="4">
        <v>3</v>
      </c>
      <c r="N393" s="4">
        <v>41.240527700000001</v>
      </c>
      <c r="O393" s="4">
        <v>45.942091301172816</v>
      </c>
      <c r="P393" s="4">
        <v>50.28733522951589</v>
      </c>
      <c r="Q393" s="4">
        <v>127.72983148297035</v>
      </c>
      <c r="R393" s="4">
        <v>20839.00685885677</v>
      </c>
      <c r="S393" s="4">
        <v>50081.727610806942</v>
      </c>
      <c r="T393" s="4">
        <v>132716.5781686384</v>
      </c>
      <c r="U393" s="4">
        <v>136</v>
      </c>
      <c r="V393" s="4">
        <v>0.2</v>
      </c>
      <c r="W393" s="4">
        <v>0</v>
      </c>
    </row>
    <row r="394" spans="1:34" x14ac:dyDescent="0.25">
      <c r="A394" s="4" t="s">
        <v>97</v>
      </c>
      <c r="B394" s="4" t="s">
        <v>98</v>
      </c>
      <c r="C394" s="4">
        <v>7</v>
      </c>
      <c r="D394" s="4">
        <v>2</v>
      </c>
      <c r="E394" s="4">
        <v>14</v>
      </c>
      <c r="F394" s="4">
        <v>27187.089510000002</v>
      </c>
      <c r="G394" s="4">
        <v>72045.787200000006</v>
      </c>
      <c r="H394" s="4">
        <v>11312.54795</v>
      </c>
      <c r="I394" s="4">
        <v>11.312547950000001</v>
      </c>
      <c r="J394" s="4">
        <v>1.1312548E-2</v>
      </c>
      <c r="K394" s="4">
        <v>24.93986945</v>
      </c>
      <c r="L394" s="2">
        <v>6.5000000000000002E-2</v>
      </c>
      <c r="M394" s="4">
        <v>3</v>
      </c>
      <c r="N394" s="4">
        <v>82.700882840000006</v>
      </c>
      <c r="O394" s="4">
        <v>1.8834202313903003</v>
      </c>
      <c r="P394" s="4">
        <v>9.2910827322028933</v>
      </c>
      <c r="Q394" s="4">
        <v>23.599350139795348</v>
      </c>
      <c r="R394" s="4">
        <v>854.30606244627211</v>
      </c>
      <c r="S394" s="4">
        <v>2053.126802322211</v>
      </c>
      <c r="T394" s="4">
        <v>5440.786026153859</v>
      </c>
      <c r="U394" s="4">
        <v>23.6</v>
      </c>
      <c r="V394" s="4">
        <v>0.75</v>
      </c>
      <c r="W394" s="4">
        <v>0</v>
      </c>
    </row>
    <row r="395" spans="1:34" x14ac:dyDescent="0.25">
      <c r="A395" s="4" t="s">
        <v>99</v>
      </c>
      <c r="B395" s="4" t="s">
        <v>100</v>
      </c>
      <c r="C395" s="4">
        <v>7</v>
      </c>
      <c r="D395" s="4">
        <v>2</v>
      </c>
      <c r="E395" s="4">
        <v>14</v>
      </c>
      <c r="F395" s="4">
        <v>2275.6669069999998</v>
      </c>
      <c r="G395" s="4">
        <v>6030.517304</v>
      </c>
      <c r="H395" s="4">
        <v>946.90499999999997</v>
      </c>
      <c r="I395" s="4">
        <v>0.946905</v>
      </c>
      <c r="J395" s="4">
        <v>9.4690499999999995E-4</v>
      </c>
      <c r="K395" s="4">
        <v>2.0875657009999999</v>
      </c>
      <c r="L395" s="4">
        <v>1.4999999999999999E-2</v>
      </c>
      <c r="M395" s="4">
        <v>3.1</v>
      </c>
      <c r="N395" s="4">
        <v>35.355460659999999</v>
      </c>
      <c r="O395" s="4">
        <v>2.7133679201056804</v>
      </c>
      <c r="P395" s="4">
        <v>15.147974611638366</v>
      </c>
      <c r="Q395" s="4">
        <v>38.475855513561449</v>
      </c>
      <c r="R395" s="4">
        <v>1230.764449250066</v>
      </c>
      <c r="S395" s="4">
        <v>2957.8573642154915</v>
      </c>
      <c r="T395" s="4">
        <v>7838.322015171052</v>
      </c>
      <c r="U395" s="4">
        <v>42.4</v>
      </c>
      <c r="V395" s="4">
        <v>0.17</v>
      </c>
      <c r="W395" s="4">
        <v>0</v>
      </c>
    </row>
    <row r="396" spans="1:34" x14ac:dyDescent="0.25">
      <c r="A396" s="4" t="s">
        <v>101</v>
      </c>
      <c r="B396" s="4" t="s">
        <v>102</v>
      </c>
      <c r="C396" s="4">
        <v>7</v>
      </c>
      <c r="D396" s="4">
        <v>2</v>
      </c>
      <c r="E396" s="4">
        <v>14</v>
      </c>
      <c r="F396" s="4">
        <v>2275.6669069999998</v>
      </c>
      <c r="G396" s="4">
        <v>6030.517304</v>
      </c>
      <c r="H396" s="4">
        <v>946.90499999999997</v>
      </c>
      <c r="I396" s="4">
        <v>0.946905</v>
      </c>
      <c r="J396" s="4">
        <v>9.4690499999999995E-4</v>
      </c>
      <c r="K396" s="4">
        <v>2.0875657009999999</v>
      </c>
      <c r="L396" s="4">
        <v>1.2E-2</v>
      </c>
      <c r="M396" s="4">
        <v>3.1</v>
      </c>
      <c r="N396" s="4">
        <v>37.994242890000002</v>
      </c>
      <c r="O396" s="4">
        <v>29.665939975959152</v>
      </c>
      <c r="P396" s="4">
        <v>35.212456508947518</v>
      </c>
      <c r="Q396" s="4">
        <v>89.439639532726702</v>
      </c>
      <c r="R396" s="2">
        <v>13456.260024838362</v>
      </c>
      <c r="S396" s="2">
        <v>32339.005106556982</v>
      </c>
      <c r="T396" s="2">
        <v>85698.363532375995</v>
      </c>
      <c r="U396" s="4">
        <v>150.03333333333333</v>
      </c>
      <c r="V396" s="4">
        <v>0.11333333333333334</v>
      </c>
      <c r="W396" s="4">
        <v>6</v>
      </c>
      <c r="Y396" s="7"/>
      <c r="AB396" s="7"/>
      <c r="AC396" s="7"/>
      <c r="AE396" s="7"/>
      <c r="AF396" s="7"/>
    </row>
    <row r="397" spans="1:34" x14ac:dyDescent="0.25">
      <c r="A397" s="4" t="s">
        <v>103</v>
      </c>
      <c r="B397" s="4" t="s">
        <v>104</v>
      </c>
      <c r="C397" s="4">
        <v>7</v>
      </c>
      <c r="D397" s="4">
        <v>1</v>
      </c>
      <c r="E397" s="4">
        <v>7</v>
      </c>
      <c r="F397" s="4">
        <v>2838.9569820000002</v>
      </c>
      <c r="G397" s="4">
        <v>7523.2360019999996</v>
      </c>
      <c r="H397" s="4">
        <v>1181.29</v>
      </c>
      <c r="I397" s="4">
        <v>1.18129</v>
      </c>
      <c r="J397" s="4">
        <v>1.18129E-3</v>
      </c>
      <c r="K397" s="4">
        <v>2.6042955600000002</v>
      </c>
      <c r="L397" s="4">
        <v>1.2999999999999999E-2</v>
      </c>
      <c r="M397" s="4">
        <v>2.8</v>
      </c>
      <c r="N397" s="4">
        <v>59.001336350000003</v>
      </c>
      <c r="O397" s="4">
        <v>1.3653333485326657</v>
      </c>
      <c r="P397" s="4">
        <v>18.444498687761818</v>
      </c>
      <c r="Q397" s="4">
        <v>46.849026666915016</v>
      </c>
      <c r="R397" s="4">
        <v>619.30552591043613</v>
      </c>
      <c r="S397" s="4">
        <v>1488.3574282875177</v>
      </c>
      <c r="T397" s="4">
        <v>3944.1471849619215</v>
      </c>
      <c r="U397" s="4">
        <v>65.400000000000006</v>
      </c>
      <c r="V397" s="4">
        <v>0.18</v>
      </c>
      <c r="W397" s="4">
        <v>0</v>
      </c>
    </row>
    <row r="398" spans="1:34" x14ac:dyDescent="0.25">
      <c r="A398" s="2" t="s">
        <v>105</v>
      </c>
      <c r="B398" s="4" t="s">
        <v>700</v>
      </c>
      <c r="C398" s="4">
        <v>7</v>
      </c>
      <c r="D398" s="4">
        <v>3</v>
      </c>
      <c r="E398" s="4">
        <v>21</v>
      </c>
      <c r="F398" s="4">
        <v>13000</v>
      </c>
      <c r="G398" s="4">
        <v>34450</v>
      </c>
      <c r="H398" s="4">
        <v>5409.3</v>
      </c>
      <c r="I398" s="4">
        <v>5.4093</v>
      </c>
      <c r="J398" s="4">
        <v>5.4092999999999997E-3</v>
      </c>
      <c r="K398" s="4">
        <v>11.922097200000001</v>
      </c>
      <c r="L398" s="3">
        <v>1.2699999999999999E-2</v>
      </c>
      <c r="M398" s="3">
        <v>3.1</v>
      </c>
      <c r="N398" s="4">
        <v>65.450847322550857</v>
      </c>
      <c r="O398" s="4">
        <v>51.633417764704696</v>
      </c>
      <c r="P398" s="4">
        <v>41.341855415996733</v>
      </c>
      <c r="Q398" s="4">
        <v>105.0083127566317</v>
      </c>
      <c r="R398" s="2">
        <v>23420.552187998248</v>
      </c>
      <c r="S398" s="2">
        <v>56285.874039890041</v>
      </c>
      <c r="T398" s="2">
        <v>149157.5662057086</v>
      </c>
      <c r="U398" s="4">
        <v>109.97499999999999</v>
      </c>
      <c r="V398" s="4">
        <v>0.14750000000000002</v>
      </c>
      <c r="W398" s="4">
        <v>0</v>
      </c>
      <c r="AA398" s="7"/>
      <c r="AB398" s="7"/>
      <c r="AC398" s="7"/>
      <c r="AD398" s="7"/>
      <c r="AE398" s="7"/>
      <c r="AF398" s="7"/>
    </row>
    <row r="399" spans="1:34" x14ac:dyDescent="0.25">
      <c r="A399" s="4" t="s">
        <v>107</v>
      </c>
      <c r="B399" s="4" t="s">
        <v>108</v>
      </c>
      <c r="C399" s="4">
        <v>7</v>
      </c>
      <c r="D399" s="4">
        <v>5</v>
      </c>
      <c r="E399" s="4">
        <v>35</v>
      </c>
      <c r="F399" s="4">
        <v>7506.0987050000003</v>
      </c>
      <c r="G399" s="4">
        <v>19891.16157</v>
      </c>
      <c r="H399" s="4">
        <v>3123.287671</v>
      </c>
      <c r="I399" s="4">
        <v>3.1232876709999999</v>
      </c>
      <c r="J399" s="4">
        <v>3.1232880000000001E-3</v>
      </c>
      <c r="K399" s="4">
        <v>6.8856624660000003</v>
      </c>
      <c r="L399" s="4">
        <v>3.5999999999999999E-3</v>
      </c>
      <c r="M399" s="4">
        <v>3</v>
      </c>
      <c r="N399" s="4">
        <v>95.375427009999996</v>
      </c>
      <c r="O399" s="4">
        <v>15.130923025839611</v>
      </c>
      <c r="P399" s="4">
        <v>48.817553338693159</v>
      </c>
      <c r="Q399" s="4">
        <v>123.99658548028063</v>
      </c>
      <c r="R399" s="4">
        <v>6863.2793977373021</v>
      </c>
      <c r="S399" s="4">
        <v>16494.302806386208</v>
      </c>
      <c r="T399" s="4">
        <v>43709.902436923447</v>
      </c>
      <c r="U399" s="4">
        <v>124</v>
      </c>
      <c r="V399" s="4">
        <v>0.3</v>
      </c>
      <c r="W399" s="4">
        <v>0</v>
      </c>
    </row>
    <row r="400" spans="1:34" x14ac:dyDescent="0.25">
      <c r="A400" s="4" t="s">
        <v>109</v>
      </c>
      <c r="B400" s="4" t="s">
        <v>110</v>
      </c>
      <c r="C400" s="4">
        <v>7</v>
      </c>
      <c r="D400" s="4">
        <v>5</v>
      </c>
      <c r="E400" s="4">
        <v>35</v>
      </c>
      <c r="F400" s="4">
        <v>7506.0987050000003</v>
      </c>
      <c r="G400" s="4">
        <v>19891.16157</v>
      </c>
      <c r="H400" s="4">
        <v>3123.287671</v>
      </c>
      <c r="I400" s="4">
        <v>3.1232876709999999</v>
      </c>
      <c r="J400" s="4">
        <v>3.1232880000000001E-3</v>
      </c>
      <c r="K400" s="4">
        <v>6.8856624660000003</v>
      </c>
      <c r="L400" s="4">
        <v>4.3E-3</v>
      </c>
      <c r="M400" s="4">
        <v>3.1</v>
      </c>
      <c r="N400" s="4">
        <v>77.748400239999995</v>
      </c>
      <c r="O400" s="4">
        <v>200.52034073249951</v>
      </c>
      <c r="P400" s="4">
        <v>90.820611943878447</v>
      </c>
      <c r="Q400" s="4">
        <v>230.68435433745125</v>
      </c>
      <c r="R400" s="4">
        <v>90954.604753880267</v>
      </c>
      <c r="S400" s="4">
        <v>218588.33154020732</v>
      </c>
      <c r="T400" s="4">
        <v>579259.07858154934</v>
      </c>
      <c r="U400" s="4">
        <v>267</v>
      </c>
      <c r="V400" s="4">
        <v>5.7000000000000002E-2</v>
      </c>
      <c r="W400" s="4">
        <v>0</v>
      </c>
    </row>
    <row r="401" spans="1:31" x14ac:dyDescent="0.25">
      <c r="A401" s="4" t="s">
        <v>111</v>
      </c>
      <c r="B401" s="4" t="s">
        <v>112</v>
      </c>
      <c r="C401" s="4">
        <v>7</v>
      </c>
      <c r="D401" s="4">
        <v>2</v>
      </c>
      <c r="E401" s="4">
        <v>14</v>
      </c>
      <c r="F401" s="4">
        <v>2275.6669069999998</v>
      </c>
      <c r="G401" s="4">
        <v>6030.517304</v>
      </c>
      <c r="H401" s="4">
        <v>946.90499999999997</v>
      </c>
      <c r="I401" s="4">
        <v>0.946905</v>
      </c>
      <c r="J401" s="4">
        <v>9.4690499999999995E-4</v>
      </c>
      <c r="K401" s="4">
        <v>2.0875657009999999</v>
      </c>
      <c r="L401" s="4">
        <v>1.2200000000000001E-2</v>
      </c>
      <c r="M401" s="4">
        <v>2.9</v>
      </c>
      <c r="N401" s="4">
        <v>48.54991519</v>
      </c>
      <c r="O401" s="4">
        <v>17.452343985709355</v>
      </c>
      <c r="P401" s="4">
        <v>39.752042915411195</v>
      </c>
      <c r="Q401" s="4">
        <v>100.97018900514443</v>
      </c>
      <c r="R401" s="4">
        <v>7916.2594849494944</v>
      </c>
      <c r="S401" s="4">
        <v>19024.896623286455</v>
      </c>
      <c r="T401" s="4">
        <v>50415.976051709105</v>
      </c>
      <c r="U401" s="4">
        <v>113</v>
      </c>
      <c r="V401" s="4">
        <v>0.16</v>
      </c>
      <c r="W401" s="4">
        <v>0</v>
      </c>
    </row>
    <row r="402" spans="1:31" x14ac:dyDescent="0.25">
      <c r="A402" s="4" t="s">
        <v>113</v>
      </c>
      <c r="B402" s="4" t="s">
        <v>114</v>
      </c>
      <c r="C402" s="4">
        <v>7</v>
      </c>
      <c r="D402" s="4">
        <v>2</v>
      </c>
      <c r="E402" s="4">
        <v>14</v>
      </c>
      <c r="F402" s="4">
        <v>3445.5659700000001</v>
      </c>
      <c r="G402" s="4">
        <v>9130.7498190000006</v>
      </c>
      <c r="H402" s="4">
        <v>1433.7</v>
      </c>
      <c r="I402" s="4">
        <v>1.4337</v>
      </c>
      <c r="J402" s="4">
        <v>1.4337E-3</v>
      </c>
      <c r="K402" s="4">
        <v>3.1607636939999999</v>
      </c>
      <c r="L402" s="4">
        <v>1.2E-2</v>
      </c>
      <c r="M402" s="4">
        <v>3.05</v>
      </c>
      <c r="N402" s="4">
        <v>46.204151209999999</v>
      </c>
      <c r="O402" s="4">
        <v>17.957190459582417</v>
      </c>
      <c r="P402" s="4">
        <v>32.151907399400123</v>
      </c>
      <c r="Q402" s="4">
        <v>81.665844794476314</v>
      </c>
      <c r="R402" s="4">
        <v>8145.2542658519005</v>
      </c>
      <c r="S402" s="4">
        <v>19575.232554318438</v>
      </c>
      <c r="T402" s="4">
        <v>51874.366268943857</v>
      </c>
      <c r="U402" s="4">
        <v>85.9</v>
      </c>
      <c r="V402" s="4">
        <v>0.215</v>
      </c>
      <c r="W402" s="4">
        <v>0</v>
      </c>
    </row>
    <row r="403" spans="1:31" x14ac:dyDescent="0.25">
      <c r="A403" s="4" t="s">
        <v>115</v>
      </c>
      <c r="B403" s="4" t="s">
        <v>116</v>
      </c>
      <c r="C403" s="4">
        <v>7</v>
      </c>
      <c r="D403" s="4">
        <v>7</v>
      </c>
      <c r="E403" s="4">
        <v>49</v>
      </c>
      <c r="F403" s="4">
        <v>9236056.2960000001</v>
      </c>
      <c r="G403" s="4">
        <v>24475549.18</v>
      </c>
      <c r="H403" s="4">
        <v>3843123.0249999999</v>
      </c>
      <c r="I403" s="4">
        <v>3843.1230249999999</v>
      </c>
      <c r="J403" s="4">
        <v>3.8431230250000001</v>
      </c>
      <c r="K403" s="4">
        <v>8472.6258830000006</v>
      </c>
      <c r="L403" s="2">
        <v>1.4999999999999999E-2</v>
      </c>
      <c r="M403" s="4">
        <v>3</v>
      </c>
      <c r="N403" s="4">
        <v>727.04522929999996</v>
      </c>
      <c r="O403" s="4">
        <v>663.85197318617622</v>
      </c>
      <c r="P403" s="4">
        <v>106.99948799243903</v>
      </c>
      <c r="Q403" s="4">
        <v>271.77869950079514</v>
      </c>
      <c r="R403" s="2">
        <v>301118.54795210797</v>
      </c>
      <c r="S403" s="2">
        <v>723668.70452321065</v>
      </c>
      <c r="T403" s="2">
        <v>1917722.0669865082</v>
      </c>
      <c r="U403" s="4">
        <v>271.77999999999997</v>
      </c>
      <c r="V403" s="4">
        <v>0.25</v>
      </c>
      <c r="W403" s="4">
        <v>0</v>
      </c>
      <c r="Y403" s="7"/>
      <c r="Z403" s="7"/>
      <c r="AA403" s="7"/>
    </row>
    <row r="404" spans="1:31" x14ac:dyDescent="0.25">
      <c r="A404" s="4" t="s">
        <v>117</v>
      </c>
      <c r="B404" s="4" t="s">
        <v>118</v>
      </c>
      <c r="C404" s="4">
        <v>7</v>
      </c>
      <c r="D404" s="4">
        <v>2</v>
      </c>
      <c r="E404" s="4">
        <v>14</v>
      </c>
      <c r="F404" s="4">
        <v>2275.6669069999998</v>
      </c>
      <c r="G404" s="4">
        <v>6030.517304</v>
      </c>
      <c r="H404" s="4">
        <v>946.90499999999997</v>
      </c>
      <c r="I404" s="4">
        <v>0.946905</v>
      </c>
      <c r="J404" s="4">
        <v>9.4690499999999995E-4</v>
      </c>
      <c r="K404" s="4">
        <v>2.0875657009999999</v>
      </c>
      <c r="L404" s="4">
        <v>1.4999999999999999E-2</v>
      </c>
      <c r="M404" s="4">
        <v>3</v>
      </c>
      <c r="N404" s="4">
        <v>39.817291709999999</v>
      </c>
      <c r="O404" s="4">
        <v>5.5467723649116873</v>
      </c>
      <c r="P404" s="4">
        <v>21.712244976171029</v>
      </c>
      <c r="Q404" s="4">
        <v>55.149102239474409</v>
      </c>
      <c r="R404" s="4">
        <v>2515.976614977496</v>
      </c>
      <c r="S404" s="4">
        <v>6046.5672073479836</v>
      </c>
      <c r="T404" s="4">
        <v>16023.403099472156</v>
      </c>
      <c r="U404" s="4">
        <v>73.2</v>
      </c>
      <c r="V404" s="4">
        <v>0.1</v>
      </c>
      <c r="W404" s="4">
        <v>0</v>
      </c>
    </row>
    <row r="405" spans="1:31" x14ac:dyDescent="0.25">
      <c r="A405" s="4" t="s">
        <v>119</v>
      </c>
      <c r="B405" s="4" t="s">
        <v>120</v>
      </c>
      <c r="C405" s="4">
        <v>7</v>
      </c>
      <c r="D405" s="4">
        <v>3</v>
      </c>
      <c r="E405" s="4">
        <v>21</v>
      </c>
      <c r="F405" s="4">
        <v>186004.12839999999</v>
      </c>
      <c r="G405" s="4">
        <v>492910.94010000001</v>
      </c>
      <c r="H405" s="4">
        <v>77396.31783</v>
      </c>
      <c r="I405" s="4">
        <v>77.396317830000001</v>
      </c>
      <c r="J405" s="4">
        <v>7.7396318000000006E-2</v>
      </c>
      <c r="K405" s="4">
        <v>170.62947019999999</v>
      </c>
      <c r="L405" s="4">
        <v>2.1399999999999999E-2</v>
      </c>
      <c r="M405" s="4">
        <v>2.96</v>
      </c>
      <c r="N405" s="4">
        <v>164.30247159999999</v>
      </c>
      <c r="O405" s="4">
        <v>89.820745581515325</v>
      </c>
      <c r="P405" s="4">
        <v>52.078997334541128</v>
      </c>
      <c r="Q405" s="4">
        <v>132.28065322973447</v>
      </c>
      <c r="R405" s="2">
        <v>40742.053315997917</v>
      </c>
      <c r="S405" s="2">
        <v>97914.091122321362</v>
      </c>
      <c r="T405" s="2">
        <v>259472.34147415159</v>
      </c>
      <c r="U405" s="4">
        <v>133.76666666666668</v>
      </c>
      <c r="V405" s="4">
        <v>0.3</v>
      </c>
      <c r="W405" s="4">
        <v>6</v>
      </c>
      <c r="Y405" s="7"/>
      <c r="AA405" s="7"/>
      <c r="AB405" s="7"/>
      <c r="AD405" s="7"/>
      <c r="AE405" s="7"/>
    </row>
    <row r="406" spans="1:31" x14ac:dyDescent="0.25">
      <c r="A406" s="4" t="s">
        <v>121</v>
      </c>
      <c r="B406" s="4" t="s">
        <v>122</v>
      </c>
      <c r="C406" s="4">
        <v>7</v>
      </c>
      <c r="D406" s="4">
        <v>7</v>
      </c>
      <c r="E406" s="4">
        <v>49</v>
      </c>
      <c r="F406" s="4">
        <v>9236056.2960000001</v>
      </c>
      <c r="G406" s="4">
        <v>24475549.18</v>
      </c>
      <c r="H406" s="4">
        <v>3843123.0249999999</v>
      </c>
      <c r="I406" s="4">
        <v>3843.1230249999999</v>
      </c>
      <c r="J406" s="4">
        <v>3.8431230250000001</v>
      </c>
      <c r="K406" s="4">
        <v>8472.6258830000006</v>
      </c>
      <c r="L406" s="2">
        <v>1E-3</v>
      </c>
      <c r="M406" s="4">
        <v>3</v>
      </c>
      <c r="N406" s="4">
        <v>727.04522929999996</v>
      </c>
      <c r="O406" s="4">
        <v>39456.739210312153</v>
      </c>
      <c r="P406" s="4">
        <v>1029.8218438115475</v>
      </c>
      <c r="Q406" s="4">
        <v>2615.7474832813305</v>
      </c>
      <c r="R406" s="2">
        <v>17897297.135248773</v>
      </c>
      <c r="S406" s="2">
        <v>43012009.457459204</v>
      </c>
      <c r="T406" s="2">
        <v>113981825.06226689</v>
      </c>
      <c r="U406" s="4">
        <v>2615.7600000000002</v>
      </c>
      <c r="V406" s="4">
        <v>0.25</v>
      </c>
      <c r="W406" s="4">
        <v>0</v>
      </c>
      <c r="Y406" s="7"/>
    </row>
    <row r="407" spans="1:31" x14ac:dyDescent="0.25">
      <c r="A407" s="4" t="s">
        <v>123</v>
      </c>
      <c r="B407" s="4" t="s">
        <v>124</v>
      </c>
      <c r="C407" s="4">
        <v>7</v>
      </c>
      <c r="D407" s="4">
        <v>2</v>
      </c>
      <c r="E407" s="4">
        <v>14</v>
      </c>
      <c r="F407" s="4">
        <v>2275.6669069999998</v>
      </c>
      <c r="G407" s="4">
        <v>6030.517304</v>
      </c>
      <c r="H407" s="4">
        <v>946.90499999999997</v>
      </c>
      <c r="I407" s="4">
        <v>0.946905</v>
      </c>
      <c r="J407" s="4">
        <v>9.4690499999999995E-4</v>
      </c>
      <c r="K407" s="4">
        <v>2.0875657009999999</v>
      </c>
      <c r="L407" s="4">
        <v>9.4999999999999998E-3</v>
      </c>
      <c r="M407" s="4">
        <v>3.1</v>
      </c>
      <c r="N407" s="4">
        <v>40.96812293</v>
      </c>
      <c r="O407" s="4">
        <v>26.061529933700164</v>
      </c>
      <c r="P407" s="4">
        <v>36.414704182626018</v>
      </c>
      <c r="Q407" s="4">
        <v>92.493348623870091</v>
      </c>
      <c r="R407" s="4">
        <v>11821.325186971071</v>
      </c>
      <c r="S407" s="4">
        <v>28409.817800939851</v>
      </c>
      <c r="T407" s="4">
        <v>75286.017172490596</v>
      </c>
      <c r="U407" s="4">
        <v>111</v>
      </c>
      <c r="V407" s="4">
        <v>0.13</v>
      </c>
      <c r="W407" s="4">
        <v>0.22</v>
      </c>
    </row>
    <row r="408" spans="1:31" x14ac:dyDescent="0.25">
      <c r="A408" s="4" t="s">
        <v>125</v>
      </c>
      <c r="B408" s="4" t="s">
        <v>126</v>
      </c>
      <c r="C408" s="4">
        <v>7</v>
      </c>
      <c r="D408" s="4">
        <v>1</v>
      </c>
      <c r="E408" s="4">
        <v>7</v>
      </c>
      <c r="F408" s="4">
        <v>9491.9490490000007</v>
      </c>
      <c r="G408" s="4">
        <v>25153.664980000001</v>
      </c>
      <c r="H408" s="4">
        <v>3949.599999</v>
      </c>
      <c r="I408" s="4">
        <v>3.9495999990000001</v>
      </c>
      <c r="J408" s="4">
        <v>3.9496000000000002E-3</v>
      </c>
      <c r="K408" s="4">
        <v>8.7073671499999996</v>
      </c>
      <c r="L408" s="4">
        <v>1.4999999999999999E-2</v>
      </c>
      <c r="M408" s="4">
        <v>2.9</v>
      </c>
      <c r="N408" s="4">
        <v>73.981780240000006</v>
      </c>
      <c r="O408" s="4">
        <v>6.9546121770560472</v>
      </c>
      <c r="P408" s="4">
        <v>26.954487671011147</v>
      </c>
      <c r="Q408" s="4">
        <v>68.464398684368319</v>
      </c>
      <c r="R408" s="4">
        <v>3154.5627713873805</v>
      </c>
      <c r="S408" s="4">
        <v>7581.2611665161767</v>
      </c>
      <c r="T408" s="4">
        <v>20090.342091267867</v>
      </c>
      <c r="U408" s="4">
        <v>136</v>
      </c>
      <c r="V408" s="4">
        <v>0.1</v>
      </c>
      <c r="W408" s="4">
        <v>0</v>
      </c>
    </row>
    <row r="409" spans="1:31" x14ac:dyDescent="0.25">
      <c r="A409" s="4" t="s">
        <v>127</v>
      </c>
      <c r="B409" s="4" t="s">
        <v>128</v>
      </c>
      <c r="C409" s="4">
        <v>7</v>
      </c>
      <c r="D409" s="4">
        <v>2</v>
      </c>
      <c r="E409" s="4">
        <v>14</v>
      </c>
      <c r="F409" s="4">
        <v>3445.5659700000001</v>
      </c>
      <c r="G409" s="4">
        <v>9130.7498190000006</v>
      </c>
      <c r="H409" s="4">
        <v>1433.7</v>
      </c>
      <c r="I409" s="4">
        <v>1.4337</v>
      </c>
      <c r="J409" s="4">
        <v>1.4337E-3</v>
      </c>
      <c r="K409" s="4">
        <v>3.1607636939999999</v>
      </c>
      <c r="L409" s="4">
        <v>1.4E-2</v>
      </c>
      <c r="M409" s="4">
        <v>3</v>
      </c>
      <c r="N409" s="4">
        <v>46.785371589999997</v>
      </c>
      <c r="O409" s="4">
        <v>7.4244719611899264</v>
      </c>
      <c r="P409" s="4">
        <v>24.485043560243199</v>
      </c>
      <c r="Q409" s="4">
        <v>62.192010643017724</v>
      </c>
      <c r="R409" s="4">
        <v>3367.6878378994684</v>
      </c>
      <c r="S409" s="4">
        <v>8093.4579137213859</v>
      </c>
      <c r="T409" s="4">
        <v>21447.663471361673</v>
      </c>
      <c r="U409" s="4">
        <v>62.2</v>
      </c>
      <c r="V409" s="4">
        <v>0.64</v>
      </c>
      <c r="W409" s="4">
        <v>0</v>
      </c>
    </row>
    <row r="410" spans="1:31" x14ac:dyDescent="0.25">
      <c r="A410" s="4" t="s">
        <v>129</v>
      </c>
      <c r="B410" s="4" t="s">
        <v>130</v>
      </c>
      <c r="C410" s="4">
        <v>7</v>
      </c>
      <c r="D410" s="4">
        <v>2</v>
      </c>
      <c r="E410" s="4">
        <v>14</v>
      </c>
      <c r="F410" s="4">
        <v>2275.6669069999998</v>
      </c>
      <c r="G410" s="4">
        <v>6030.517304</v>
      </c>
      <c r="H410" s="4">
        <v>946.90499999999997</v>
      </c>
      <c r="I410" s="4">
        <v>0.946905</v>
      </c>
      <c r="J410" s="4">
        <v>9.4690499999999995E-4</v>
      </c>
      <c r="K410" s="4">
        <v>2.0875657009999999</v>
      </c>
      <c r="L410" s="4">
        <v>1.2500000000000001E-2</v>
      </c>
      <c r="M410" s="4">
        <v>2.88</v>
      </c>
      <c r="N410" s="4">
        <v>49.457807510000002</v>
      </c>
      <c r="O410" s="4">
        <v>6.0250819002095559</v>
      </c>
      <c r="P410" s="4">
        <v>28.134256954815374</v>
      </c>
      <c r="Q410" s="4">
        <v>71.461012665231053</v>
      </c>
      <c r="R410" s="4">
        <v>2732.9344287040649</v>
      </c>
      <c r="S410" s="4">
        <v>6567.9750749917439</v>
      </c>
      <c r="T410" s="4">
        <v>17405.133948728122</v>
      </c>
      <c r="U410" s="4">
        <v>158</v>
      </c>
      <c r="V410" s="4">
        <v>4.2999999999999997E-2</v>
      </c>
      <c r="W410" s="4">
        <v>0</v>
      </c>
    </row>
    <row r="411" spans="1:31" x14ac:dyDescent="0.25">
      <c r="A411" s="4" t="s">
        <v>131</v>
      </c>
      <c r="B411" s="4" t="s">
        <v>132</v>
      </c>
      <c r="C411" s="4">
        <v>7</v>
      </c>
      <c r="D411" s="4">
        <v>2</v>
      </c>
      <c r="E411" s="4">
        <v>14</v>
      </c>
      <c r="F411" s="4">
        <v>3445.5659700000001</v>
      </c>
      <c r="G411" s="4">
        <v>9130.7498190000006</v>
      </c>
      <c r="H411" s="4">
        <v>1433.7</v>
      </c>
      <c r="I411" s="4">
        <v>1.4337</v>
      </c>
      <c r="J411" s="4">
        <v>1.4337E-3</v>
      </c>
      <c r="K411" s="4">
        <v>3.1607636939999999</v>
      </c>
      <c r="L411" s="4">
        <v>1.4E-2</v>
      </c>
      <c r="M411" s="4">
        <v>2.9</v>
      </c>
      <c r="N411" s="4">
        <v>53.419532879999998</v>
      </c>
      <c r="O411" s="4">
        <v>1.6757287015856983</v>
      </c>
      <c r="P411" s="4">
        <v>16.898023676388796</v>
      </c>
      <c r="Q411" s="4">
        <v>42.920980138027545</v>
      </c>
      <c r="R411" s="4">
        <v>760.09865717706373</v>
      </c>
      <c r="S411" s="4">
        <v>1826.7211179453586</v>
      </c>
      <c r="T411" s="4">
        <v>4840.8109625552006</v>
      </c>
      <c r="U411" s="4">
        <v>45.7</v>
      </c>
      <c r="V411" s="4">
        <v>0.2</v>
      </c>
      <c r="W411" s="4">
        <v>0</v>
      </c>
    </row>
    <row r="412" spans="1:31" x14ac:dyDescent="0.25">
      <c r="A412" s="4" t="s">
        <v>133</v>
      </c>
      <c r="B412" s="4" t="s">
        <v>134</v>
      </c>
      <c r="C412" s="4">
        <v>7</v>
      </c>
      <c r="D412" s="4">
        <v>3</v>
      </c>
      <c r="E412" s="4">
        <v>21</v>
      </c>
      <c r="F412" s="4">
        <v>13000</v>
      </c>
      <c r="G412" s="4">
        <v>34450</v>
      </c>
      <c r="H412" s="4">
        <v>5409.3</v>
      </c>
      <c r="I412" s="4">
        <v>5.4093</v>
      </c>
      <c r="J412" s="4">
        <v>5.4092999999999997E-3</v>
      </c>
      <c r="K412" s="4">
        <v>11.92545097</v>
      </c>
      <c r="L412" s="4">
        <v>1.2699999999999999E-2</v>
      </c>
      <c r="M412" s="4">
        <v>3.1</v>
      </c>
      <c r="N412" s="4">
        <v>65.450847319999994</v>
      </c>
      <c r="O412" s="4">
        <v>44.429910633084837</v>
      </c>
      <c r="P412" s="4">
        <v>39.385813850063023</v>
      </c>
      <c r="Q412" s="4">
        <v>100.03996717916007</v>
      </c>
      <c r="R412" s="4">
        <v>20153.092430026416</v>
      </c>
      <c r="S412" s="4">
        <v>48433.291107970232</v>
      </c>
      <c r="T412" s="4">
        <v>128348.22143612111</v>
      </c>
      <c r="U412" s="4">
        <v>114</v>
      </c>
      <c r="V412" s="4">
        <v>0.1</v>
      </c>
      <c r="W412" s="4">
        <v>0</v>
      </c>
    </row>
    <row r="413" spans="1:31" x14ac:dyDescent="0.25">
      <c r="A413" s="4" t="s">
        <v>135</v>
      </c>
      <c r="B413" s="4" t="s">
        <v>136</v>
      </c>
      <c r="C413" s="4">
        <v>7</v>
      </c>
      <c r="D413" s="4">
        <v>2</v>
      </c>
      <c r="E413" s="4">
        <v>14</v>
      </c>
      <c r="F413" s="4">
        <v>3445.5659700000001</v>
      </c>
      <c r="G413" s="4">
        <v>9130.7498190000006</v>
      </c>
      <c r="H413" s="4">
        <v>1433.7</v>
      </c>
      <c r="I413" s="4">
        <v>1.4337</v>
      </c>
      <c r="J413" s="4">
        <v>1.4337E-3</v>
      </c>
      <c r="K413" s="4">
        <v>3.1607636939999999</v>
      </c>
      <c r="L413" s="4">
        <v>1.2E-2</v>
      </c>
      <c r="M413" s="4">
        <v>3</v>
      </c>
      <c r="N413" s="4">
        <v>49.252205150000002</v>
      </c>
      <c r="O413" s="4">
        <v>2.4707968479792131</v>
      </c>
      <c r="P413" s="4">
        <v>17.86242013099146</v>
      </c>
      <c r="Q413" s="4">
        <v>45.370547132718308</v>
      </c>
      <c r="R413" s="4">
        <v>1120.7359308992993</v>
      </c>
      <c r="S413" s="4">
        <v>2693.429298003603</v>
      </c>
      <c r="T413" s="4">
        <v>7137.5876397095481</v>
      </c>
      <c r="U413" s="4">
        <v>60.5</v>
      </c>
      <c r="V413" s="4">
        <v>9.9000000000000005E-2</v>
      </c>
      <c r="W413" s="4">
        <v>0</v>
      </c>
    </row>
    <row r="414" spans="1:31" x14ac:dyDescent="0.25">
      <c r="A414" s="4" t="s">
        <v>137</v>
      </c>
      <c r="B414" s="4" t="s">
        <v>138</v>
      </c>
      <c r="C414" s="4">
        <v>7</v>
      </c>
      <c r="D414" s="4">
        <v>1</v>
      </c>
      <c r="E414" s="4">
        <v>7</v>
      </c>
      <c r="F414" s="4">
        <v>2118.4811340000001</v>
      </c>
      <c r="G414" s="4">
        <v>5613.9750059999997</v>
      </c>
      <c r="H414" s="4">
        <v>881.49999990000003</v>
      </c>
      <c r="I414" s="4">
        <v>0.88149999999999995</v>
      </c>
      <c r="J414" s="4">
        <v>8.8150000000000001E-4</v>
      </c>
      <c r="K414" s="4">
        <v>1.94337253</v>
      </c>
      <c r="L414" s="4">
        <v>1.2500000000000001E-2</v>
      </c>
      <c r="M414" s="4">
        <v>2.82</v>
      </c>
      <c r="N414" s="4">
        <v>52.391361189999998</v>
      </c>
      <c r="O414" s="4">
        <v>1.2821567714150832</v>
      </c>
      <c r="P414" s="4">
        <v>17.798283422627978</v>
      </c>
      <c r="Q414" s="4">
        <v>45.207639893475069</v>
      </c>
      <c r="R414" s="4">
        <v>581.57722029877402</v>
      </c>
      <c r="S414" s="4">
        <v>1397.686181924475</v>
      </c>
      <c r="T414" s="4">
        <v>3703.8683820998585</v>
      </c>
      <c r="U414" s="4">
        <v>50</v>
      </c>
      <c r="V414" s="4">
        <v>0.33500000000000002</v>
      </c>
      <c r="W414" s="4">
        <v>0</v>
      </c>
    </row>
    <row r="415" spans="1:31" x14ac:dyDescent="0.25">
      <c r="A415" s="4" t="s">
        <v>21</v>
      </c>
      <c r="B415" s="4" t="s">
        <v>22</v>
      </c>
      <c r="C415" s="4">
        <v>8</v>
      </c>
      <c r="D415" s="4">
        <v>1</v>
      </c>
      <c r="E415" s="4">
        <v>8</v>
      </c>
      <c r="F415" s="4">
        <v>314.44364339999998</v>
      </c>
      <c r="G415" s="4">
        <v>833.27565500000003</v>
      </c>
      <c r="H415" s="4">
        <v>130.84</v>
      </c>
      <c r="I415" s="4">
        <v>0.13084000000000001</v>
      </c>
      <c r="J415" s="4">
        <v>1.3083999999999999E-4</v>
      </c>
      <c r="K415" s="4">
        <v>0.28845248099999998</v>
      </c>
      <c r="L415" s="4">
        <v>1.6E-2</v>
      </c>
      <c r="M415" s="4">
        <v>3</v>
      </c>
      <c r="N415" s="4">
        <v>20.14683599</v>
      </c>
      <c r="O415" s="4">
        <v>4.5799951171440277E-2</v>
      </c>
      <c r="P415" s="4">
        <v>4.2950680245908579</v>
      </c>
      <c r="Q415" s="4">
        <v>10.90947278246078</v>
      </c>
      <c r="R415" s="4">
        <v>20.774533103863831</v>
      </c>
      <c r="S415" s="4">
        <v>49.926779869896251</v>
      </c>
      <c r="T415" s="4">
        <v>132.30596665522506</v>
      </c>
      <c r="U415" s="4">
        <v>11</v>
      </c>
      <c r="V415" s="4">
        <v>0.6</v>
      </c>
      <c r="W415" s="4">
        <v>0</v>
      </c>
    </row>
    <row r="416" spans="1:31" x14ac:dyDescent="0.25">
      <c r="A416" s="4" t="s">
        <v>23</v>
      </c>
      <c r="B416" s="4" t="s">
        <v>24</v>
      </c>
      <c r="C416" s="4">
        <v>8</v>
      </c>
      <c r="D416" s="4">
        <v>3</v>
      </c>
      <c r="E416" s="4">
        <v>24</v>
      </c>
      <c r="F416" s="4">
        <v>187644.9615</v>
      </c>
      <c r="G416" s="4">
        <v>497259.14809999999</v>
      </c>
      <c r="H416" s="4">
        <v>78079.068480000002</v>
      </c>
      <c r="I416" s="4">
        <v>78.079068480000004</v>
      </c>
      <c r="J416" s="4">
        <v>7.8079068000000001E-2</v>
      </c>
      <c r="K416" s="4">
        <v>172.13467600000001</v>
      </c>
      <c r="L416" s="4">
        <v>2.5999999999999999E-2</v>
      </c>
      <c r="M416" s="4">
        <v>3</v>
      </c>
      <c r="N416" s="4">
        <v>209.75221239999999</v>
      </c>
      <c r="O416" s="4">
        <v>1548.6196276465967</v>
      </c>
      <c r="P416" s="4">
        <v>118.13506906082436</v>
      </c>
      <c r="Q416" s="4">
        <v>300.06307541449388</v>
      </c>
      <c r="R416" s="4">
        <v>702442.88251335674</v>
      </c>
      <c r="S416" s="4">
        <v>1688158.8140191219</v>
      </c>
      <c r="T416" s="4">
        <v>4473620.8571506729</v>
      </c>
      <c r="U416" s="4">
        <v>330</v>
      </c>
      <c r="V416" s="4">
        <v>0.1</v>
      </c>
      <c r="W416" s="4">
        <v>0</v>
      </c>
    </row>
    <row r="417" spans="1:23" x14ac:dyDescent="0.25">
      <c r="A417" s="4" t="s">
        <v>25</v>
      </c>
      <c r="B417" s="4" t="s">
        <v>26</v>
      </c>
      <c r="C417" s="4">
        <v>8</v>
      </c>
      <c r="D417" s="4">
        <v>3</v>
      </c>
      <c r="E417" s="4">
        <v>24</v>
      </c>
      <c r="F417" s="4">
        <v>187644.9615</v>
      </c>
      <c r="G417" s="4">
        <v>497259.14809999999</v>
      </c>
      <c r="H417" s="4">
        <v>78079.068480000002</v>
      </c>
      <c r="I417" s="4">
        <v>78.079068480000004</v>
      </c>
      <c r="J417" s="4">
        <v>7.8079068000000001E-2</v>
      </c>
      <c r="K417" s="4">
        <v>172.13467600000001</v>
      </c>
      <c r="L417" s="4">
        <v>2.1399999999999999E-2</v>
      </c>
      <c r="M417" s="4">
        <v>2.96</v>
      </c>
      <c r="N417" s="4">
        <v>164.790708</v>
      </c>
      <c r="O417" s="4">
        <v>1219.1635457118855</v>
      </c>
      <c r="P417" s="4">
        <v>125.69748007106431</v>
      </c>
      <c r="Q417" s="4">
        <v>319.27159938050335</v>
      </c>
      <c r="R417" s="4">
        <v>553003.93977732467</v>
      </c>
      <c r="S417" s="4">
        <v>1329016.918474705</v>
      </c>
      <c r="T417" s="4">
        <v>3521894.8339579678</v>
      </c>
      <c r="U417" s="4">
        <v>358.7</v>
      </c>
      <c r="V417" s="4">
        <v>9.1999999999999998E-2</v>
      </c>
      <c r="W417" s="4">
        <v>0</v>
      </c>
    </row>
    <row r="418" spans="1:23" x14ac:dyDescent="0.25">
      <c r="A418" s="4" t="s">
        <v>27</v>
      </c>
      <c r="B418" s="4" t="s">
        <v>28</v>
      </c>
      <c r="C418" s="4">
        <v>8</v>
      </c>
      <c r="D418" s="4">
        <v>1</v>
      </c>
      <c r="E418" s="4">
        <v>8</v>
      </c>
      <c r="F418" s="4">
        <v>12774.81374</v>
      </c>
      <c r="G418" s="4">
        <v>33853.256419999998</v>
      </c>
      <c r="H418" s="4">
        <v>5315.5999970000003</v>
      </c>
      <c r="I418" s="4">
        <v>5.3155999969999996</v>
      </c>
      <c r="J418" s="4">
        <v>5.3156000000000002E-3</v>
      </c>
      <c r="K418" s="4">
        <v>11.718878070000001</v>
      </c>
      <c r="L418" s="4">
        <v>1.0999999999999999E-2</v>
      </c>
      <c r="M418" s="4">
        <v>2.9</v>
      </c>
      <c r="N418" s="4">
        <v>91.212642349999996</v>
      </c>
      <c r="O418" s="4">
        <v>6.7730209639303141</v>
      </c>
      <c r="P418" s="4">
        <v>29.724641495159684</v>
      </c>
      <c r="Q418" s="4">
        <v>75.500589397705596</v>
      </c>
      <c r="R418" s="4">
        <v>3072.1942846977322</v>
      </c>
      <c r="S418" s="4">
        <v>7383.3075815855145</v>
      </c>
      <c r="T418" s="4">
        <v>19565.765091201614</v>
      </c>
      <c r="U418" s="4">
        <v>94.6</v>
      </c>
      <c r="V418" s="4">
        <v>0.2</v>
      </c>
      <c r="W418" s="4">
        <v>0</v>
      </c>
    </row>
    <row r="419" spans="1:23" x14ac:dyDescent="0.25">
      <c r="A419" s="4" t="s">
        <v>29</v>
      </c>
      <c r="B419" s="4" t="s">
        <v>30</v>
      </c>
      <c r="C419" s="4">
        <v>8</v>
      </c>
      <c r="D419" s="4">
        <v>7</v>
      </c>
      <c r="E419" s="2">
        <v>56</v>
      </c>
      <c r="F419" s="4">
        <v>61342.911800000002</v>
      </c>
      <c r="G419" s="4">
        <v>162558.266</v>
      </c>
      <c r="H419" s="4">
        <v>25524.785599999999</v>
      </c>
      <c r="I419" s="4">
        <v>25.524785600000001</v>
      </c>
      <c r="J419" s="4">
        <v>2.5524786000000001E-2</v>
      </c>
      <c r="K419" s="4">
        <v>56.272452829999999</v>
      </c>
      <c r="L419" s="4">
        <v>3.2499999999999999E-3</v>
      </c>
      <c r="M419" s="4">
        <v>3</v>
      </c>
      <c r="N419" s="4">
        <v>198.7740015</v>
      </c>
      <c r="O419" s="4">
        <v>213.14318719559066</v>
      </c>
      <c r="P419" s="4">
        <v>121.98817495439913</v>
      </c>
      <c r="Q419" s="4">
        <v>309.8499643841738</v>
      </c>
      <c r="R419" s="4">
        <v>96680.238406433156</v>
      </c>
      <c r="S419" s="4">
        <v>232348.56622550625</v>
      </c>
      <c r="T419" s="4">
        <v>615723.70049759152</v>
      </c>
      <c r="U419" s="4">
        <v>311</v>
      </c>
      <c r="V419" s="4">
        <v>0.1</v>
      </c>
      <c r="W419" s="4">
        <v>0</v>
      </c>
    </row>
    <row r="420" spans="1:23" x14ac:dyDescent="0.25">
      <c r="A420" s="2" t="s">
        <v>31</v>
      </c>
      <c r="B420" s="4" t="s">
        <v>32</v>
      </c>
      <c r="C420" s="4">
        <v>8</v>
      </c>
      <c r="D420" s="4">
        <v>1</v>
      </c>
      <c r="E420" s="4">
        <v>8</v>
      </c>
      <c r="F420" s="4">
        <v>314.44364339999998</v>
      </c>
      <c r="G420" s="4">
        <v>833.27565500000003</v>
      </c>
      <c r="H420" s="4">
        <v>130.84000001874</v>
      </c>
      <c r="I420" s="4">
        <v>0.13084000001873999</v>
      </c>
      <c r="J420" s="4">
        <v>1.3084000001873999E-4</v>
      </c>
      <c r="K420" s="4">
        <v>0.28845248084131453</v>
      </c>
      <c r="L420" s="3">
        <v>1.1599999999999999E-2</v>
      </c>
      <c r="M420" s="3">
        <v>3</v>
      </c>
      <c r="N420" s="4">
        <v>22.426466342807739</v>
      </c>
      <c r="O420" s="4">
        <v>0.63377161159668749</v>
      </c>
      <c r="P420" s="4">
        <v>11.478363306396623</v>
      </c>
      <c r="Q420" s="4">
        <v>29.155042798247422</v>
      </c>
      <c r="R420" s="2">
        <v>287.47430922185566</v>
      </c>
      <c r="S420" s="2">
        <v>690.87793612558437</v>
      </c>
      <c r="T420" s="2">
        <v>1830.8265307327986</v>
      </c>
      <c r="U420" s="2">
        <v>29.172666666666665</v>
      </c>
      <c r="V420" s="2">
        <v>0.92646666666666677</v>
      </c>
      <c r="W420" s="2">
        <v>0</v>
      </c>
    </row>
    <row r="421" spans="1:23" x14ac:dyDescent="0.25">
      <c r="A421" s="4" t="s">
        <v>33</v>
      </c>
      <c r="B421" s="4" t="s">
        <v>34</v>
      </c>
      <c r="C421" s="4">
        <v>8</v>
      </c>
      <c r="D421" s="4">
        <v>2</v>
      </c>
      <c r="E421" s="4">
        <v>16</v>
      </c>
      <c r="F421" s="4">
        <v>2451.3338140000001</v>
      </c>
      <c r="G421" s="4">
        <v>6496.0346079999999</v>
      </c>
      <c r="H421" s="4">
        <v>1020</v>
      </c>
      <c r="I421" s="4">
        <v>1.02</v>
      </c>
      <c r="J421" s="4">
        <v>1.0200000000000001E-3</v>
      </c>
      <c r="K421" s="4">
        <v>2.2487124000000001</v>
      </c>
      <c r="L421" s="4">
        <v>1.4999999999999999E-2</v>
      </c>
      <c r="M421" s="4">
        <v>3</v>
      </c>
      <c r="N421" s="4">
        <v>40.816551019999999</v>
      </c>
      <c r="O421" s="4">
        <v>6.1485264795531931</v>
      </c>
      <c r="P421" s="4">
        <v>22.470615334563767</v>
      </c>
      <c r="Q421" s="4">
        <v>57.075362949791973</v>
      </c>
      <c r="R421" s="4">
        <v>2788.928014602604</v>
      </c>
      <c r="S421" s="4">
        <v>6702.5426931088768</v>
      </c>
      <c r="T421" s="4">
        <v>17761.738136738524</v>
      </c>
      <c r="U421" s="4">
        <v>58.9</v>
      </c>
      <c r="V421" s="4">
        <v>0.22</v>
      </c>
      <c r="W421" s="4">
        <v>0.20699999999999999</v>
      </c>
    </row>
    <row r="422" spans="1:23" x14ac:dyDescent="0.25">
      <c r="A422" s="4" t="s">
        <v>35</v>
      </c>
      <c r="B422" s="4" t="s">
        <v>36</v>
      </c>
      <c r="C422" s="4">
        <v>8</v>
      </c>
      <c r="D422" s="4">
        <v>1</v>
      </c>
      <c r="E422" s="4">
        <v>8</v>
      </c>
      <c r="F422" s="4">
        <v>314.44364339999998</v>
      </c>
      <c r="G422" s="4">
        <v>833.27565500000003</v>
      </c>
      <c r="H422" s="4">
        <v>130.84</v>
      </c>
      <c r="I422" s="4">
        <v>0.13084000000000001</v>
      </c>
      <c r="J422" s="4">
        <v>1.3083999999999999E-4</v>
      </c>
      <c r="K422" s="4">
        <v>0.28845248099999998</v>
      </c>
      <c r="L422" s="4">
        <v>2.1000000000000001E-2</v>
      </c>
      <c r="M422" s="4">
        <v>3</v>
      </c>
      <c r="N422" s="4">
        <v>18.400957129999998</v>
      </c>
      <c r="O422" s="4">
        <v>0.42873531792242975</v>
      </c>
      <c r="P422" s="4">
        <v>8.2675790819937944</v>
      </c>
      <c r="Q422" s="4">
        <v>20.99965086826424</v>
      </c>
      <c r="R422" s="4">
        <v>194.47130023424887</v>
      </c>
      <c r="S422" s="4">
        <v>467.36673932768292</v>
      </c>
      <c r="T422" s="4">
        <v>1238.5218592183596</v>
      </c>
      <c r="U422" s="4">
        <v>21.02</v>
      </c>
      <c r="V422" s="4">
        <v>0.86</v>
      </c>
      <c r="W422" s="4">
        <v>-6.9989999999999997E-2</v>
      </c>
    </row>
    <row r="423" spans="1:23" x14ac:dyDescent="0.25">
      <c r="A423" s="4" t="s">
        <v>37</v>
      </c>
      <c r="B423" s="4" t="s">
        <v>38</v>
      </c>
      <c r="C423" s="4">
        <v>8</v>
      </c>
      <c r="D423" s="4">
        <v>9</v>
      </c>
      <c r="E423" s="4">
        <v>72</v>
      </c>
      <c r="F423" s="4">
        <v>1772528860</v>
      </c>
      <c r="G423" s="4">
        <v>4697201480</v>
      </c>
      <c r="H423" s="4">
        <v>737549258.60000002</v>
      </c>
      <c r="I423" s="4">
        <v>737549.25859999994</v>
      </c>
      <c r="J423" s="4">
        <v>737.54925860000003</v>
      </c>
      <c r="K423" s="4">
        <v>1626015.8470000001</v>
      </c>
      <c r="L423" s="2">
        <v>6.0000000000000001E-3</v>
      </c>
      <c r="M423" s="4">
        <v>3</v>
      </c>
      <c r="N423" s="4">
        <v>1544.971047</v>
      </c>
      <c r="O423" s="4">
        <v>122040.48826370828</v>
      </c>
      <c r="P423" s="4">
        <v>825.73228346456665</v>
      </c>
      <c r="Q423" s="4">
        <v>2097.3599999999992</v>
      </c>
      <c r="R423" s="2">
        <v>55356700.140481479</v>
      </c>
      <c r="S423" s="2">
        <v>133037010.67166904</v>
      </c>
      <c r="T423" s="2">
        <v>352548078.27992296</v>
      </c>
      <c r="U423" s="2">
        <v>2097.3599999999997</v>
      </c>
      <c r="V423" s="2">
        <v>0.5</v>
      </c>
      <c r="W423" s="2">
        <v>0</v>
      </c>
    </row>
    <row r="424" spans="1:23" x14ac:dyDescent="0.25">
      <c r="A424" s="4" t="s">
        <v>39</v>
      </c>
      <c r="B424" s="4" t="s">
        <v>40</v>
      </c>
      <c r="C424" s="4">
        <v>8</v>
      </c>
      <c r="D424" s="4">
        <v>2</v>
      </c>
      <c r="E424" s="4">
        <v>16</v>
      </c>
      <c r="F424" s="4">
        <v>52871.905789999997</v>
      </c>
      <c r="G424" s="4">
        <v>140110.5503</v>
      </c>
      <c r="H424" s="4">
        <v>22000</v>
      </c>
      <c r="I424" s="4">
        <v>22</v>
      </c>
      <c r="J424" s="4">
        <v>2.1999999999999999E-2</v>
      </c>
      <c r="K424" s="4">
        <v>48.501640000000002</v>
      </c>
      <c r="L424" s="4">
        <v>1.2E-2</v>
      </c>
      <c r="M424" s="4">
        <v>3</v>
      </c>
      <c r="N424" s="4">
        <v>122.39034100000001</v>
      </c>
      <c r="O424" s="4">
        <v>51.163115634360331</v>
      </c>
      <c r="P424" s="4">
        <v>49.050896368692506</v>
      </c>
      <c r="Q424" s="4">
        <v>124.58927677647897</v>
      </c>
      <c r="R424" s="4">
        <v>23207.226476381566</v>
      </c>
      <c r="S424" s="4">
        <v>55773.195088636297</v>
      </c>
      <c r="T424" s="4">
        <v>147798.96698488618</v>
      </c>
      <c r="U424" s="4">
        <v>150.93</v>
      </c>
      <c r="V424" s="4">
        <v>0.11</v>
      </c>
      <c r="W424" s="4">
        <v>0.13</v>
      </c>
    </row>
    <row r="425" spans="1:23" x14ac:dyDescent="0.25">
      <c r="A425" s="4" t="s">
        <v>41</v>
      </c>
      <c r="B425" s="4" t="s">
        <v>42</v>
      </c>
      <c r="C425" s="4">
        <v>8</v>
      </c>
      <c r="D425" s="4">
        <v>4</v>
      </c>
      <c r="E425" s="4">
        <v>32</v>
      </c>
      <c r="F425" s="4">
        <v>24995.308690000002</v>
      </c>
      <c r="G425" s="4">
        <v>66237.568020000006</v>
      </c>
      <c r="H425" s="4">
        <v>10400.54795</v>
      </c>
      <c r="I425" s="4">
        <v>10.40054795</v>
      </c>
      <c r="J425" s="4">
        <v>1.0400548000000001E-2</v>
      </c>
      <c r="K425" s="4">
        <v>22.92925601</v>
      </c>
      <c r="L425" s="4">
        <v>1.34E-2</v>
      </c>
      <c r="M425" s="4">
        <v>3.1</v>
      </c>
      <c r="N425" s="4">
        <v>79.42995741</v>
      </c>
      <c r="O425" s="4">
        <v>33.685084090738826</v>
      </c>
      <c r="P425" s="4">
        <v>35.402746800877338</v>
      </c>
      <c r="Q425" s="4">
        <v>89.922976874228439</v>
      </c>
      <c r="R425" s="4">
        <v>15279.315297302403</v>
      </c>
      <c r="S425" s="4">
        <v>36720.296316516229</v>
      </c>
      <c r="T425" s="4">
        <v>97308.785238768003</v>
      </c>
      <c r="U425" s="4">
        <v>91.5</v>
      </c>
      <c r="V425" s="4">
        <v>0.12690000000000001</v>
      </c>
      <c r="W425" s="4">
        <v>0</v>
      </c>
    </row>
    <row r="426" spans="1:23" x14ac:dyDescent="0.25">
      <c r="A426" s="4" t="s">
        <v>43</v>
      </c>
      <c r="B426" s="4" t="s">
        <v>44</v>
      </c>
      <c r="C426" s="4">
        <v>8</v>
      </c>
      <c r="D426" s="4">
        <v>2</v>
      </c>
      <c r="E426" s="4">
        <v>16</v>
      </c>
      <c r="F426" s="4">
        <v>2451.3338140000001</v>
      </c>
      <c r="G426" s="4">
        <v>6496.0346079999999</v>
      </c>
      <c r="H426" s="4">
        <v>1020</v>
      </c>
      <c r="I426" s="4">
        <v>1.02</v>
      </c>
      <c r="J426" s="4">
        <v>1.0200000000000001E-3</v>
      </c>
      <c r="K426" s="4">
        <v>2.2487124000000001</v>
      </c>
      <c r="L426" s="4">
        <v>1.44E-2</v>
      </c>
      <c r="M426" s="4">
        <v>3</v>
      </c>
      <c r="N426" s="4">
        <v>41.375751340000001</v>
      </c>
      <c r="O426" s="4">
        <v>3.4231381405788768</v>
      </c>
      <c r="P426" s="4">
        <v>18.738824631135429</v>
      </c>
      <c r="Q426" s="4">
        <v>47.596614563083989</v>
      </c>
      <c r="R426" s="2">
        <v>1552.7111885852785</v>
      </c>
      <c r="S426" s="2">
        <v>3731.5818038579146</v>
      </c>
      <c r="T426" s="2">
        <v>9888.691780223473</v>
      </c>
      <c r="U426" s="2">
        <v>47.633333333333333</v>
      </c>
      <c r="V426" s="2">
        <v>0.44799999999999995</v>
      </c>
      <c r="W426" s="2">
        <v>0</v>
      </c>
    </row>
    <row r="427" spans="1:23" x14ac:dyDescent="0.25">
      <c r="A427" s="4" t="s">
        <v>45</v>
      </c>
      <c r="B427" s="4" t="s">
        <v>46</v>
      </c>
      <c r="C427" s="4">
        <v>8</v>
      </c>
      <c r="D427" s="4">
        <v>5</v>
      </c>
      <c r="E427" s="4">
        <v>40</v>
      </c>
      <c r="F427" s="4">
        <v>7633.7023829999998</v>
      </c>
      <c r="G427" s="4">
        <v>20229.311320000001</v>
      </c>
      <c r="H427" s="4">
        <v>3176.383562</v>
      </c>
      <c r="I427" s="4">
        <v>3.1763835619999998</v>
      </c>
      <c r="J427" s="4">
        <v>3.176384E-3</v>
      </c>
      <c r="K427" s="4">
        <v>7.0027187279999996</v>
      </c>
      <c r="L427" s="4">
        <v>3.96E-3</v>
      </c>
      <c r="M427" s="4">
        <v>3.2</v>
      </c>
      <c r="N427" s="4">
        <v>69.99617336</v>
      </c>
      <c r="O427" s="4">
        <v>743.63255624491262</v>
      </c>
      <c r="P427" s="4">
        <v>118.4115978456126</v>
      </c>
      <c r="Q427" s="4">
        <v>300.76545852785603</v>
      </c>
      <c r="R427" s="2">
        <v>337306.45473819191</v>
      </c>
      <c r="S427" s="2">
        <v>810637.95899589499</v>
      </c>
      <c r="T427" s="2">
        <v>2148190.5913391216</v>
      </c>
      <c r="U427" s="2">
        <v>300.78571428571428</v>
      </c>
      <c r="V427" s="2">
        <v>0.24014285714285719</v>
      </c>
      <c r="W427" s="2">
        <v>0</v>
      </c>
    </row>
    <row r="428" spans="1:23" x14ac:dyDescent="0.25">
      <c r="A428" s="2" t="s">
        <v>47</v>
      </c>
      <c r="B428" s="4" t="s">
        <v>48</v>
      </c>
      <c r="C428" s="4">
        <v>8</v>
      </c>
      <c r="D428" s="4">
        <v>1</v>
      </c>
      <c r="E428" s="4">
        <v>8</v>
      </c>
      <c r="F428" s="4">
        <v>345.5659698</v>
      </c>
      <c r="G428" s="4">
        <v>915.74981979999995</v>
      </c>
      <c r="H428" s="4">
        <v>143.79000003377999</v>
      </c>
      <c r="I428" s="4">
        <v>0.14379000003377998</v>
      </c>
      <c r="J428" s="4">
        <v>1.4379000003377998E-4</v>
      </c>
      <c r="K428" s="4">
        <v>0.31700230987447198</v>
      </c>
      <c r="L428" s="3">
        <v>1.23E-2</v>
      </c>
      <c r="M428" s="3">
        <v>3.2</v>
      </c>
      <c r="N428" s="4">
        <v>18.672173165729784</v>
      </c>
      <c r="O428" s="4">
        <v>3.3027278870807972</v>
      </c>
      <c r="P428" s="4">
        <v>15.290683160419015</v>
      </c>
      <c r="Q428" s="4">
        <v>38.838335227464299</v>
      </c>
      <c r="R428" s="2">
        <v>1498.0939513752016</v>
      </c>
      <c r="S428" s="2">
        <v>3600.3219211131977</v>
      </c>
      <c r="T428" s="2">
        <v>9540.8530909499732</v>
      </c>
      <c r="U428" s="2">
        <v>39.200000000000003</v>
      </c>
      <c r="V428" s="2">
        <v>0.58571428571428563</v>
      </c>
      <c r="W428" s="2">
        <v>0</v>
      </c>
    </row>
    <row r="429" spans="1:23" x14ac:dyDescent="0.25">
      <c r="A429" s="2" t="s">
        <v>49</v>
      </c>
      <c r="B429" s="4" t="s">
        <v>50</v>
      </c>
      <c r="C429" s="4">
        <v>8</v>
      </c>
      <c r="D429" s="4">
        <v>1</v>
      </c>
      <c r="E429" s="4">
        <v>8</v>
      </c>
      <c r="F429" s="4">
        <v>2451.3338140000001</v>
      </c>
      <c r="G429" s="4">
        <v>6496.0346079999999</v>
      </c>
      <c r="H429" s="4">
        <v>1020.0000000054</v>
      </c>
      <c r="I429" s="4">
        <v>1.0200000000053999</v>
      </c>
      <c r="J429" s="4">
        <v>1.0200000000053998E-3</v>
      </c>
      <c r="K429" s="4">
        <v>2.2487124000119048</v>
      </c>
      <c r="L429" s="3">
        <v>1.2E-2</v>
      </c>
      <c r="M429" s="3">
        <v>3.1</v>
      </c>
      <c r="N429" s="4">
        <v>38.916622113975315</v>
      </c>
      <c r="O429" s="4">
        <v>3.6069534357875623</v>
      </c>
      <c r="P429" s="4">
        <v>17.844200932900726</v>
      </c>
      <c r="Q429" s="4">
        <v>45.324270369567849</v>
      </c>
      <c r="R429" s="2">
        <v>1636.0885031377572</v>
      </c>
      <c r="S429" s="2">
        <v>3931.9598729578402</v>
      </c>
      <c r="T429" s="2">
        <v>10419.693663338276</v>
      </c>
      <c r="U429" s="2">
        <v>54.3</v>
      </c>
      <c r="V429" s="2">
        <v>0.22500000000000001</v>
      </c>
      <c r="W429" s="2">
        <v>0</v>
      </c>
    </row>
    <row r="430" spans="1:23" x14ac:dyDescent="0.25">
      <c r="A430" s="2" t="s">
        <v>51</v>
      </c>
      <c r="B430" s="4" t="s">
        <v>52</v>
      </c>
      <c r="C430" s="4">
        <v>8</v>
      </c>
      <c r="D430" s="4">
        <v>1</v>
      </c>
      <c r="E430" s="4">
        <v>8</v>
      </c>
      <c r="F430" s="4">
        <v>3970.9204519999998</v>
      </c>
      <c r="G430" s="4">
        <v>10522.939200000001</v>
      </c>
      <c r="H430" s="4">
        <v>1652.3000000771999</v>
      </c>
      <c r="I430" s="4">
        <v>1.6523000000771999</v>
      </c>
      <c r="J430" s="4">
        <v>1.6523000000772E-3</v>
      </c>
      <c r="K430" s="4">
        <v>3.6426936261701961</v>
      </c>
      <c r="L430" s="3">
        <v>1.24E-2</v>
      </c>
      <c r="M430" s="3">
        <v>3.2</v>
      </c>
      <c r="N430" s="4">
        <v>39.94463945663405</v>
      </c>
      <c r="O430" s="4">
        <v>0.22780925292423412</v>
      </c>
      <c r="P430" s="4">
        <v>6.613346260848795</v>
      </c>
      <c r="Q430" s="4">
        <v>16.797899502555939</v>
      </c>
      <c r="R430" s="2">
        <v>103.33266183026286</v>
      </c>
      <c r="S430" s="2">
        <v>248.33612552334262</v>
      </c>
      <c r="T430" s="2">
        <v>658.09073263685787</v>
      </c>
      <c r="U430" s="4">
        <v>20.9</v>
      </c>
      <c r="V430" s="4">
        <v>0.19500000000000001</v>
      </c>
      <c r="W430" s="4">
        <v>-0.35</v>
      </c>
    </row>
    <row r="431" spans="1:23" x14ac:dyDescent="0.25">
      <c r="A431" s="4" t="s">
        <v>53</v>
      </c>
      <c r="B431" s="4" t="s">
        <v>54</v>
      </c>
      <c r="C431" s="4">
        <v>8</v>
      </c>
      <c r="D431" s="4">
        <v>2</v>
      </c>
      <c r="E431" s="4">
        <v>16</v>
      </c>
      <c r="F431" s="4">
        <v>3970.9204519999998</v>
      </c>
      <c r="G431" s="4">
        <v>10522.939200000001</v>
      </c>
      <c r="H431" s="4">
        <v>1652.3</v>
      </c>
      <c r="I431" s="4">
        <v>1.6523000000000001</v>
      </c>
      <c r="J431" s="4">
        <v>1.6523E-3</v>
      </c>
      <c r="K431" s="4">
        <v>3.6426936259999998</v>
      </c>
      <c r="L431" s="4">
        <v>1.2E-2</v>
      </c>
      <c r="M431" s="4">
        <v>2.95</v>
      </c>
      <c r="N431" s="4">
        <v>55.208073880000001</v>
      </c>
      <c r="O431" s="4">
        <v>1.2385753690707848</v>
      </c>
      <c r="P431" s="4">
        <v>15.078399633274598</v>
      </c>
      <c r="Q431" s="4">
        <v>38.299135068517479</v>
      </c>
      <c r="R431" s="4">
        <v>561.80900521213846</v>
      </c>
      <c r="S431" s="4">
        <v>1350.1778543911041</v>
      </c>
      <c r="T431" s="4">
        <v>3577.9713141364259</v>
      </c>
      <c r="U431" s="4">
        <v>41</v>
      </c>
      <c r="V431" s="4">
        <v>0.17</v>
      </c>
      <c r="W431" s="4">
        <v>0</v>
      </c>
    </row>
    <row r="432" spans="1:23" x14ac:dyDescent="0.25">
      <c r="A432" s="4" t="s">
        <v>55</v>
      </c>
      <c r="B432" s="4" t="s">
        <v>56</v>
      </c>
      <c r="C432" s="4">
        <v>8</v>
      </c>
      <c r="D432" s="4">
        <v>1</v>
      </c>
      <c r="E432" s="4">
        <v>8</v>
      </c>
      <c r="F432" s="4">
        <v>10846.19082</v>
      </c>
      <c r="G432" s="4">
        <v>28742.40567</v>
      </c>
      <c r="H432" s="4">
        <v>4513.1000000000004</v>
      </c>
      <c r="I432" s="4">
        <v>4.5130999999999997</v>
      </c>
      <c r="J432" s="4">
        <v>4.5130999999999999E-3</v>
      </c>
      <c r="K432" s="4">
        <v>9.9496705219999999</v>
      </c>
      <c r="L432" s="4">
        <v>1.2999999999999999E-2</v>
      </c>
      <c r="M432" s="4">
        <v>3</v>
      </c>
      <c r="N432" s="4">
        <v>70.281960589999997</v>
      </c>
      <c r="O432" s="4">
        <v>15.157460260179651</v>
      </c>
      <c r="P432" s="4">
        <v>31.838265331928827</v>
      </c>
      <c r="Q432" s="4">
        <v>80.869193943099219</v>
      </c>
      <c r="R432" s="4">
        <v>6875.3164990699761</v>
      </c>
      <c r="S432" s="4">
        <v>16523.23119218932</v>
      </c>
      <c r="T432" s="4">
        <v>43786.562659301693</v>
      </c>
      <c r="U432" s="4">
        <v>152</v>
      </c>
      <c r="V432" s="4">
        <v>9.6000000000000002E-2</v>
      </c>
      <c r="W432" s="4">
        <v>0.09</v>
      </c>
    </row>
    <row r="433" spans="1:23" x14ac:dyDescent="0.25">
      <c r="A433" s="4" t="s">
        <v>57</v>
      </c>
      <c r="B433" s="4" t="s">
        <v>58</v>
      </c>
      <c r="C433" s="4">
        <v>8</v>
      </c>
      <c r="D433" s="4">
        <v>2</v>
      </c>
      <c r="E433" s="4">
        <v>16</v>
      </c>
      <c r="F433" s="4">
        <v>8090.60322</v>
      </c>
      <c r="G433" s="4">
        <v>21440.098529999999</v>
      </c>
      <c r="H433" s="4">
        <v>3366.5</v>
      </c>
      <c r="I433" s="4">
        <v>3.3664999999999998</v>
      </c>
      <c r="J433" s="4">
        <v>3.3665000000000001E-3</v>
      </c>
      <c r="K433" s="4">
        <v>7.42185323</v>
      </c>
      <c r="L433" s="4">
        <v>4.0000000000000001E-3</v>
      </c>
      <c r="M433" s="4">
        <v>3.1</v>
      </c>
      <c r="N433" s="4">
        <v>65.831265509999994</v>
      </c>
      <c r="O433" s="4">
        <v>5.2192756664873734</v>
      </c>
      <c r="P433" s="4">
        <v>28.653099399521899</v>
      </c>
      <c r="Q433" s="4">
        <v>72.778872474785629</v>
      </c>
      <c r="R433" s="4">
        <v>2367.426434708645</v>
      </c>
      <c r="S433" s="4">
        <v>5689.5612465961185</v>
      </c>
      <c r="T433" s="4">
        <v>15077.337303479713</v>
      </c>
      <c r="U433" s="4">
        <v>72.900000000000006</v>
      </c>
      <c r="V433" s="4">
        <v>0.4</v>
      </c>
      <c r="W433" s="4">
        <v>0</v>
      </c>
    </row>
    <row r="434" spans="1:23" x14ac:dyDescent="0.25">
      <c r="A434" s="4" t="s">
        <v>59</v>
      </c>
      <c r="B434" s="4" t="s">
        <v>60</v>
      </c>
      <c r="C434" s="4">
        <v>8</v>
      </c>
      <c r="D434" s="4">
        <v>2</v>
      </c>
      <c r="E434" s="4">
        <v>16</v>
      </c>
      <c r="F434" s="4">
        <v>3970.9204519999998</v>
      </c>
      <c r="G434" s="4">
        <v>10522.939200000001</v>
      </c>
      <c r="H434" s="4">
        <v>1652.3</v>
      </c>
      <c r="I434" s="4">
        <v>1.6523000000000001</v>
      </c>
      <c r="J434" s="4">
        <v>1.6523E-3</v>
      </c>
      <c r="K434" s="4">
        <v>3.6426936259999998</v>
      </c>
      <c r="L434" s="4">
        <v>1.6799999999999999E-2</v>
      </c>
      <c r="M434" s="4">
        <v>3.1</v>
      </c>
      <c r="N434" s="4">
        <v>40.791912869999997</v>
      </c>
      <c r="O434" s="4">
        <v>336.75795576802403</v>
      </c>
      <c r="P434" s="4">
        <v>69.16718528393217</v>
      </c>
      <c r="Q434" s="4">
        <v>175.6846506211877</v>
      </c>
      <c r="R434" s="4">
        <v>152751.02093241649</v>
      </c>
      <c r="S434" s="4">
        <v>367101.70856144308</v>
      </c>
      <c r="T434" s="4">
        <v>972819.5276878241</v>
      </c>
      <c r="U434" s="4">
        <v>263.2</v>
      </c>
      <c r="V434" s="4">
        <v>7.0000000000000007E-2</v>
      </c>
      <c r="W434" s="4">
        <v>0.27</v>
      </c>
    </row>
    <row r="435" spans="1:23" x14ac:dyDescent="0.25">
      <c r="A435" s="4" t="s">
        <v>61</v>
      </c>
      <c r="B435" s="4" t="s">
        <v>62</v>
      </c>
      <c r="C435" s="4">
        <v>8</v>
      </c>
      <c r="D435" s="4">
        <v>1</v>
      </c>
      <c r="E435" s="4">
        <v>8</v>
      </c>
      <c r="F435" s="4">
        <v>455.49146839999997</v>
      </c>
      <c r="G435" s="4">
        <v>1207.0523909999999</v>
      </c>
      <c r="H435" s="4">
        <v>189.53</v>
      </c>
      <c r="I435" s="4">
        <v>0.18953</v>
      </c>
      <c r="J435" s="4">
        <v>1.8953000000000001E-4</v>
      </c>
      <c r="K435" s="4">
        <v>0.41784162899999999</v>
      </c>
      <c r="L435" s="4">
        <v>1.2500000000000001E-2</v>
      </c>
      <c r="M435" s="4">
        <v>3</v>
      </c>
      <c r="N435" s="4">
        <v>24.750804309999999</v>
      </c>
      <c r="O435" s="4">
        <v>0.7890982822677115</v>
      </c>
      <c r="P435" s="4">
        <v>12.044683636751865</v>
      </c>
      <c r="Q435" s="4">
        <v>30.593496437349735</v>
      </c>
      <c r="R435" s="4">
        <v>357.92938568447693</v>
      </c>
      <c r="S435" s="4">
        <v>860.20039818427529</v>
      </c>
      <c r="T435" s="4">
        <v>2279.5310551883294</v>
      </c>
      <c r="U435" s="4">
        <v>33.700000000000003</v>
      </c>
      <c r="V435" s="4">
        <v>0.32</v>
      </c>
      <c r="W435" s="4">
        <v>0.55000000000000004</v>
      </c>
    </row>
    <row r="436" spans="1:23" x14ac:dyDescent="0.25">
      <c r="A436" s="4" t="s">
        <v>63</v>
      </c>
      <c r="B436" s="4" t="s">
        <v>64</v>
      </c>
      <c r="C436" s="4">
        <v>8</v>
      </c>
      <c r="D436" s="4">
        <v>2</v>
      </c>
      <c r="E436" s="4">
        <v>16</v>
      </c>
      <c r="F436" s="4">
        <v>2451.3338140000001</v>
      </c>
      <c r="G436" s="4">
        <v>6496.0346079999999</v>
      </c>
      <c r="H436" s="4">
        <v>1020</v>
      </c>
      <c r="I436" s="4">
        <v>1.02</v>
      </c>
      <c r="J436" s="4">
        <v>1.0200000000000001E-3</v>
      </c>
      <c r="K436" s="4">
        <v>2.2487124000000001</v>
      </c>
      <c r="L436" s="4">
        <v>1.2E-2</v>
      </c>
      <c r="M436" s="4">
        <v>3.1</v>
      </c>
      <c r="N436" s="4">
        <v>38.916622109999999</v>
      </c>
      <c r="O436" s="4">
        <v>2.9496686292408216</v>
      </c>
      <c r="P436" s="4">
        <v>16.722996653081008</v>
      </c>
      <c r="Q436" s="4">
        <v>42.476411498825762</v>
      </c>
      <c r="R436" s="4">
        <v>1337.9487754083796</v>
      </c>
      <c r="S436" s="4">
        <v>3215.4500730794989</v>
      </c>
      <c r="T436" s="4">
        <v>8520.9426936606724</v>
      </c>
      <c r="U436" s="4">
        <v>42.5</v>
      </c>
      <c r="V436" s="4">
        <v>0.47</v>
      </c>
      <c r="W436" s="4">
        <v>0.05</v>
      </c>
    </row>
    <row r="437" spans="1:23" x14ac:dyDescent="0.25">
      <c r="A437" s="4" t="s">
        <v>65</v>
      </c>
      <c r="B437" s="4" t="s">
        <v>66</v>
      </c>
      <c r="C437" s="4">
        <v>8</v>
      </c>
      <c r="D437" s="4">
        <v>3</v>
      </c>
      <c r="E437" s="4">
        <v>24</v>
      </c>
      <c r="F437" s="4">
        <v>18000</v>
      </c>
      <c r="G437" s="4">
        <v>40770</v>
      </c>
      <c r="H437" s="4">
        <v>7489.8</v>
      </c>
      <c r="I437" s="4">
        <v>7.4897999999999998</v>
      </c>
      <c r="J437" s="4">
        <v>7.4897999999999996E-3</v>
      </c>
      <c r="K437" s="4">
        <v>16.512162880000002</v>
      </c>
      <c r="L437" s="4">
        <v>1.2699999999999999E-2</v>
      </c>
      <c r="M437" s="4">
        <v>3.1</v>
      </c>
      <c r="N437" s="4">
        <v>72.695130840000004</v>
      </c>
      <c r="O437" s="4">
        <v>8.2071995022360511</v>
      </c>
      <c r="P437" s="4">
        <v>22.841952676233198</v>
      </c>
      <c r="Q437" s="4">
        <v>58.018559797632328</v>
      </c>
      <c r="R437" s="4">
        <v>3722.7275005379847</v>
      </c>
      <c r="S437" s="4">
        <v>8946.7135316942658</v>
      </c>
      <c r="T437" s="4">
        <v>23708.790858989803</v>
      </c>
      <c r="U437" s="4">
        <v>58.5</v>
      </c>
      <c r="V437" s="4">
        <v>0.2</v>
      </c>
      <c r="W437" s="4">
        <v>0</v>
      </c>
    </row>
    <row r="438" spans="1:23" x14ac:dyDescent="0.25">
      <c r="A438" s="4" t="s">
        <v>67</v>
      </c>
      <c r="B438" s="4" t="s">
        <v>68</v>
      </c>
      <c r="C438" s="4">
        <v>8</v>
      </c>
      <c r="D438" s="4">
        <v>1</v>
      </c>
      <c r="E438" s="4">
        <v>8</v>
      </c>
      <c r="F438" s="4">
        <v>607.61</v>
      </c>
      <c r="G438" s="4">
        <v>1610.16</v>
      </c>
      <c r="H438" s="4">
        <v>252.82652100000001</v>
      </c>
      <c r="I438" s="4">
        <v>0.25282652100000003</v>
      </c>
      <c r="J438" s="4">
        <v>2.5282700000000001E-4</v>
      </c>
      <c r="K438" s="4">
        <v>0.55738640500000003</v>
      </c>
      <c r="L438" s="4">
        <v>1.29E-2</v>
      </c>
      <c r="M438" s="4">
        <v>3.05</v>
      </c>
      <c r="N438" s="4">
        <v>25.54403387</v>
      </c>
      <c r="O438" s="4">
        <v>1.2767749871137366</v>
      </c>
      <c r="P438" s="4">
        <v>13.196986710324596</v>
      </c>
      <c r="Q438" s="4">
        <v>33.520346244224477</v>
      </c>
      <c r="R438" s="4">
        <v>579.13608109957113</v>
      </c>
      <c r="S438" s="4">
        <v>1391.8194691169697</v>
      </c>
      <c r="T438" s="4">
        <v>3688.3215931599693</v>
      </c>
      <c r="U438" s="4">
        <v>42</v>
      </c>
      <c r="V438" s="4">
        <v>0.2</v>
      </c>
      <c r="W438" s="4">
        <v>0</v>
      </c>
    </row>
    <row r="439" spans="1:23" x14ac:dyDescent="0.25">
      <c r="A439" s="4" t="s">
        <v>69</v>
      </c>
      <c r="B439" s="4" t="s">
        <v>70</v>
      </c>
      <c r="C439" s="4">
        <v>8</v>
      </c>
      <c r="D439" s="4">
        <v>1</v>
      </c>
      <c r="E439" s="4">
        <v>8</v>
      </c>
      <c r="F439" s="4">
        <v>345.5659698</v>
      </c>
      <c r="G439" s="4">
        <v>915.74981979999995</v>
      </c>
      <c r="H439" s="4">
        <v>143.79</v>
      </c>
      <c r="I439" s="4">
        <v>0.14379</v>
      </c>
      <c r="J439" s="4">
        <v>1.4379E-4</v>
      </c>
      <c r="K439" s="4">
        <v>0.31700231000000001</v>
      </c>
      <c r="L439" s="4">
        <v>0.01</v>
      </c>
      <c r="M439" s="4">
        <v>2.9</v>
      </c>
      <c r="N439" s="4">
        <v>27.145606300000001</v>
      </c>
      <c r="O439" s="4">
        <v>0.52298069795271684</v>
      </c>
      <c r="P439" s="4">
        <v>12.701042180628697</v>
      </c>
      <c r="Q439" s="4">
        <v>32.260647138796891</v>
      </c>
      <c r="R439" s="4">
        <v>237.22033636305432</v>
      </c>
      <c r="S439" s="4">
        <v>570.10414891385335</v>
      </c>
      <c r="T439" s="4">
        <v>1510.7759946217113</v>
      </c>
      <c r="U439" s="4">
        <v>37.700000000000003</v>
      </c>
      <c r="V439" s="4">
        <v>0.24199999999999999</v>
      </c>
      <c r="W439" s="4">
        <v>0</v>
      </c>
    </row>
    <row r="440" spans="1:23" x14ac:dyDescent="0.25">
      <c r="A440" s="2" t="s">
        <v>71</v>
      </c>
      <c r="B440" s="4" t="s">
        <v>72</v>
      </c>
      <c r="C440" s="4">
        <v>8</v>
      </c>
      <c r="D440" s="4">
        <v>1</v>
      </c>
      <c r="E440" s="4">
        <v>8</v>
      </c>
      <c r="F440" s="4">
        <v>5.1309781299999999</v>
      </c>
      <c r="G440" s="4">
        <v>13.597092050000001</v>
      </c>
      <c r="H440" s="4">
        <v>2.134999999893</v>
      </c>
      <c r="I440" s="4">
        <v>2.1349999998929998E-3</v>
      </c>
      <c r="J440" s="4">
        <v>2.1349999998929997E-6</v>
      </c>
      <c r="K440" s="4">
        <v>4.7068636997641047E-3</v>
      </c>
      <c r="L440" s="3">
        <v>1.0999999999999999E-2</v>
      </c>
      <c r="M440" s="3">
        <v>3.01</v>
      </c>
      <c r="N440" s="4">
        <v>5.7561833111503411</v>
      </c>
      <c r="O440" s="4">
        <v>1.4184754788822251E-2</v>
      </c>
      <c r="P440" s="4">
        <v>3.2693926519725598</v>
      </c>
      <c r="Q440" s="4">
        <v>8.304257336010302</v>
      </c>
      <c r="R440" s="2">
        <v>6.434104194293008</v>
      </c>
      <c r="S440" s="2">
        <v>15.462879582535466</v>
      </c>
      <c r="T440" s="2">
        <v>40.976630893718983</v>
      </c>
      <c r="U440" s="4">
        <v>9</v>
      </c>
      <c r="V440" s="4">
        <v>0.32</v>
      </c>
      <c r="W440" s="4">
        <v>0</v>
      </c>
    </row>
    <row r="441" spans="1:23" x14ac:dyDescent="0.25">
      <c r="A441" s="4" t="s">
        <v>73</v>
      </c>
      <c r="B441" s="4" t="s">
        <v>74</v>
      </c>
      <c r="C441" s="4">
        <v>8</v>
      </c>
      <c r="D441" s="4">
        <v>2</v>
      </c>
      <c r="E441" s="4">
        <v>16</v>
      </c>
      <c r="F441" s="4">
        <v>2451.3338140000001</v>
      </c>
      <c r="G441" s="4">
        <v>6496.0346079999999</v>
      </c>
      <c r="H441" s="4">
        <v>1020</v>
      </c>
      <c r="I441" s="4">
        <v>1.02</v>
      </c>
      <c r="J441" s="4">
        <v>1.0200000000000001E-3</v>
      </c>
      <c r="K441" s="4">
        <v>2.2487124000000001</v>
      </c>
      <c r="L441" s="4">
        <v>1.4E-2</v>
      </c>
      <c r="M441" s="4">
        <v>2.8</v>
      </c>
      <c r="N441" s="4">
        <v>54.525190479999999</v>
      </c>
      <c r="O441" s="4">
        <v>1.1550786367721839</v>
      </c>
      <c r="P441" s="4">
        <v>16.92131302336708</v>
      </c>
      <c r="Q441" s="4">
        <v>42.980135079352387</v>
      </c>
      <c r="R441" s="4">
        <v>523.93547948044738</v>
      </c>
      <c r="S441" s="4">
        <v>1259.1576050960045</v>
      </c>
      <c r="T441" s="4">
        <v>3336.767653504412</v>
      </c>
      <c r="U441" s="4">
        <v>43</v>
      </c>
      <c r="V441" s="4">
        <v>0.48</v>
      </c>
      <c r="W441" s="4">
        <v>0</v>
      </c>
    </row>
    <row r="442" spans="1:23" x14ac:dyDescent="0.25">
      <c r="A442" s="4" t="s">
        <v>75</v>
      </c>
      <c r="B442" s="4" t="s">
        <v>76</v>
      </c>
      <c r="C442" s="4">
        <v>8</v>
      </c>
      <c r="D442" s="4">
        <v>2</v>
      </c>
      <c r="E442" s="4">
        <v>16</v>
      </c>
      <c r="F442" s="4">
        <v>2451.3338140000001</v>
      </c>
      <c r="G442" s="4">
        <v>6496.0346079999999</v>
      </c>
      <c r="H442" s="4">
        <v>1020</v>
      </c>
      <c r="I442" s="4">
        <v>1.02</v>
      </c>
      <c r="J442" s="4">
        <v>1.0200000000000001E-3</v>
      </c>
      <c r="K442" s="4">
        <v>2.2487124000000001</v>
      </c>
      <c r="L442" s="4">
        <v>2.5000000000000001E-3</v>
      </c>
      <c r="M442" s="4">
        <v>3.1</v>
      </c>
      <c r="N442" s="4">
        <v>64.549127330000005</v>
      </c>
      <c r="O442" s="4">
        <v>8.7293866619177649</v>
      </c>
      <c r="P442" s="4">
        <v>39.361598603252915</v>
      </c>
      <c r="Q442" s="4">
        <v>99.978460452262411</v>
      </c>
      <c r="R442" s="4">
        <v>3959.5878935679457</v>
      </c>
      <c r="S442" s="4">
        <v>9515.9526401536805</v>
      </c>
      <c r="T442" s="4">
        <v>25217.274496407252</v>
      </c>
      <c r="U442" s="4">
        <v>122</v>
      </c>
      <c r="V442" s="4">
        <v>0.107</v>
      </c>
      <c r="W442" s="4">
        <v>0</v>
      </c>
    </row>
    <row r="443" spans="1:23" x14ac:dyDescent="0.25">
      <c r="A443" s="4" t="s">
        <v>77</v>
      </c>
      <c r="B443" s="4" t="s">
        <v>78</v>
      </c>
      <c r="C443" s="4">
        <v>8</v>
      </c>
      <c r="D443" s="4">
        <v>3</v>
      </c>
      <c r="E443" s="4">
        <v>24</v>
      </c>
      <c r="F443" s="4">
        <v>184322.0116</v>
      </c>
      <c r="G443" s="4">
        <v>488453.3308</v>
      </c>
      <c r="H443" s="4">
        <v>76696.389030000006</v>
      </c>
      <c r="I443" s="4">
        <v>76.696389030000006</v>
      </c>
      <c r="J443" s="4">
        <v>7.6696389000000004E-2</v>
      </c>
      <c r="K443" s="4">
        <v>169.0863932</v>
      </c>
      <c r="L443" s="4">
        <v>3.5000000000000003E-2</v>
      </c>
      <c r="M443" s="4">
        <v>2.9</v>
      </c>
      <c r="N443" s="4">
        <v>153.62102049999999</v>
      </c>
      <c r="O443" s="4">
        <v>409.48662850803771</v>
      </c>
      <c r="P443" s="4">
        <v>82.049495867376422</v>
      </c>
      <c r="Q443" s="4">
        <v>208.40571950313611</v>
      </c>
      <c r="R443" s="2">
        <v>185740.23119995178</v>
      </c>
      <c r="S443" s="2">
        <v>446383.63662569522</v>
      </c>
      <c r="T443" s="2">
        <v>1182916.6370580923</v>
      </c>
      <c r="U443" s="4">
        <v>208.40700000000004</v>
      </c>
      <c r="V443" s="4">
        <v>0.5</v>
      </c>
      <c r="W443" s="4">
        <v>0</v>
      </c>
    </row>
    <row r="444" spans="1:23" x14ac:dyDescent="0.25">
      <c r="A444" s="4" t="s">
        <v>79</v>
      </c>
      <c r="B444" s="4" t="s">
        <v>80</v>
      </c>
      <c r="C444" s="4">
        <v>8</v>
      </c>
      <c r="D444" s="4">
        <v>2</v>
      </c>
      <c r="E444" s="4">
        <v>16</v>
      </c>
      <c r="F444" s="4">
        <v>3970.9204519999998</v>
      </c>
      <c r="G444" s="4">
        <v>10522.939200000001</v>
      </c>
      <c r="H444" s="4">
        <v>1652.3</v>
      </c>
      <c r="I444" s="4">
        <v>1.6523000000000001</v>
      </c>
      <c r="J444" s="4">
        <v>1.6523E-3</v>
      </c>
      <c r="K444" s="4">
        <v>3.6426936259999998</v>
      </c>
      <c r="L444" s="4">
        <v>3.3999999999999998E-3</v>
      </c>
      <c r="M444" s="4">
        <v>3.2850000000000001</v>
      </c>
      <c r="N444" s="4">
        <v>39.944639459999998</v>
      </c>
      <c r="O444" s="4">
        <v>4.1346671731349414</v>
      </c>
      <c r="P444" s="4">
        <v>22.029174098369474</v>
      </c>
      <c r="Q444" s="4">
        <v>55.954102209858462</v>
      </c>
      <c r="R444" s="4">
        <v>1875.45571261031</v>
      </c>
      <c r="S444" s="4">
        <v>4507.223534271352</v>
      </c>
      <c r="T444" s="4">
        <v>11944.142365819083</v>
      </c>
      <c r="U444" s="4">
        <v>59.9</v>
      </c>
      <c r="V444" s="4">
        <v>0.17</v>
      </c>
      <c r="W444" s="4">
        <v>0</v>
      </c>
    </row>
    <row r="445" spans="1:23" x14ac:dyDescent="0.25">
      <c r="A445" s="4" t="s">
        <v>81</v>
      </c>
      <c r="B445" s="4" t="s">
        <v>82</v>
      </c>
      <c r="C445" s="4">
        <v>8</v>
      </c>
      <c r="D445" s="4">
        <v>2</v>
      </c>
      <c r="E445" s="4">
        <v>16</v>
      </c>
      <c r="F445" s="4">
        <v>2451.3338140000001</v>
      </c>
      <c r="G445" s="4">
        <v>6496.0346079999999</v>
      </c>
      <c r="H445" s="4">
        <v>1020</v>
      </c>
      <c r="I445" s="4">
        <v>1.02</v>
      </c>
      <c r="J445" s="4">
        <v>1.0200000000000001E-3</v>
      </c>
      <c r="K445" s="4">
        <v>2.2487124000000001</v>
      </c>
      <c r="L445" s="4">
        <v>1.4999999999999999E-2</v>
      </c>
      <c r="M445" s="4">
        <v>3</v>
      </c>
      <c r="N445" s="4">
        <v>40.816551019999999</v>
      </c>
      <c r="O445" s="4">
        <v>32.103909769764918</v>
      </c>
      <c r="P445" s="4">
        <v>38.983179539685551</v>
      </c>
      <c r="Q445" s="4">
        <v>99.017276030801298</v>
      </c>
      <c r="R445" s="4">
        <v>14562.105836726927</v>
      </c>
      <c r="S445" s="4">
        <v>34996.649451398531</v>
      </c>
      <c r="T445" s="4">
        <v>92741.121046206099</v>
      </c>
      <c r="U445" s="4">
        <v>106</v>
      </c>
      <c r="V445" s="4">
        <v>0.17</v>
      </c>
      <c r="W445" s="4">
        <v>0</v>
      </c>
    </row>
    <row r="446" spans="1:23" x14ac:dyDescent="0.25">
      <c r="A446" s="4" t="s">
        <v>83</v>
      </c>
      <c r="B446" s="4" t="s">
        <v>84</v>
      </c>
      <c r="C446" s="4">
        <v>8</v>
      </c>
      <c r="D446" s="4">
        <v>7</v>
      </c>
      <c r="E446" s="4">
        <v>56</v>
      </c>
      <c r="F446" s="4">
        <v>61342.911800000002</v>
      </c>
      <c r="G446" s="4">
        <v>162558.266</v>
      </c>
      <c r="H446" s="4">
        <v>25524.785599999999</v>
      </c>
      <c r="I446" s="4">
        <v>25.524785600000001</v>
      </c>
      <c r="J446" s="4">
        <v>2.5524786000000001E-2</v>
      </c>
      <c r="K446" s="4">
        <v>56.272452829999999</v>
      </c>
      <c r="L446" s="4">
        <v>5.4000000000000003E-3</v>
      </c>
      <c r="M446" s="4">
        <v>3</v>
      </c>
      <c r="N446" s="4">
        <v>167.82479069999999</v>
      </c>
      <c r="O446" s="4">
        <v>260.15576490301822</v>
      </c>
      <c r="P446" s="4">
        <v>110.06982275664237</v>
      </c>
      <c r="Q446" s="4">
        <v>279.57734980187161</v>
      </c>
      <c r="R446" s="4">
        <v>118004.81030881433</v>
      </c>
      <c r="S446" s="4">
        <v>283597.23698345188</v>
      </c>
      <c r="T446" s="4">
        <v>751532.6780061475</v>
      </c>
      <c r="U446" s="4">
        <v>280</v>
      </c>
      <c r="V446" s="4">
        <v>0.11600000000000001</v>
      </c>
      <c r="W446" s="4">
        <v>0</v>
      </c>
    </row>
    <row r="447" spans="1:23" x14ac:dyDescent="0.25">
      <c r="A447" s="4" t="s">
        <v>85</v>
      </c>
      <c r="B447" s="4" t="s">
        <v>86</v>
      </c>
      <c r="C447" s="4">
        <v>8</v>
      </c>
      <c r="D447" s="4">
        <v>7</v>
      </c>
      <c r="E447" s="4">
        <v>56</v>
      </c>
      <c r="F447" s="4">
        <v>61342.911800000002</v>
      </c>
      <c r="G447" s="4">
        <v>162558.266</v>
      </c>
      <c r="H447" s="4">
        <v>25524.785599999999</v>
      </c>
      <c r="I447" s="4">
        <v>25.524785600000001</v>
      </c>
      <c r="J447" s="4">
        <v>2.5524786000000001E-2</v>
      </c>
      <c r="K447" s="4">
        <v>56.272452829999999</v>
      </c>
      <c r="L447" s="4">
        <v>5.2399999999999999E-3</v>
      </c>
      <c r="M447" s="4">
        <v>3.141</v>
      </c>
      <c r="N447" s="4">
        <v>134.6296327</v>
      </c>
      <c r="O447" s="4">
        <v>763.8504714776526</v>
      </c>
      <c r="P447" s="4">
        <v>121.59859676570396</v>
      </c>
      <c r="Q447" s="4">
        <v>308.86043578488807</v>
      </c>
      <c r="R447" s="2">
        <v>346477.15773133357</v>
      </c>
      <c r="S447" s="2">
        <v>832677.62011856178</v>
      </c>
      <c r="T447" s="2">
        <v>2206595.6933141886</v>
      </c>
      <c r="U447" s="4">
        <v>309.24444444444441</v>
      </c>
      <c r="V447" s="4">
        <v>0.13655555555555554</v>
      </c>
      <c r="W447" s="4">
        <v>7</v>
      </c>
    </row>
    <row r="448" spans="1:23" x14ac:dyDescent="0.25">
      <c r="A448" s="4" t="s">
        <v>87</v>
      </c>
      <c r="B448" s="4" t="s">
        <v>88</v>
      </c>
      <c r="C448" s="4">
        <v>8</v>
      </c>
      <c r="D448" s="4">
        <v>2</v>
      </c>
      <c r="E448" s="4">
        <v>16</v>
      </c>
      <c r="F448" s="4">
        <v>2451.3338140000001</v>
      </c>
      <c r="G448" s="4">
        <v>6496.0346079999999</v>
      </c>
      <c r="H448" s="4">
        <v>1020</v>
      </c>
      <c r="I448" s="4">
        <v>1.02</v>
      </c>
      <c r="J448" s="4">
        <v>1.0200000000000001E-3</v>
      </c>
      <c r="K448" s="4">
        <v>2.2487124000000001</v>
      </c>
      <c r="L448" s="4">
        <v>6.0000000000000001E-3</v>
      </c>
      <c r="M448" s="4">
        <v>3.1</v>
      </c>
      <c r="N448" s="4">
        <v>48.667785760000001</v>
      </c>
      <c r="O448" s="4">
        <v>0.62275062726868302</v>
      </c>
      <c r="P448" s="4">
        <v>12.662822962525743</v>
      </c>
      <c r="Q448" s="4">
        <v>32.163570324815389</v>
      </c>
      <c r="R448" s="4">
        <v>282.47526887567153</v>
      </c>
      <c r="S448" s="4">
        <v>678.8639002058917</v>
      </c>
      <c r="T448" s="4">
        <v>1798.9893355456129</v>
      </c>
      <c r="U448" s="4">
        <v>40.299999999999997</v>
      </c>
      <c r="V448" s="4">
        <v>0.1</v>
      </c>
      <c r="W448" s="4">
        <v>0</v>
      </c>
    </row>
    <row r="449" spans="1:27" x14ac:dyDescent="0.25">
      <c r="A449" s="4" t="s">
        <v>89</v>
      </c>
      <c r="B449" s="4" t="s">
        <v>90</v>
      </c>
      <c r="C449" s="4">
        <v>8</v>
      </c>
      <c r="D449" s="4">
        <v>8</v>
      </c>
      <c r="E449" s="4">
        <v>64</v>
      </c>
      <c r="F449" s="4">
        <v>72000</v>
      </c>
      <c r="G449" s="4">
        <v>191000</v>
      </c>
      <c r="H449" s="4">
        <v>29959.200000000001</v>
      </c>
      <c r="I449" s="4">
        <v>29.959199999999999</v>
      </c>
      <c r="J449" s="4">
        <v>2.9959199999999998E-2</v>
      </c>
      <c r="K449" s="4">
        <v>66.048651500000005</v>
      </c>
      <c r="L449" s="2">
        <v>0.05</v>
      </c>
      <c r="M449" s="2">
        <v>3.2</v>
      </c>
      <c r="N449" s="4">
        <v>194.93589650000001</v>
      </c>
      <c r="O449" s="4">
        <v>424.66298505925596</v>
      </c>
      <c r="P449" s="4">
        <v>44.999764391142229</v>
      </c>
      <c r="Q449" s="4">
        <v>114.29940155350126</v>
      </c>
      <c r="R449" s="4">
        <v>192624.11892265151</v>
      </c>
      <c r="S449" s="4">
        <v>462927.46676916967</v>
      </c>
      <c r="T449" s="4">
        <v>1226757.7869382997</v>
      </c>
      <c r="U449" s="4">
        <v>114.3</v>
      </c>
      <c r="V449" s="4">
        <v>0.19</v>
      </c>
      <c r="W449" s="4">
        <v>0</v>
      </c>
    </row>
    <row r="450" spans="1:27" x14ac:dyDescent="0.25">
      <c r="A450" s="4" t="s">
        <v>91</v>
      </c>
      <c r="B450" s="4" t="s">
        <v>92</v>
      </c>
      <c r="C450" s="4">
        <v>8</v>
      </c>
      <c r="D450" s="4">
        <v>2</v>
      </c>
      <c r="E450" s="4">
        <v>16</v>
      </c>
      <c r="F450" s="4">
        <v>2451.3338140000001</v>
      </c>
      <c r="G450" s="4">
        <v>6496.0346079999999</v>
      </c>
      <c r="H450" s="4">
        <v>1020</v>
      </c>
      <c r="I450" s="4">
        <v>1.02</v>
      </c>
      <c r="J450" s="4">
        <v>1.0200000000000001E-3</v>
      </c>
      <c r="K450" s="4">
        <v>2.2487124000000001</v>
      </c>
      <c r="L450" s="4">
        <v>1.2999999999999999E-2</v>
      </c>
      <c r="M450" s="4">
        <v>3</v>
      </c>
      <c r="N450" s="4">
        <v>42.810694490000003</v>
      </c>
      <c r="O450" s="4">
        <v>5.3976331040455872</v>
      </c>
      <c r="P450" s="4">
        <v>22.567062855294985</v>
      </c>
      <c r="Q450" s="4">
        <v>57.320339652449263</v>
      </c>
      <c r="R450" s="4">
        <v>2448.3281037301608</v>
      </c>
      <c r="S450" s="4">
        <v>5883.9896749102645</v>
      </c>
      <c r="T450" s="4">
        <v>15592.5726385122</v>
      </c>
      <c r="U450" s="4">
        <v>60.2</v>
      </c>
      <c r="V450" s="4">
        <v>0.19</v>
      </c>
      <c r="W450" s="4">
        <v>0</v>
      </c>
    </row>
    <row r="451" spans="1:27" x14ac:dyDescent="0.25">
      <c r="A451" s="4" t="s">
        <v>93</v>
      </c>
      <c r="B451" s="4" t="s">
        <v>94</v>
      </c>
      <c r="C451" s="4">
        <v>8</v>
      </c>
      <c r="D451" s="4">
        <v>9</v>
      </c>
      <c r="E451" s="4">
        <v>72</v>
      </c>
      <c r="F451" s="4">
        <v>1772528860</v>
      </c>
      <c r="G451" s="4">
        <v>4697201480</v>
      </c>
      <c r="H451" s="4">
        <v>737549258.60000002</v>
      </c>
      <c r="I451" s="4">
        <v>737549.25859999994</v>
      </c>
      <c r="J451" s="4">
        <v>737.54925860000003</v>
      </c>
      <c r="K451" s="4">
        <v>1626015.8470000001</v>
      </c>
      <c r="L451" s="2">
        <v>1.7000000000000001E-2</v>
      </c>
      <c r="M451" s="4">
        <v>3</v>
      </c>
      <c r="N451" s="4">
        <v>1544.971047</v>
      </c>
      <c r="O451" s="4">
        <v>149223.61728922545</v>
      </c>
      <c r="P451" s="4">
        <v>623.99999049649261</v>
      </c>
      <c r="Q451" s="4">
        <v>1584.9599758610914</v>
      </c>
      <c r="R451" s="2">
        <v>67686774.722730204</v>
      </c>
      <c r="S451" s="2">
        <v>162669489.84073585</v>
      </c>
      <c r="T451" s="2">
        <v>431074148.07795</v>
      </c>
      <c r="U451" s="4">
        <v>1584.96</v>
      </c>
      <c r="V451" s="2">
        <v>0.25</v>
      </c>
      <c r="W451" s="4">
        <v>0</v>
      </c>
    </row>
    <row r="452" spans="1:27" x14ac:dyDescent="0.25">
      <c r="A452" s="4" t="s">
        <v>95</v>
      </c>
      <c r="B452" s="2" t="s">
        <v>96</v>
      </c>
      <c r="C452" s="4">
        <v>8</v>
      </c>
      <c r="D452" s="4">
        <v>2</v>
      </c>
      <c r="E452" s="4">
        <v>16</v>
      </c>
      <c r="F452" s="4">
        <v>2451.3338140000001</v>
      </c>
      <c r="G452" s="4">
        <v>6496.0346079999999</v>
      </c>
      <c r="H452" s="4">
        <v>1020</v>
      </c>
      <c r="I452" s="4">
        <v>1.02</v>
      </c>
      <c r="J452" s="4">
        <v>1.0200000000000001E-3</v>
      </c>
      <c r="K452" s="4">
        <v>2.2487124000000001</v>
      </c>
      <c r="L452" s="4">
        <v>0.01</v>
      </c>
      <c r="M452" s="4">
        <v>3</v>
      </c>
      <c r="N452" s="4">
        <v>42.275504699999999</v>
      </c>
      <c r="O452" s="4">
        <v>48.947364830513955</v>
      </c>
      <c r="P452" s="4">
        <v>51.360763881473304</v>
      </c>
      <c r="Q452" s="4">
        <v>130.45634025894219</v>
      </c>
      <c r="R452" s="4">
        <v>22202.17762268053</v>
      </c>
      <c r="S452" s="4">
        <v>53357.792892767437</v>
      </c>
      <c r="T452" s="4">
        <v>141398.1511658337</v>
      </c>
      <c r="U452" s="4">
        <v>136</v>
      </c>
      <c r="V452" s="4">
        <v>0.2</v>
      </c>
      <c r="W452" s="4">
        <v>0</v>
      </c>
      <c r="AA452" s="2"/>
    </row>
    <row r="453" spans="1:27" x14ac:dyDescent="0.25">
      <c r="A453" s="4" t="s">
        <v>97</v>
      </c>
      <c r="B453" s="4" t="s">
        <v>98</v>
      </c>
      <c r="C453" s="4">
        <v>8</v>
      </c>
      <c r="D453" s="4">
        <v>2</v>
      </c>
      <c r="E453" s="4">
        <v>16</v>
      </c>
      <c r="F453" s="4">
        <v>27187.840120000001</v>
      </c>
      <c r="G453" s="4">
        <v>72047.776320000004</v>
      </c>
      <c r="H453" s="4">
        <v>11312.860269999999</v>
      </c>
      <c r="I453" s="4">
        <v>11.31286027</v>
      </c>
      <c r="J453" s="4">
        <v>1.1312859999999999E-2</v>
      </c>
      <c r="K453" s="4">
        <v>24.940558020000001</v>
      </c>
      <c r="L453" s="2">
        <v>6.5000000000000002E-2</v>
      </c>
      <c r="M453" s="4">
        <v>3</v>
      </c>
      <c r="N453" s="4">
        <v>82.701643930000003</v>
      </c>
      <c r="O453" s="4">
        <v>1.8835411090205088</v>
      </c>
      <c r="P453" s="4">
        <v>9.2912814947198665</v>
      </c>
      <c r="Q453" s="4">
        <v>23.599854996588462</v>
      </c>
      <c r="R453" s="4">
        <v>854.36089168224396</v>
      </c>
      <c r="S453" s="4">
        <v>2053.2585716948906</v>
      </c>
      <c r="T453" s="4">
        <v>5441.1352149914601</v>
      </c>
      <c r="U453" s="4">
        <v>23.6</v>
      </c>
      <c r="V453" s="4">
        <v>0.75</v>
      </c>
      <c r="W453" s="4">
        <v>0</v>
      </c>
    </row>
    <row r="454" spans="1:27" x14ac:dyDescent="0.25">
      <c r="A454" s="4" t="s">
        <v>99</v>
      </c>
      <c r="B454" s="4" t="s">
        <v>100</v>
      </c>
      <c r="C454" s="4">
        <v>8</v>
      </c>
      <c r="D454" s="4">
        <v>2</v>
      </c>
      <c r="E454" s="4">
        <v>16</v>
      </c>
      <c r="F454" s="4">
        <v>2451.3338140000001</v>
      </c>
      <c r="G454" s="4">
        <v>6496.0346079999999</v>
      </c>
      <c r="H454" s="4">
        <v>1020</v>
      </c>
      <c r="I454" s="4">
        <v>1.02</v>
      </c>
      <c r="J454" s="4">
        <v>1.0200000000000001E-3</v>
      </c>
      <c r="K454" s="4">
        <v>2.2487124000000001</v>
      </c>
      <c r="L454" s="4">
        <v>1.4999999999999999E-2</v>
      </c>
      <c r="M454" s="4">
        <v>3.1</v>
      </c>
      <c r="N454" s="4">
        <v>36.213778660000003</v>
      </c>
      <c r="O454" s="4">
        <v>2.9683492422888915</v>
      </c>
      <c r="P454" s="4">
        <v>15.593271815874219</v>
      </c>
      <c r="Q454" s="4">
        <v>39.606910412320516</v>
      </c>
      <c r="R454" s="4">
        <v>1346.4221690308948</v>
      </c>
      <c r="S454" s="4">
        <v>3235.8139125952775</v>
      </c>
      <c r="T454" s="4">
        <v>8574.9068683774858</v>
      </c>
      <c r="U454" s="4">
        <v>42.4</v>
      </c>
      <c r="V454" s="4">
        <v>0.17</v>
      </c>
      <c r="W454" s="4">
        <v>0</v>
      </c>
    </row>
    <row r="455" spans="1:27" x14ac:dyDescent="0.25">
      <c r="A455" s="4" t="s">
        <v>101</v>
      </c>
      <c r="B455" s="4" t="s">
        <v>102</v>
      </c>
      <c r="C455" s="4">
        <v>8</v>
      </c>
      <c r="D455" s="4">
        <v>2</v>
      </c>
      <c r="E455" s="4">
        <v>16</v>
      </c>
      <c r="F455" s="4">
        <v>2451.3338140000001</v>
      </c>
      <c r="G455" s="4">
        <v>6496.0346079999999</v>
      </c>
      <c r="H455" s="4">
        <v>1020</v>
      </c>
      <c r="I455" s="4">
        <v>1.02</v>
      </c>
      <c r="J455" s="4">
        <v>1.0200000000000001E-3</v>
      </c>
      <c r="K455" s="4">
        <v>2.2487124000000001</v>
      </c>
      <c r="L455" s="4">
        <v>1.2E-2</v>
      </c>
      <c r="M455" s="4">
        <v>3.1</v>
      </c>
      <c r="N455" s="4">
        <v>38.916622109999999</v>
      </c>
      <c r="O455" s="4">
        <v>36.864033523591324</v>
      </c>
      <c r="P455" s="4">
        <v>37.768532470878924</v>
      </c>
      <c r="Q455" s="4">
        <v>95.932072476032474</v>
      </c>
      <c r="R455" s="2">
        <v>16721.264219498746</v>
      </c>
      <c r="S455" s="2">
        <v>40185.686660655476</v>
      </c>
      <c r="T455" s="2">
        <v>106492.069650737</v>
      </c>
      <c r="U455" s="4">
        <v>150.03333333333333</v>
      </c>
      <c r="V455" s="4">
        <v>0.11333333333333334</v>
      </c>
      <c r="W455" s="4">
        <v>7</v>
      </c>
    </row>
    <row r="456" spans="1:27" x14ac:dyDescent="0.25">
      <c r="A456" s="4" t="s">
        <v>103</v>
      </c>
      <c r="B456" s="4" t="s">
        <v>104</v>
      </c>
      <c r="C456" s="4">
        <v>8</v>
      </c>
      <c r="D456" s="4">
        <v>1</v>
      </c>
      <c r="E456" s="4">
        <v>8</v>
      </c>
      <c r="F456" s="4">
        <v>3436.6738770000002</v>
      </c>
      <c r="G456" s="4">
        <v>9107.1857729999992</v>
      </c>
      <c r="H456" s="4">
        <v>1430</v>
      </c>
      <c r="I456" s="4">
        <v>1.43</v>
      </c>
      <c r="J456" s="4">
        <v>1.4300000000000001E-3</v>
      </c>
      <c r="K456" s="4">
        <v>3.1526065999999999</v>
      </c>
      <c r="L456" s="4">
        <v>1.2999999999999999E-2</v>
      </c>
      <c r="M456" s="4">
        <v>2.8</v>
      </c>
      <c r="N456" s="4">
        <v>63.168037949999999</v>
      </c>
      <c r="O456" s="4">
        <v>1.629591029664694</v>
      </c>
      <c r="P456" s="4">
        <v>19.647608103224108</v>
      </c>
      <c r="Q456" s="4">
        <v>49.904924582189238</v>
      </c>
      <c r="R456" s="4">
        <v>739.1709363358284</v>
      </c>
      <c r="S456" s="4">
        <v>1776.4261868200635</v>
      </c>
      <c r="T456" s="4">
        <v>4707.5293950731684</v>
      </c>
      <c r="U456" s="4">
        <v>65.400000000000006</v>
      </c>
      <c r="V456" s="4">
        <v>0.18</v>
      </c>
      <c r="W456" s="4">
        <v>0</v>
      </c>
    </row>
    <row r="457" spans="1:27" x14ac:dyDescent="0.25">
      <c r="A457" s="2" t="s">
        <v>105</v>
      </c>
      <c r="B457" s="4" t="s">
        <v>700</v>
      </c>
      <c r="C457" s="4">
        <v>8</v>
      </c>
      <c r="D457" s="4">
        <v>3</v>
      </c>
      <c r="E457" s="4">
        <v>24</v>
      </c>
      <c r="F457" s="4">
        <v>18000</v>
      </c>
      <c r="G457" s="4">
        <v>40770</v>
      </c>
      <c r="H457" s="4">
        <v>7489.8</v>
      </c>
      <c r="I457" s="4">
        <v>7.4897999999999998</v>
      </c>
      <c r="J457" s="4">
        <v>7.4897999999999996E-3</v>
      </c>
      <c r="K457" s="4">
        <v>16.507519200000001</v>
      </c>
      <c r="L457" s="3">
        <v>1.2699999999999999E-2</v>
      </c>
      <c r="M457" s="3">
        <v>3.1</v>
      </c>
      <c r="N457" s="4">
        <v>72.695130842069446</v>
      </c>
      <c r="O457" s="4">
        <v>54.388853887715449</v>
      </c>
      <c r="P457" s="4">
        <v>42.041046989817076</v>
      </c>
      <c r="Q457" s="4">
        <v>106.78425935413537</v>
      </c>
      <c r="R457" s="2">
        <v>24670.398475798753</v>
      </c>
      <c r="S457" s="2">
        <v>59289.590184568013</v>
      </c>
      <c r="T457" s="2">
        <v>157117.41398910523</v>
      </c>
      <c r="U457" s="4">
        <v>109.97499999999999</v>
      </c>
      <c r="V457" s="4">
        <v>0.14750000000000002</v>
      </c>
      <c r="W457" s="4">
        <v>0</v>
      </c>
    </row>
    <row r="458" spans="1:27" x14ac:dyDescent="0.25">
      <c r="A458" s="4" t="s">
        <v>107</v>
      </c>
      <c r="B458" s="4" t="s">
        <v>108</v>
      </c>
      <c r="C458" s="4">
        <v>8</v>
      </c>
      <c r="D458" s="4">
        <v>5</v>
      </c>
      <c r="E458" s="4">
        <v>40</v>
      </c>
      <c r="F458" s="4">
        <v>7633.7023829999998</v>
      </c>
      <c r="G458" s="4">
        <v>20229.311320000001</v>
      </c>
      <c r="H458" s="4">
        <v>3176.383562</v>
      </c>
      <c r="I458" s="4">
        <v>3.1763835619999998</v>
      </c>
      <c r="J458" s="4">
        <v>3.176384E-3</v>
      </c>
      <c r="K458" s="4">
        <v>7.0027187279999996</v>
      </c>
      <c r="L458" s="4">
        <v>3.5999999999999999E-3</v>
      </c>
      <c r="M458" s="4">
        <v>3</v>
      </c>
      <c r="N458" s="4">
        <v>95.912853749999996</v>
      </c>
      <c r="O458" s="4">
        <v>15.131894126228008</v>
      </c>
      <c r="P458" s="4">
        <v>48.818597684121329</v>
      </c>
      <c r="Q458" s="4">
        <v>123.99923811766818</v>
      </c>
      <c r="R458" s="4">
        <v>6863.7198819878295</v>
      </c>
      <c r="S458" s="4">
        <v>16495.361408286059</v>
      </c>
      <c r="T458" s="4">
        <v>43712.707731958057</v>
      </c>
      <c r="U458" s="4">
        <v>124</v>
      </c>
      <c r="V458" s="4">
        <v>0.3</v>
      </c>
      <c r="W458" s="4">
        <v>0</v>
      </c>
    </row>
    <row r="459" spans="1:27" x14ac:dyDescent="0.25">
      <c r="A459" s="4" t="s">
        <v>109</v>
      </c>
      <c r="B459" s="4" t="s">
        <v>110</v>
      </c>
      <c r="C459" s="4">
        <v>8</v>
      </c>
      <c r="D459" s="4">
        <v>5</v>
      </c>
      <c r="E459" s="4">
        <v>40</v>
      </c>
      <c r="F459" s="4">
        <v>7633.7023829999998</v>
      </c>
      <c r="G459" s="4">
        <v>20229.311320000001</v>
      </c>
      <c r="H459" s="4">
        <v>3176.383562</v>
      </c>
      <c r="I459" s="4">
        <v>3.1763835619999998</v>
      </c>
      <c r="J459" s="4">
        <v>3.176384E-3</v>
      </c>
      <c r="K459" s="4">
        <v>7.0027187279999996</v>
      </c>
      <c r="L459" s="4">
        <v>4.3E-3</v>
      </c>
      <c r="M459" s="4">
        <v>3.1</v>
      </c>
      <c r="N459" s="4">
        <v>78.172330489999993</v>
      </c>
      <c r="O459" s="4">
        <v>225.79670099887431</v>
      </c>
      <c r="P459" s="4">
        <v>94.366187719272247</v>
      </c>
      <c r="Q459" s="4">
        <v>239.69011680695152</v>
      </c>
      <c r="R459" s="4">
        <v>102419.78254704861</v>
      </c>
      <c r="S459" s="4">
        <v>246142.23154782169</v>
      </c>
      <c r="T459" s="4">
        <v>652276.91360172746</v>
      </c>
      <c r="U459" s="4">
        <v>267</v>
      </c>
      <c r="V459" s="4">
        <v>5.7000000000000002E-2</v>
      </c>
      <c r="W459" s="4">
        <v>0</v>
      </c>
    </row>
    <row r="460" spans="1:27" x14ac:dyDescent="0.25">
      <c r="A460" s="4" t="s">
        <v>111</v>
      </c>
      <c r="B460" s="4" t="s">
        <v>112</v>
      </c>
      <c r="C460" s="4">
        <v>8</v>
      </c>
      <c r="D460" s="4">
        <v>2</v>
      </c>
      <c r="E460" s="4">
        <v>16</v>
      </c>
      <c r="F460" s="4">
        <v>2451.3338140000001</v>
      </c>
      <c r="G460" s="4">
        <v>6496.0346079999999</v>
      </c>
      <c r="H460" s="4">
        <v>1020</v>
      </c>
      <c r="I460" s="4">
        <v>1.02</v>
      </c>
      <c r="J460" s="4">
        <v>1.0200000000000001E-3</v>
      </c>
      <c r="K460" s="4">
        <v>2.2487124000000001</v>
      </c>
      <c r="L460" s="4">
        <v>1.2200000000000001E-2</v>
      </c>
      <c r="M460" s="4">
        <v>2.9</v>
      </c>
      <c r="N460" s="4">
        <v>49.810884719999997</v>
      </c>
      <c r="O460" s="4">
        <v>19.15535032069835</v>
      </c>
      <c r="P460" s="4">
        <v>41.049041074766585</v>
      </c>
      <c r="Q460" s="4">
        <v>104.26456432990713</v>
      </c>
      <c r="R460" s="4">
        <v>8688.7310832244784</v>
      </c>
      <c r="S460" s="4">
        <v>20881.353240145345</v>
      </c>
      <c r="T460" s="4">
        <v>55335.586086385163</v>
      </c>
      <c r="U460" s="4">
        <v>113</v>
      </c>
      <c r="V460" s="4">
        <v>0.16</v>
      </c>
      <c r="W460" s="4">
        <v>0</v>
      </c>
    </row>
    <row r="461" spans="1:27" x14ac:dyDescent="0.25">
      <c r="A461" s="4" t="s">
        <v>113</v>
      </c>
      <c r="B461" s="4" t="s">
        <v>114</v>
      </c>
      <c r="C461" s="4">
        <v>8</v>
      </c>
      <c r="D461" s="4">
        <v>2</v>
      </c>
      <c r="E461" s="4">
        <v>16</v>
      </c>
      <c r="F461" s="4">
        <v>3970.9204519999998</v>
      </c>
      <c r="G461" s="4">
        <v>10522.939200000001</v>
      </c>
      <c r="H461" s="4">
        <v>1652.3</v>
      </c>
      <c r="I461" s="4">
        <v>1.6523000000000001</v>
      </c>
      <c r="J461" s="4">
        <v>1.6523E-3</v>
      </c>
      <c r="K461" s="4">
        <v>3.6426936259999998</v>
      </c>
      <c r="L461" s="4">
        <v>1.2E-2</v>
      </c>
      <c r="M461" s="4">
        <v>3.05</v>
      </c>
      <c r="N461" s="4">
        <v>48.404724909999999</v>
      </c>
      <c r="O461" s="4">
        <v>18.968171209230924</v>
      </c>
      <c r="P461" s="4">
        <v>32.734505326904241</v>
      </c>
      <c r="Q461" s="4">
        <v>83.14564353033677</v>
      </c>
      <c r="R461" s="4">
        <v>8603.8279654683902</v>
      </c>
      <c r="S461" s="4">
        <v>20677.308256352779</v>
      </c>
      <c r="T461" s="4">
        <v>54794.866879334862</v>
      </c>
      <c r="U461" s="4">
        <v>85.9</v>
      </c>
      <c r="V461" s="4">
        <v>0.215</v>
      </c>
      <c r="W461" s="4">
        <v>0</v>
      </c>
    </row>
    <row r="462" spans="1:27" x14ac:dyDescent="0.25">
      <c r="A462" s="4" t="s">
        <v>115</v>
      </c>
      <c r="B462" s="4" t="s">
        <v>116</v>
      </c>
      <c r="C462" s="4">
        <v>8</v>
      </c>
      <c r="D462" s="4">
        <v>7</v>
      </c>
      <c r="E462" s="4">
        <v>56</v>
      </c>
      <c r="F462" s="4">
        <v>9236057.0460000001</v>
      </c>
      <c r="G462" s="4">
        <v>24475551.170000002</v>
      </c>
      <c r="H462" s="4">
        <v>3843123.3369999998</v>
      </c>
      <c r="I462" s="4">
        <v>3843.123337</v>
      </c>
      <c r="J462" s="4">
        <v>3.8431233370000002</v>
      </c>
      <c r="K462" s="4">
        <v>8472.6265710000007</v>
      </c>
      <c r="L462" s="2">
        <v>1.4999999999999999E-2</v>
      </c>
      <c r="M462" s="4">
        <v>3</v>
      </c>
      <c r="N462" s="4">
        <v>727.04524900000001</v>
      </c>
      <c r="O462" s="4">
        <v>663.85984704790872</v>
      </c>
      <c r="P462" s="4">
        <v>106.99991102642703</v>
      </c>
      <c r="Q462" s="4">
        <v>271.77977400712467</v>
      </c>
      <c r="R462" s="2">
        <v>301122.11947995966</v>
      </c>
      <c r="S462" s="2">
        <v>723677.28786339739</v>
      </c>
      <c r="T462" s="2">
        <v>1917744.812838003</v>
      </c>
      <c r="U462" s="4">
        <v>271.77999999999997</v>
      </c>
      <c r="V462" s="4">
        <v>0.25</v>
      </c>
      <c r="W462" s="4">
        <v>0</v>
      </c>
    </row>
    <row r="463" spans="1:27" x14ac:dyDescent="0.25">
      <c r="A463" s="4" t="s">
        <v>117</v>
      </c>
      <c r="B463" s="4" t="s">
        <v>118</v>
      </c>
      <c r="C463" s="4">
        <v>8</v>
      </c>
      <c r="D463" s="4">
        <v>2</v>
      </c>
      <c r="E463" s="4">
        <v>16</v>
      </c>
      <c r="F463" s="4">
        <v>2451.3338140000001</v>
      </c>
      <c r="G463" s="4">
        <v>6496.0346079999999</v>
      </c>
      <c r="H463" s="4">
        <v>1020</v>
      </c>
      <c r="I463" s="4">
        <v>1.02</v>
      </c>
      <c r="J463" s="4">
        <v>1.0200000000000001E-3</v>
      </c>
      <c r="K463" s="4">
        <v>2.2487124000000001</v>
      </c>
      <c r="L463" s="4">
        <v>1.4999999999999999E-2</v>
      </c>
      <c r="M463" s="4">
        <v>3</v>
      </c>
      <c r="N463" s="4">
        <v>40.816551019999999</v>
      </c>
      <c r="O463" s="4">
        <v>6.5938013924562711</v>
      </c>
      <c r="P463" s="4">
        <v>23.000462552280009</v>
      </c>
      <c r="Q463" s="4">
        <v>58.421174882791227</v>
      </c>
      <c r="R463" s="4">
        <v>2990.9015578450121</v>
      </c>
      <c r="S463" s="4">
        <v>7187.9393363254312</v>
      </c>
      <c r="T463" s="4">
        <v>19048.039241262391</v>
      </c>
      <c r="U463" s="4">
        <v>73.2</v>
      </c>
      <c r="V463" s="4">
        <v>0.1</v>
      </c>
      <c r="W463" s="4">
        <v>0</v>
      </c>
    </row>
    <row r="464" spans="1:27" x14ac:dyDescent="0.25">
      <c r="A464" s="4" t="s">
        <v>119</v>
      </c>
      <c r="B464" s="4" t="s">
        <v>120</v>
      </c>
      <c r="C464" s="4">
        <v>8</v>
      </c>
      <c r="D464" s="4">
        <v>3</v>
      </c>
      <c r="E464" s="4">
        <v>24</v>
      </c>
      <c r="F464" s="4">
        <v>187644.9615</v>
      </c>
      <c r="G464" s="4">
        <v>497259.14809999999</v>
      </c>
      <c r="H464" s="4">
        <v>78079.068480000002</v>
      </c>
      <c r="I464" s="4">
        <v>78.079068480000004</v>
      </c>
      <c r="J464" s="4">
        <v>7.8079068000000001E-2</v>
      </c>
      <c r="K464" s="4">
        <v>172.13467600000001</v>
      </c>
      <c r="L464" s="4">
        <v>2.1399999999999999E-2</v>
      </c>
      <c r="M464" s="4">
        <v>2.96</v>
      </c>
      <c r="N464" s="4">
        <v>164.790708</v>
      </c>
      <c r="O464" s="4">
        <v>91.17502421205873</v>
      </c>
      <c r="P464" s="4">
        <v>52.342962677592993</v>
      </c>
      <c r="Q464" s="4">
        <v>132.9511252010862</v>
      </c>
      <c r="R464" s="2">
        <v>41356.34450021261</v>
      </c>
      <c r="S464" s="2">
        <v>99390.397741438603</v>
      </c>
      <c r="T464" s="2">
        <v>263384.55401481228</v>
      </c>
      <c r="U464" s="4">
        <v>133.76666666666668</v>
      </c>
      <c r="V464" s="4">
        <v>0.3</v>
      </c>
      <c r="W464" s="4">
        <v>7</v>
      </c>
    </row>
    <row r="465" spans="1:23" x14ac:dyDescent="0.25">
      <c r="A465" s="4" t="s">
        <v>121</v>
      </c>
      <c r="B465" s="4" t="s">
        <v>122</v>
      </c>
      <c r="C465" s="4">
        <v>8</v>
      </c>
      <c r="D465" s="4">
        <v>7</v>
      </c>
      <c r="E465" s="4">
        <v>56</v>
      </c>
      <c r="F465" s="4">
        <v>9236057.0460000001</v>
      </c>
      <c r="G465" s="4">
        <v>24475551.170000002</v>
      </c>
      <c r="H465" s="4">
        <v>3843123.3369999998</v>
      </c>
      <c r="I465" s="4">
        <v>3843.123337</v>
      </c>
      <c r="J465" s="4">
        <v>3.8431233370000002</v>
      </c>
      <c r="K465" s="4">
        <v>8472.6265710000007</v>
      </c>
      <c r="L465" s="2">
        <v>1E-3</v>
      </c>
      <c r="M465" s="4">
        <v>3</v>
      </c>
      <c r="N465" s="4">
        <v>727.04524900000001</v>
      </c>
      <c r="O465" s="4">
        <v>39457.207201553443</v>
      </c>
      <c r="P465" s="4">
        <v>1029.8259153230072</v>
      </c>
      <c r="Q465" s="4">
        <v>2615.757824920438</v>
      </c>
      <c r="R465" s="2">
        <v>17897509.412757501</v>
      </c>
      <c r="S465" s="2">
        <v>43012519.61729753</v>
      </c>
      <c r="T465" s="2">
        <v>113983176.98583846</v>
      </c>
      <c r="U465" s="4">
        <v>2615.7600000000002</v>
      </c>
      <c r="V465" s="4">
        <v>0.25</v>
      </c>
      <c r="W465" s="4">
        <v>0</v>
      </c>
    </row>
    <row r="466" spans="1:23" x14ac:dyDescent="0.25">
      <c r="A466" s="4" t="s">
        <v>123</v>
      </c>
      <c r="B466" s="4" t="s">
        <v>124</v>
      </c>
      <c r="C466" s="4">
        <v>8</v>
      </c>
      <c r="D466" s="4">
        <v>2</v>
      </c>
      <c r="E466" s="4">
        <v>16</v>
      </c>
      <c r="F466" s="4">
        <v>2451.3338140000001</v>
      </c>
      <c r="G466" s="4">
        <v>6496.0346079999999</v>
      </c>
      <c r="H466" s="4">
        <v>1020</v>
      </c>
      <c r="I466" s="4">
        <v>1.02</v>
      </c>
      <c r="J466" s="4">
        <v>1.0200000000000001E-3</v>
      </c>
      <c r="K466" s="4">
        <v>2.2487124000000001</v>
      </c>
      <c r="L466" s="4">
        <v>9.4999999999999998E-3</v>
      </c>
      <c r="M466" s="4">
        <v>3.1</v>
      </c>
      <c r="N466" s="4">
        <v>41.962698490000001</v>
      </c>
      <c r="O466" s="4">
        <v>29.943518855926555</v>
      </c>
      <c r="P466" s="4">
        <v>38.082841381307588</v>
      </c>
      <c r="Q466" s="4">
        <v>96.73041710852128</v>
      </c>
      <c r="R466" s="4">
        <v>13582.167836600664</v>
      </c>
      <c r="S466" s="4">
        <v>32641.595377555062</v>
      </c>
      <c r="T466" s="4">
        <v>86500.227750520906</v>
      </c>
      <c r="U466" s="4">
        <v>111</v>
      </c>
      <c r="V466" s="4">
        <v>0.13</v>
      </c>
      <c r="W466" s="4">
        <v>0.22</v>
      </c>
    </row>
    <row r="467" spans="1:23" x14ac:dyDescent="0.25">
      <c r="A467" s="4" t="s">
        <v>125</v>
      </c>
      <c r="B467" s="4" t="s">
        <v>126</v>
      </c>
      <c r="C467" s="4">
        <v>8</v>
      </c>
      <c r="D467" s="4">
        <v>1</v>
      </c>
      <c r="E467" s="4">
        <v>8</v>
      </c>
      <c r="F467" s="4">
        <v>14744.532569999999</v>
      </c>
      <c r="G467" s="4">
        <v>39073.011299999998</v>
      </c>
      <c r="H467" s="4">
        <v>6135.2000019999996</v>
      </c>
      <c r="I467" s="4">
        <v>6.1352000020000004</v>
      </c>
      <c r="J467" s="4">
        <v>6.1352000000000004E-3</v>
      </c>
      <c r="K467" s="4">
        <v>13.52578463</v>
      </c>
      <c r="L467" s="4">
        <v>1.4999999999999999E-2</v>
      </c>
      <c r="M467" s="4">
        <v>2.9</v>
      </c>
      <c r="N467" s="4">
        <v>86.115610500000003</v>
      </c>
      <c r="O467" s="4">
        <v>9.0214285789135484</v>
      </c>
      <c r="P467" s="4">
        <v>29.484748377975539</v>
      </c>
      <c r="Q467" s="4">
        <v>74.891260880057871</v>
      </c>
      <c r="R467" s="4">
        <v>4092.0560363752252</v>
      </c>
      <c r="S467" s="4">
        <v>9834.3091477414673</v>
      </c>
      <c r="T467" s="4">
        <v>26060.919241514886</v>
      </c>
      <c r="U467" s="4">
        <v>136</v>
      </c>
      <c r="V467" s="4">
        <v>0.1</v>
      </c>
      <c r="W467" s="4">
        <v>0</v>
      </c>
    </row>
    <row r="468" spans="1:23" x14ac:dyDescent="0.25">
      <c r="A468" s="4" t="s">
        <v>127</v>
      </c>
      <c r="B468" s="4" t="s">
        <v>128</v>
      </c>
      <c r="C468" s="4">
        <v>8</v>
      </c>
      <c r="D468" s="4">
        <v>2</v>
      </c>
      <c r="E468" s="4">
        <v>16</v>
      </c>
      <c r="F468" s="4">
        <v>3970.9204519999998</v>
      </c>
      <c r="G468" s="4">
        <v>10522.939200000001</v>
      </c>
      <c r="H468" s="4">
        <v>1652.3</v>
      </c>
      <c r="I468" s="4">
        <v>1.6523000000000001</v>
      </c>
      <c r="J468" s="4">
        <v>1.6523E-3</v>
      </c>
      <c r="K468" s="4">
        <v>3.6426936259999998</v>
      </c>
      <c r="L468" s="4">
        <v>1.4E-2</v>
      </c>
      <c r="M468" s="4">
        <v>3</v>
      </c>
      <c r="N468" s="4">
        <v>49.051650180000003</v>
      </c>
      <c r="O468" s="4">
        <v>7.4265379077991023</v>
      </c>
      <c r="P468" s="4">
        <v>24.487314433367043</v>
      </c>
      <c r="Q468" s="4">
        <v>62.197778660752292</v>
      </c>
      <c r="R468" s="4">
        <v>3368.6249366326633</v>
      </c>
      <c r="S468" s="4">
        <v>8095.7100135368019</v>
      </c>
      <c r="T468" s="4">
        <v>21453.631535872526</v>
      </c>
      <c r="U468" s="4">
        <v>62.2</v>
      </c>
      <c r="V468" s="4">
        <v>0.64</v>
      </c>
      <c r="W468" s="4">
        <v>0</v>
      </c>
    </row>
    <row r="469" spans="1:23" x14ac:dyDescent="0.25">
      <c r="A469" s="4" t="s">
        <v>129</v>
      </c>
      <c r="B469" s="4" t="s">
        <v>130</v>
      </c>
      <c r="C469" s="4">
        <v>8</v>
      </c>
      <c r="D469" s="4">
        <v>2</v>
      </c>
      <c r="E469" s="4">
        <v>16</v>
      </c>
      <c r="F469" s="4">
        <v>2451.3338140000001</v>
      </c>
      <c r="G469" s="4">
        <v>6496.0346079999999</v>
      </c>
      <c r="H469" s="4">
        <v>1020</v>
      </c>
      <c r="I469" s="4">
        <v>1.02</v>
      </c>
      <c r="J469" s="4">
        <v>1.0200000000000001E-3</v>
      </c>
      <c r="K469" s="4">
        <v>2.2487124000000001</v>
      </c>
      <c r="L469" s="4">
        <v>1.2500000000000001E-2</v>
      </c>
      <c r="M469" s="4">
        <v>2.88</v>
      </c>
      <c r="N469" s="4">
        <v>50.751393550000003</v>
      </c>
      <c r="O469" s="4">
        <v>7.9238918771271942</v>
      </c>
      <c r="P469" s="4">
        <v>30.941860018103274</v>
      </c>
      <c r="Q469" s="4">
        <v>78.592324445982314</v>
      </c>
      <c r="R469" s="4">
        <v>3594.2211705995564</v>
      </c>
      <c r="S469" s="4">
        <v>8637.8783239595214</v>
      </c>
      <c r="T469" s="4">
        <v>22890.377558492732</v>
      </c>
      <c r="U469" s="4">
        <v>158</v>
      </c>
      <c r="V469" s="4">
        <v>4.2999999999999997E-2</v>
      </c>
      <c r="W469" s="4">
        <v>0</v>
      </c>
    </row>
    <row r="470" spans="1:23" x14ac:dyDescent="0.25">
      <c r="A470" s="4" t="s">
        <v>131</v>
      </c>
      <c r="B470" s="4" t="s">
        <v>132</v>
      </c>
      <c r="C470" s="4">
        <v>8</v>
      </c>
      <c r="D470" s="4">
        <v>2</v>
      </c>
      <c r="E470" s="4">
        <v>16</v>
      </c>
      <c r="F470" s="4">
        <v>3970.9204519999998</v>
      </c>
      <c r="G470" s="4">
        <v>10522.939200000001</v>
      </c>
      <c r="H470" s="4">
        <v>1652.3</v>
      </c>
      <c r="I470" s="4">
        <v>1.6523000000000001</v>
      </c>
      <c r="J470" s="4">
        <v>1.6523E-3</v>
      </c>
      <c r="K470" s="4">
        <v>3.6426936259999998</v>
      </c>
      <c r="L470" s="4">
        <v>1.4E-2</v>
      </c>
      <c r="M470" s="4">
        <v>2.9</v>
      </c>
      <c r="N470" s="4">
        <v>56.098600009999998</v>
      </c>
      <c r="O470" s="4">
        <v>1.7815785625344518</v>
      </c>
      <c r="P470" s="4">
        <v>17.258727274877426</v>
      </c>
      <c r="Q470" s="4">
        <v>43.837167278188666</v>
      </c>
      <c r="R470" s="4">
        <v>808.11140356816679</v>
      </c>
      <c r="S470" s="4">
        <v>1942.1086363089805</v>
      </c>
      <c r="T470" s="4">
        <v>5146.5878862187983</v>
      </c>
      <c r="U470" s="4">
        <v>45.7</v>
      </c>
      <c r="V470" s="4">
        <v>0.2</v>
      </c>
      <c r="W470" s="4">
        <v>0</v>
      </c>
    </row>
    <row r="471" spans="1:23" x14ac:dyDescent="0.25">
      <c r="A471" s="4" t="s">
        <v>133</v>
      </c>
      <c r="B471" s="4" t="s">
        <v>134</v>
      </c>
      <c r="C471" s="4">
        <v>8</v>
      </c>
      <c r="D471" s="4">
        <v>3</v>
      </c>
      <c r="E471" s="4">
        <v>24</v>
      </c>
      <c r="F471" s="4">
        <v>18000</v>
      </c>
      <c r="G471" s="4">
        <v>40770</v>
      </c>
      <c r="H471" s="4">
        <v>7489.8</v>
      </c>
      <c r="I471" s="4">
        <v>7.4897999999999998</v>
      </c>
      <c r="J471" s="4">
        <v>7.4897999999999996E-3</v>
      </c>
      <c r="K471" s="4">
        <v>16.512162880000002</v>
      </c>
      <c r="L471" s="4">
        <v>1.2699999999999999E-2</v>
      </c>
      <c r="M471" s="4">
        <v>3.1</v>
      </c>
      <c r="N471" s="4">
        <v>72.695130840000004</v>
      </c>
      <c r="O471" s="4">
        <v>49.603030832113362</v>
      </c>
      <c r="P471" s="4">
        <v>40.81029658464842</v>
      </c>
      <c r="Q471" s="4">
        <v>103.65815332500698</v>
      </c>
      <c r="R471" s="4">
        <v>22499.58307196404</v>
      </c>
      <c r="S471" s="4">
        <v>54072.538024426911</v>
      </c>
      <c r="T471" s="4">
        <v>143292.22576473129</v>
      </c>
      <c r="U471" s="4">
        <v>114</v>
      </c>
      <c r="V471" s="4">
        <v>0.1</v>
      </c>
      <c r="W471" s="4">
        <v>0</v>
      </c>
    </row>
    <row r="472" spans="1:23" x14ac:dyDescent="0.25">
      <c r="A472" s="4" t="s">
        <v>135</v>
      </c>
      <c r="B472" s="4" t="s">
        <v>136</v>
      </c>
      <c r="C472" s="4">
        <v>8</v>
      </c>
      <c r="D472" s="4">
        <v>2</v>
      </c>
      <c r="E472" s="4">
        <v>16</v>
      </c>
      <c r="F472" s="4">
        <v>3970.9204519999998</v>
      </c>
      <c r="G472" s="4">
        <v>10522.939200000001</v>
      </c>
      <c r="H472" s="4">
        <v>1652.3</v>
      </c>
      <c r="I472" s="4">
        <v>1.6523000000000001</v>
      </c>
      <c r="J472" s="4">
        <v>1.6523E-3</v>
      </c>
      <c r="K472" s="4">
        <v>3.6426936259999998</v>
      </c>
      <c r="L472" s="4">
        <v>1.2E-2</v>
      </c>
      <c r="M472" s="4">
        <v>3</v>
      </c>
      <c r="N472" s="4">
        <v>51.637976899999998</v>
      </c>
      <c r="O472" s="4">
        <v>2.941927648731653</v>
      </c>
      <c r="P472" s="4">
        <v>18.932383060319836</v>
      </c>
      <c r="Q472" s="4">
        <v>48.088252973212384</v>
      </c>
      <c r="R472" s="4">
        <v>1334.4375215373411</v>
      </c>
      <c r="S472" s="4">
        <v>3207.0115874485491</v>
      </c>
      <c r="T472" s="4">
        <v>8498.580706738654</v>
      </c>
      <c r="U472" s="4">
        <v>60.5</v>
      </c>
      <c r="V472" s="4">
        <v>9.9000000000000005E-2</v>
      </c>
      <c r="W472" s="4">
        <v>0</v>
      </c>
    </row>
    <row r="473" spans="1:23" x14ac:dyDescent="0.25">
      <c r="A473" s="4" t="s">
        <v>137</v>
      </c>
      <c r="B473" s="4" t="s">
        <v>138</v>
      </c>
      <c r="C473" s="4">
        <v>8</v>
      </c>
      <c r="D473" s="4">
        <v>1</v>
      </c>
      <c r="E473" s="4">
        <v>8</v>
      </c>
      <c r="F473" s="4">
        <v>2453.016102</v>
      </c>
      <c r="G473" s="4">
        <v>6500.492671</v>
      </c>
      <c r="H473" s="4">
        <v>1020.7</v>
      </c>
      <c r="I473" s="4">
        <v>1.0206999999999999</v>
      </c>
      <c r="J473" s="4">
        <v>1.0207E-3</v>
      </c>
      <c r="K473" s="4">
        <v>2.2502556340000002</v>
      </c>
      <c r="L473" s="4">
        <v>1.2500000000000001E-2</v>
      </c>
      <c r="M473" s="4">
        <v>2.82</v>
      </c>
      <c r="N473" s="4">
        <v>55.187376929999999</v>
      </c>
      <c r="O473" s="4">
        <v>1.3942857702158813</v>
      </c>
      <c r="P473" s="4">
        <v>18.335370981215004</v>
      </c>
      <c r="Q473" s="4">
        <v>46.571842292286107</v>
      </c>
      <c r="R473" s="4">
        <v>632.43813909693336</v>
      </c>
      <c r="S473" s="4">
        <v>1519.9186231601377</v>
      </c>
      <c r="T473" s="4">
        <v>4027.7843513743646</v>
      </c>
      <c r="U473" s="4">
        <v>50</v>
      </c>
      <c r="V473" s="4">
        <v>0.33500000000000002</v>
      </c>
      <c r="W473" s="4">
        <v>0</v>
      </c>
    </row>
    <row r="474" spans="1:23" x14ac:dyDescent="0.25">
      <c r="A474" s="4" t="s">
        <v>21</v>
      </c>
      <c r="B474" s="4" t="s">
        <v>22</v>
      </c>
      <c r="C474" s="4">
        <v>9</v>
      </c>
      <c r="D474" s="4">
        <v>1</v>
      </c>
      <c r="E474" s="4">
        <v>9</v>
      </c>
      <c r="F474" s="4">
        <v>345.5659698</v>
      </c>
      <c r="G474" s="4">
        <v>915.74981979999995</v>
      </c>
      <c r="H474" s="4">
        <v>143.79</v>
      </c>
      <c r="I474" s="4">
        <v>0.14379</v>
      </c>
      <c r="J474" s="4">
        <v>1.4379E-4</v>
      </c>
      <c r="K474" s="4">
        <v>0.31700231000000001</v>
      </c>
      <c r="L474" s="4">
        <v>1.6E-2</v>
      </c>
      <c r="M474" s="4">
        <v>3</v>
      </c>
      <c r="N474" s="4">
        <v>20.790721789999999</v>
      </c>
      <c r="O474" s="4">
        <v>4.6316301602295648E-2</v>
      </c>
      <c r="P474" s="4">
        <v>4.3111486652091582</v>
      </c>
      <c r="Q474" s="4">
        <v>10.950317609631261</v>
      </c>
      <c r="R474" s="4">
        <v>21.008745998083864</v>
      </c>
      <c r="S474" s="4">
        <v>50.489656328007364</v>
      </c>
      <c r="T474" s="4">
        <v>133.79758926921951</v>
      </c>
      <c r="U474" s="4">
        <v>11</v>
      </c>
      <c r="V474" s="4">
        <v>0.6</v>
      </c>
      <c r="W474" s="4">
        <v>0</v>
      </c>
    </row>
    <row r="475" spans="1:23" x14ac:dyDescent="0.25">
      <c r="A475" s="4" t="s">
        <v>23</v>
      </c>
      <c r="B475" s="4" t="s">
        <v>24</v>
      </c>
      <c r="C475" s="4">
        <v>9</v>
      </c>
      <c r="D475" s="4">
        <v>3</v>
      </c>
      <c r="E475" s="4">
        <v>27</v>
      </c>
      <c r="F475" s="4">
        <v>188385.81349999999</v>
      </c>
      <c r="G475" s="4">
        <v>499222.4057</v>
      </c>
      <c r="H475" s="4">
        <v>78387.337</v>
      </c>
      <c r="I475" s="4">
        <v>78.387337000000002</v>
      </c>
      <c r="J475" s="4">
        <v>7.8387337000000001E-2</v>
      </c>
      <c r="K475" s="4">
        <v>172.8142909</v>
      </c>
      <c r="L475" s="4">
        <v>2.5999999999999999E-2</v>
      </c>
      <c r="M475" s="4">
        <v>3</v>
      </c>
      <c r="N475" s="4">
        <v>210.0486598</v>
      </c>
      <c r="O475" s="4">
        <v>1671.886622813181</v>
      </c>
      <c r="P475" s="4">
        <v>121.18983495900891</v>
      </c>
      <c r="Q475" s="4">
        <v>307.82218079588262</v>
      </c>
      <c r="R475" s="4">
        <v>758355.9174883567</v>
      </c>
      <c r="S475" s="4">
        <v>1822532.8466434909</v>
      </c>
      <c r="T475" s="4">
        <v>4829712.0436052512</v>
      </c>
      <c r="U475" s="4">
        <v>330</v>
      </c>
      <c r="V475" s="4">
        <v>0.1</v>
      </c>
      <c r="W475" s="4">
        <v>0</v>
      </c>
    </row>
    <row r="476" spans="1:23" x14ac:dyDescent="0.25">
      <c r="A476" s="4" t="s">
        <v>25</v>
      </c>
      <c r="B476" s="4" t="s">
        <v>26</v>
      </c>
      <c r="C476" s="4">
        <v>9</v>
      </c>
      <c r="D476" s="4">
        <v>3</v>
      </c>
      <c r="E476" s="4">
        <v>27</v>
      </c>
      <c r="F476" s="4">
        <v>188385.81349999999</v>
      </c>
      <c r="G476" s="4">
        <v>499222.4057</v>
      </c>
      <c r="H476" s="4">
        <v>78387.337</v>
      </c>
      <c r="I476" s="4">
        <v>78.387337000000002</v>
      </c>
      <c r="J476" s="4">
        <v>7.8387337000000001E-2</v>
      </c>
      <c r="K476" s="4">
        <v>172.8142909</v>
      </c>
      <c r="L476" s="4">
        <v>2.1399999999999999E-2</v>
      </c>
      <c r="M476" s="4">
        <v>2.96</v>
      </c>
      <c r="N476" s="4">
        <v>165.0102253</v>
      </c>
      <c r="O476" s="4">
        <v>1329.8181106350455</v>
      </c>
      <c r="P476" s="4">
        <v>129.44142510657142</v>
      </c>
      <c r="Q476" s="4">
        <v>328.78121977069139</v>
      </c>
      <c r="R476" s="4">
        <v>603196.06582315569</v>
      </c>
      <c r="S476" s="4">
        <v>1449642.0711923952</v>
      </c>
      <c r="T476" s="4">
        <v>3841551.4886598471</v>
      </c>
      <c r="U476" s="4">
        <v>358.7</v>
      </c>
      <c r="V476" s="4">
        <v>9.1999999999999998E-2</v>
      </c>
      <c r="W476" s="4">
        <v>0</v>
      </c>
    </row>
    <row r="477" spans="1:23" x14ac:dyDescent="0.25">
      <c r="A477" s="4" t="s">
        <v>27</v>
      </c>
      <c r="B477" s="4" t="s">
        <v>28</v>
      </c>
      <c r="C477" s="4">
        <v>9</v>
      </c>
      <c r="D477" s="4">
        <v>1</v>
      </c>
      <c r="E477" s="4">
        <v>9</v>
      </c>
      <c r="F477" s="4">
        <v>13862.052390000001</v>
      </c>
      <c r="G477" s="4">
        <v>36734.438840000003</v>
      </c>
      <c r="H477" s="4">
        <v>5767.9999989999997</v>
      </c>
      <c r="I477" s="4">
        <v>5.7679999989999997</v>
      </c>
      <c r="J477" s="4">
        <v>5.7679999999999997E-3</v>
      </c>
      <c r="K477" s="4">
        <v>12.716248159999999</v>
      </c>
      <c r="L477" s="4">
        <v>1.0999999999999999E-2</v>
      </c>
      <c r="M477" s="4">
        <v>2.9</v>
      </c>
      <c r="N477" s="4">
        <v>93.818199050000004</v>
      </c>
      <c r="O477" s="4">
        <v>7.7134843081816431</v>
      </c>
      <c r="P477" s="4">
        <v>31.087687076471614</v>
      </c>
      <c r="Q477" s="4">
        <v>78.962725174237903</v>
      </c>
      <c r="R477" s="4">
        <v>3498.7817892342641</v>
      </c>
      <c r="S477" s="4">
        <v>8408.5118703058488</v>
      </c>
      <c r="T477" s="4">
        <v>22282.5564563105</v>
      </c>
      <c r="U477" s="4">
        <v>94.6</v>
      </c>
      <c r="V477" s="4">
        <v>0.2</v>
      </c>
      <c r="W477" s="4">
        <v>0</v>
      </c>
    </row>
    <row r="478" spans="1:23" x14ac:dyDescent="0.25">
      <c r="A478" s="4" t="s">
        <v>29</v>
      </c>
      <c r="B478" s="4" t="s">
        <v>30</v>
      </c>
      <c r="C478" s="4">
        <v>9</v>
      </c>
      <c r="D478" s="4">
        <v>7</v>
      </c>
      <c r="E478" s="2">
        <v>63</v>
      </c>
      <c r="F478" s="4">
        <v>64280.782099999997</v>
      </c>
      <c r="G478" s="4">
        <v>170344.27299999999</v>
      </c>
      <c r="H478" s="4">
        <v>26747.23343</v>
      </c>
      <c r="I478" s="4">
        <v>26.747233430000001</v>
      </c>
      <c r="J478" s="4">
        <v>2.6747232999999999E-2</v>
      </c>
      <c r="K478" s="4">
        <v>58.967485770000003</v>
      </c>
      <c r="L478" s="4">
        <v>3.2499999999999999E-3</v>
      </c>
      <c r="M478" s="4">
        <v>3</v>
      </c>
      <c r="N478" s="4">
        <v>201.89791579999999</v>
      </c>
      <c r="O478" s="4">
        <v>214.3401747990811</v>
      </c>
      <c r="P478" s="4">
        <v>122.21610598989921</v>
      </c>
      <c r="Q478" s="4">
        <v>310.428909214344</v>
      </c>
      <c r="R478" s="4">
        <v>97223.183496058773</v>
      </c>
      <c r="S478" s="4">
        <v>233653.40902681754</v>
      </c>
      <c r="T478" s="4">
        <v>619181.53392106644</v>
      </c>
      <c r="U478" s="4">
        <v>311</v>
      </c>
      <c r="V478" s="4">
        <v>0.1</v>
      </c>
      <c r="W478" s="4">
        <v>0</v>
      </c>
    </row>
    <row r="479" spans="1:23" x14ac:dyDescent="0.25">
      <c r="A479" s="2" t="s">
        <v>31</v>
      </c>
      <c r="B479" s="4" t="s">
        <v>32</v>
      </c>
      <c r="C479" s="4">
        <v>9</v>
      </c>
      <c r="D479" s="4">
        <v>1</v>
      </c>
      <c r="E479" s="4">
        <v>9</v>
      </c>
      <c r="F479" s="4">
        <v>345.5659698</v>
      </c>
      <c r="G479" s="4">
        <v>915.74981979999995</v>
      </c>
      <c r="H479" s="4">
        <v>143.79000003377999</v>
      </c>
      <c r="I479" s="4">
        <v>0.14379000003377998</v>
      </c>
      <c r="J479" s="4">
        <v>1.4379000003377998E-4</v>
      </c>
      <c r="K479" s="4">
        <v>0.31700230987447198</v>
      </c>
      <c r="L479" s="3">
        <v>1.1599999999999999E-2</v>
      </c>
      <c r="M479" s="3">
        <v>3</v>
      </c>
      <c r="N479" s="4">
        <v>23.143208333852019</v>
      </c>
      <c r="O479" s="4">
        <v>0.63446611257453456</v>
      </c>
      <c r="P479" s="4">
        <v>11.482554524125634</v>
      </c>
      <c r="Q479" s="4">
        <v>29.165688491279113</v>
      </c>
      <c r="R479" s="2">
        <v>287.78932994100325</v>
      </c>
      <c r="S479" s="2">
        <v>691.63501547945987</v>
      </c>
      <c r="T479" s="2">
        <v>1832.8327910205685</v>
      </c>
      <c r="U479" s="2">
        <v>29.172666666666665</v>
      </c>
      <c r="V479" s="2">
        <v>0.92646666666666677</v>
      </c>
      <c r="W479" s="2">
        <v>0</v>
      </c>
    </row>
    <row r="480" spans="1:23" x14ac:dyDescent="0.25">
      <c r="A480" s="4" t="s">
        <v>33</v>
      </c>
      <c r="B480" s="4" t="s">
        <v>34</v>
      </c>
      <c r="C480" s="4">
        <v>9</v>
      </c>
      <c r="D480" s="4">
        <v>2</v>
      </c>
      <c r="E480" s="4">
        <v>18</v>
      </c>
      <c r="F480" s="4">
        <v>2643.5952900000002</v>
      </c>
      <c r="G480" s="4">
        <v>7005.5275179999999</v>
      </c>
      <c r="H480" s="4">
        <v>1100</v>
      </c>
      <c r="I480" s="4">
        <v>1.1000000000000001</v>
      </c>
      <c r="J480" s="4">
        <v>1.1000000000000001E-3</v>
      </c>
      <c r="K480" s="4">
        <v>2.4250820000000002</v>
      </c>
      <c r="L480" s="4">
        <v>1.4999999999999999E-2</v>
      </c>
      <c r="M480" s="4">
        <v>3</v>
      </c>
      <c r="N480" s="4">
        <v>41.85690786</v>
      </c>
      <c r="O480" s="4">
        <v>6.3608306234498766</v>
      </c>
      <c r="P480" s="4">
        <v>22.72632570252296</v>
      </c>
      <c r="Q480" s="4">
        <v>57.724867284408319</v>
      </c>
      <c r="R480" s="4">
        <v>2885.2276689179434</v>
      </c>
      <c r="S480" s="4">
        <v>6933.976613597556</v>
      </c>
      <c r="T480" s="4">
        <v>18375.038026033522</v>
      </c>
      <c r="U480" s="4">
        <v>58.9</v>
      </c>
      <c r="V480" s="4">
        <v>0.22</v>
      </c>
      <c r="W480" s="4">
        <v>0.20699999999999999</v>
      </c>
    </row>
    <row r="481" spans="1:23" x14ac:dyDescent="0.25">
      <c r="A481" s="4" t="s">
        <v>35</v>
      </c>
      <c r="B481" s="4" t="s">
        <v>36</v>
      </c>
      <c r="C481" s="4">
        <v>9</v>
      </c>
      <c r="D481" s="4">
        <v>1</v>
      </c>
      <c r="E481" s="4">
        <v>9</v>
      </c>
      <c r="F481" s="4">
        <v>345.5659698</v>
      </c>
      <c r="G481" s="4">
        <v>915.74981979999995</v>
      </c>
      <c r="H481" s="4">
        <v>143.79</v>
      </c>
      <c r="I481" s="4">
        <v>0.14379</v>
      </c>
      <c r="J481" s="4">
        <v>1.4379E-4</v>
      </c>
      <c r="K481" s="4">
        <v>0.31700231000000001</v>
      </c>
      <c r="L481" s="4">
        <v>2.1000000000000001E-2</v>
      </c>
      <c r="M481" s="4">
        <v>3</v>
      </c>
      <c r="N481" s="4">
        <v>18.989045260000001</v>
      </c>
      <c r="O481" s="4">
        <v>0.42945466893523687</v>
      </c>
      <c r="P481" s="4">
        <v>8.2722004011973755</v>
      </c>
      <c r="Q481" s="4">
        <v>21.011389019041335</v>
      </c>
      <c r="R481" s="4">
        <v>194.79759275305352</v>
      </c>
      <c r="S481" s="4">
        <v>468.15090784199356</v>
      </c>
      <c r="T481" s="4">
        <v>1240.5999057812828</v>
      </c>
      <c r="U481" s="4">
        <v>21.02</v>
      </c>
      <c r="V481" s="4">
        <v>0.86</v>
      </c>
      <c r="W481" s="4">
        <v>-6.9989999999999997E-2</v>
      </c>
    </row>
    <row r="482" spans="1:23" x14ac:dyDescent="0.25">
      <c r="A482" s="4" t="s">
        <v>37</v>
      </c>
      <c r="B482" s="4" t="s">
        <v>38</v>
      </c>
      <c r="C482" s="4">
        <v>9</v>
      </c>
      <c r="D482" s="4">
        <v>9</v>
      </c>
      <c r="E482" s="4">
        <v>81</v>
      </c>
      <c r="F482" s="4">
        <v>1772528862</v>
      </c>
      <c r="G482" s="4">
        <v>4697201484</v>
      </c>
      <c r="H482" s="4">
        <v>737549259.5</v>
      </c>
      <c r="I482" s="4">
        <v>737549.25950000004</v>
      </c>
      <c r="J482" s="4">
        <v>737.54925949999995</v>
      </c>
      <c r="K482" s="4">
        <v>1626015.848</v>
      </c>
      <c r="L482" s="2">
        <v>6.0000000000000001E-3</v>
      </c>
      <c r="M482" s="4">
        <v>3</v>
      </c>
      <c r="N482" s="4">
        <v>1544.971047</v>
      </c>
      <c r="O482" s="4">
        <v>122040.48826370835</v>
      </c>
      <c r="P482" s="4">
        <v>825.73228346456676</v>
      </c>
      <c r="Q482" s="4">
        <v>2097.3599999999997</v>
      </c>
      <c r="R482" s="2">
        <v>55356700.140481509</v>
      </c>
      <c r="S482" s="2">
        <v>133037010.6716691</v>
      </c>
      <c r="T482" s="2">
        <v>352548078.27992308</v>
      </c>
      <c r="U482" s="2">
        <v>2097.3599999999997</v>
      </c>
      <c r="V482" s="2">
        <v>0.5</v>
      </c>
      <c r="W482" s="2">
        <v>0</v>
      </c>
    </row>
    <row r="483" spans="1:23" x14ac:dyDescent="0.25">
      <c r="A483" s="4" t="s">
        <v>39</v>
      </c>
      <c r="B483" s="4" t="s">
        <v>40</v>
      </c>
      <c r="C483" s="4">
        <v>9</v>
      </c>
      <c r="D483" s="4">
        <v>2</v>
      </c>
      <c r="E483" s="4">
        <v>18</v>
      </c>
      <c r="F483" s="4">
        <v>57678.44268</v>
      </c>
      <c r="G483" s="4">
        <v>152847.8731</v>
      </c>
      <c r="H483" s="4">
        <v>24000</v>
      </c>
      <c r="I483" s="4">
        <v>24</v>
      </c>
      <c r="J483" s="4">
        <v>2.4E-2</v>
      </c>
      <c r="K483" s="4">
        <v>52.910879999999999</v>
      </c>
      <c r="L483" s="4">
        <v>1.2E-2</v>
      </c>
      <c r="M483" s="4">
        <v>3</v>
      </c>
      <c r="N483" s="4">
        <v>125.992105</v>
      </c>
      <c r="O483" s="4">
        <v>57.842821896938077</v>
      </c>
      <c r="P483" s="4">
        <v>51.0988482130699</v>
      </c>
      <c r="Q483" s="4">
        <v>129.79107446119755</v>
      </c>
      <c r="R483" s="4">
        <v>26237.093874199669</v>
      </c>
      <c r="S483" s="4">
        <v>63054.779798605312</v>
      </c>
      <c r="T483" s="4">
        <v>167095.16646630407</v>
      </c>
      <c r="U483" s="4">
        <v>150.93</v>
      </c>
      <c r="V483" s="4">
        <v>0.11</v>
      </c>
      <c r="W483" s="4">
        <v>0.13</v>
      </c>
    </row>
    <row r="484" spans="1:23" x14ac:dyDescent="0.25">
      <c r="A484" s="4" t="s">
        <v>41</v>
      </c>
      <c r="B484" s="4" t="s">
        <v>42</v>
      </c>
      <c r="C484" s="4">
        <v>9</v>
      </c>
      <c r="D484" s="4">
        <v>4</v>
      </c>
      <c r="E484" s="4">
        <v>36</v>
      </c>
      <c r="F484" s="4">
        <v>28445.111649999999</v>
      </c>
      <c r="G484" s="4">
        <v>75379.545880000005</v>
      </c>
      <c r="H484" s="4">
        <v>11836.01096</v>
      </c>
      <c r="I484" s="4">
        <v>11.836010959999999</v>
      </c>
      <c r="J484" s="4">
        <v>1.1836011E-2</v>
      </c>
      <c r="K484" s="4">
        <v>26.093906480000001</v>
      </c>
      <c r="L484" s="4">
        <v>1.34E-2</v>
      </c>
      <c r="M484" s="4">
        <v>3.1</v>
      </c>
      <c r="N484" s="4">
        <v>82.812701989999994</v>
      </c>
      <c r="O484" s="4">
        <v>34.419423392181123</v>
      </c>
      <c r="P484" s="4">
        <v>35.649893333371722</v>
      </c>
      <c r="Q484" s="4">
        <v>90.550729066764177</v>
      </c>
      <c r="R484" s="4">
        <v>15612.40639755655</v>
      </c>
      <c r="S484" s="4">
        <v>37520.803647095767</v>
      </c>
      <c r="T484" s="4">
        <v>99430.129664803782</v>
      </c>
      <c r="U484" s="4">
        <v>91.5</v>
      </c>
      <c r="V484" s="4">
        <v>0.12690000000000001</v>
      </c>
      <c r="W484" s="4">
        <v>0</v>
      </c>
    </row>
    <row r="485" spans="1:23" x14ac:dyDescent="0.25">
      <c r="A485" s="4" t="s">
        <v>43</v>
      </c>
      <c r="B485" s="4" t="s">
        <v>44</v>
      </c>
      <c r="C485" s="4">
        <v>9</v>
      </c>
      <c r="D485" s="4">
        <v>2</v>
      </c>
      <c r="E485" s="4">
        <v>18</v>
      </c>
      <c r="F485" s="4">
        <v>2643.5952900000002</v>
      </c>
      <c r="G485" s="4">
        <v>7005.5275179999999</v>
      </c>
      <c r="H485" s="4">
        <v>1100</v>
      </c>
      <c r="I485" s="4">
        <v>1.1000000000000001</v>
      </c>
      <c r="J485" s="4">
        <v>1.1000000000000001E-3</v>
      </c>
      <c r="K485" s="4">
        <v>2.4250820000000002</v>
      </c>
      <c r="L485" s="4">
        <v>1.44E-2</v>
      </c>
      <c r="M485" s="4">
        <v>3</v>
      </c>
      <c r="N485" s="4">
        <v>42.430361419999997</v>
      </c>
      <c r="O485" s="4">
        <v>3.4278287746907621</v>
      </c>
      <c r="P485" s="4">
        <v>18.747379827112582</v>
      </c>
      <c r="Q485" s="4">
        <v>47.618344760865959</v>
      </c>
      <c r="R485" s="2">
        <v>1554.8388269591867</v>
      </c>
      <c r="S485" s="2">
        <v>3736.6950900244819</v>
      </c>
      <c r="T485" s="2">
        <v>9902.241988564876</v>
      </c>
      <c r="U485" s="2">
        <v>47.633333333333333</v>
      </c>
      <c r="V485" s="2">
        <v>0.44799999999999995</v>
      </c>
      <c r="W485" s="2">
        <v>0</v>
      </c>
    </row>
    <row r="486" spans="1:23" x14ac:dyDescent="0.25">
      <c r="A486" s="4" t="s">
        <v>45</v>
      </c>
      <c r="B486" s="4" t="s">
        <v>46</v>
      </c>
      <c r="C486" s="4">
        <v>9</v>
      </c>
      <c r="D486" s="4">
        <v>5</v>
      </c>
      <c r="E486" s="4">
        <v>45</v>
      </c>
      <c r="F486" s="4">
        <v>7678.7389750000002</v>
      </c>
      <c r="G486" s="4">
        <v>20348.65828</v>
      </c>
      <c r="H486" s="4">
        <v>3195.1232869999999</v>
      </c>
      <c r="I486" s="4">
        <v>3.1951232869999999</v>
      </c>
      <c r="J486" s="4">
        <v>3.1951229999999998E-3</v>
      </c>
      <c r="K486" s="4">
        <v>7.044032702</v>
      </c>
      <c r="L486" s="4">
        <v>3.96E-3</v>
      </c>
      <c r="M486" s="4">
        <v>3.2</v>
      </c>
      <c r="N486" s="4">
        <v>70.124961499999998</v>
      </c>
      <c r="O486" s="4">
        <v>743.74458810105307</v>
      </c>
      <c r="P486" s="4">
        <v>118.41717233265014</v>
      </c>
      <c r="Q486" s="4">
        <v>300.77961772493137</v>
      </c>
      <c r="R486" s="2">
        <v>337357.27159376809</v>
      </c>
      <c r="S486" s="2">
        <v>810760.08554137964</v>
      </c>
      <c r="T486" s="2">
        <v>2148514.226684656</v>
      </c>
      <c r="U486" s="2">
        <v>300.78571428571428</v>
      </c>
      <c r="V486" s="2">
        <v>0.24014285714285719</v>
      </c>
      <c r="W486" s="2">
        <v>0</v>
      </c>
    </row>
    <row r="487" spans="1:23" x14ac:dyDescent="0.25">
      <c r="A487" s="2" t="s">
        <v>47</v>
      </c>
      <c r="B487" s="4" t="s">
        <v>48</v>
      </c>
      <c r="C487" s="4">
        <v>9</v>
      </c>
      <c r="D487" s="4">
        <v>1</v>
      </c>
      <c r="E487" s="4">
        <v>9</v>
      </c>
      <c r="F487" s="4">
        <v>372.74693589999998</v>
      </c>
      <c r="G487" s="4">
        <v>987.77937999999995</v>
      </c>
      <c r="H487" s="4">
        <v>155.10000002799001</v>
      </c>
      <c r="I487" s="4">
        <v>0.15510000002799001</v>
      </c>
      <c r="J487" s="4">
        <v>1.5510000002799001E-4</v>
      </c>
      <c r="K487" s="4">
        <v>0.34193656206170731</v>
      </c>
      <c r="L487" s="3">
        <v>1.23E-2</v>
      </c>
      <c r="M487" s="3">
        <v>3.2</v>
      </c>
      <c r="N487" s="4">
        <v>19.11924945060121</v>
      </c>
      <c r="O487" s="4">
        <v>3.3465536012826043</v>
      </c>
      <c r="P487" s="4">
        <v>15.353802481134966</v>
      </c>
      <c r="Q487" s="4">
        <v>38.998658302082816</v>
      </c>
      <c r="R487" s="2">
        <v>1517.9729845880943</v>
      </c>
      <c r="S487" s="2">
        <v>3648.0965743525458</v>
      </c>
      <c r="T487" s="2">
        <v>9667.4559220342453</v>
      </c>
      <c r="U487" s="2">
        <v>39.200000000000003</v>
      </c>
      <c r="V487" s="2">
        <v>0.58571428571428563</v>
      </c>
      <c r="W487" s="2">
        <v>0</v>
      </c>
    </row>
    <row r="488" spans="1:23" x14ac:dyDescent="0.25">
      <c r="A488" s="2" t="s">
        <v>49</v>
      </c>
      <c r="B488" s="4" t="s">
        <v>50</v>
      </c>
      <c r="C488" s="4">
        <v>9</v>
      </c>
      <c r="D488" s="4">
        <v>1</v>
      </c>
      <c r="E488" s="4">
        <v>9</v>
      </c>
      <c r="F488" s="4">
        <v>2643.5952900000002</v>
      </c>
      <c r="G488" s="4">
        <v>7005.5275179999999</v>
      </c>
      <c r="H488" s="4">
        <v>1100.000000169</v>
      </c>
      <c r="I488" s="4">
        <v>1.100000000169</v>
      </c>
      <c r="J488" s="4">
        <v>1.1000000001690001E-3</v>
      </c>
      <c r="K488" s="4">
        <v>2.4250820003725808</v>
      </c>
      <c r="L488" s="3">
        <v>1.2E-2</v>
      </c>
      <c r="M488" s="3">
        <v>3.1</v>
      </c>
      <c r="N488" s="4">
        <v>39.876163449959911</v>
      </c>
      <c r="O488" s="4">
        <v>4.0720692802737393</v>
      </c>
      <c r="P488" s="4">
        <v>18.556194612165676</v>
      </c>
      <c r="Q488" s="4">
        <v>47.132734314900816</v>
      </c>
      <c r="R488" s="2">
        <v>1847.0617522628568</v>
      </c>
      <c r="S488" s="2">
        <v>4438.9852253373138</v>
      </c>
      <c r="T488" s="2">
        <v>11763.310847143881</v>
      </c>
      <c r="U488" s="2">
        <v>54.3</v>
      </c>
      <c r="V488" s="2">
        <v>0.22500000000000001</v>
      </c>
      <c r="W488" s="2">
        <v>0</v>
      </c>
    </row>
    <row r="489" spans="1:23" x14ac:dyDescent="0.25">
      <c r="A489" s="2" t="s">
        <v>51</v>
      </c>
      <c r="B489" s="4" t="s">
        <v>52</v>
      </c>
      <c r="C489" s="4">
        <v>9</v>
      </c>
      <c r="D489" s="4">
        <v>1</v>
      </c>
      <c r="E489" s="4">
        <v>9</v>
      </c>
      <c r="F489" s="4">
        <v>4109.5890410000002</v>
      </c>
      <c r="G489" s="4">
        <v>10890.410959999999</v>
      </c>
      <c r="H489" s="4">
        <v>1709.9999999601</v>
      </c>
      <c r="I489" s="4">
        <v>1.7099999999601001</v>
      </c>
      <c r="J489" s="4">
        <v>1.7099999999601002E-3</v>
      </c>
      <c r="K489" s="4">
        <v>3.7699001999120356</v>
      </c>
      <c r="L489" s="3">
        <v>1.24E-2</v>
      </c>
      <c r="M489" s="3">
        <v>3.2</v>
      </c>
      <c r="N489" s="4">
        <v>40.375415800387913</v>
      </c>
      <c r="O489" s="4">
        <v>0.26087551618474653</v>
      </c>
      <c r="P489" s="4">
        <v>6.8994683227851157</v>
      </c>
      <c r="Q489" s="4">
        <v>17.524649539874193</v>
      </c>
      <c r="R489" s="2">
        <v>118.33128438676349</v>
      </c>
      <c r="S489" s="2">
        <v>284.38184183312541</v>
      </c>
      <c r="T489" s="2">
        <v>753.61188085778235</v>
      </c>
      <c r="U489" s="4">
        <v>20.9</v>
      </c>
      <c r="V489" s="4">
        <v>0.19500000000000001</v>
      </c>
      <c r="W489" s="4">
        <v>-0.35</v>
      </c>
    </row>
    <row r="490" spans="1:23" x14ac:dyDescent="0.25">
      <c r="A490" s="4" t="s">
        <v>53</v>
      </c>
      <c r="B490" s="4" t="s">
        <v>54</v>
      </c>
      <c r="C490" s="4">
        <v>9</v>
      </c>
      <c r="D490" s="4">
        <v>2</v>
      </c>
      <c r="E490" s="4">
        <v>18</v>
      </c>
      <c r="F490" s="4">
        <v>4109.5890410000002</v>
      </c>
      <c r="G490" s="4">
        <v>10890.410959999999</v>
      </c>
      <c r="H490" s="4">
        <v>1710</v>
      </c>
      <c r="I490" s="4">
        <v>1.71</v>
      </c>
      <c r="J490" s="4">
        <v>1.7099999999999999E-3</v>
      </c>
      <c r="K490" s="4">
        <v>3.7699001999999999</v>
      </c>
      <c r="L490" s="4">
        <v>1.2E-2</v>
      </c>
      <c r="M490" s="4">
        <v>2.95</v>
      </c>
      <c r="N490" s="4">
        <v>55.854206490000003</v>
      </c>
      <c r="O490" s="4">
        <v>1.3143238586178687</v>
      </c>
      <c r="P490" s="4">
        <v>15.384883659834832</v>
      </c>
      <c r="Q490" s="4">
        <v>39.077604495980474</v>
      </c>
      <c r="R490" s="4">
        <v>596.16798297115542</v>
      </c>
      <c r="S490" s="4">
        <v>1432.751701444738</v>
      </c>
      <c r="T490" s="4">
        <v>3796.7920088285555</v>
      </c>
      <c r="U490" s="4">
        <v>41</v>
      </c>
      <c r="V490" s="4">
        <v>0.17</v>
      </c>
      <c r="W490" s="4">
        <v>0</v>
      </c>
    </row>
    <row r="491" spans="1:23" x14ac:dyDescent="0.25">
      <c r="A491" s="4" t="s">
        <v>55</v>
      </c>
      <c r="B491" s="4" t="s">
        <v>56</v>
      </c>
      <c r="C491" s="4">
        <v>9</v>
      </c>
      <c r="D491" s="4">
        <v>1</v>
      </c>
      <c r="E491" s="4">
        <v>9</v>
      </c>
      <c r="F491" s="4">
        <v>18022.110069999999</v>
      </c>
      <c r="G491" s="4">
        <v>47758.591679999998</v>
      </c>
      <c r="H491" s="4">
        <v>7499</v>
      </c>
      <c r="I491" s="4">
        <v>7.4989999999999997</v>
      </c>
      <c r="J491" s="4">
        <v>7.4989999999999996E-3</v>
      </c>
      <c r="K491" s="4">
        <v>16.532445379999999</v>
      </c>
      <c r="L491" s="4">
        <v>1.2999999999999999E-2</v>
      </c>
      <c r="M491" s="4">
        <v>3</v>
      </c>
      <c r="N491" s="4">
        <v>83.244075370000004</v>
      </c>
      <c r="O491" s="4">
        <v>19.12126104006353</v>
      </c>
      <c r="P491" s="4">
        <v>34.401662308403012</v>
      </c>
      <c r="Q491" s="4">
        <v>87.380222263343654</v>
      </c>
      <c r="R491" s="4">
        <v>8673.2684272407623</v>
      </c>
      <c r="S491" s="4">
        <v>20844.192326942473</v>
      </c>
      <c r="T491" s="4">
        <v>55237.109666397555</v>
      </c>
      <c r="U491" s="4">
        <v>152</v>
      </c>
      <c r="V491" s="4">
        <v>9.6000000000000002E-2</v>
      </c>
      <c r="W491" s="4">
        <v>0.09</v>
      </c>
    </row>
    <row r="492" spans="1:23" x14ac:dyDescent="0.25">
      <c r="A492" s="4" t="s">
        <v>57</v>
      </c>
      <c r="B492" s="4" t="s">
        <v>58</v>
      </c>
      <c r="C492" s="4">
        <v>9</v>
      </c>
      <c r="D492" s="4">
        <v>2</v>
      </c>
      <c r="E492" s="4">
        <v>18</v>
      </c>
      <c r="F492" s="4">
        <v>8291.2761339999997</v>
      </c>
      <c r="G492" s="4">
        <v>21971.88176</v>
      </c>
      <c r="H492" s="4">
        <v>3449.9999990000001</v>
      </c>
      <c r="I492" s="4">
        <v>3.4499999990000001</v>
      </c>
      <c r="J492" s="4">
        <v>3.4499999999999999E-3</v>
      </c>
      <c r="K492" s="4">
        <v>7.6059389990000001</v>
      </c>
      <c r="L492" s="4">
        <v>4.0000000000000001E-3</v>
      </c>
      <c r="M492" s="4">
        <v>3.1</v>
      </c>
      <c r="N492" s="4">
        <v>66.371102100000002</v>
      </c>
      <c r="O492" s="4">
        <v>5.2341185935672314</v>
      </c>
      <c r="P492" s="4">
        <v>28.67935980101155</v>
      </c>
      <c r="Q492" s="4">
        <v>72.845573894569341</v>
      </c>
      <c r="R492" s="4">
        <v>2374.1590811873389</v>
      </c>
      <c r="S492" s="4">
        <v>5705.7416034302787</v>
      </c>
      <c r="T492" s="4">
        <v>15120.215249090237</v>
      </c>
      <c r="U492" s="4">
        <v>72.900000000000006</v>
      </c>
      <c r="V492" s="4">
        <v>0.4</v>
      </c>
      <c r="W492" s="4">
        <v>0</v>
      </c>
    </row>
    <row r="493" spans="1:23" x14ac:dyDescent="0.25">
      <c r="A493" s="4" t="s">
        <v>59</v>
      </c>
      <c r="B493" s="4" t="s">
        <v>60</v>
      </c>
      <c r="C493" s="4">
        <v>9</v>
      </c>
      <c r="D493" s="4">
        <v>2</v>
      </c>
      <c r="E493" s="4">
        <v>18</v>
      </c>
      <c r="F493" s="4">
        <v>4109.5890410000002</v>
      </c>
      <c r="G493" s="4">
        <v>10890.410959999999</v>
      </c>
      <c r="H493" s="4">
        <v>1710</v>
      </c>
      <c r="I493" s="4">
        <v>1.71</v>
      </c>
      <c r="J493" s="4">
        <v>1.7099999999999999E-3</v>
      </c>
      <c r="K493" s="4">
        <v>3.7699001999999999</v>
      </c>
      <c r="L493" s="4">
        <v>1.6799999999999999E-2</v>
      </c>
      <c r="M493" s="4">
        <v>3.1</v>
      </c>
      <c r="N493" s="4">
        <v>41.246095969999999</v>
      </c>
      <c r="O493" s="4">
        <v>409.44909648971856</v>
      </c>
      <c r="P493" s="4">
        <v>73.668429249498331</v>
      </c>
      <c r="Q493" s="4">
        <v>187.11781029372577</v>
      </c>
      <c r="R493" s="4">
        <v>185723.20694256542</v>
      </c>
      <c r="S493" s="4">
        <v>446342.72276511759</v>
      </c>
      <c r="T493" s="4">
        <v>1182808.2153275616</v>
      </c>
      <c r="U493" s="4">
        <v>263.2</v>
      </c>
      <c r="V493" s="4">
        <v>7.0000000000000007E-2</v>
      </c>
      <c r="W493" s="4">
        <v>0.27</v>
      </c>
    </row>
    <row r="494" spans="1:23" x14ac:dyDescent="0.25">
      <c r="A494" s="4" t="s">
        <v>61</v>
      </c>
      <c r="B494" s="4" t="s">
        <v>62</v>
      </c>
      <c r="C494" s="4">
        <v>9</v>
      </c>
      <c r="D494" s="4">
        <v>1</v>
      </c>
      <c r="E494" s="4">
        <v>9</v>
      </c>
      <c r="F494" s="4">
        <v>520.11535690000005</v>
      </c>
      <c r="G494" s="4">
        <v>1378.3056959999999</v>
      </c>
      <c r="H494" s="4">
        <v>216.42</v>
      </c>
      <c r="I494" s="4">
        <v>0.21642</v>
      </c>
      <c r="J494" s="4">
        <v>2.1641999999999999E-4</v>
      </c>
      <c r="K494" s="4">
        <v>0.47712386000000001</v>
      </c>
      <c r="L494" s="4">
        <v>1.2500000000000001E-2</v>
      </c>
      <c r="M494" s="4">
        <v>3</v>
      </c>
      <c r="N494" s="4">
        <v>25.869962149999999</v>
      </c>
      <c r="O494" s="4">
        <v>0.85677353898074948</v>
      </c>
      <c r="P494" s="4">
        <v>12.379612373746269</v>
      </c>
      <c r="Q494" s="4">
        <v>31.444215429315523</v>
      </c>
      <c r="R494" s="4">
        <v>388.6264022737476</v>
      </c>
      <c r="S494" s="4">
        <v>933.97356951152983</v>
      </c>
      <c r="T494" s="4">
        <v>2475.029959205554</v>
      </c>
      <c r="U494" s="4">
        <v>33.700000000000003</v>
      </c>
      <c r="V494" s="4">
        <v>0.32</v>
      </c>
      <c r="W494" s="4">
        <v>0.55000000000000004</v>
      </c>
    </row>
    <row r="495" spans="1:23" x14ac:dyDescent="0.25">
      <c r="A495" s="4" t="s">
        <v>63</v>
      </c>
      <c r="B495" s="4" t="s">
        <v>64</v>
      </c>
      <c r="C495" s="4">
        <v>9</v>
      </c>
      <c r="D495" s="4">
        <v>2</v>
      </c>
      <c r="E495" s="4">
        <v>18</v>
      </c>
      <c r="F495" s="4">
        <v>2643.5952900000002</v>
      </c>
      <c r="G495" s="4">
        <v>7005.5275179999999</v>
      </c>
      <c r="H495" s="4">
        <v>1100</v>
      </c>
      <c r="I495" s="4">
        <v>1.1000000000000001</v>
      </c>
      <c r="J495" s="4">
        <v>1.1000000000000001E-3</v>
      </c>
      <c r="K495" s="4">
        <v>2.4250820000000002</v>
      </c>
      <c r="L495" s="4">
        <v>1.2E-2</v>
      </c>
      <c r="M495" s="4">
        <v>3.1</v>
      </c>
      <c r="N495" s="4">
        <v>39.87616345</v>
      </c>
      <c r="O495" s="4">
        <v>2.9527640833468047</v>
      </c>
      <c r="P495" s="4">
        <v>16.728655777498801</v>
      </c>
      <c r="Q495" s="4">
        <v>42.490785674846954</v>
      </c>
      <c r="R495" s="4">
        <v>1339.3528514423369</v>
      </c>
      <c r="S495" s="4">
        <v>3218.8244447064089</v>
      </c>
      <c r="T495" s="4">
        <v>8529.8847784719837</v>
      </c>
      <c r="U495" s="4">
        <v>42.5</v>
      </c>
      <c r="V495" s="4">
        <v>0.47</v>
      </c>
      <c r="W495" s="4">
        <v>0.05</v>
      </c>
    </row>
    <row r="496" spans="1:23" x14ac:dyDescent="0.25">
      <c r="A496" s="4" t="s">
        <v>65</v>
      </c>
      <c r="B496" s="4" t="s">
        <v>66</v>
      </c>
      <c r="C496" s="4">
        <v>9</v>
      </c>
      <c r="D496" s="4">
        <v>3</v>
      </c>
      <c r="E496" s="4">
        <v>27</v>
      </c>
      <c r="F496" s="4">
        <v>30000</v>
      </c>
      <c r="G496" s="4">
        <v>79500</v>
      </c>
      <c r="H496" s="4">
        <v>12483</v>
      </c>
      <c r="I496" s="4">
        <v>12.483000000000001</v>
      </c>
      <c r="J496" s="4">
        <v>1.2482999999999999E-2</v>
      </c>
      <c r="K496" s="4">
        <v>27.52027146</v>
      </c>
      <c r="L496" s="4">
        <v>1.2699999999999999E-2</v>
      </c>
      <c r="M496" s="4">
        <v>3.1</v>
      </c>
      <c r="N496" s="4">
        <v>85.717488009999997</v>
      </c>
      <c r="O496" s="4">
        <v>8.3028299656065201</v>
      </c>
      <c r="P496" s="4">
        <v>22.927472446794159</v>
      </c>
      <c r="Q496" s="4">
        <v>58.235780014857163</v>
      </c>
      <c r="R496" s="4">
        <v>3766.1048006488736</v>
      </c>
      <c r="S496" s="4">
        <v>9050.9608282837635</v>
      </c>
      <c r="T496" s="4">
        <v>23985.046194951974</v>
      </c>
      <c r="U496" s="4">
        <v>58.5</v>
      </c>
      <c r="V496" s="4">
        <v>0.2</v>
      </c>
      <c r="W496" s="4">
        <v>0</v>
      </c>
    </row>
    <row r="497" spans="1:34" x14ac:dyDescent="0.25">
      <c r="A497" s="4" t="s">
        <v>67</v>
      </c>
      <c r="B497" s="4" t="s">
        <v>68</v>
      </c>
      <c r="C497" s="4">
        <v>9</v>
      </c>
      <c r="D497" s="4">
        <v>1</v>
      </c>
      <c r="E497" s="4">
        <v>9</v>
      </c>
      <c r="F497" s="4">
        <v>704.28</v>
      </c>
      <c r="G497" s="4">
        <v>1866.37</v>
      </c>
      <c r="H497" s="4">
        <v>293.05090799999999</v>
      </c>
      <c r="I497" s="4">
        <v>0.293050908</v>
      </c>
      <c r="J497" s="4">
        <v>2.9305100000000001E-4</v>
      </c>
      <c r="K497" s="4">
        <v>0.64606589299999995</v>
      </c>
      <c r="L497" s="4">
        <v>1.29E-2</v>
      </c>
      <c r="M497" s="4">
        <v>3.05</v>
      </c>
      <c r="N497" s="4">
        <v>26.810973130000001</v>
      </c>
      <c r="O497" s="4">
        <v>1.4638727094694686</v>
      </c>
      <c r="P497" s="4">
        <v>13.802144367989513</v>
      </c>
      <c r="Q497" s="4">
        <v>35.057446694693361</v>
      </c>
      <c r="R497" s="4">
        <v>664.00228133168912</v>
      </c>
      <c r="S497" s="4">
        <v>1595.7757301891108</v>
      </c>
      <c r="T497" s="4">
        <v>4228.8056850011435</v>
      </c>
      <c r="U497" s="4">
        <v>42</v>
      </c>
      <c r="V497" s="4">
        <v>0.2</v>
      </c>
      <c r="W497" s="4">
        <v>0</v>
      </c>
    </row>
    <row r="498" spans="1:34" x14ac:dyDescent="0.25">
      <c r="A498" s="4" t="s">
        <v>69</v>
      </c>
      <c r="B498" s="4" t="s">
        <v>70</v>
      </c>
      <c r="C498" s="4">
        <v>9</v>
      </c>
      <c r="D498" s="4">
        <v>1</v>
      </c>
      <c r="E498" s="4">
        <v>9</v>
      </c>
      <c r="F498" s="4">
        <v>372.74693589999998</v>
      </c>
      <c r="G498" s="4">
        <v>987.77937999999995</v>
      </c>
      <c r="H498" s="4">
        <v>155.1</v>
      </c>
      <c r="I498" s="4">
        <v>0.15509999999999999</v>
      </c>
      <c r="J498" s="4">
        <v>1.551E-4</v>
      </c>
      <c r="K498" s="4">
        <v>0.341936562</v>
      </c>
      <c r="L498" s="4">
        <v>0.01</v>
      </c>
      <c r="M498" s="4">
        <v>2.9</v>
      </c>
      <c r="N498" s="4">
        <v>27.86368495</v>
      </c>
      <c r="O498" s="4">
        <v>0.57985818507813769</v>
      </c>
      <c r="P498" s="4">
        <v>13.161339541113493</v>
      </c>
      <c r="Q498" s="4">
        <v>33.429802434428275</v>
      </c>
      <c r="R498" s="4">
        <v>263.01956122966209</v>
      </c>
      <c r="S498" s="4">
        <v>632.10661194343209</v>
      </c>
      <c r="T498" s="4">
        <v>1675.082521650095</v>
      </c>
      <c r="U498" s="4">
        <v>37.700000000000003</v>
      </c>
      <c r="V498" s="4">
        <v>0.24199999999999999</v>
      </c>
      <c r="W498" s="4">
        <v>0</v>
      </c>
    </row>
    <row r="499" spans="1:34" x14ac:dyDescent="0.25">
      <c r="A499" s="2" t="s">
        <v>71</v>
      </c>
      <c r="B499" s="4" t="s">
        <v>72</v>
      </c>
      <c r="C499" s="4">
        <v>9</v>
      </c>
      <c r="D499" s="4">
        <v>1</v>
      </c>
      <c r="E499" s="4">
        <v>9</v>
      </c>
      <c r="F499" s="4">
        <v>5.1429944729999999</v>
      </c>
      <c r="G499" s="4">
        <v>13.628935350000001</v>
      </c>
      <c r="H499" s="4">
        <v>2.1400000002152995</v>
      </c>
      <c r="I499" s="4">
        <v>2.1400000002152995E-3</v>
      </c>
      <c r="J499" s="4">
        <v>2.1400000002152995E-6</v>
      </c>
      <c r="K499" s="4">
        <v>4.7178868004746528E-3</v>
      </c>
      <c r="L499" s="3">
        <v>1.0999999999999999E-2</v>
      </c>
      <c r="M499" s="3">
        <v>3.01</v>
      </c>
      <c r="N499" s="4">
        <v>5.7606583930870281</v>
      </c>
      <c r="O499" s="4">
        <v>1.5187121066583507E-2</v>
      </c>
      <c r="P499" s="4">
        <v>3.3444043836585813</v>
      </c>
      <c r="Q499" s="4">
        <v>8.4947871344927961</v>
      </c>
      <c r="R499" s="2">
        <v>6.8887704305429089</v>
      </c>
      <c r="S499" s="2">
        <v>16.555564601160558</v>
      </c>
      <c r="T499" s="2">
        <v>43.872246193075476</v>
      </c>
      <c r="U499" s="4">
        <v>9</v>
      </c>
      <c r="V499" s="4">
        <v>0.32</v>
      </c>
      <c r="W499" s="4">
        <v>0</v>
      </c>
    </row>
    <row r="500" spans="1:34" x14ac:dyDescent="0.25">
      <c r="A500" s="4" t="s">
        <v>73</v>
      </c>
      <c r="B500" s="4" t="s">
        <v>74</v>
      </c>
      <c r="C500" s="4">
        <v>9</v>
      </c>
      <c r="D500" s="4">
        <v>2</v>
      </c>
      <c r="E500" s="4">
        <v>18</v>
      </c>
      <c r="F500" s="4">
        <v>2643.5952900000002</v>
      </c>
      <c r="G500" s="4">
        <v>7005.5275179999999</v>
      </c>
      <c r="H500" s="4">
        <v>1100</v>
      </c>
      <c r="I500" s="4">
        <v>1.1000000000000001</v>
      </c>
      <c r="J500" s="4">
        <v>1.1000000000000001E-3</v>
      </c>
      <c r="K500" s="4">
        <v>2.4250820000000002</v>
      </c>
      <c r="L500" s="4">
        <v>1.4E-2</v>
      </c>
      <c r="M500" s="4">
        <v>2.8</v>
      </c>
      <c r="N500" s="4">
        <v>56.015575650000002</v>
      </c>
      <c r="O500" s="4">
        <v>1.1560013370918456</v>
      </c>
      <c r="P500" s="4">
        <v>16.926139316221878</v>
      </c>
      <c r="Q500" s="4">
        <v>42.992393863203567</v>
      </c>
      <c r="R500" s="4">
        <v>524.35400980297993</v>
      </c>
      <c r="S500" s="4">
        <v>1260.1634458134583</v>
      </c>
      <c r="T500" s="4">
        <v>3339.4331314056644</v>
      </c>
      <c r="U500" s="4">
        <v>43</v>
      </c>
      <c r="V500" s="4">
        <v>0.48</v>
      </c>
      <c r="W500" s="4">
        <v>0</v>
      </c>
    </row>
    <row r="501" spans="1:34" x14ac:dyDescent="0.25">
      <c r="A501" s="4" t="s">
        <v>75</v>
      </c>
      <c r="B501" s="4" t="s">
        <v>76</v>
      </c>
      <c r="C501" s="4">
        <v>9</v>
      </c>
      <c r="D501" s="4">
        <v>2</v>
      </c>
      <c r="E501" s="4">
        <v>18</v>
      </c>
      <c r="F501" s="4">
        <v>2643.5952900000002</v>
      </c>
      <c r="G501" s="4">
        <v>7005.5275179999999</v>
      </c>
      <c r="H501" s="4">
        <v>1100</v>
      </c>
      <c r="I501" s="4">
        <v>1.1000000000000001</v>
      </c>
      <c r="J501" s="4">
        <v>1.1000000000000001E-3</v>
      </c>
      <c r="K501" s="4">
        <v>2.4250820000000002</v>
      </c>
      <c r="L501" s="4">
        <v>2.5000000000000001E-3</v>
      </c>
      <c r="M501" s="4">
        <v>3.1</v>
      </c>
      <c r="N501" s="4">
        <v>66.140672339999995</v>
      </c>
      <c r="O501" s="4">
        <v>9.9296577637612291</v>
      </c>
      <c r="P501" s="4">
        <v>41.031868350559428</v>
      </c>
      <c r="Q501" s="4">
        <v>104.22094561042094</v>
      </c>
      <c r="R501" s="4">
        <v>4504.0223547646438</v>
      </c>
      <c r="S501" s="4">
        <v>10824.374801164729</v>
      </c>
      <c r="T501" s="4">
        <v>28684.593223086533</v>
      </c>
      <c r="U501" s="4">
        <v>122</v>
      </c>
      <c r="V501" s="4">
        <v>0.107</v>
      </c>
      <c r="W501" s="4">
        <v>0</v>
      </c>
      <c r="AA501" s="2"/>
      <c r="AB501" s="2"/>
    </row>
    <row r="502" spans="1:34" x14ac:dyDescent="0.25">
      <c r="A502" s="4" t="s">
        <v>77</v>
      </c>
      <c r="B502" s="4" t="s">
        <v>78</v>
      </c>
      <c r="C502" s="4">
        <v>9</v>
      </c>
      <c r="D502" s="4">
        <v>3</v>
      </c>
      <c r="E502" s="4">
        <v>27</v>
      </c>
      <c r="F502" s="4">
        <v>185026.83429999999</v>
      </c>
      <c r="G502" s="4">
        <v>490321.11090000003</v>
      </c>
      <c r="H502" s="4">
        <v>76989.66575</v>
      </c>
      <c r="I502" s="4">
        <v>76.98966575</v>
      </c>
      <c r="J502" s="4">
        <v>7.6989665999999998E-2</v>
      </c>
      <c r="K502" s="4">
        <v>169.7329569</v>
      </c>
      <c r="L502" s="4">
        <v>3.5000000000000003E-2</v>
      </c>
      <c r="M502" s="4">
        <v>2.9</v>
      </c>
      <c r="N502" s="4">
        <v>153.8233281</v>
      </c>
      <c r="O502" s="4">
        <v>409.4922968603928</v>
      </c>
      <c r="P502" s="4">
        <v>82.049887512806976</v>
      </c>
      <c r="Q502" s="4">
        <v>208.40671428252972</v>
      </c>
      <c r="R502" s="2">
        <v>185742.80232438823</v>
      </c>
      <c r="S502" s="2">
        <v>446389.81572792178</v>
      </c>
      <c r="T502" s="2">
        <v>1182933.0116789928</v>
      </c>
      <c r="U502" s="4">
        <v>208.40700000000004</v>
      </c>
      <c r="V502" s="4">
        <v>0.5</v>
      </c>
      <c r="W502" s="4">
        <v>0</v>
      </c>
    </row>
    <row r="503" spans="1:34" x14ac:dyDescent="0.25">
      <c r="A503" s="4" t="s">
        <v>79</v>
      </c>
      <c r="B503" s="4" t="s">
        <v>80</v>
      </c>
      <c r="C503" s="4">
        <v>9</v>
      </c>
      <c r="D503" s="4">
        <v>2</v>
      </c>
      <c r="E503" s="4">
        <v>18</v>
      </c>
      <c r="F503" s="4">
        <v>4109.5890410000002</v>
      </c>
      <c r="G503" s="4">
        <v>10890.410959999999</v>
      </c>
      <c r="H503" s="4">
        <v>1710</v>
      </c>
      <c r="I503" s="4">
        <v>1.71</v>
      </c>
      <c r="J503" s="4">
        <v>1.7099999999999999E-3</v>
      </c>
      <c r="K503" s="4">
        <v>3.7699001999999999</v>
      </c>
      <c r="L503" s="4">
        <v>3.3999999999999998E-3</v>
      </c>
      <c r="M503" s="4">
        <v>3.2850000000000001</v>
      </c>
      <c r="N503" s="4">
        <v>40.375415799999999</v>
      </c>
      <c r="O503" s="4">
        <v>4.417210160077591</v>
      </c>
      <c r="P503" s="4">
        <v>22.476939785953814</v>
      </c>
      <c r="Q503" s="4">
        <v>57.091427056322686</v>
      </c>
      <c r="R503" s="4">
        <v>2003.6152080982622</v>
      </c>
      <c r="S503" s="4">
        <v>4815.2252057156029</v>
      </c>
      <c r="T503" s="4">
        <v>12760.346795146348</v>
      </c>
      <c r="U503" s="4">
        <v>59.9</v>
      </c>
      <c r="V503" s="4">
        <v>0.17</v>
      </c>
      <c r="W503" s="4">
        <v>0</v>
      </c>
    </row>
    <row r="504" spans="1:34" x14ac:dyDescent="0.25">
      <c r="A504" s="4" t="s">
        <v>81</v>
      </c>
      <c r="B504" s="4" t="s">
        <v>82</v>
      </c>
      <c r="C504" s="4">
        <v>9</v>
      </c>
      <c r="D504" s="4">
        <v>2</v>
      </c>
      <c r="E504" s="4">
        <v>18</v>
      </c>
      <c r="F504" s="4">
        <v>2643.5952900000002</v>
      </c>
      <c r="G504" s="4">
        <v>7005.5275179999999</v>
      </c>
      <c r="H504" s="4">
        <v>1100</v>
      </c>
      <c r="I504" s="4">
        <v>1.1000000000000001</v>
      </c>
      <c r="J504" s="4">
        <v>1.1000000000000001E-3</v>
      </c>
      <c r="K504" s="4">
        <v>2.4250820000000002</v>
      </c>
      <c r="L504" s="4">
        <v>1.4999999999999999E-2</v>
      </c>
      <c r="M504" s="4">
        <v>3</v>
      </c>
      <c r="N504" s="4">
        <v>41.85690786</v>
      </c>
      <c r="O504" s="4">
        <v>34.101605570848228</v>
      </c>
      <c r="P504" s="4">
        <v>39.775552876646145</v>
      </c>
      <c r="Q504" s="4">
        <v>101.02990430668122</v>
      </c>
      <c r="R504" s="4">
        <v>15468.246487307668</v>
      </c>
      <c r="S504" s="4">
        <v>37174.3486837483</v>
      </c>
      <c r="T504" s="4">
        <v>98512.024011932997</v>
      </c>
      <c r="U504" s="4">
        <v>106</v>
      </c>
      <c r="V504" s="4">
        <v>0.17</v>
      </c>
      <c r="W504" s="4">
        <v>0</v>
      </c>
    </row>
    <row r="505" spans="1:34" x14ac:dyDescent="0.25">
      <c r="A505" s="4" t="s">
        <v>83</v>
      </c>
      <c r="B505" s="4" t="s">
        <v>84</v>
      </c>
      <c r="C505" s="4">
        <v>9</v>
      </c>
      <c r="D505" s="4">
        <v>7</v>
      </c>
      <c r="E505" s="4">
        <v>63</v>
      </c>
      <c r="F505" s="4">
        <v>64280.782099999997</v>
      </c>
      <c r="G505" s="4">
        <v>170344.27299999999</v>
      </c>
      <c r="H505" s="4">
        <v>26747.23343</v>
      </c>
      <c r="I505" s="4">
        <v>26.747233430000001</v>
      </c>
      <c r="J505" s="4">
        <v>2.6747232999999999E-2</v>
      </c>
      <c r="K505" s="4">
        <v>58.967485770000003</v>
      </c>
      <c r="L505" s="4">
        <v>5.4000000000000003E-3</v>
      </c>
      <c r="M505" s="4">
        <v>3</v>
      </c>
      <c r="N505" s="4">
        <v>170.46231</v>
      </c>
      <c r="O505" s="4">
        <v>260.81235998792533</v>
      </c>
      <c r="P505" s="4">
        <v>110.16234500515094</v>
      </c>
      <c r="Q505" s="4">
        <v>279.8123563130834</v>
      </c>
      <c r="R505" s="4">
        <v>118302.63718369848</v>
      </c>
      <c r="S505" s="4">
        <v>284312.99491395935</v>
      </c>
      <c r="T505" s="4">
        <v>753429.4365219922</v>
      </c>
      <c r="U505" s="4">
        <v>280</v>
      </c>
      <c r="V505" s="4">
        <v>0.11600000000000001</v>
      </c>
      <c r="W505" s="4">
        <v>0</v>
      </c>
    </row>
    <row r="506" spans="1:34" x14ac:dyDescent="0.25">
      <c r="A506" s="4" t="s">
        <v>85</v>
      </c>
      <c r="B506" s="4" t="s">
        <v>86</v>
      </c>
      <c r="C506" s="4">
        <v>9</v>
      </c>
      <c r="D506" s="4">
        <v>7</v>
      </c>
      <c r="E506" s="4">
        <v>63</v>
      </c>
      <c r="F506" s="4">
        <v>64280.782099999997</v>
      </c>
      <c r="G506" s="4">
        <v>170344.27299999999</v>
      </c>
      <c r="H506" s="4">
        <v>26747.23343</v>
      </c>
      <c r="I506" s="4">
        <v>26.747233430000001</v>
      </c>
      <c r="J506" s="4">
        <v>2.6747232999999999E-2</v>
      </c>
      <c r="K506" s="4">
        <v>58.967485770000003</v>
      </c>
      <c r="L506" s="4">
        <v>5.2399999999999999E-3</v>
      </c>
      <c r="M506" s="4">
        <v>3.141</v>
      </c>
      <c r="N506" s="4">
        <v>136.64977099999999</v>
      </c>
      <c r="O506" s="4">
        <v>765.52003667905785</v>
      </c>
      <c r="P506" s="4">
        <v>121.68315042698129</v>
      </c>
      <c r="Q506" s="4">
        <v>309.07520208453246</v>
      </c>
      <c r="R506" s="2">
        <v>347234.46066853148</v>
      </c>
      <c r="S506" s="2">
        <v>834497.62237089989</v>
      </c>
      <c r="T506" s="2">
        <v>2211418.6992828846</v>
      </c>
      <c r="U506" s="4">
        <v>309.24444444444441</v>
      </c>
      <c r="V506" s="4">
        <v>0.13655555555555554</v>
      </c>
      <c r="W506" s="4">
        <v>8</v>
      </c>
    </row>
    <row r="507" spans="1:34" x14ac:dyDescent="0.25">
      <c r="A507" s="4" t="s">
        <v>87</v>
      </c>
      <c r="B507" s="4" t="s">
        <v>88</v>
      </c>
      <c r="C507" s="4">
        <v>9</v>
      </c>
      <c r="D507" s="4">
        <v>2</v>
      </c>
      <c r="E507" s="4">
        <v>18</v>
      </c>
      <c r="F507" s="4">
        <v>2643.5952900000002</v>
      </c>
      <c r="G507" s="4">
        <v>7005.5275179999999</v>
      </c>
      <c r="H507" s="4">
        <v>1100</v>
      </c>
      <c r="I507" s="4">
        <v>1.1000000000000001</v>
      </c>
      <c r="J507" s="4">
        <v>1.1000000000000001E-3</v>
      </c>
      <c r="K507" s="4">
        <v>2.4250820000000002</v>
      </c>
      <c r="L507" s="4">
        <v>6.0000000000000001E-3</v>
      </c>
      <c r="M507" s="4">
        <v>3.1</v>
      </c>
      <c r="N507" s="4">
        <v>49.867755070000001</v>
      </c>
      <c r="O507" s="4">
        <v>0.71561051185720059</v>
      </c>
      <c r="P507" s="4">
        <v>13.243486143570891</v>
      </c>
      <c r="Q507" s="4">
        <v>33.638454804670062</v>
      </c>
      <c r="R507" s="4">
        <v>324.59585409603494</v>
      </c>
      <c r="S507" s="4">
        <v>780.09097355451797</v>
      </c>
      <c r="T507" s="4">
        <v>2067.2410799194727</v>
      </c>
      <c r="U507" s="4">
        <v>40.299999999999997</v>
      </c>
      <c r="V507" s="4">
        <v>0.1</v>
      </c>
      <c r="W507" s="4">
        <v>0</v>
      </c>
    </row>
    <row r="508" spans="1:34" x14ac:dyDescent="0.25">
      <c r="A508" s="4" t="s">
        <v>89</v>
      </c>
      <c r="B508" s="4" t="s">
        <v>90</v>
      </c>
      <c r="C508" s="4">
        <v>9</v>
      </c>
      <c r="D508" s="4">
        <v>8</v>
      </c>
      <c r="E508" s="4">
        <v>72</v>
      </c>
      <c r="F508" s="4">
        <v>84000</v>
      </c>
      <c r="G508" s="4">
        <v>223000</v>
      </c>
      <c r="H508" s="4">
        <v>34952.400000000001</v>
      </c>
      <c r="I508" s="4">
        <v>34.952399999999997</v>
      </c>
      <c r="J508" s="4">
        <v>3.4952400000000002E-2</v>
      </c>
      <c r="K508" s="4">
        <v>77.056760089999997</v>
      </c>
      <c r="L508" s="2">
        <v>0.05</v>
      </c>
      <c r="M508" s="2">
        <v>3.2</v>
      </c>
      <c r="N508" s="4">
        <v>205.2001631</v>
      </c>
      <c r="O508" s="4">
        <v>424.66854396014895</v>
      </c>
      <c r="P508" s="4">
        <v>44.999948469542133</v>
      </c>
      <c r="Q508" s="4">
        <v>114.29986911263701</v>
      </c>
      <c r="R508" s="4">
        <v>192626.64040068083</v>
      </c>
      <c r="S508" s="4">
        <v>462933.52655775257</v>
      </c>
      <c r="T508" s="4">
        <v>1226773.8453780443</v>
      </c>
      <c r="U508" s="4">
        <v>114.3</v>
      </c>
      <c r="V508" s="4">
        <v>0.19</v>
      </c>
      <c r="W508" s="4">
        <v>0</v>
      </c>
    </row>
    <row r="509" spans="1:34" x14ac:dyDescent="0.25">
      <c r="A509" s="4" t="s">
        <v>91</v>
      </c>
      <c r="B509" s="4" t="s">
        <v>92</v>
      </c>
      <c r="C509" s="4">
        <v>9</v>
      </c>
      <c r="D509" s="4">
        <v>2</v>
      </c>
      <c r="E509" s="4">
        <v>18</v>
      </c>
      <c r="F509" s="4">
        <v>2643.5952900000002</v>
      </c>
      <c r="G509" s="4">
        <v>7005.5275179999999</v>
      </c>
      <c r="H509" s="4">
        <v>1100</v>
      </c>
      <c r="I509" s="4">
        <v>1.1000000000000001</v>
      </c>
      <c r="J509" s="4">
        <v>1.1000000000000001E-3</v>
      </c>
      <c r="K509" s="4">
        <v>2.4250820000000002</v>
      </c>
      <c r="L509" s="4">
        <v>1.2999999999999999E-2</v>
      </c>
      <c r="M509" s="4">
        <v>3</v>
      </c>
      <c r="N509" s="4">
        <v>43.901879260000001</v>
      </c>
      <c r="O509" s="4">
        <v>5.658917770664913</v>
      </c>
      <c r="P509" s="4">
        <v>22.925476935697247</v>
      </c>
      <c r="Q509" s="4">
        <v>58.230711416671014</v>
      </c>
      <c r="R509" s="4">
        <v>2566.8449758529418</v>
      </c>
      <c r="S509" s="4">
        <v>6168.8175338931551</v>
      </c>
      <c r="T509" s="4">
        <v>16347.36646481686</v>
      </c>
      <c r="U509" s="4">
        <v>60.2</v>
      </c>
      <c r="V509" s="4">
        <v>0.19</v>
      </c>
      <c r="W509" s="4">
        <v>0</v>
      </c>
    </row>
    <row r="510" spans="1:34" x14ac:dyDescent="0.25">
      <c r="A510" s="4" t="s">
        <v>93</v>
      </c>
      <c r="B510" s="4" t="s">
        <v>94</v>
      </c>
      <c r="C510" s="4">
        <v>9</v>
      </c>
      <c r="D510" s="4">
        <v>9</v>
      </c>
      <c r="E510" s="4">
        <v>81</v>
      </c>
      <c r="F510" s="4">
        <v>1772528862</v>
      </c>
      <c r="G510" s="4">
        <v>4697201484</v>
      </c>
      <c r="H510" s="4">
        <v>737549259.5</v>
      </c>
      <c r="I510" s="4">
        <v>737549.25950000004</v>
      </c>
      <c r="J510" s="4">
        <v>737.54925949999995</v>
      </c>
      <c r="K510" s="4">
        <v>1626015.848</v>
      </c>
      <c r="L510" s="2">
        <v>1.7000000000000001E-2</v>
      </c>
      <c r="M510" s="4">
        <v>3</v>
      </c>
      <c r="N510" s="4">
        <v>1544.971047</v>
      </c>
      <c r="O510" s="4">
        <v>149223.62338862984</v>
      </c>
      <c r="P510" s="4">
        <v>623.99999899833767</v>
      </c>
      <c r="Q510" s="4">
        <v>1584.9599974557777</v>
      </c>
      <c r="R510" s="2">
        <v>67686777.489376783</v>
      </c>
      <c r="S510" s="2">
        <v>162669496.48973033</v>
      </c>
      <c r="T510" s="2">
        <v>431074165.69778538</v>
      </c>
      <c r="U510" s="4">
        <v>1584.96</v>
      </c>
      <c r="V510" s="2">
        <v>0.25</v>
      </c>
      <c r="W510" s="4">
        <v>0</v>
      </c>
    </row>
    <row r="511" spans="1:34" x14ac:dyDescent="0.25">
      <c r="A511" s="4" t="s">
        <v>95</v>
      </c>
      <c r="B511" s="2" t="s">
        <v>96</v>
      </c>
      <c r="C511" s="4">
        <v>9</v>
      </c>
      <c r="D511" s="4">
        <v>2</v>
      </c>
      <c r="E511" s="4">
        <v>18</v>
      </c>
      <c r="F511" s="4">
        <v>2643.5952900000002</v>
      </c>
      <c r="G511" s="4">
        <v>7005.5275179999999</v>
      </c>
      <c r="H511" s="4">
        <v>1100</v>
      </c>
      <c r="I511" s="4">
        <v>1.1000000000000001</v>
      </c>
      <c r="J511" s="4">
        <v>1.1000000000000001E-3</v>
      </c>
      <c r="K511" s="4">
        <v>2.4250820000000002</v>
      </c>
      <c r="L511" s="4">
        <v>0.01</v>
      </c>
      <c r="M511" s="4">
        <v>3</v>
      </c>
      <c r="N511" s="4">
        <v>43.353048229999999</v>
      </c>
      <c r="O511" s="4">
        <v>51.03351009969122</v>
      </c>
      <c r="P511" s="4">
        <v>52.08030462486937</v>
      </c>
      <c r="Q511" s="4">
        <v>132.2839737471682</v>
      </c>
      <c r="R511" s="4">
        <v>23148.438324832045</v>
      </c>
      <c r="S511" s="4">
        <v>55631.911379072444</v>
      </c>
      <c r="T511" s="4">
        <v>147424.56515454198</v>
      </c>
      <c r="U511" s="4">
        <v>136</v>
      </c>
      <c r="V511" s="4">
        <v>0.2</v>
      </c>
      <c r="W511" s="4">
        <v>0</v>
      </c>
      <c r="AA511" s="8"/>
      <c r="AB511" s="8"/>
      <c r="AC511" s="8"/>
      <c r="AD511" s="8"/>
      <c r="AE511" s="8"/>
      <c r="AF511" s="8"/>
      <c r="AH511" s="8"/>
    </row>
    <row r="512" spans="1:34" x14ac:dyDescent="0.25">
      <c r="A512" s="4" t="s">
        <v>97</v>
      </c>
      <c r="B512" s="4" t="s">
        <v>98</v>
      </c>
      <c r="C512" s="4">
        <v>9</v>
      </c>
      <c r="D512" s="4">
        <v>2</v>
      </c>
      <c r="E512" s="4">
        <v>18</v>
      </c>
      <c r="F512" s="4">
        <v>27188.59073</v>
      </c>
      <c r="G512" s="4">
        <v>72049.765429999999</v>
      </c>
      <c r="H512" s="4">
        <v>11313.1726</v>
      </c>
      <c r="I512" s="4">
        <v>11.3131726</v>
      </c>
      <c r="J512" s="4">
        <v>1.1313172999999999E-2</v>
      </c>
      <c r="K512" s="4">
        <v>24.941246580000001</v>
      </c>
      <c r="L512" s="2">
        <v>6.5000000000000002E-2</v>
      </c>
      <c r="M512" s="4">
        <v>3</v>
      </c>
      <c r="N512" s="4">
        <v>82.702405010000007</v>
      </c>
      <c r="O512" s="4">
        <v>1.8835680811712319</v>
      </c>
      <c r="P512" s="4">
        <v>9.2913258446321105</v>
      </c>
      <c r="Q512" s="4">
        <v>23.599967645365563</v>
      </c>
      <c r="R512" s="4">
        <v>854.37312605856425</v>
      </c>
      <c r="S512" s="4">
        <v>2053.2879741854463</v>
      </c>
      <c r="T512" s="4">
        <v>5441.2131315914321</v>
      </c>
      <c r="U512" s="4">
        <v>23.6</v>
      </c>
      <c r="V512" s="4">
        <v>0.75</v>
      </c>
      <c r="W512" s="4">
        <v>0</v>
      </c>
      <c r="Y512" s="2"/>
      <c r="Z512" s="2"/>
    </row>
    <row r="513" spans="1:23" x14ac:dyDescent="0.25">
      <c r="A513" s="4" t="s">
        <v>99</v>
      </c>
      <c r="B513" s="4" t="s">
        <v>100</v>
      </c>
      <c r="C513" s="4">
        <v>9</v>
      </c>
      <c r="D513" s="4">
        <v>2</v>
      </c>
      <c r="E513" s="4">
        <v>18</v>
      </c>
      <c r="F513" s="4">
        <v>2643.5952900000002</v>
      </c>
      <c r="G513" s="4">
        <v>7005.5275179999999</v>
      </c>
      <c r="H513" s="4">
        <v>1100</v>
      </c>
      <c r="I513" s="4">
        <v>1.1000000000000001</v>
      </c>
      <c r="J513" s="4">
        <v>1.1000000000000001E-3</v>
      </c>
      <c r="K513" s="4">
        <v>2.4250820000000002</v>
      </c>
      <c r="L513" s="4">
        <v>1.4999999999999999E-2</v>
      </c>
      <c r="M513" s="4">
        <v>3.1</v>
      </c>
      <c r="N513" s="4">
        <v>37.106677779999998</v>
      </c>
      <c r="O513" s="4">
        <v>3.1594085870510749</v>
      </c>
      <c r="P513" s="4">
        <v>15.91022115065846</v>
      </c>
      <c r="Q513" s="4">
        <v>40.411961722672487</v>
      </c>
      <c r="R513" s="4">
        <v>1433.0853330964405</v>
      </c>
      <c r="S513" s="4">
        <v>3444.088760145255</v>
      </c>
      <c r="T513" s="4">
        <v>9126.8352143849261</v>
      </c>
      <c r="U513" s="4">
        <v>42.4</v>
      </c>
      <c r="V513" s="4">
        <v>0.17</v>
      </c>
      <c r="W513" s="4">
        <v>0</v>
      </c>
    </row>
    <row r="514" spans="1:23" x14ac:dyDescent="0.25">
      <c r="A514" s="4" t="s">
        <v>101</v>
      </c>
      <c r="B514" s="4" t="s">
        <v>102</v>
      </c>
      <c r="C514" s="4">
        <v>9</v>
      </c>
      <c r="D514" s="4">
        <v>2</v>
      </c>
      <c r="E514" s="4">
        <v>18</v>
      </c>
      <c r="F514" s="4">
        <v>2643.5952900000002</v>
      </c>
      <c r="G514" s="4">
        <v>7005.5275179999999</v>
      </c>
      <c r="H514" s="4">
        <v>1100</v>
      </c>
      <c r="I514" s="4">
        <v>1.1000000000000001</v>
      </c>
      <c r="J514" s="4">
        <v>1.1000000000000001E-3</v>
      </c>
      <c r="K514" s="4">
        <v>2.4250820000000002</v>
      </c>
      <c r="L514" s="4">
        <v>1.2E-2</v>
      </c>
      <c r="M514" s="4">
        <v>3.1</v>
      </c>
      <c r="N514" s="4">
        <v>39.87616345</v>
      </c>
      <c r="O514" s="4">
        <v>44.217272357953462</v>
      </c>
      <c r="P514" s="4">
        <v>40.050732543424154</v>
      </c>
      <c r="Q514" s="4">
        <v>101.72886066029736</v>
      </c>
      <c r="R514" s="2">
        <v>20056.641216152198</v>
      </c>
      <c r="S514" s="2">
        <v>48201.49294917615</v>
      </c>
      <c r="T514" s="2">
        <v>127733.9563153168</v>
      </c>
      <c r="U514" s="4">
        <v>150.03333333333333</v>
      </c>
      <c r="V514" s="4">
        <v>0.11333333333333334</v>
      </c>
      <c r="W514" s="4">
        <v>8</v>
      </c>
    </row>
    <row r="515" spans="1:23" x14ac:dyDescent="0.25">
      <c r="A515" s="4" t="s">
        <v>103</v>
      </c>
      <c r="B515" s="4" t="s">
        <v>104</v>
      </c>
      <c r="C515" s="4">
        <v>9</v>
      </c>
      <c r="D515" s="4">
        <v>1</v>
      </c>
      <c r="E515" s="4">
        <v>9</v>
      </c>
      <c r="F515" s="4">
        <v>3845.2295119999999</v>
      </c>
      <c r="G515" s="4">
        <v>10189.85821</v>
      </c>
      <c r="H515" s="4">
        <v>1600</v>
      </c>
      <c r="I515" s="4">
        <v>1.6</v>
      </c>
      <c r="J515" s="4">
        <v>1.6000000000000001E-3</v>
      </c>
      <c r="K515" s="4">
        <v>3.5273919999999999</v>
      </c>
      <c r="L515" s="4">
        <v>1.2999999999999999E-2</v>
      </c>
      <c r="M515" s="4">
        <v>2.8</v>
      </c>
      <c r="N515" s="4">
        <v>65.753704429999999</v>
      </c>
      <c r="O515" s="4">
        <v>1.8738577039644053</v>
      </c>
      <c r="P515" s="4">
        <v>20.652529559028189</v>
      </c>
      <c r="Q515" s="4">
        <v>52.457425079931603</v>
      </c>
      <c r="R515" s="4">
        <v>849.96856780960229</v>
      </c>
      <c r="S515" s="4">
        <v>2042.7026383311756</v>
      </c>
      <c r="T515" s="4">
        <v>5413.1619915776155</v>
      </c>
      <c r="U515" s="4">
        <v>65.400000000000006</v>
      </c>
      <c r="V515" s="4">
        <v>0.18</v>
      </c>
      <c r="W515" s="4">
        <v>0</v>
      </c>
    </row>
    <row r="516" spans="1:23" x14ac:dyDescent="0.25">
      <c r="A516" s="2" t="s">
        <v>105</v>
      </c>
      <c r="B516" s="4" t="s">
        <v>700</v>
      </c>
      <c r="C516" s="4">
        <v>9</v>
      </c>
      <c r="D516" s="4">
        <v>3</v>
      </c>
      <c r="E516" s="4">
        <v>27</v>
      </c>
      <c r="F516" s="4">
        <v>30000</v>
      </c>
      <c r="G516" s="4">
        <v>79500</v>
      </c>
      <c r="H516" s="4">
        <v>12483</v>
      </c>
      <c r="I516" s="4">
        <v>12.483000000000001</v>
      </c>
      <c r="J516" s="4">
        <v>1.2483000000000001E-2</v>
      </c>
      <c r="K516" s="4">
        <v>27.512532000000004</v>
      </c>
      <c r="L516" s="3">
        <v>1.2699999999999999E-2</v>
      </c>
      <c r="M516" s="3">
        <v>3.1</v>
      </c>
      <c r="N516" s="4">
        <v>85.717488006455042</v>
      </c>
      <c r="O516" s="4">
        <v>56.21057907277568</v>
      </c>
      <c r="P516" s="4">
        <v>42.490227472605369</v>
      </c>
      <c r="Q516" s="4">
        <v>107.92517778041764</v>
      </c>
      <c r="R516" s="2">
        <v>25496.720102682404</v>
      </c>
      <c r="S516" s="2">
        <v>61275.462875949052</v>
      </c>
      <c r="T516" s="2">
        <v>162379.97662126497</v>
      </c>
      <c r="U516" s="4">
        <v>109.97499999999999</v>
      </c>
      <c r="V516" s="4">
        <v>0.14750000000000002</v>
      </c>
      <c r="W516" s="4">
        <v>0</v>
      </c>
    </row>
    <row r="517" spans="1:23" x14ac:dyDescent="0.25">
      <c r="A517" s="4" t="s">
        <v>107</v>
      </c>
      <c r="B517" s="4" t="s">
        <v>108</v>
      </c>
      <c r="C517" s="4">
        <v>9</v>
      </c>
      <c r="D517" s="4">
        <v>5</v>
      </c>
      <c r="E517" s="4">
        <v>45</v>
      </c>
      <c r="F517" s="4">
        <v>7678.7389750000002</v>
      </c>
      <c r="G517" s="4">
        <v>20348.65828</v>
      </c>
      <c r="H517" s="4">
        <v>3195.1232869999999</v>
      </c>
      <c r="I517" s="4">
        <v>3.1951232869999999</v>
      </c>
      <c r="J517" s="4">
        <v>3.1951229999999998E-3</v>
      </c>
      <c r="K517" s="4">
        <v>7.044032702</v>
      </c>
      <c r="L517" s="4">
        <v>3.5999999999999999E-3</v>
      </c>
      <c r="M517" s="4">
        <v>3</v>
      </c>
      <c r="N517" s="4">
        <v>96.101103210000005</v>
      </c>
      <c r="O517" s="4">
        <v>15.132110813682905</v>
      </c>
      <c r="P517" s="4">
        <v>48.818830709083976</v>
      </c>
      <c r="Q517" s="4">
        <v>123.99983000107329</v>
      </c>
      <c r="R517" s="4">
        <v>6863.818169880934</v>
      </c>
      <c r="S517" s="4">
        <v>16495.597620478093</v>
      </c>
      <c r="T517" s="4">
        <v>43713.333694266941</v>
      </c>
      <c r="U517" s="4">
        <v>124</v>
      </c>
      <c r="V517" s="4">
        <v>0.3</v>
      </c>
      <c r="W517" s="4">
        <v>0</v>
      </c>
    </row>
    <row r="518" spans="1:23" x14ac:dyDescent="0.25">
      <c r="A518" s="4" t="s">
        <v>109</v>
      </c>
      <c r="B518" s="4" t="s">
        <v>110</v>
      </c>
      <c r="C518" s="4">
        <v>9</v>
      </c>
      <c r="D518" s="4">
        <v>5</v>
      </c>
      <c r="E518" s="4">
        <v>45</v>
      </c>
      <c r="F518" s="4">
        <v>7678.7389750000002</v>
      </c>
      <c r="G518" s="4">
        <v>20348.65828</v>
      </c>
      <c r="H518" s="4">
        <v>3195.1232869999999</v>
      </c>
      <c r="I518" s="4">
        <v>3.1951232869999999</v>
      </c>
      <c r="J518" s="4">
        <v>3.1951229999999998E-3</v>
      </c>
      <c r="K518" s="4">
        <v>7.044032702</v>
      </c>
      <c r="L518" s="4">
        <v>4.3E-3</v>
      </c>
      <c r="M518" s="4">
        <v>3.1</v>
      </c>
      <c r="N518" s="4">
        <v>78.320806329999996</v>
      </c>
      <c r="O518" s="4">
        <v>246.16724255654387</v>
      </c>
      <c r="P518" s="4">
        <v>97.032511242137858</v>
      </c>
      <c r="Q518" s="4">
        <v>246.46257855503018</v>
      </c>
      <c r="R518" s="4">
        <v>111659.71575897155</v>
      </c>
      <c r="S518" s="4">
        <v>268348.27147073188</v>
      </c>
      <c r="T518" s="4">
        <v>711122.91939743946</v>
      </c>
      <c r="U518" s="4">
        <v>267</v>
      </c>
      <c r="V518" s="4">
        <v>5.7000000000000002E-2</v>
      </c>
      <c r="W518" s="4">
        <v>0</v>
      </c>
    </row>
    <row r="519" spans="1:23" x14ac:dyDescent="0.25">
      <c r="A519" s="4" t="s">
        <v>111</v>
      </c>
      <c r="B519" s="4" t="s">
        <v>112</v>
      </c>
      <c r="C519" s="4">
        <v>9</v>
      </c>
      <c r="D519" s="4">
        <v>2</v>
      </c>
      <c r="E519" s="4">
        <v>18</v>
      </c>
      <c r="F519" s="4">
        <v>2643.5952900000002</v>
      </c>
      <c r="G519" s="4">
        <v>7005.5275179999999</v>
      </c>
      <c r="H519" s="4">
        <v>1100</v>
      </c>
      <c r="I519" s="4">
        <v>1.1000000000000001</v>
      </c>
      <c r="J519" s="4">
        <v>1.1000000000000001E-3</v>
      </c>
      <c r="K519" s="4">
        <v>2.4250820000000002</v>
      </c>
      <c r="L519" s="4">
        <v>1.2200000000000001E-2</v>
      </c>
      <c r="M519" s="4">
        <v>2.9</v>
      </c>
      <c r="N519" s="4">
        <v>51.12484671</v>
      </c>
      <c r="O519" s="4">
        <v>20.457852082609612</v>
      </c>
      <c r="P519" s="4">
        <v>41.990855039268851</v>
      </c>
      <c r="Q519" s="4">
        <v>106.65677179974288</v>
      </c>
      <c r="R519" s="4">
        <v>9279.5366469548553</v>
      </c>
      <c r="S519" s="4">
        <v>22301.217608639403</v>
      </c>
      <c r="T519" s="4">
        <v>59098.226662894413</v>
      </c>
      <c r="U519" s="4">
        <v>113</v>
      </c>
      <c r="V519" s="4">
        <v>0.16</v>
      </c>
      <c r="W519" s="4">
        <v>0</v>
      </c>
    </row>
    <row r="520" spans="1:23" x14ac:dyDescent="0.25">
      <c r="A520" s="4" t="s">
        <v>113</v>
      </c>
      <c r="B520" s="4" t="s">
        <v>114</v>
      </c>
      <c r="C520" s="4">
        <v>9</v>
      </c>
      <c r="D520" s="4">
        <v>2</v>
      </c>
      <c r="E520" s="4">
        <v>18</v>
      </c>
      <c r="F520" s="4">
        <v>4109.5890410000002</v>
      </c>
      <c r="G520" s="4">
        <v>10890.410959999999</v>
      </c>
      <c r="H520" s="4">
        <v>1710</v>
      </c>
      <c r="I520" s="4">
        <v>1.71</v>
      </c>
      <c r="J520" s="4">
        <v>1.7099999999999999E-3</v>
      </c>
      <c r="K520" s="4">
        <v>3.7699001999999999</v>
      </c>
      <c r="L520" s="4">
        <v>1.2E-2</v>
      </c>
      <c r="M520" s="4">
        <v>3.05</v>
      </c>
      <c r="N520" s="4">
        <v>48.952555150000002</v>
      </c>
      <c r="O520" s="4">
        <v>19.645946752033446</v>
      </c>
      <c r="P520" s="4">
        <v>33.113490577312625</v>
      </c>
      <c r="Q520" s="4">
        <v>84.108266066374071</v>
      </c>
      <c r="R520" s="4">
        <v>8911.2621458725062</v>
      </c>
      <c r="S520" s="4">
        <v>21416.155121058655</v>
      </c>
      <c r="T520" s="4">
        <v>56752.81107080543</v>
      </c>
      <c r="U520" s="4">
        <v>85.9</v>
      </c>
      <c r="V520" s="4">
        <v>0.215</v>
      </c>
      <c r="W520" s="4">
        <v>0</v>
      </c>
    </row>
    <row r="521" spans="1:23" x14ac:dyDescent="0.25">
      <c r="A521" s="4" t="s">
        <v>115</v>
      </c>
      <c r="B521" s="4" t="s">
        <v>116</v>
      </c>
      <c r="C521" s="4">
        <v>9</v>
      </c>
      <c r="D521" s="4">
        <v>7</v>
      </c>
      <c r="E521" s="4">
        <v>63</v>
      </c>
      <c r="F521" s="4">
        <v>9236057.7970000003</v>
      </c>
      <c r="G521" s="4">
        <v>24475553.16</v>
      </c>
      <c r="H521" s="4">
        <v>3843123.6490000002</v>
      </c>
      <c r="I521" s="4">
        <v>3843.1236490000001</v>
      </c>
      <c r="J521" s="4">
        <v>3.8431236489999998</v>
      </c>
      <c r="K521" s="4">
        <v>8472.6272599999993</v>
      </c>
      <c r="L521" s="2">
        <v>1.4999999999999999E-2</v>
      </c>
      <c r="M521" s="4">
        <v>3</v>
      </c>
      <c r="N521" s="4">
        <v>727.04526869999995</v>
      </c>
      <c r="O521" s="4">
        <v>663.86121532626191</v>
      </c>
      <c r="P521" s="4">
        <v>106.99998453871136</v>
      </c>
      <c r="Q521" s="4">
        <v>271.77996072832684</v>
      </c>
      <c r="R521" s="2">
        <v>301122.74012131884</v>
      </c>
      <c r="S521" s="2">
        <v>723678.77943119162</v>
      </c>
      <c r="T521" s="2">
        <v>1917748.7654926577</v>
      </c>
      <c r="U521" s="4">
        <v>271.77999999999997</v>
      </c>
      <c r="V521" s="4">
        <v>0.25</v>
      </c>
      <c r="W521" s="4">
        <v>0</v>
      </c>
    </row>
    <row r="522" spans="1:23" x14ac:dyDescent="0.25">
      <c r="A522" s="4" t="s">
        <v>117</v>
      </c>
      <c r="B522" s="4" t="s">
        <v>118</v>
      </c>
      <c r="C522" s="4">
        <v>9</v>
      </c>
      <c r="D522" s="4">
        <v>2</v>
      </c>
      <c r="E522" s="4">
        <v>18</v>
      </c>
      <c r="F522" s="4">
        <v>2643.5952900000002</v>
      </c>
      <c r="G522" s="4">
        <v>7005.5275179999999</v>
      </c>
      <c r="H522" s="4">
        <v>1100</v>
      </c>
      <c r="I522" s="4">
        <v>1.1000000000000001</v>
      </c>
      <c r="J522" s="4">
        <v>1.1000000000000001E-3</v>
      </c>
      <c r="K522" s="4">
        <v>2.4250820000000002</v>
      </c>
      <c r="L522" s="4">
        <v>1.4999999999999999E-2</v>
      </c>
      <c r="M522" s="4">
        <v>3</v>
      </c>
      <c r="N522" s="4">
        <v>41.85690786</v>
      </c>
      <c r="O522" s="4">
        <v>7.5431235484480901</v>
      </c>
      <c r="P522" s="4">
        <v>24.055165898496011</v>
      </c>
      <c r="Q522" s="4">
        <v>61.100121382179864</v>
      </c>
      <c r="R522" s="4">
        <v>3421.5073565730559</v>
      </c>
      <c r="S522" s="4">
        <v>8222.8006646792983</v>
      </c>
      <c r="T522" s="4">
        <v>21790.421761400139</v>
      </c>
      <c r="U522" s="4">
        <v>73.2</v>
      </c>
      <c r="V522" s="4">
        <v>0.1</v>
      </c>
      <c r="W522" s="4">
        <v>0</v>
      </c>
    </row>
    <row r="523" spans="1:23" x14ac:dyDescent="0.25">
      <c r="A523" s="4" t="s">
        <v>119</v>
      </c>
      <c r="B523" s="4" t="s">
        <v>120</v>
      </c>
      <c r="C523" s="4">
        <v>9</v>
      </c>
      <c r="D523" s="4">
        <v>3</v>
      </c>
      <c r="E523" s="4">
        <v>27</v>
      </c>
      <c r="F523" s="4">
        <v>188385.81349999999</v>
      </c>
      <c r="G523" s="4">
        <v>499222.4057</v>
      </c>
      <c r="H523" s="4">
        <v>78387.337</v>
      </c>
      <c r="I523" s="4">
        <v>78.387337000000002</v>
      </c>
      <c r="J523" s="4">
        <v>7.8387337000000001E-2</v>
      </c>
      <c r="K523" s="4">
        <v>172.8142909</v>
      </c>
      <c r="L523" s="4">
        <v>2.1399999999999999E-2</v>
      </c>
      <c r="M523" s="4">
        <v>2.96</v>
      </c>
      <c r="N523" s="4">
        <v>165.0102253</v>
      </c>
      <c r="O523" s="4">
        <v>91.92398124387114</v>
      </c>
      <c r="P523" s="4">
        <v>52.487829929385413</v>
      </c>
      <c r="Q523" s="4">
        <v>133.31908802063896</v>
      </c>
      <c r="R523" s="2">
        <v>41696.066099314681</v>
      </c>
      <c r="S523" s="2">
        <v>100206.83994067456</v>
      </c>
      <c r="T523" s="2">
        <v>265548.12584278756</v>
      </c>
      <c r="U523" s="4">
        <v>133.76666666666668</v>
      </c>
      <c r="V523" s="4">
        <v>0.3</v>
      </c>
      <c r="W523" s="4">
        <v>8</v>
      </c>
    </row>
    <row r="524" spans="1:23" x14ac:dyDescent="0.25">
      <c r="A524" s="4" t="s">
        <v>121</v>
      </c>
      <c r="B524" s="4" t="s">
        <v>122</v>
      </c>
      <c r="C524" s="4">
        <v>9</v>
      </c>
      <c r="D524" s="4">
        <v>7</v>
      </c>
      <c r="E524" s="4">
        <v>63</v>
      </c>
      <c r="F524" s="4">
        <v>9236057.7970000003</v>
      </c>
      <c r="G524" s="4">
        <v>24475553.16</v>
      </c>
      <c r="H524" s="4">
        <v>3843123.6490000002</v>
      </c>
      <c r="I524" s="4">
        <v>3843.1236490000001</v>
      </c>
      <c r="J524" s="4">
        <v>3.8431236489999998</v>
      </c>
      <c r="K524" s="4">
        <v>8472.6272599999993</v>
      </c>
      <c r="L524" s="2">
        <v>1E-3</v>
      </c>
      <c r="M524" s="4">
        <v>3</v>
      </c>
      <c r="N524" s="4">
        <v>727.04526869999995</v>
      </c>
      <c r="O524" s="4">
        <v>39457.288526614335</v>
      </c>
      <c r="P524" s="4">
        <v>1029.8266228456091</v>
      </c>
      <c r="Q524" s="4">
        <v>2615.7596220278474</v>
      </c>
      <c r="R524" s="2">
        <v>17897546.301228482</v>
      </c>
      <c r="S524" s="2">
        <v>43012608.270195827</v>
      </c>
      <c r="T524" s="2">
        <v>113983411.91601893</v>
      </c>
      <c r="U524" s="4">
        <v>2615.7600000000002</v>
      </c>
      <c r="V524" s="4">
        <v>0.25</v>
      </c>
      <c r="W524" s="4">
        <v>0</v>
      </c>
    </row>
    <row r="525" spans="1:23" x14ac:dyDescent="0.25">
      <c r="A525" s="4" t="s">
        <v>123</v>
      </c>
      <c r="B525" s="4" t="s">
        <v>124</v>
      </c>
      <c r="C525" s="4">
        <v>9</v>
      </c>
      <c r="D525" s="4">
        <v>2</v>
      </c>
      <c r="E525" s="4">
        <v>18</v>
      </c>
      <c r="F525" s="4">
        <v>2643.5952900000002</v>
      </c>
      <c r="G525" s="4">
        <v>7005.5275179999999</v>
      </c>
      <c r="H525" s="4">
        <v>1100</v>
      </c>
      <c r="I525" s="4">
        <v>1.1000000000000001</v>
      </c>
      <c r="J525" s="4">
        <v>1.1000000000000001E-3</v>
      </c>
      <c r="K525" s="4">
        <v>2.4250820000000002</v>
      </c>
      <c r="L525" s="4">
        <v>9.4999999999999998E-3</v>
      </c>
      <c r="M525" s="4">
        <v>3.1</v>
      </c>
      <c r="N525" s="4">
        <v>42.997344910000002</v>
      </c>
      <c r="O525" s="4">
        <v>33.191169266138274</v>
      </c>
      <c r="P525" s="4">
        <v>39.369061213688937</v>
      </c>
      <c r="Q525" s="4">
        <v>99.997415482769895</v>
      </c>
      <c r="R525" s="4">
        <v>15055.279034998446</v>
      </c>
      <c r="S525" s="4">
        <v>36181.877036766273</v>
      </c>
      <c r="T525" s="4">
        <v>95881.974147430621</v>
      </c>
      <c r="U525" s="4">
        <v>111</v>
      </c>
      <c r="V525" s="4">
        <v>0.13</v>
      </c>
      <c r="W525" s="4">
        <v>0.22</v>
      </c>
    </row>
    <row r="526" spans="1:23" x14ac:dyDescent="0.25">
      <c r="A526" s="4" t="s">
        <v>125</v>
      </c>
      <c r="B526" s="4" t="s">
        <v>126</v>
      </c>
      <c r="C526" s="4">
        <v>9</v>
      </c>
      <c r="D526" s="4">
        <v>1</v>
      </c>
      <c r="E526" s="4">
        <v>9</v>
      </c>
      <c r="F526" s="4">
        <v>21457.662420000001</v>
      </c>
      <c r="G526" s="4">
        <v>56862.805410000001</v>
      </c>
      <c r="H526" s="4">
        <v>8928.5333329999994</v>
      </c>
      <c r="I526" s="4">
        <v>8.9285333330000007</v>
      </c>
      <c r="J526" s="4">
        <v>8.9285330000000006E-3</v>
      </c>
      <c r="K526" s="4">
        <v>19.684023159999999</v>
      </c>
      <c r="L526" s="4">
        <v>1.4999999999999999E-2</v>
      </c>
      <c r="M526" s="4">
        <v>2.9</v>
      </c>
      <c r="N526" s="4">
        <v>98.010368600000007</v>
      </c>
      <c r="O526" s="4">
        <v>11.206244704065377</v>
      </c>
      <c r="P526" s="4">
        <v>31.774222943023037</v>
      </c>
      <c r="Q526" s="4">
        <v>80.70652627527852</v>
      </c>
      <c r="R526" s="4">
        <v>5083.0731391647432</v>
      </c>
      <c r="S526" s="4">
        <v>12215.989279415388</v>
      </c>
      <c r="T526" s="4">
        <v>32372.371590450777</v>
      </c>
      <c r="U526" s="4">
        <v>136</v>
      </c>
      <c r="V526" s="4">
        <v>0.1</v>
      </c>
      <c r="W526" s="4">
        <v>0</v>
      </c>
    </row>
    <row r="527" spans="1:23" x14ac:dyDescent="0.25">
      <c r="A527" s="4" t="s">
        <v>127</v>
      </c>
      <c r="B527" s="4" t="s">
        <v>128</v>
      </c>
      <c r="C527" s="4">
        <v>9</v>
      </c>
      <c r="D527" s="4">
        <v>2</v>
      </c>
      <c r="E527" s="4">
        <v>18</v>
      </c>
      <c r="F527" s="4">
        <v>4109.5890410000002</v>
      </c>
      <c r="G527" s="4">
        <v>10890.410959999999</v>
      </c>
      <c r="H527" s="4">
        <v>1710</v>
      </c>
      <c r="I527" s="4">
        <v>1.71</v>
      </c>
      <c r="J527" s="4">
        <v>1.7099999999999999E-3</v>
      </c>
      <c r="K527" s="4">
        <v>3.7699001999999999</v>
      </c>
      <c r="L527" s="4">
        <v>1.4E-2</v>
      </c>
      <c r="M527" s="4">
        <v>3</v>
      </c>
      <c r="N527" s="4">
        <v>49.616107700000001</v>
      </c>
      <c r="O527" s="4">
        <v>7.4271123861016548</v>
      </c>
      <c r="P527" s="4">
        <v>24.487945820800068</v>
      </c>
      <c r="Q527" s="4">
        <v>62.199382384832177</v>
      </c>
      <c r="R527" s="4">
        <v>3368.8855159173258</v>
      </c>
      <c r="S527" s="4">
        <v>8096.3362555090762</v>
      </c>
      <c r="T527" s="4">
        <v>21455.291077099053</v>
      </c>
      <c r="U527" s="4">
        <v>62.2</v>
      </c>
      <c r="V527" s="4">
        <v>0.64</v>
      </c>
      <c r="W527" s="4">
        <v>0</v>
      </c>
    </row>
    <row r="528" spans="1:23" x14ac:dyDescent="0.25">
      <c r="A528" s="4" t="s">
        <v>129</v>
      </c>
      <c r="B528" s="4" t="s">
        <v>130</v>
      </c>
      <c r="C528" s="4">
        <v>9</v>
      </c>
      <c r="D528" s="4">
        <v>2</v>
      </c>
      <c r="E528" s="4">
        <v>18</v>
      </c>
      <c r="F528" s="4">
        <v>2643.5952900000002</v>
      </c>
      <c r="G528" s="4">
        <v>7005.5275179999999</v>
      </c>
      <c r="H528" s="4">
        <v>1100</v>
      </c>
      <c r="I528" s="4">
        <v>1.1000000000000001</v>
      </c>
      <c r="J528" s="4">
        <v>1.1000000000000001E-3</v>
      </c>
      <c r="K528" s="4">
        <v>2.4250820000000002</v>
      </c>
      <c r="L528" s="4">
        <v>1.2500000000000001E-2</v>
      </c>
      <c r="M528" s="4">
        <v>2.88</v>
      </c>
      <c r="N528" s="4">
        <v>52.099584669999999</v>
      </c>
      <c r="O528" s="4">
        <v>9.9763005497434492</v>
      </c>
      <c r="P528" s="4">
        <v>33.518100392532268</v>
      </c>
      <c r="Q528" s="4">
        <v>85.135974997031965</v>
      </c>
      <c r="R528" s="4">
        <v>4525.1791917625033</v>
      </c>
      <c r="S528" s="4">
        <v>10875.220359919498</v>
      </c>
      <c r="T528" s="4">
        <v>28819.33395378667</v>
      </c>
      <c r="U528" s="4">
        <v>158</v>
      </c>
      <c r="V528" s="4">
        <v>4.2999999999999997E-2</v>
      </c>
      <c r="W528" s="4">
        <v>0</v>
      </c>
    </row>
    <row r="529" spans="1:23" x14ac:dyDescent="0.25">
      <c r="A529" s="4" t="s">
        <v>131</v>
      </c>
      <c r="B529" s="4" t="s">
        <v>132</v>
      </c>
      <c r="C529" s="4">
        <v>9</v>
      </c>
      <c r="D529" s="4">
        <v>2</v>
      </c>
      <c r="E529" s="4">
        <v>18</v>
      </c>
      <c r="F529" s="4">
        <v>4109.5890410000002</v>
      </c>
      <c r="G529" s="4">
        <v>10890.410959999999</v>
      </c>
      <c r="H529" s="4">
        <v>1710</v>
      </c>
      <c r="I529" s="4">
        <v>1.71</v>
      </c>
      <c r="J529" s="4">
        <v>1.7099999999999999E-3</v>
      </c>
      <c r="K529" s="4">
        <v>3.7699001999999999</v>
      </c>
      <c r="L529" s="4">
        <v>1.4E-2</v>
      </c>
      <c r="M529" s="4">
        <v>2.9</v>
      </c>
      <c r="N529" s="4">
        <v>56.766542010000002</v>
      </c>
      <c r="O529" s="4">
        <v>1.8549273239369155</v>
      </c>
      <c r="P529" s="4">
        <v>17.50051412762155</v>
      </c>
      <c r="Q529" s="4">
        <v>44.451305884158735</v>
      </c>
      <c r="R529" s="4">
        <v>841.38188165621079</v>
      </c>
      <c r="S529" s="4">
        <v>2022.0665264508791</v>
      </c>
      <c r="T529" s="4">
        <v>5358.4762950948298</v>
      </c>
      <c r="U529" s="4">
        <v>45.7</v>
      </c>
      <c r="V529" s="4">
        <v>0.2</v>
      </c>
      <c r="W529" s="4">
        <v>0</v>
      </c>
    </row>
    <row r="530" spans="1:23" x14ac:dyDescent="0.25">
      <c r="A530" s="4" t="s">
        <v>133</v>
      </c>
      <c r="B530" s="4" t="s">
        <v>134</v>
      </c>
      <c r="C530" s="4">
        <v>9</v>
      </c>
      <c r="D530" s="4">
        <v>3</v>
      </c>
      <c r="E530" s="4">
        <v>27</v>
      </c>
      <c r="F530" s="4">
        <v>30000</v>
      </c>
      <c r="G530" s="4">
        <v>79500</v>
      </c>
      <c r="H530" s="4">
        <v>12483</v>
      </c>
      <c r="I530" s="4">
        <v>12.483000000000001</v>
      </c>
      <c r="J530" s="4">
        <v>1.2482999999999999E-2</v>
      </c>
      <c r="K530" s="4">
        <v>27.52027146</v>
      </c>
      <c r="L530" s="4">
        <v>1.2699999999999999E-2</v>
      </c>
      <c r="M530" s="4">
        <v>3.1</v>
      </c>
      <c r="N530" s="4">
        <v>85.717488009999997</v>
      </c>
      <c r="O530" s="4">
        <v>53.688220868751316</v>
      </c>
      <c r="P530" s="4">
        <v>41.865579349475802</v>
      </c>
      <c r="Q530" s="4">
        <v>106.33857154766854</v>
      </c>
      <c r="R530" s="4">
        <v>24352.596306280138</v>
      </c>
      <c r="S530" s="4">
        <v>58525.826258784276</v>
      </c>
      <c r="T530" s="4">
        <v>155093.43958577834</v>
      </c>
      <c r="U530" s="4">
        <v>114</v>
      </c>
      <c r="V530" s="4">
        <v>0.1</v>
      </c>
      <c r="W530" s="4">
        <v>0</v>
      </c>
    </row>
    <row r="531" spans="1:23" x14ac:dyDescent="0.25">
      <c r="A531" s="4" t="s">
        <v>135</v>
      </c>
      <c r="B531" s="4" t="s">
        <v>136</v>
      </c>
      <c r="C531" s="4">
        <v>9</v>
      </c>
      <c r="D531" s="4">
        <v>2</v>
      </c>
      <c r="E531" s="4">
        <v>18</v>
      </c>
      <c r="F531" s="4">
        <v>4109.5890410000002</v>
      </c>
      <c r="G531" s="4">
        <v>10890.410959999999</v>
      </c>
      <c r="H531" s="4">
        <v>1710</v>
      </c>
      <c r="I531" s="4">
        <v>1.71</v>
      </c>
      <c r="J531" s="4">
        <v>1.7099999999999999E-3</v>
      </c>
      <c r="K531" s="4">
        <v>3.7699001999999999</v>
      </c>
      <c r="L531" s="4">
        <v>1.2E-2</v>
      </c>
      <c r="M531" s="4">
        <v>3</v>
      </c>
      <c r="N531" s="4">
        <v>52.232196340000002</v>
      </c>
      <c r="O531" s="4">
        <v>3.3703835388024546</v>
      </c>
      <c r="P531" s="4">
        <v>19.810148391515881</v>
      </c>
      <c r="Q531" s="4">
        <v>50.317776914450334</v>
      </c>
      <c r="R531" s="4">
        <v>1528.7820752793925</v>
      </c>
      <c r="S531" s="4">
        <v>3674.0737209310082</v>
      </c>
      <c r="T531" s="4">
        <v>9736.2953604671711</v>
      </c>
      <c r="U531" s="4">
        <v>60.5</v>
      </c>
      <c r="V531" s="4">
        <v>9.9000000000000005E-2</v>
      </c>
      <c r="W531" s="4">
        <v>0</v>
      </c>
    </row>
    <row r="532" spans="1:23" x14ac:dyDescent="0.25">
      <c r="A532" s="4" t="s">
        <v>137</v>
      </c>
      <c r="B532" s="4" t="s">
        <v>138</v>
      </c>
      <c r="C532" s="4">
        <v>9</v>
      </c>
      <c r="D532" s="4">
        <v>1</v>
      </c>
      <c r="E532" s="4">
        <v>9</v>
      </c>
      <c r="F532" s="4">
        <v>2682.2879109999999</v>
      </c>
      <c r="G532" s="4">
        <v>7108.0629650000001</v>
      </c>
      <c r="H532" s="4">
        <v>1116.0999999999999</v>
      </c>
      <c r="I532" s="4">
        <v>1.1161000000000001</v>
      </c>
      <c r="J532" s="4">
        <v>1.1161000000000001E-3</v>
      </c>
      <c r="K532" s="4">
        <v>2.4605763810000001</v>
      </c>
      <c r="L532" s="4">
        <v>1.2500000000000001E-2</v>
      </c>
      <c r="M532" s="4">
        <v>2.82</v>
      </c>
      <c r="N532" s="4">
        <v>56.963988270000002</v>
      </c>
      <c r="O532" s="4">
        <v>1.4782544566298856</v>
      </c>
      <c r="P532" s="4">
        <v>18.719570167578411</v>
      </c>
      <c r="Q532" s="4">
        <v>47.547708225649167</v>
      </c>
      <c r="R532" s="4">
        <v>670.5257398689505</v>
      </c>
      <c r="S532" s="4">
        <v>1611.4533522445338</v>
      </c>
      <c r="T532" s="4">
        <v>4270.3513834480145</v>
      </c>
      <c r="U532" s="4">
        <v>50</v>
      </c>
      <c r="V532" s="4">
        <v>0.33500000000000002</v>
      </c>
      <c r="W532" s="4">
        <v>0</v>
      </c>
    </row>
    <row r="533" spans="1:23" x14ac:dyDescent="0.25">
      <c r="A533" s="4" t="s">
        <v>21</v>
      </c>
      <c r="B533" s="4" t="s">
        <v>22</v>
      </c>
      <c r="C533" s="4">
        <v>10</v>
      </c>
      <c r="D533" s="4">
        <v>1</v>
      </c>
      <c r="E533" s="4">
        <v>10</v>
      </c>
      <c r="F533" s="4">
        <v>372.74693589999998</v>
      </c>
      <c r="G533" s="4">
        <v>987.77937999999995</v>
      </c>
      <c r="H533" s="4">
        <v>155.1</v>
      </c>
      <c r="I533" s="4">
        <v>0.15509999999999999</v>
      </c>
      <c r="J533" s="4">
        <v>1.551E-4</v>
      </c>
      <c r="K533" s="4">
        <v>0.341936562</v>
      </c>
      <c r="L533" s="4">
        <v>1.6E-2</v>
      </c>
      <c r="M533" s="4">
        <v>3</v>
      </c>
      <c r="N533" s="4">
        <v>21.32213089</v>
      </c>
      <c r="O533" s="4">
        <v>4.6601323032889247E-2</v>
      </c>
      <c r="P533" s="4">
        <v>4.3199739078963271</v>
      </c>
      <c r="Q533" s="4">
        <v>10.972733726056671</v>
      </c>
      <c r="R533" s="4">
        <v>21.138029698038324</v>
      </c>
      <c r="S533" s="4">
        <v>50.800359764571795</v>
      </c>
      <c r="T533" s="4">
        <v>134.62095337611524</v>
      </c>
      <c r="U533" s="4">
        <v>11</v>
      </c>
      <c r="V533" s="4">
        <v>0.6</v>
      </c>
      <c r="W533" s="4">
        <v>0</v>
      </c>
    </row>
    <row r="534" spans="1:23" x14ac:dyDescent="0.25">
      <c r="A534" s="4" t="s">
        <v>23</v>
      </c>
      <c r="B534" s="4" t="s">
        <v>24</v>
      </c>
      <c r="C534" s="4">
        <v>10</v>
      </c>
      <c r="D534" s="4">
        <v>3</v>
      </c>
      <c r="E534" s="4">
        <v>30</v>
      </c>
      <c r="F534" s="4">
        <v>188718.33360000001</v>
      </c>
      <c r="G534" s="4">
        <v>500103.58419999998</v>
      </c>
      <c r="H534" s="4">
        <v>78525.698610000007</v>
      </c>
      <c r="I534" s="4">
        <v>78.525698610000006</v>
      </c>
      <c r="J534" s="4">
        <v>7.8525699000000004E-2</v>
      </c>
      <c r="K534" s="4">
        <v>173.11932569999999</v>
      </c>
      <c r="L534" s="4">
        <v>2.5999999999999999E-2</v>
      </c>
      <c r="M534" s="4">
        <v>3</v>
      </c>
      <c r="N534" s="4">
        <v>210.18147250000001</v>
      </c>
      <c r="O534" s="4">
        <v>1767.3058707353075</v>
      </c>
      <c r="P534" s="4">
        <v>123.45286119630114</v>
      </c>
      <c r="Q534" s="4">
        <v>313.5702674386049</v>
      </c>
      <c r="R534" s="4">
        <v>801637.41176951467</v>
      </c>
      <c r="S534" s="4">
        <v>1926549.8961055388</v>
      </c>
      <c r="T534" s="4">
        <v>5105357.2246796777</v>
      </c>
      <c r="U534" s="4">
        <v>330</v>
      </c>
      <c r="V534" s="4">
        <v>0.1</v>
      </c>
      <c r="W534" s="4">
        <v>0</v>
      </c>
    </row>
    <row r="535" spans="1:23" x14ac:dyDescent="0.25">
      <c r="A535" s="4" t="s">
        <v>25</v>
      </c>
      <c r="B535" s="4" t="s">
        <v>26</v>
      </c>
      <c r="C535" s="4">
        <v>10</v>
      </c>
      <c r="D535" s="4">
        <v>3</v>
      </c>
      <c r="E535" s="4">
        <v>30</v>
      </c>
      <c r="F535" s="4">
        <v>188718.33360000001</v>
      </c>
      <c r="G535" s="4">
        <v>500103.58419999998</v>
      </c>
      <c r="H535" s="4">
        <v>78525.698610000007</v>
      </c>
      <c r="I535" s="4">
        <v>78.525698610000006</v>
      </c>
      <c r="J535" s="4">
        <v>7.8525699000000004E-2</v>
      </c>
      <c r="K535" s="4">
        <v>173.11932569999999</v>
      </c>
      <c r="L535" s="4">
        <v>2.1399999999999999E-2</v>
      </c>
      <c r="M535" s="4">
        <v>2.96</v>
      </c>
      <c r="N535" s="4">
        <v>165.1085664</v>
      </c>
      <c r="O535" s="4">
        <v>1418.0816198990503</v>
      </c>
      <c r="P535" s="4">
        <v>132.28237901157357</v>
      </c>
      <c r="Q535" s="4">
        <v>335.99724268939684</v>
      </c>
      <c r="R535" s="4">
        <v>643231.76778721518</v>
      </c>
      <c r="S535" s="4">
        <v>1545858.61039946</v>
      </c>
      <c r="T535" s="4">
        <v>4096525.3175585689</v>
      </c>
      <c r="U535" s="4">
        <v>358.7</v>
      </c>
      <c r="V535" s="4">
        <v>9.1999999999999998E-2</v>
      </c>
      <c r="W535" s="4">
        <v>0</v>
      </c>
    </row>
    <row r="536" spans="1:23" x14ac:dyDescent="0.25">
      <c r="A536" s="4" t="s">
        <v>27</v>
      </c>
      <c r="B536" s="4" t="s">
        <v>28</v>
      </c>
      <c r="C536" s="4">
        <v>10</v>
      </c>
      <c r="D536" s="4">
        <v>1</v>
      </c>
      <c r="E536" s="4">
        <v>10</v>
      </c>
      <c r="F536" s="4">
        <v>14179.28383</v>
      </c>
      <c r="G536" s="4">
        <v>37575.102140000003</v>
      </c>
      <c r="H536" s="4">
        <v>5900.0000019999998</v>
      </c>
      <c r="I536" s="4">
        <v>5.9000000019999996</v>
      </c>
      <c r="J536" s="4">
        <v>5.8999999999999999E-3</v>
      </c>
      <c r="K536" s="4">
        <v>13.007258</v>
      </c>
      <c r="L536" s="4">
        <v>1.0999999999999999E-2</v>
      </c>
      <c r="M536" s="4">
        <v>2.9</v>
      </c>
      <c r="N536" s="4">
        <v>94.553069030000003</v>
      </c>
      <c r="O536" s="4">
        <v>8.5441558765404739</v>
      </c>
      <c r="P536" s="4">
        <v>32.203654411738754</v>
      </c>
      <c r="Q536" s="4">
        <v>81.79728220581643</v>
      </c>
      <c r="R536" s="4">
        <v>3875.5685227116119</v>
      </c>
      <c r="S536" s="4">
        <v>9314.0315373987305</v>
      </c>
      <c r="T536" s="4">
        <v>24682.183574106635</v>
      </c>
      <c r="U536" s="4">
        <v>94.6</v>
      </c>
      <c r="V536" s="4">
        <v>0.2</v>
      </c>
      <c r="W536" s="4">
        <v>0</v>
      </c>
    </row>
    <row r="537" spans="1:23" x14ac:dyDescent="0.25">
      <c r="A537" s="4" t="s">
        <v>29</v>
      </c>
      <c r="B537" s="4" t="s">
        <v>30</v>
      </c>
      <c r="C537" s="4">
        <v>10</v>
      </c>
      <c r="D537" s="4">
        <v>7</v>
      </c>
      <c r="E537" s="2">
        <v>70</v>
      </c>
      <c r="F537" s="4">
        <v>66302.710800000001</v>
      </c>
      <c r="G537" s="4">
        <v>175702.084</v>
      </c>
      <c r="H537" s="4">
        <v>27588.557959999998</v>
      </c>
      <c r="I537" s="4">
        <v>27.588557959999999</v>
      </c>
      <c r="J537" s="4">
        <v>2.7588557999999999E-2</v>
      </c>
      <c r="K537" s="4">
        <v>60.822286660000003</v>
      </c>
      <c r="L537" s="4">
        <v>3.2499999999999999E-3</v>
      </c>
      <c r="M537" s="4">
        <v>3</v>
      </c>
      <c r="N537" s="4">
        <v>203.99297569999999</v>
      </c>
      <c r="O537" s="4">
        <v>214.93624288163008</v>
      </c>
      <c r="P537" s="4">
        <v>122.32929319240652</v>
      </c>
      <c r="Q537" s="4">
        <v>310.71640470871256</v>
      </c>
      <c r="R537" s="4">
        <v>97493.555751843887</v>
      </c>
      <c r="S537" s="4">
        <v>234303.18613757243</v>
      </c>
      <c r="T537" s="4">
        <v>620903.44326456694</v>
      </c>
      <c r="U537" s="4">
        <v>311</v>
      </c>
      <c r="V537" s="4">
        <v>0.1</v>
      </c>
      <c r="W537" s="4">
        <v>0</v>
      </c>
    </row>
    <row r="538" spans="1:23" x14ac:dyDescent="0.25">
      <c r="A538" s="2" t="s">
        <v>31</v>
      </c>
      <c r="B538" s="4" t="s">
        <v>32</v>
      </c>
      <c r="C538" s="4">
        <v>10</v>
      </c>
      <c r="D538" s="4">
        <v>1</v>
      </c>
      <c r="E538" s="4">
        <v>10</v>
      </c>
      <c r="F538" s="4">
        <v>372.74693589999998</v>
      </c>
      <c r="G538" s="4">
        <v>987.77937999999995</v>
      </c>
      <c r="H538" s="4">
        <v>155.10000002799001</v>
      </c>
      <c r="I538" s="4">
        <v>0.15510000002799001</v>
      </c>
      <c r="J538" s="4">
        <v>1.5510000002799001E-4</v>
      </c>
      <c r="K538" s="4">
        <v>0.34193656206170731</v>
      </c>
      <c r="L538" s="3">
        <v>1.1599999999999999E-2</v>
      </c>
      <c r="M538" s="3">
        <v>3</v>
      </c>
      <c r="N538" s="4">
        <v>23.734746790222747</v>
      </c>
      <c r="O538" s="4">
        <v>0.63474124057743342</v>
      </c>
      <c r="P538" s="4">
        <v>11.484214037900063</v>
      </c>
      <c r="Q538" s="4">
        <v>29.169903656266161</v>
      </c>
      <c r="R538" s="2">
        <v>287.91412605230533</v>
      </c>
      <c r="S538" s="2">
        <v>691.93493403582147</v>
      </c>
      <c r="T538" s="2">
        <v>1833.6275751949267</v>
      </c>
      <c r="U538" s="2">
        <v>29.172666666666665</v>
      </c>
      <c r="V538" s="2">
        <v>0.92646666666666677</v>
      </c>
      <c r="W538" s="2">
        <v>0</v>
      </c>
    </row>
    <row r="539" spans="1:23" x14ac:dyDescent="0.25">
      <c r="A539" s="4" t="s">
        <v>33</v>
      </c>
      <c r="B539" s="4" t="s">
        <v>34</v>
      </c>
      <c r="C539" s="4">
        <v>10</v>
      </c>
      <c r="D539" s="4">
        <v>2</v>
      </c>
      <c r="E539" s="4">
        <v>20</v>
      </c>
      <c r="F539" s="4">
        <v>3076.18361</v>
      </c>
      <c r="G539" s="4">
        <v>8151.8865660000001</v>
      </c>
      <c r="H539" s="4">
        <v>1280</v>
      </c>
      <c r="I539" s="4">
        <v>1.28</v>
      </c>
      <c r="J539" s="4">
        <v>1.2800000000000001E-3</v>
      </c>
      <c r="K539" s="4">
        <v>2.8219135999999998</v>
      </c>
      <c r="L539" s="4">
        <v>1.4999999999999999E-2</v>
      </c>
      <c r="M539" s="4">
        <v>3</v>
      </c>
      <c r="N539" s="4">
        <v>44.02569665</v>
      </c>
      <c r="O539" s="4">
        <v>6.5001167777729911</v>
      </c>
      <c r="P539" s="4">
        <v>22.89101249273725</v>
      </c>
      <c r="Q539" s="4">
        <v>58.14317173155262</v>
      </c>
      <c r="R539" s="4">
        <v>2948.4068809014666</v>
      </c>
      <c r="S539" s="4">
        <v>7085.8132201429144</v>
      </c>
      <c r="T539" s="4">
        <v>18777.405033378724</v>
      </c>
      <c r="U539" s="4">
        <v>58.9</v>
      </c>
      <c r="V539" s="4">
        <v>0.22</v>
      </c>
      <c r="W539" s="4">
        <v>0.20699999999999999</v>
      </c>
    </row>
    <row r="540" spans="1:23" x14ac:dyDescent="0.25">
      <c r="A540" s="4" t="s">
        <v>35</v>
      </c>
      <c r="B540" s="4" t="s">
        <v>36</v>
      </c>
      <c r="C540" s="4">
        <v>10</v>
      </c>
      <c r="D540" s="4">
        <v>1</v>
      </c>
      <c r="E540" s="4">
        <v>10</v>
      </c>
      <c r="F540" s="4">
        <v>372.74693589999998</v>
      </c>
      <c r="G540" s="4">
        <v>987.77937999999995</v>
      </c>
      <c r="H540" s="4">
        <v>155.1</v>
      </c>
      <c r="I540" s="4">
        <v>0.15509999999999999</v>
      </c>
      <c r="J540" s="4">
        <v>1.551E-4</v>
      </c>
      <c r="K540" s="4">
        <v>0.341936562</v>
      </c>
      <c r="L540" s="4">
        <v>2.1000000000000001E-2</v>
      </c>
      <c r="M540" s="4">
        <v>3</v>
      </c>
      <c r="N540" s="4">
        <v>19.47440366</v>
      </c>
      <c r="O540" s="4">
        <v>0.42975931313454357</v>
      </c>
      <c r="P540" s="4">
        <v>8.27415596825462</v>
      </c>
      <c r="Q540" s="4">
        <v>21.016356159366733</v>
      </c>
      <c r="R540" s="4">
        <v>194.93577720175975</v>
      </c>
      <c r="S540" s="4">
        <v>468.48300216717075</v>
      </c>
      <c r="T540" s="4">
        <v>1241.4799557430024</v>
      </c>
      <c r="U540" s="4">
        <v>21.02</v>
      </c>
      <c r="V540" s="4">
        <v>0.86</v>
      </c>
      <c r="W540" s="4">
        <v>-6.9989999999999997E-2</v>
      </c>
    </row>
    <row r="541" spans="1:23" x14ac:dyDescent="0.25">
      <c r="A541" s="4" t="s">
        <v>37</v>
      </c>
      <c r="B541" s="4" t="s">
        <v>38</v>
      </c>
      <c r="C541" s="4">
        <v>10</v>
      </c>
      <c r="D541" s="4">
        <v>9</v>
      </c>
      <c r="E541" s="4">
        <v>90</v>
      </c>
      <c r="F541" s="4">
        <v>1772528862</v>
      </c>
      <c r="G541" s="4">
        <v>4697201485</v>
      </c>
      <c r="H541" s="4">
        <v>737549259.5</v>
      </c>
      <c r="I541" s="4">
        <v>737549.25950000004</v>
      </c>
      <c r="J541" s="4">
        <v>737.54925949999995</v>
      </c>
      <c r="K541" s="4">
        <v>1626015.848</v>
      </c>
      <c r="L541" s="2">
        <v>6.0000000000000001E-3</v>
      </c>
      <c r="M541" s="4">
        <v>3</v>
      </c>
      <c r="N541" s="4">
        <v>1544.971047</v>
      </c>
      <c r="O541" s="4">
        <v>122040.48826370835</v>
      </c>
      <c r="P541" s="4">
        <v>825.73228346456676</v>
      </c>
      <c r="Q541" s="4">
        <v>2097.3599999999997</v>
      </c>
      <c r="R541" s="2">
        <v>55356700.140481509</v>
      </c>
      <c r="S541" s="2">
        <v>133037010.6716691</v>
      </c>
      <c r="T541" s="2">
        <v>352548078.27992308</v>
      </c>
      <c r="U541" s="2">
        <v>2097.3599999999997</v>
      </c>
      <c r="V541" s="2">
        <v>0.5</v>
      </c>
      <c r="W541" s="2">
        <v>0</v>
      </c>
    </row>
    <row r="542" spans="1:23" x14ac:dyDescent="0.25">
      <c r="A542" s="4" t="s">
        <v>39</v>
      </c>
      <c r="B542" s="4" t="s">
        <v>40</v>
      </c>
      <c r="C542" s="4">
        <v>10</v>
      </c>
      <c r="D542" s="4">
        <v>2</v>
      </c>
      <c r="E542" s="4">
        <v>20</v>
      </c>
      <c r="F542" s="4">
        <v>60081.711130000003</v>
      </c>
      <c r="G542" s="4">
        <v>159216.53450000001</v>
      </c>
      <c r="H542" s="4">
        <v>25000</v>
      </c>
      <c r="I542" s="4">
        <v>25</v>
      </c>
      <c r="J542" s="4">
        <v>2.5000000000000001E-2</v>
      </c>
      <c r="K542" s="4">
        <v>55.115499999999997</v>
      </c>
      <c r="L542" s="4">
        <v>1.2E-2</v>
      </c>
      <c r="M542" s="4">
        <v>3</v>
      </c>
      <c r="N542" s="4">
        <v>127.7182387</v>
      </c>
      <c r="O542" s="4">
        <v>63.60555029705624</v>
      </c>
      <c r="P542" s="4">
        <v>52.742368065504692</v>
      </c>
      <c r="Q542" s="4">
        <v>133.96561488638193</v>
      </c>
      <c r="R542" s="4">
        <v>28851.026615496656</v>
      </c>
      <c r="S542" s="4">
        <v>69336.76187333971</v>
      </c>
      <c r="T542" s="4">
        <v>183742.41896435022</v>
      </c>
      <c r="U542" s="4">
        <v>150.93</v>
      </c>
      <c r="V542" s="4">
        <v>0.11</v>
      </c>
      <c r="W542" s="4">
        <v>0.13</v>
      </c>
    </row>
    <row r="543" spans="1:23" x14ac:dyDescent="0.25">
      <c r="A543" s="4" t="s">
        <v>41</v>
      </c>
      <c r="B543" s="4" t="s">
        <v>42</v>
      </c>
      <c r="C543" s="4">
        <v>10</v>
      </c>
      <c r="D543" s="4">
        <v>4</v>
      </c>
      <c r="E543" s="4">
        <v>40</v>
      </c>
      <c r="F543" s="4">
        <v>31491.086510000001</v>
      </c>
      <c r="G543" s="4">
        <v>83451.379249999998</v>
      </c>
      <c r="H543" s="4">
        <v>13103.4411</v>
      </c>
      <c r="I543" s="4">
        <v>13.1034411</v>
      </c>
      <c r="J543" s="4">
        <v>1.3103441E-2</v>
      </c>
      <c r="K543" s="4">
        <v>28.88810831</v>
      </c>
      <c r="L543" s="4">
        <v>1.34E-2</v>
      </c>
      <c r="M543" s="4">
        <v>3.1</v>
      </c>
      <c r="N543" s="4">
        <v>85.575327229999999</v>
      </c>
      <c r="O543" s="4">
        <v>34.866637361856597</v>
      </c>
      <c r="P543" s="4">
        <v>35.798660346177684</v>
      </c>
      <c r="Q543" s="4">
        <v>90.92859727929131</v>
      </c>
      <c r="R543" s="4">
        <v>15815.259483201911</v>
      </c>
      <c r="S543" s="4">
        <v>38008.314066815459</v>
      </c>
      <c r="T543" s="4">
        <v>100722.03227706096</v>
      </c>
      <c r="U543" s="4">
        <v>91.5</v>
      </c>
      <c r="V543" s="4">
        <v>0.12690000000000001</v>
      </c>
      <c r="W543" s="4">
        <v>0</v>
      </c>
    </row>
    <row r="544" spans="1:23" x14ac:dyDescent="0.25">
      <c r="A544" s="4" t="s">
        <v>43</v>
      </c>
      <c r="B544" s="4" t="s">
        <v>44</v>
      </c>
      <c r="C544" s="4">
        <v>10</v>
      </c>
      <c r="D544" s="4">
        <v>2</v>
      </c>
      <c r="E544" s="4">
        <v>20</v>
      </c>
      <c r="F544" s="4">
        <v>3076.18361</v>
      </c>
      <c r="G544" s="4">
        <v>8151.8865660000001</v>
      </c>
      <c r="H544" s="4">
        <v>1280</v>
      </c>
      <c r="I544" s="4">
        <v>1.28</v>
      </c>
      <c r="J544" s="4">
        <v>1.2800000000000001E-3</v>
      </c>
      <c r="K544" s="4">
        <v>2.8219135999999998</v>
      </c>
      <c r="L544" s="4">
        <v>1.44E-2</v>
      </c>
      <c r="M544" s="4">
        <v>3</v>
      </c>
      <c r="N544" s="4">
        <v>44.628863340000002</v>
      </c>
      <c r="O544" s="4">
        <v>3.4297447186421808</v>
      </c>
      <c r="P544" s="4">
        <v>18.750872051225898</v>
      </c>
      <c r="Q544" s="4">
        <v>47.62721501011378</v>
      </c>
      <c r="R544" s="2">
        <v>1555.7078855504262</v>
      </c>
      <c r="S544" s="2">
        <v>3738.783671113737</v>
      </c>
      <c r="T544" s="2">
        <v>9907.776728451403</v>
      </c>
      <c r="U544" s="2">
        <v>47.633333333333333</v>
      </c>
      <c r="V544" s="2">
        <v>0.44799999999999995</v>
      </c>
      <c r="W544" s="2">
        <v>0</v>
      </c>
    </row>
    <row r="545" spans="1:23" x14ac:dyDescent="0.25">
      <c r="A545" s="4" t="s">
        <v>45</v>
      </c>
      <c r="B545" s="4" t="s">
        <v>46</v>
      </c>
      <c r="C545" s="4">
        <v>10</v>
      </c>
      <c r="D545" s="4">
        <v>5</v>
      </c>
      <c r="E545" s="4">
        <v>50</v>
      </c>
      <c r="F545" s="4">
        <v>7701.2572719999998</v>
      </c>
      <c r="G545" s="4">
        <v>20408.331770000001</v>
      </c>
      <c r="H545" s="4">
        <v>3204.4931510000001</v>
      </c>
      <c r="I545" s="4">
        <v>3.2044931509999999</v>
      </c>
      <c r="J545" s="4">
        <v>3.2044930000000001E-3</v>
      </c>
      <c r="K545" s="4">
        <v>7.0646896899999998</v>
      </c>
      <c r="L545" s="4">
        <v>3.96E-3</v>
      </c>
      <c r="M545" s="4">
        <v>3.2</v>
      </c>
      <c r="N545" s="4">
        <v>70.189160900000005</v>
      </c>
      <c r="O545" s="4">
        <v>743.77830962557107</v>
      </c>
      <c r="P545" s="4">
        <v>118.41885013702041</v>
      </c>
      <c r="Q545" s="4">
        <v>300.78387934803186</v>
      </c>
      <c r="R545" s="2">
        <v>337372.56743818487</v>
      </c>
      <c r="S545" s="2">
        <v>810796.84556160751</v>
      </c>
      <c r="T545" s="2">
        <v>2148611.64073826</v>
      </c>
      <c r="U545" s="2">
        <v>300.78571428571428</v>
      </c>
      <c r="V545" s="2">
        <v>0.24014285714285719</v>
      </c>
      <c r="W545" s="2">
        <v>0</v>
      </c>
    </row>
    <row r="546" spans="1:23" x14ac:dyDescent="0.25">
      <c r="A546" s="2" t="s">
        <v>47</v>
      </c>
      <c r="B546" s="4" t="s">
        <v>48</v>
      </c>
      <c r="C546" s="4">
        <v>10</v>
      </c>
      <c r="D546" s="4">
        <v>1</v>
      </c>
      <c r="E546" s="4">
        <v>10</v>
      </c>
      <c r="F546" s="4">
        <v>408.79596249999997</v>
      </c>
      <c r="G546" s="4">
        <v>1083.309301</v>
      </c>
      <c r="H546" s="4">
        <v>170.09999999625001</v>
      </c>
      <c r="I546" s="4">
        <v>0.17009999999625</v>
      </c>
      <c r="J546" s="4">
        <v>1.7009999999625E-4</v>
      </c>
      <c r="K546" s="4">
        <v>0.37500586199173264</v>
      </c>
      <c r="L546" s="3">
        <v>1.23E-2</v>
      </c>
      <c r="M546" s="3">
        <v>3.2</v>
      </c>
      <c r="N546" s="4">
        <v>19.678851599644297</v>
      </c>
      <c r="O546" s="4">
        <v>3.3711241356732273</v>
      </c>
      <c r="P546" s="4">
        <v>15.388941516422333</v>
      </c>
      <c r="Q546" s="4">
        <v>39.087911451712728</v>
      </c>
      <c r="R546" s="2">
        <v>1529.1180047687253</v>
      </c>
      <c r="S546" s="2">
        <v>3674.8810496724955</v>
      </c>
      <c r="T546" s="2">
        <v>9738.4347816321133</v>
      </c>
      <c r="U546" s="2">
        <v>39.200000000000003</v>
      </c>
      <c r="V546" s="2">
        <v>0.58571428571428563</v>
      </c>
      <c r="W546" s="2">
        <v>0</v>
      </c>
    </row>
    <row r="547" spans="1:23" x14ac:dyDescent="0.25">
      <c r="A547" s="2" t="s">
        <v>49</v>
      </c>
      <c r="B547" s="4" t="s">
        <v>50</v>
      </c>
      <c r="C547" s="4">
        <v>10</v>
      </c>
      <c r="D547" s="4">
        <v>1</v>
      </c>
      <c r="E547" s="4">
        <v>10</v>
      </c>
      <c r="F547" s="4">
        <v>3076.18361</v>
      </c>
      <c r="G547" s="4">
        <v>8151.8865660000001</v>
      </c>
      <c r="H547" s="4">
        <v>1280.0000001210001</v>
      </c>
      <c r="I547" s="4">
        <v>1.2800000001210001</v>
      </c>
      <c r="J547" s="4">
        <v>1.2800000001210001E-3</v>
      </c>
      <c r="K547" s="4">
        <v>2.8219136002667589</v>
      </c>
      <c r="L547" s="3">
        <v>1.2E-2</v>
      </c>
      <c r="M547" s="3">
        <v>3.1</v>
      </c>
      <c r="N547" s="4">
        <v>41.874029007707747</v>
      </c>
      <c r="O547" s="4">
        <v>4.4714172570266442</v>
      </c>
      <c r="P547" s="4">
        <v>19.124733112712899</v>
      </c>
      <c r="Q547" s="4">
        <v>48.576822106290763</v>
      </c>
      <c r="R547" s="2">
        <v>2028.203162915443</v>
      </c>
      <c r="S547" s="2">
        <v>4874.3166616569169</v>
      </c>
      <c r="T547" s="2">
        <v>12916.939153390829</v>
      </c>
      <c r="U547" s="2">
        <v>54.3</v>
      </c>
      <c r="V547" s="2">
        <v>0.22500000000000001</v>
      </c>
      <c r="W547" s="2">
        <v>0</v>
      </c>
    </row>
    <row r="548" spans="1:23" x14ac:dyDescent="0.25">
      <c r="A548" s="2" t="s">
        <v>51</v>
      </c>
      <c r="B548" s="4" t="s">
        <v>52</v>
      </c>
      <c r="C548" s="4">
        <v>10</v>
      </c>
      <c r="D548" s="4">
        <v>1</v>
      </c>
      <c r="E548" s="4">
        <v>10</v>
      </c>
      <c r="F548" s="4">
        <v>4373.9485699999996</v>
      </c>
      <c r="G548" s="4">
        <v>11590.96371</v>
      </c>
      <c r="H548" s="4">
        <v>1819.9999999769998</v>
      </c>
      <c r="I548" s="4">
        <v>1.8199999999769998</v>
      </c>
      <c r="J548" s="4">
        <v>1.8199999999769997E-3</v>
      </c>
      <c r="K548" s="4">
        <v>4.012408399949293</v>
      </c>
      <c r="L548" s="3">
        <v>1.24E-2</v>
      </c>
      <c r="M548" s="3">
        <v>3.2</v>
      </c>
      <c r="N548" s="4">
        <v>41.169731262769922</v>
      </c>
      <c r="O548" s="4">
        <v>0.29044537704626744</v>
      </c>
      <c r="P548" s="4">
        <v>7.1348994717807708</v>
      </c>
      <c r="Q548" s="4">
        <v>18.122644658323157</v>
      </c>
      <c r="R548" s="2">
        <v>131.74396360654782</v>
      </c>
      <c r="S548" s="2">
        <v>316.61611056608461</v>
      </c>
      <c r="T548" s="2">
        <v>839.03269300012425</v>
      </c>
      <c r="U548" s="4">
        <v>20.9</v>
      </c>
      <c r="V548" s="4">
        <v>0.19500000000000001</v>
      </c>
      <c r="W548" s="4">
        <v>-0.35</v>
      </c>
    </row>
    <row r="549" spans="1:23" x14ac:dyDescent="0.25">
      <c r="A549" s="4" t="s">
        <v>53</v>
      </c>
      <c r="B549" s="4" t="s">
        <v>54</v>
      </c>
      <c r="C549" s="4">
        <v>10</v>
      </c>
      <c r="D549" s="4">
        <v>2</v>
      </c>
      <c r="E549" s="4">
        <v>20</v>
      </c>
      <c r="F549" s="4">
        <v>4373.9485699999996</v>
      </c>
      <c r="G549" s="4">
        <v>11590.96371</v>
      </c>
      <c r="H549" s="4">
        <v>1820</v>
      </c>
      <c r="I549" s="4">
        <v>1.82</v>
      </c>
      <c r="J549" s="4">
        <v>1.82E-3</v>
      </c>
      <c r="K549" s="4">
        <v>4.0124084</v>
      </c>
      <c r="L549" s="4">
        <v>1.2E-2</v>
      </c>
      <c r="M549" s="4">
        <v>2.95</v>
      </c>
      <c r="N549" s="4">
        <v>57.0471492</v>
      </c>
      <c r="O549" s="4">
        <v>1.3700639142901681</v>
      </c>
      <c r="P549" s="4">
        <v>15.603029894341192</v>
      </c>
      <c r="Q549" s="4">
        <v>39.631695931626631</v>
      </c>
      <c r="R549" s="4">
        <v>621.45127699565819</v>
      </c>
      <c r="S549" s="4">
        <v>1493.5142441616397</v>
      </c>
      <c r="T549" s="4">
        <v>3957.8127470283448</v>
      </c>
      <c r="U549" s="4">
        <v>41</v>
      </c>
      <c r="V549" s="4">
        <v>0.17</v>
      </c>
      <c r="W549" s="4">
        <v>0</v>
      </c>
    </row>
    <row r="550" spans="1:23" x14ac:dyDescent="0.25">
      <c r="A550" s="4" t="s">
        <v>55</v>
      </c>
      <c r="B550" s="4" t="s">
        <v>56</v>
      </c>
      <c r="C550" s="4">
        <v>10</v>
      </c>
      <c r="D550" s="4">
        <v>1</v>
      </c>
      <c r="E550" s="4">
        <v>10</v>
      </c>
      <c r="F550" s="4">
        <v>27537.010340000001</v>
      </c>
      <c r="G550" s="4">
        <v>72973.077390000006</v>
      </c>
      <c r="H550" s="4">
        <v>11458.15</v>
      </c>
      <c r="I550" s="4">
        <v>11.45815</v>
      </c>
      <c r="J550" s="4">
        <v>1.145815E-2</v>
      </c>
      <c r="K550" s="4">
        <v>25.260866660000001</v>
      </c>
      <c r="L550" s="4">
        <v>1.2999999999999999E-2</v>
      </c>
      <c r="M550" s="4">
        <v>3</v>
      </c>
      <c r="N550" s="4">
        <v>95.879048850000004</v>
      </c>
      <c r="O550" s="4">
        <v>23.273183523538354</v>
      </c>
      <c r="P550" s="4">
        <v>36.730416220429134</v>
      </c>
      <c r="Q550" s="4">
        <v>93.295257199890003</v>
      </c>
      <c r="R550" s="4">
        <v>10556.551026271354</v>
      </c>
      <c r="S550" s="4">
        <v>25370.225970370957</v>
      </c>
      <c r="T550" s="4">
        <v>67231.098821483029</v>
      </c>
      <c r="U550" s="4">
        <v>152</v>
      </c>
      <c r="V550" s="4">
        <v>9.6000000000000002E-2</v>
      </c>
      <c r="W550" s="4">
        <v>0.09</v>
      </c>
    </row>
    <row r="551" spans="1:23" x14ac:dyDescent="0.25">
      <c r="A551" s="4" t="s">
        <v>57</v>
      </c>
      <c r="B551" s="4" t="s">
        <v>58</v>
      </c>
      <c r="C551" s="4">
        <v>10</v>
      </c>
      <c r="D551" s="4">
        <v>2</v>
      </c>
      <c r="E551" s="4">
        <v>20</v>
      </c>
      <c r="F551" s="4">
        <v>8651.7664029999996</v>
      </c>
      <c r="G551" s="4">
        <v>22927.180970000001</v>
      </c>
      <c r="H551" s="4">
        <v>3600</v>
      </c>
      <c r="I551" s="4">
        <v>3.6</v>
      </c>
      <c r="J551" s="4">
        <v>3.5999999999999999E-3</v>
      </c>
      <c r="K551" s="4">
        <v>7.9366320010000004</v>
      </c>
      <c r="L551" s="4">
        <v>4.0000000000000001E-3</v>
      </c>
      <c r="M551" s="4">
        <v>3.1</v>
      </c>
      <c r="N551" s="4">
        <v>67.319388829999994</v>
      </c>
      <c r="O551" s="4">
        <v>5.2407972511841665</v>
      </c>
      <c r="P551" s="4">
        <v>28.691159360010204</v>
      </c>
      <c r="Q551" s="4">
        <v>72.875544774425919</v>
      </c>
      <c r="R551" s="4">
        <v>2377.1884729269291</v>
      </c>
      <c r="S551" s="4">
        <v>5713.0220450058378</v>
      </c>
      <c r="T551" s="4">
        <v>15139.50841926547</v>
      </c>
      <c r="U551" s="4">
        <v>72.900000000000006</v>
      </c>
      <c r="V551" s="4">
        <v>0.4</v>
      </c>
      <c r="W551" s="4">
        <v>0</v>
      </c>
    </row>
    <row r="552" spans="1:23" x14ac:dyDescent="0.25">
      <c r="A552" s="4" t="s">
        <v>59</v>
      </c>
      <c r="B552" s="4" t="s">
        <v>60</v>
      </c>
      <c r="C552" s="4">
        <v>10</v>
      </c>
      <c r="D552" s="4">
        <v>2</v>
      </c>
      <c r="E552" s="4">
        <v>20</v>
      </c>
      <c r="F552" s="4">
        <v>4373.9485699999996</v>
      </c>
      <c r="G552" s="4">
        <v>11590.96371</v>
      </c>
      <c r="H552" s="4">
        <v>1820</v>
      </c>
      <c r="I552" s="4">
        <v>1.82</v>
      </c>
      <c r="J552" s="4">
        <v>1.82E-3</v>
      </c>
      <c r="K552" s="4">
        <v>4.0124084</v>
      </c>
      <c r="L552" s="4">
        <v>1.6799999999999999E-2</v>
      </c>
      <c r="M552" s="4">
        <v>3.1</v>
      </c>
      <c r="N552" s="4">
        <v>42.083980279999999</v>
      </c>
      <c r="O552" s="4">
        <v>480.70651748495408</v>
      </c>
      <c r="P552" s="4">
        <v>77.581622760502455</v>
      </c>
      <c r="Q552" s="4">
        <v>197.05732181167625</v>
      </c>
      <c r="R552" s="4">
        <v>218045.06785067453</v>
      </c>
      <c r="S552" s="4">
        <v>524020.83117201278</v>
      </c>
      <c r="T552" s="4">
        <v>1388655.2026058338</v>
      </c>
      <c r="U552" s="4">
        <v>263.2</v>
      </c>
      <c r="V552" s="4">
        <v>7.0000000000000007E-2</v>
      </c>
      <c r="W552" s="4">
        <v>0.27</v>
      </c>
    </row>
    <row r="553" spans="1:23" x14ac:dyDescent="0.25">
      <c r="A553" s="4" t="s">
        <v>61</v>
      </c>
      <c r="B553" s="4" t="s">
        <v>62</v>
      </c>
      <c r="C553" s="4">
        <v>10</v>
      </c>
      <c r="D553" s="4">
        <v>1</v>
      </c>
      <c r="E553" s="4">
        <v>10</v>
      </c>
      <c r="F553" s="4">
        <v>647.62076430000002</v>
      </c>
      <c r="G553" s="4">
        <v>1716.195025</v>
      </c>
      <c r="H553" s="4">
        <v>269.47500000000002</v>
      </c>
      <c r="I553" s="4">
        <v>0.26947500000000002</v>
      </c>
      <c r="J553" s="4">
        <v>2.6947499999999998E-4</v>
      </c>
      <c r="K553" s="4">
        <v>0.59408997500000005</v>
      </c>
      <c r="L553" s="4">
        <v>1.2500000000000001E-2</v>
      </c>
      <c r="M553" s="4">
        <v>3</v>
      </c>
      <c r="N553" s="4">
        <v>27.831470670000002</v>
      </c>
      <c r="O553" s="4">
        <v>0.9082682453704467</v>
      </c>
      <c r="P553" s="4">
        <v>12.622820553603063</v>
      </c>
      <c r="Q553" s="4">
        <v>32.061964206151778</v>
      </c>
      <c r="R553" s="4">
        <v>411.98403596558438</v>
      </c>
      <c r="S553" s="4">
        <v>990.10823351498277</v>
      </c>
      <c r="T553" s="4">
        <v>2623.7868188147045</v>
      </c>
      <c r="U553" s="4">
        <v>33.700000000000003</v>
      </c>
      <c r="V553" s="4">
        <v>0.32</v>
      </c>
      <c r="W553" s="4">
        <v>0.55000000000000004</v>
      </c>
    </row>
    <row r="554" spans="1:23" x14ac:dyDescent="0.25">
      <c r="A554" s="4" t="s">
        <v>63</v>
      </c>
      <c r="B554" s="4" t="s">
        <v>64</v>
      </c>
      <c r="C554" s="4">
        <v>10</v>
      </c>
      <c r="D554" s="4">
        <v>2</v>
      </c>
      <c r="E554" s="4">
        <v>20</v>
      </c>
      <c r="F554" s="4">
        <v>3076.18361</v>
      </c>
      <c r="G554" s="4">
        <v>8151.8865660000001</v>
      </c>
      <c r="H554" s="4">
        <v>1280</v>
      </c>
      <c r="I554" s="4">
        <v>1.28</v>
      </c>
      <c r="J554" s="4">
        <v>1.2800000000000001E-3</v>
      </c>
      <c r="K554" s="4">
        <v>2.8219135999999998</v>
      </c>
      <c r="L554" s="4">
        <v>1.2E-2</v>
      </c>
      <c r="M554" s="4">
        <v>3.1</v>
      </c>
      <c r="N554" s="4">
        <v>41.874029010000001</v>
      </c>
      <c r="O554" s="4">
        <v>2.9539738513279654</v>
      </c>
      <c r="P554" s="4">
        <v>16.730866389020147</v>
      </c>
      <c r="Q554" s="4">
        <v>42.496400628111175</v>
      </c>
      <c r="R554" s="4">
        <v>1339.9015936206536</v>
      </c>
      <c r="S554" s="4">
        <v>3220.1432194680451</v>
      </c>
      <c r="T554" s="4">
        <v>8533.3795315903189</v>
      </c>
      <c r="U554" s="4">
        <v>42.5</v>
      </c>
      <c r="V554" s="4">
        <v>0.47</v>
      </c>
      <c r="W554" s="4">
        <v>0.05</v>
      </c>
    </row>
    <row r="555" spans="1:23" x14ac:dyDescent="0.25">
      <c r="A555" s="4" t="s">
        <v>65</v>
      </c>
      <c r="B555" s="4" t="s">
        <v>66</v>
      </c>
      <c r="C555" s="4">
        <v>10</v>
      </c>
      <c r="D555" s="4">
        <v>3</v>
      </c>
      <c r="E555" s="4">
        <v>30</v>
      </c>
      <c r="F555" s="4">
        <v>32000</v>
      </c>
      <c r="G555" s="4">
        <v>85500</v>
      </c>
      <c r="H555" s="4">
        <v>13315.2</v>
      </c>
      <c r="I555" s="4">
        <v>13.315200000000001</v>
      </c>
      <c r="J555" s="4">
        <v>1.3315199999999999E-2</v>
      </c>
      <c r="K555" s="4">
        <v>29.354956219999998</v>
      </c>
      <c r="L555" s="4">
        <v>1.2699999999999999E-2</v>
      </c>
      <c r="M555" s="4">
        <v>3.1</v>
      </c>
      <c r="N555" s="4">
        <v>87.520735579999993</v>
      </c>
      <c r="O555" s="4">
        <v>8.3556324890236819</v>
      </c>
      <c r="P555" s="4">
        <v>22.974406691994101</v>
      </c>
      <c r="Q555" s="4">
        <v>58.354992997665015</v>
      </c>
      <c r="R555" s="4">
        <v>3790.0556508712079</v>
      </c>
      <c r="S555" s="4">
        <v>9108.5211508560624</v>
      </c>
      <c r="T555" s="4">
        <v>24137.581049768563</v>
      </c>
      <c r="U555" s="4">
        <v>58.5</v>
      </c>
      <c r="V555" s="4">
        <v>0.2</v>
      </c>
      <c r="W555" s="4">
        <v>0</v>
      </c>
    </row>
    <row r="556" spans="1:23" x14ac:dyDescent="0.25">
      <c r="A556" s="4" t="s">
        <v>67</v>
      </c>
      <c r="B556" s="4" t="s">
        <v>68</v>
      </c>
      <c r="C556" s="4">
        <v>10</v>
      </c>
      <c r="D556" s="4">
        <v>1</v>
      </c>
      <c r="E556" s="4">
        <v>10</v>
      </c>
      <c r="F556" s="4">
        <v>759.34</v>
      </c>
      <c r="G556" s="4">
        <v>2012.27</v>
      </c>
      <c r="H556" s="4">
        <v>315.96137399999998</v>
      </c>
      <c r="I556" s="4">
        <v>0.31596137400000002</v>
      </c>
      <c r="J556" s="4">
        <v>3.1596100000000002E-4</v>
      </c>
      <c r="K556" s="4">
        <v>0.69657476399999996</v>
      </c>
      <c r="L556" s="4">
        <v>1.29E-2</v>
      </c>
      <c r="M556" s="4">
        <v>3.05</v>
      </c>
      <c r="N556" s="4">
        <v>27.480897519999999</v>
      </c>
      <c r="O556" s="4">
        <v>1.6301192980268571</v>
      </c>
      <c r="P556" s="4">
        <v>14.297605552780421</v>
      </c>
      <c r="Q556" s="4">
        <v>36.31591810406227</v>
      </c>
      <c r="R556" s="4">
        <v>739.41055511918478</v>
      </c>
      <c r="S556" s="4">
        <v>1777.0020550809536</v>
      </c>
      <c r="T556" s="4">
        <v>4709.0554459645273</v>
      </c>
      <c r="U556" s="4">
        <v>42</v>
      </c>
      <c r="V556" s="4">
        <v>0.2</v>
      </c>
      <c r="W556" s="4">
        <v>0</v>
      </c>
    </row>
    <row r="557" spans="1:23" x14ac:dyDescent="0.25">
      <c r="A557" s="4" t="s">
        <v>69</v>
      </c>
      <c r="B557" s="4" t="s">
        <v>70</v>
      </c>
      <c r="C557" s="4">
        <v>10</v>
      </c>
      <c r="D557" s="4">
        <v>1</v>
      </c>
      <c r="E557" s="4">
        <v>10</v>
      </c>
      <c r="F557" s="4">
        <v>408.79596249999997</v>
      </c>
      <c r="G557" s="4">
        <v>1083.309301</v>
      </c>
      <c r="H557" s="4">
        <v>170.1</v>
      </c>
      <c r="I557" s="4">
        <v>0.1701</v>
      </c>
      <c r="J557" s="4">
        <v>1.7009999999999999E-4</v>
      </c>
      <c r="K557" s="4">
        <v>0.37500586200000002</v>
      </c>
      <c r="L557" s="4">
        <v>0.01</v>
      </c>
      <c r="M557" s="4">
        <v>2.9</v>
      </c>
      <c r="N557" s="4">
        <v>28.764945560000001</v>
      </c>
      <c r="O557" s="4">
        <v>0.62724225960754854</v>
      </c>
      <c r="P557" s="4">
        <v>13.522698827472889</v>
      </c>
      <c r="Q557" s="4">
        <v>34.347655021781136</v>
      </c>
      <c r="R557" s="4">
        <v>284.51264145637276</v>
      </c>
      <c r="S557" s="4">
        <v>683.76025343997298</v>
      </c>
      <c r="T557" s="4">
        <v>1811.9646716159284</v>
      </c>
      <c r="U557" s="4">
        <v>37.700000000000003</v>
      </c>
      <c r="V557" s="4">
        <v>0.24199999999999999</v>
      </c>
      <c r="W557" s="4">
        <v>0</v>
      </c>
    </row>
    <row r="558" spans="1:23" x14ac:dyDescent="0.25">
      <c r="A558" s="2" t="s">
        <v>71</v>
      </c>
      <c r="B558" s="4" t="s">
        <v>72</v>
      </c>
      <c r="C558" s="4">
        <v>10</v>
      </c>
      <c r="D558" s="4">
        <v>1</v>
      </c>
      <c r="E558" s="4">
        <v>10</v>
      </c>
      <c r="F558" s="4">
        <v>5.1550108149999998</v>
      </c>
      <c r="G558" s="4">
        <v>13.66077866</v>
      </c>
      <c r="H558" s="4">
        <v>2.1450000001214997</v>
      </c>
      <c r="I558" s="4">
        <v>2.1450000001214998E-3</v>
      </c>
      <c r="J558" s="4">
        <v>2.1450000001214999E-6</v>
      </c>
      <c r="K558" s="4">
        <v>4.7289099002678602E-3</v>
      </c>
      <c r="L558" s="3">
        <v>1.0999999999999999E-2</v>
      </c>
      <c r="M558" s="3">
        <v>3.01</v>
      </c>
      <c r="N558" s="4">
        <v>5.7651264979756727</v>
      </c>
      <c r="O558" s="4">
        <v>1.5943897438191308E-2</v>
      </c>
      <c r="P558" s="4">
        <v>3.3988740803916162</v>
      </c>
      <c r="Q558" s="4">
        <v>8.633140164194705</v>
      </c>
      <c r="R558" s="2">
        <v>7.2320388267326381</v>
      </c>
      <c r="S558" s="2">
        <v>17.380530705918382</v>
      </c>
      <c r="T558" s="2">
        <v>46.058406370683713</v>
      </c>
      <c r="U558" s="4">
        <v>9</v>
      </c>
      <c r="V558" s="4">
        <v>0.32</v>
      </c>
      <c r="W558" s="4">
        <v>0</v>
      </c>
    </row>
    <row r="559" spans="1:23" x14ac:dyDescent="0.25">
      <c r="A559" s="4" t="s">
        <v>73</v>
      </c>
      <c r="B559" s="4" t="s">
        <v>74</v>
      </c>
      <c r="C559" s="4">
        <v>10</v>
      </c>
      <c r="D559" s="4">
        <v>2</v>
      </c>
      <c r="E559" s="4">
        <v>20</v>
      </c>
      <c r="F559" s="4">
        <v>3076.18361</v>
      </c>
      <c r="G559" s="4">
        <v>8151.8865660000001</v>
      </c>
      <c r="H559" s="4">
        <v>1280</v>
      </c>
      <c r="I559" s="4">
        <v>1.28</v>
      </c>
      <c r="J559" s="4">
        <v>1.2800000000000001E-3</v>
      </c>
      <c r="K559" s="4">
        <v>2.8219135999999998</v>
      </c>
      <c r="L559" s="4">
        <v>1.4E-2</v>
      </c>
      <c r="M559" s="4">
        <v>2.8</v>
      </c>
      <c r="N559" s="4">
        <v>59.130966340000001</v>
      </c>
      <c r="O559" s="4">
        <v>1.156354757885421</v>
      </c>
      <c r="P559" s="4">
        <v>16.92798726942161</v>
      </c>
      <c r="Q559" s="4">
        <v>42.997087664330891</v>
      </c>
      <c r="R559" s="4">
        <v>524.51431896899282</v>
      </c>
      <c r="S559" s="4">
        <v>1260.5487117735947</v>
      </c>
      <c r="T559" s="4">
        <v>3340.4540862000258</v>
      </c>
      <c r="U559" s="4">
        <v>43</v>
      </c>
      <c r="V559" s="4">
        <v>0.48</v>
      </c>
      <c r="W559" s="4">
        <v>0</v>
      </c>
    </row>
    <row r="560" spans="1:23" x14ac:dyDescent="0.25">
      <c r="A560" s="4" t="s">
        <v>75</v>
      </c>
      <c r="B560" s="4" t="s">
        <v>76</v>
      </c>
      <c r="C560" s="4">
        <v>10</v>
      </c>
      <c r="D560" s="4">
        <v>2</v>
      </c>
      <c r="E560" s="4">
        <v>20</v>
      </c>
      <c r="F560" s="4">
        <v>3076.18361</v>
      </c>
      <c r="G560" s="4">
        <v>8151.8865660000001</v>
      </c>
      <c r="H560" s="4">
        <v>1280</v>
      </c>
      <c r="I560" s="4">
        <v>1.28</v>
      </c>
      <c r="J560" s="4">
        <v>1.2800000000000001E-3</v>
      </c>
      <c r="K560" s="4">
        <v>2.8219135999999998</v>
      </c>
      <c r="L560" s="4">
        <v>2.5000000000000001E-3</v>
      </c>
      <c r="M560" s="4">
        <v>3.1</v>
      </c>
      <c r="N560" s="4">
        <v>69.454435750000002</v>
      </c>
      <c r="O560" s="4">
        <v>10.976619154794601</v>
      </c>
      <c r="P560" s="4">
        <v>42.380357933599583</v>
      </c>
      <c r="Q560" s="4">
        <v>107.64610915134294</v>
      </c>
      <c r="R560" s="4">
        <v>4978.9166181902556</v>
      </c>
      <c r="S560" s="4">
        <v>11965.673199207537</v>
      </c>
      <c r="T560" s="4">
        <v>31709.03397789997</v>
      </c>
      <c r="U560" s="4">
        <v>122</v>
      </c>
      <c r="V560" s="4">
        <v>0.107</v>
      </c>
      <c r="W560" s="4">
        <v>0</v>
      </c>
    </row>
    <row r="561" spans="1:23" x14ac:dyDescent="0.25">
      <c r="A561" s="4" t="s">
        <v>77</v>
      </c>
      <c r="B561" s="4" t="s">
        <v>78</v>
      </c>
      <c r="C561" s="4">
        <v>10</v>
      </c>
      <c r="D561" s="4">
        <v>3</v>
      </c>
      <c r="E561" s="4">
        <v>30</v>
      </c>
      <c r="F561" s="4">
        <v>185344.34229999999</v>
      </c>
      <c r="G561" s="4">
        <v>491162.50699999998</v>
      </c>
      <c r="H561" s="4">
        <v>77121.780830000003</v>
      </c>
      <c r="I561" s="4">
        <v>77.121780830000006</v>
      </c>
      <c r="J561" s="4">
        <v>7.7121781E-2</v>
      </c>
      <c r="K561" s="4">
        <v>170.02422050000001</v>
      </c>
      <c r="L561" s="4">
        <v>3.5000000000000003E-2</v>
      </c>
      <c r="M561" s="4">
        <v>2.9</v>
      </c>
      <c r="N561" s="4">
        <v>153.9142985</v>
      </c>
      <c r="O561" s="4">
        <v>409.49356164777606</v>
      </c>
      <c r="P561" s="4">
        <v>82.049974900714616</v>
      </c>
      <c r="Q561" s="4">
        <v>208.40693624781514</v>
      </c>
      <c r="R561" s="2">
        <v>185743.37602297723</v>
      </c>
      <c r="S561" s="2">
        <v>446391.19447963766</v>
      </c>
      <c r="T561" s="2">
        <v>1182936.6653710399</v>
      </c>
      <c r="U561" s="4">
        <v>208.40700000000004</v>
      </c>
      <c r="V561" s="4">
        <v>0.5</v>
      </c>
      <c r="W561" s="4">
        <v>0</v>
      </c>
    </row>
    <row r="562" spans="1:23" x14ac:dyDescent="0.25">
      <c r="A562" s="4" t="s">
        <v>79</v>
      </c>
      <c r="B562" s="4" t="s">
        <v>80</v>
      </c>
      <c r="C562" s="4">
        <v>10</v>
      </c>
      <c r="D562" s="4">
        <v>2</v>
      </c>
      <c r="E562" s="4">
        <v>20</v>
      </c>
      <c r="F562" s="4">
        <v>4373.9485699999996</v>
      </c>
      <c r="G562" s="4">
        <v>11590.96371</v>
      </c>
      <c r="H562" s="4">
        <v>1820</v>
      </c>
      <c r="I562" s="4">
        <v>1.82</v>
      </c>
      <c r="J562" s="4">
        <v>1.82E-3</v>
      </c>
      <c r="K562" s="4">
        <v>4.0124084</v>
      </c>
      <c r="L562" s="4">
        <v>3.3999999999999998E-3</v>
      </c>
      <c r="M562" s="4">
        <v>3.2850000000000001</v>
      </c>
      <c r="N562" s="4">
        <v>41.169731259999999</v>
      </c>
      <c r="O562" s="4">
        <v>4.6263121354707657</v>
      </c>
      <c r="P562" s="4">
        <v>22.795646113927745</v>
      </c>
      <c r="Q562" s="4">
        <v>57.90094112937647</v>
      </c>
      <c r="R562" s="4">
        <v>2098.4623814855918</v>
      </c>
      <c r="S562" s="4">
        <v>5043.168424622907</v>
      </c>
      <c r="T562" s="4">
        <v>13364.396325250704</v>
      </c>
      <c r="U562" s="4">
        <v>59.9</v>
      </c>
      <c r="V562" s="4">
        <v>0.17</v>
      </c>
      <c r="W562" s="4">
        <v>0</v>
      </c>
    </row>
    <row r="563" spans="1:23" x14ac:dyDescent="0.25">
      <c r="A563" s="4" t="s">
        <v>81</v>
      </c>
      <c r="B563" s="4" t="s">
        <v>82</v>
      </c>
      <c r="C563" s="4">
        <v>10</v>
      </c>
      <c r="D563" s="4">
        <v>2</v>
      </c>
      <c r="E563" s="4">
        <v>20</v>
      </c>
      <c r="F563" s="4">
        <v>3076.18361</v>
      </c>
      <c r="G563" s="4">
        <v>8151.8865660000001</v>
      </c>
      <c r="H563" s="4">
        <v>1280</v>
      </c>
      <c r="I563" s="4">
        <v>1.28</v>
      </c>
      <c r="J563" s="4">
        <v>1.2800000000000001E-3</v>
      </c>
      <c r="K563" s="4">
        <v>2.8219135999999998</v>
      </c>
      <c r="L563" s="4">
        <v>1.4999999999999999E-2</v>
      </c>
      <c r="M563" s="4">
        <v>3</v>
      </c>
      <c r="N563" s="4">
        <v>44.02569665</v>
      </c>
      <c r="O563" s="4">
        <v>35.572877697979344</v>
      </c>
      <c r="P563" s="4">
        <v>40.339540702443088</v>
      </c>
      <c r="Q563" s="4">
        <v>102.46243338420544</v>
      </c>
      <c r="R563" s="4">
        <v>16135.605092024631</v>
      </c>
      <c r="S563" s="4">
        <v>38778.190560020739</v>
      </c>
      <c r="T563" s="4">
        <v>102762.20498405496</v>
      </c>
      <c r="U563" s="4">
        <v>106</v>
      </c>
      <c r="V563" s="4">
        <v>0.17</v>
      </c>
      <c r="W563" s="4">
        <v>0</v>
      </c>
    </row>
    <row r="564" spans="1:23" x14ac:dyDescent="0.25">
      <c r="A564" s="4" t="s">
        <v>83</v>
      </c>
      <c r="B564" s="4" t="s">
        <v>84</v>
      </c>
      <c r="C564" s="4">
        <v>10</v>
      </c>
      <c r="D564" s="4">
        <v>7</v>
      </c>
      <c r="E564" s="4">
        <v>70</v>
      </c>
      <c r="F564" s="4">
        <v>66302.710800000001</v>
      </c>
      <c r="G564" s="4">
        <v>175702.084</v>
      </c>
      <c r="H564" s="4">
        <v>27588.557959999998</v>
      </c>
      <c r="I564" s="4">
        <v>27.588557959999999</v>
      </c>
      <c r="J564" s="4">
        <v>2.7588557999999999E-2</v>
      </c>
      <c r="K564" s="4">
        <v>60.822286660000003</v>
      </c>
      <c r="L564" s="4">
        <v>5.4000000000000003E-3</v>
      </c>
      <c r="M564" s="4">
        <v>3</v>
      </c>
      <c r="N564" s="4">
        <v>172.23116809999999</v>
      </c>
      <c r="O564" s="4">
        <v>261.10422177632682</v>
      </c>
      <c r="P564" s="4">
        <v>110.20342203743165</v>
      </c>
      <c r="Q564" s="4">
        <v>279.91669197507639</v>
      </c>
      <c r="R564" s="4">
        <v>118435.02362145261</v>
      </c>
      <c r="S564" s="4">
        <v>284631.15506237105</v>
      </c>
      <c r="T564" s="4">
        <v>754272.56091528328</v>
      </c>
      <c r="U564" s="4">
        <v>280</v>
      </c>
      <c r="V564" s="4">
        <v>0.11600000000000001</v>
      </c>
      <c r="W564" s="4">
        <v>0</v>
      </c>
    </row>
    <row r="565" spans="1:23" x14ac:dyDescent="0.25">
      <c r="A565" s="4" t="s">
        <v>85</v>
      </c>
      <c r="B565" s="4" t="s">
        <v>86</v>
      </c>
      <c r="C565" s="4">
        <v>10</v>
      </c>
      <c r="D565" s="4">
        <v>7</v>
      </c>
      <c r="E565" s="4">
        <v>70</v>
      </c>
      <c r="F565" s="4">
        <v>66302.710800000001</v>
      </c>
      <c r="G565" s="4">
        <v>175702.084</v>
      </c>
      <c r="H565" s="4">
        <v>27588.557959999998</v>
      </c>
      <c r="I565" s="4">
        <v>27.588557959999999</v>
      </c>
      <c r="J565" s="4">
        <v>2.7588557999999999E-2</v>
      </c>
      <c r="K565" s="4">
        <v>60.822286660000003</v>
      </c>
      <c r="L565" s="4">
        <v>5.2399999999999999E-3</v>
      </c>
      <c r="M565" s="4">
        <v>3.141</v>
      </c>
      <c r="N565" s="4">
        <v>138.00379409999999</v>
      </c>
      <c r="O565" s="4">
        <v>766.25664546814528</v>
      </c>
      <c r="P565" s="4">
        <v>121.72041537092892</v>
      </c>
      <c r="Q565" s="4">
        <v>309.16985504215944</v>
      </c>
      <c r="R565" s="2">
        <v>347568.58119228948</v>
      </c>
      <c r="S565" s="2">
        <v>835300.60368250287</v>
      </c>
      <c r="T565" s="2">
        <v>2213546.5997586325</v>
      </c>
      <c r="U565" s="4">
        <v>309.24444444444441</v>
      </c>
      <c r="V565" s="4">
        <v>0.13655555555555554</v>
      </c>
      <c r="W565" s="4">
        <v>9</v>
      </c>
    </row>
    <row r="566" spans="1:23" x14ac:dyDescent="0.25">
      <c r="A566" s="4" t="s">
        <v>87</v>
      </c>
      <c r="B566" s="4" t="s">
        <v>88</v>
      </c>
      <c r="C566" s="4">
        <v>10</v>
      </c>
      <c r="D566" s="4">
        <v>2</v>
      </c>
      <c r="E566" s="4">
        <v>20</v>
      </c>
      <c r="F566" s="4">
        <v>3076.18361</v>
      </c>
      <c r="G566" s="4">
        <v>8151.8865660000001</v>
      </c>
      <c r="H566" s="4">
        <v>1280</v>
      </c>
      <c r="I566" s="4">
        <v>1.28</v>
      </c>
      <c r="J566" s="4">
        <v>1.2800000000000001E-3</v>
      </c>
      <c r="K566" s="4">
        <v>2.8219135999999998</v>
      </c>
      <c r="L566" s="4">
        <v>6.0000000000000001E-3</v>
      </c>
      <c r="M566" s="4">
        <v>3.1</v>
      </c>
      <c r="N566" s="4">
        <v>52.36621684</v>
      </c>
      <c r="O566" s="4">
        <v>0.79828620262158945</v>
      </c>
      <c r="P566" s="4">
        <v>13.718892947072641</v>
      </c>
      <c r="Q566" s="4">
        <v>34.845988085564507</v>
      </c>
      <c r="R566" s="4">
        <v>362.09696120945534</v>
      </c>
      <c r="S566" s="4">
        <v>870.21620093596573</v>
      </c>
      <c r="T566" s="4">
        <v>2306.0729324803092</v>
      </c>
      <c r="U566" s="4">
        <v>40.299999999999997</v>
      </c>
      <c r="V566" s="4">
        <v>0.1</v>
      </c>
      <c r="W566" s="4">
        <v>0</v>
      </c>
    </row>
    <row r="567" spans="1:23" x14ac:dyDescent="0.25">
      <c r="A567" s="4" t="s">
        <v>89</v>
      </c>
      <c r="B567" s="4" t="s">
        <v>90</v>
      </c>
      <c r="C567" s="4">
        <v>10</v>
      </c>
      <c r="D567" s="4">
        <v>8</v>
      </c>
      <c r="E567" s="4">
        <v>80</v>
      </c>
      <c r="F567" s="4">
        <v>100000</v>
      </c>
      <c r="G567" s="4">
        <v>265000</v>
      </c>
      <c r="H567" s="4">
        <v>41610</v>
      </c>
      <c r="I567" s="4">
        <v>41.61</v>
      </c>
      <c r="J567" s="4">
        <v>4.1610000000000001E-2</v>
      </c>
      <c r="K567" s="4">
        <v>91.734238199999993</v>
      </c>
      <c r="L567" s="2">
        <v>0.05</v>
      </c>
      <c r="M567" s="2">
        <v>3.2</v>
      </c>
      <c r="N567" s="4">
        <v>217.4624772</v>
      </c>
      <c r="O567" s="4">
        <v>424.6697597645209</v>
      </c>
      <c r="P567" s="4">
        <v>44.999988729676325</v>
      </c>
      <c r="Q567" s="4">
        <v>114.29997137337786</v>
      </c>
      <c r="R567" s="4">
        <v>192627.1918809232</v>
      </c>
      <c r="S567" s="4">
        <v>462934.85191281704</v>
      </c>
      <c r="T567" s="4">
        <v>1226777.3575689651</v>
      </c>
      <c r="U567" s="4">
        <v>114.3</v>
      </c>
      <c r="V567" s="4">
        <v>0.19</v>
      </c>
      <c r="W567" s="4">
        <v>0</v>
      </c>
    </row>
    <row r="568" spans="1:23" x14ac:dyDescent="0.25">
      <c r="A568" s="4" t="s">
        <v>91</v>
      </c>
      <c r="B568" s="4" t="s">
        <v>92</v>
      </c>
      <c r="C568" s="4">
        <v>10</v>
      </c>
      <c r="D568" s="4">
        <v>2</v>
      </c>
      <c r="E568" s="4">
        <v>20</v>
      </c>
      <c r="F568" s="4">
        <v>3076.18361</v>
      </c>
      <c r="G568" s="4">
        <v>8151.8865660000001</v>
      </c>
      <c r="H568" s="4">
        <v>1280</v>
      </c>
      <c r="I568" s="4">
        <v>1.28</v>
      </c>
      <c r="J568" s="4">
        <v>1.2800000000000001E-3</v>
      </c>
      <c r="K568" s="4">
        <v>2.8219135999999998</v>
      </c>
      <c r="L568" s="4">
        <v>1.2999999999999999E-2</v>
      </c>
      <c r="M568" s="4">
        <v>3</v>
      </c>
      <c r="N568" s="4">
        <v>46.176626929999998</v>
      </c>
      <c r="O568" s="4">
        <v>5.8423705783111286</v>
      </c>
      <c r="P568" s="4">
        <v>23.170582493802691</v>
      </c>
      <c r="Q568" s="4">
        <v>58.853279534258832</v>
      </c>
      <c r="R568" s="4">
        <v>2650.0578686173258</v>
      </c>
      <c r="S568" s="4">
        <v>6368.8004532980667</v>
      </c>
      <c r="T568" s="4">
        <v>16877.321201239876</v>
      </c>
      <c r="U568" s="4">
        <v>60.2</v>
      </c>
      <c r="V568" s="4">
        <v>0.19</v>
      </c>
      <c r="W568" s="4">
        <v>0</v>
      </c>
    </row>
    <row r="569" spans="1:23" x14ac:dyDescent="0.25">
      <c r="A569" s="4" t="s">
        <v>93</v>
      </c>
      <c r="B569" s="4" t="s">
        <v>94</v>
      </c>
      <c r="C569" s="4">
        <v>10</v>
      </c>
      <c r="D569" s="4">
        <v>9</v>
      </c>
      <c r="E569" s="4">
        <v>90</v>
      </c>
      <c r="F569" s="4">
        <v>1772528862</v>
      </c>
      <c r="G569" s="4">
        <v>4697201485</v>
      </c>
      <c r="H569" s="4">
        <v>737549259.5</v>
      </c>
      <c r="I569" s="4">
        <v>737549.25950000004</v>
      </c>
      <c r="J569" s="4">
        <v>737.54925949999995</v>
      </c>
      <c r="K569" s="4">
        <v>1626015.848</v>
      </c>
      <c r="L569" s="2">
        <v>1.7000000000000001E-2</v>
      </c>
      <c r="M569" s="4">
        <v>3</v>
      </c>
      <c r="N569" s="4">
        <v>1544.971047</v>
      </c>
      <c r="O569" s="4">
        <v>149223.62403150235</v>
      </c>
      <c r="P569" s="4">
        <v>623.99999989442563</v>
      </c>
      <c r="Q569" s="4">
        <v>1584.959999731841</v>
      </c>
      <c r="R569" s="2">
        <v>67686777.780979186</v>
      </c>
      <c r="S569" s="2">
        <v>162669497.19052917</v>
      </c>
      <c r="T569" s="2">
        <v>431074167.55490226</v>
      </c>
      <c r="U569" s="4">
        <v>1584.96</v>
      </c>
      <c r="V569" s="2">
        <v>0.25</v>
      </c>
      <c r="W569" s="4">
        <v>0</v>
      </c>
    </row>
    <row r="570" spans="1:23" x14ac:dyDescent="0.25">
      <c r="A570" s="4" t="s">
        <v>95</v>
      </c>
      <c r="B570" s="2" t="s">
        <v>96</v>
      </c>
      <c r="C570" s="4">
        <v>10</v>
      </c>
      <c r="D570" s="4">
        <v>2</v>
      </c>
      <c r="E570" s="4">
        <v>20</v>
      </c>
      <c r="F570" s="4">
        <v>3076.18361</v>
      </c>
      <c r="G570" s="4">
        <v>8151.8865660000001</v>
      </c>
      <c r="H570" s="4">
        <v>1280</v>
      </c>
      <c r="I570" s="4">
        <v>1.28</v>
      </c>
      <c r="J570" s="4">
        <v>1.2800000000000001E-3</v>
      </c>
      <c r="K570" s="4">
        <v>2.8219135999999998</v>
      </c>
      <c r="L570" s="4">
        <v>0.01</v>
      </c>
      <c r="M570" s="4">
        <v>3</v>
      </c>
      <c r="N570" s="4">
        <v>45.599358580000001</v>
      </c>
      <c r="O570" s="4">
        <v>52.464566095090916</v>
      </c>
      <c r="P570" s="4">
        <v>52.562627209107148</v>
      </c>
      <c r="Q570" s="4">
        <v>133.50907311113215</v>
      </c>
      <c r="R570" s="4">
        <v>23797.555177350707</v>
      </c>
      <c r="S570" s="4">
        <v>57191.913427903637</v>
      </c>
      <c r="T570" s="4">
        <v>151558.57058394465</v>
      </c>
      <c r="U570" s="4">
        <v>136</v>
      </c>
      <c r="V570" s="4">
        <v>0.2</v>
      </c>
      <c r="W570" s="4">
        <v>0</v>
      </c>
    </row>
    <row r="571" spans="1:23" x14ac:dyDescent="0.25">
      <c r="A571" s="4" t="s">
        <v>97</v>
      </c>
      <c r="B571" s="4" t="s">
        <v>98</v>
      </c>
      <c r="C571" s="4">
        <v>10</v>
      </c>
      <c r="D571" s="4">
        <v>2</v>
      </c>
      <c r="E571" s="4">
        <v>20</v>
      </c>
      <c r="F571" s="4">
        <v>27189.341339999999</v>
      </c>
      <c r="G571" s="4">
        <v>72051.754549999998</v>
      </c>
      <c r="H571" s="4">
        <v>11313.484930000001</v>
      </c>
      <c r="I571" s="4">
        <v>11.31348493</v>
      </c>
      <c r="J571" s="4">
        <v>1.1313485E-2</v>
      </c>
      <c r="K571" s="4">
        <v>24.941935149999999</v>
      </c>
      <c r="L571" s="2">
        <v>6.5000000000000002E-2</v>
      </c>
      <c r="M571" s="4">
        <v>3</v>
      </c>
      <c r="N571" s="4">
        <v>82.703166069999995</v>
      </c>
      <c r="O571" s="4">
        <v>1.8835740995066796</v>
      </c>
      <c r="P571" s="4">
        <v>9.2913357404351338</v>
      </c>
      <c r="Q571" s="4">
        <v>23.599992780705239</v>
      </c>
      <c r="R571" s="4">
        <v>854.37585593284996</v>
      </c>
      <c r="S571" s="4">
        <v>2053.2945348061762</v>
      </c>
      <c r="T571" s="4">
        <v>5441.2305172363667</v>
      </c>
      <c r="U571" s="4">
        <v>23.6</v>
      </c>
      <c r="V571" s="4">
        <v>0.75</v>
      </c>
      <c r="W571" s="4">
        <v>0</v>
      </c>
    </row>
    <row r="572" spans="1:23" x14ac:dyDescent="0.25">
      <c r="A572" s="4" t="s">
        <v>99</v>
      </c>
      <c r="B572" s="4" t="s">
        <v>100</v>
      </c>
      <c r="C572" s="4">
        <v>10</v>
      </c>
      <c r="D572" s="4">
        <v>2</v>
      </c>
      <c r="E572" s="4">
        <v>20</v>
      </c>
      <c r="F572" s="4">
        <v>3076.18361</v>
      </c>
      <c r="G572" s="4">
        <v>8151.8865660000001</v>
      </c>
      <c r="H572" s="4">
        <v>1280</v>
      </c>
      <c r="I572" s="4">
        <v>1.28</v>
      </c>
      <c r="J572" s="4">
        <v>1.2800000000000001E-3</v>
      </c>
      <c r="K572" s="4">
        <v>2.8219135999999998</v>
      </c>
      <c r="L572" s="4">
        <v>1.4999999999999999E-2</v>
      </c>
      <c r="M572" s="4">
        <v>3.1</v>
      </c>
      <c r="N572" s="4">
        <v>38.965787259999999</v>
      </c>
      <c r="O572" s="4">
        <v>3.3003609426445943</v>
      </c>
      <c r="P572" s="4">
        <v>16.135816280977231</v>
      </c>
      <c r="Q572" s="4">
        <v>40.984973353682172</v>
      </c>
      <c r="R572" s="4">
        <v>1497.020322161912</v>
      </c>
      <c r="S572" s="4">
        <v>3597.7417019031764</v>
      </c>
      <c r="T572" s="4">
        <v>9534.0155100434167</v>
      </c>
      <c r="U572" s="4">
        <v>42.4</v>
      </c>
      <c r="V572" s="4">
        <v>0.17</v>
      </c>
      <c r="W572" s="4">
        <v>0</v>
      </c>
    </row>
    <row r="573" spans="1:23" x14ac:dyDescent="0.25">
      <c r="A573" s="4" t="s">
        <v>101</v>
      </c>
      <c r="B573" s="4" t="s">
        <v>102</v>
      </c>
      <c r="C573" s="4">
        <v>10</v>
      </c>
      <c r="D573" s="4">
        <v>2</v>
      </c>
      <c r="E573" s="4">
        <v>20</v>
      </c>
      <c r="F573" s="4">
        <v>3076.18361</v>
      </c>
      <c r="G573" s="4">
        <v>8151.8865660000001</v>
      </c>
      <c r="H573" s="4">
        <v>1280</v>
      </c>
      <c r="I573" s="4">
        <v>1.28</v>
      </c>
      <c r="J573" s="4">
        <v>1.2800000000000001E-3</v>
      </c>
      <c r="K573" s="4">
        <v>2.8219135999999998</v>
      </c>
      <c r="L573" s="4">
        <v>1.2E-2</v>
      </c>
      <c r="M573" s="4">
        <v>3.1</v>
      </c>
      <c r="N573" s="4">
        <v>41.874029010000001</v>
      </c>
      <c r="O573" s="4">
        <v>51.570703466293651</v>
      </c>
      <c r="P573" s="4">
        <v>42.088401708463309</v>
      </c>
      <c r="Q573" s="4">
        <v>106.9045403394968</v>
      </c>
      <c r="R573" s="2">
        <v>23392.105426918766</v>
      </c>
      <c r="S573" s="2">
        <v>56217.508836622837</v>
      </c>
      <c r="T573" s="2">
        <v>148976.39841705051</v>
      </c>
      <c r="U573" s="4">
        <v>150.03333333333333</v>
      </c>
      <c r="V573" s="4">
        <v>0.11333333333333334</v>
      </c>
      <c r="W573" s="4">
        <v>9</v>
      </c>
    </row>
    <row r="574" spans="1:23" x14ac:dyDescent="0.25">
      <c r="A574" s="4" t="s">
        <v>103</v>
      </c>
      <c r="B574" s="4" t="s">
        <v>104</v>
      </c>
      <c r="C574" s="4">
        <v>10</v>
      </c>
      <c r="D574" s="4">
        <v>1</v>
      </c>
      <c r="E574" s="4">
        <v>10</v>
      </c>
      <c r="F574" s="4">
        <v>4325.8832009999996</v>
      </c>
      <c r="G574" s="4">
        <v>11463.590480000001</v>
      </c>
      <c r="H574" s="4">
        <v>1800</v>
      </c>
      <c r="I574" s="4">
        <v>1.8</v>
      </c>
      <c r="J574" s="4">
        <v>1.8E-3</v>
      </c>
      <c r="K574" s="4">
        <v>3.9683160000000002</v>
      </c>
      <c r="L574" s="4">
        <v>1.2999999999999999E-2</v>
      </c>
      <c r="M574" s="4">
        <v>2.8</v>
      </c>
      <c r="N574" s="4">
        <v>68.578658140000002</v>
      </c>
      <c r="O574" s="4">
        <v>2.0949881368275705</v>
      </c>
      <c r="P574" s="4">
        <v>21.491910515869385</v>
      </c>
      <c r="Q574" s="4">
        <v>54.589452710308244</v>
      </c>
      <c r="R574" s="4">
        <v>950.27176421676768</v>
      </c>
      <c r="S574" s="4">
        <v>2283.7581451977112</v>
      </c>
      <c r="T574" s="4">
        <v>6051.9590847739346</v>
      </c>
      <c r="U574" s="4">
        <v>65.400000000000006</v>
      </c>
      <c r="V574" s="4">
        <v>0.18</v>
      </c>
      <c r="W574" s="4">
        <v>0</v>
      </c>
    </row>
    <row r="575" spans="1:23" x14ac:dyDescent="0.25">
      <c r="A575" s="2" t="s">
        <v>105</v>
      </c>
      <c r="B575" s="4" t="s">
        <v>700</v>
      </c>
      <c r="C575" s="4">
        <v>10</v>
      </c>
      <c r="D575" s="4">
        <v>3</v>
      </c>
      <c r="E575" s="4">
        <v>30</v>
      </c>
      <c r="F575" s="4">
        <v>32000</v>
      </c>
      <c r="G575" s="4">
        <v>85500</v>
      </c>
      <c r="H575" s="4">
        <v>13315.2</v>
      </c>
      <c r="I575" s="4">
        <v>13.315200000000001</v>
      </c>
      <c r="J575" s="4">
        <v>1.3315200000000001E-2</v>
      </c>
      <c r="K575" s="4">
        <v>29.346700800000004</v>
      </c>
      <c r="L575" s="3">
        <v>1.2699999999999999E-2</v>
      </c>
      <c r="M575" s="3">
        <v>3.1</v>
      </c>
      <c r="N575" s="4">
        <v>87.52073557813911</v>
      </c>
      <c r="O575" s="4">
        <v>57.402451728377855</v>
      </c>
      <c r="P575" s="4">
        <v>42.778793744958321</v>
      </c>
      <c r="Q575" s="4">
        <v>108.65813611219413</v>
      </c>
      <c r="R575" s="2">
        <v>26037.345088213777</v>
      </c>
      <c r="S575" s="2">
        <v>62574.729844301321</v>
      </c>
      <c r="T575" s="2">
        <v>165823.0340873985</v>
      </c>
      <c r="U575" s="4">
        <v>109.97499999999999</v>
      </c>
      <c r="V575" s="4">
        <v>0.14750000000000002</v>
      </c>
      <c r="W575" s="4">
        <v>0</v>
      </c>
    </row>
    <row r="576" spans="1:23" x14ac:dyDescent="0.25">
      <c r="A576" s="4" t="s">
        <v>107</v>
      </c>
      <c r="B576" s="4" t="s">
        <v>108</v>
      </c>
      <c r="C576" s="4">
        <v>10</v>
      </c>
      <c r="D576" s="4">
        <v>5</v>
      </c>
      <c r="E576" s="4">
        <v>50</v>
      </c>
      <c r="F576" s="4">
        <v>7701.2572719999998</v>
      </c>
      <c r="G576" s="4">
        <v>20408.331770000001</v>
      </c>
      <c r="H576" s="4">
        <v>3204.4931510000001</v>
      </c>
      <c r="I576" s="4">
        <v>3.2044931509999999</v>
      </c>
      <c r="J576" s="4">
        <v>3.2044930000000001E-3</v>
      </c>
      <c r="K576" s="4">
        <v>7.0646896899999998</v>
      </c>
      <c r="L576" s="4">
        <v>3.5999999999999999E-3</v>
      </c>
      <c r="M576" s="4">
        <v>3</v>
      </c>
      <c r="N576" s="4">
        <v>96.194952009999994</v>
      </c>
      <c r="O576" s="4">
        <v>15.1321591634717</v>
      </c>
      <c r="P576" s="4">
        <v>48.81888270398121</v>
      </c>
      <c r="Q576" s="4">
        <v>123.99996206811227</v>
      </c>
      <c r="R576" s="4">
        <v>6863.8401010023044</v>
      </c>
      <c r="S576" s="4">
        <v>16495.650326850046</v>
      </c>
      <c r="T576" s="4">
        <v>43713.473366152619</v>
      </c>
      <c r="U576" s="4">
        <v>124</v>
      </c>
      <c r="V576" s="4">
        <v>0.3</v>
      </c>
      <c r="W576" s="4">
        <v>0</v>
      </c>
    </row>
    <row r="577" spans="1:23" x14ac:dyDescent="0.25">
      <c r="A577" s="4" t="s">
        <v>109</v>
      </c>
      <c r="B577" s="4" t="s">
        <v>110</v>
      </c>
      <c r="C577" s="4">
        <v>10</v>
      </c>
      <c r="D577" s="4">
        <v>5</v>
      </c>
      <c r="E577" s="4">
        <v>50</v>
      </c>
      <c r="F577" s="4">
        <v>7701.2572719999998</v>
      </c>
      <c r="G577" s="4">
        <v>20408.331770000001</v>
      </c>
      <c r="H577" s="4">
        <v>3204.4931510000001</v>
      </c>
      <c r="I577" s="4">
        <v>3.2044931509999999</v>
      </c>
      <c r="J577" s="4">
        <v>3.2044930000000001E-3</v>
      </c>
      <c r="K577" s="4">
        <v>7.0646896899999998</v>
      </c>
      <c r="L577" s="4">
        <v>4.3E-3</v>
      </c>
      <c r="M577" s="4">
        <v>3.1</v>
      </c>
      <c r="N577" s="4">
        <v>78.394823119999998</v>
      </c>
      <c r="O577" s="4">
        <v>262.28133571106258</v>
      </c>
      <c r="P577" s="4">
        <v>99.037624537959886</v>
      </c>
      <c r="Q577" s="4">
        <v>251.55556632641813</v>
      </c>
      <c r="R577" s="4">
        <v>118968.95415584663</v>
      </c>
      <c r="S577" s="4">
        <v>285914.33346754772</v>
      </c>
      <c r="T577" s="4">
        <v>757672.98368900141</v>
      </c>
      <c r="U577" s="4">
        <v>267</v>
      </c>
      <c r="V577" s="4">
        <v>5.7000000000000002E-2</v>
      </c>
      <c r="W577" s="4">
        <v>0</v>
      </c>
    </row>
    <row r="578" spans="1:23" x14ac:dyDescent="0.25">
      <c r="A578" s="4" t="s">
        <v>111</v>
      </c>
      <c r="B578" s="4" t="s">
        <v>112</v>
      </c>
      <c r="C578" s="4">
        <v>10</v>
      </c>
      <c r="D578" s="4">
        <v>2</v>
      </c>
      <c r="E578" s="4">
        <v>20</v>
      </c>
      <c r="F578" s="4">
        <v>3076.18361</v>
      </c>
      <c r="G578" s="4">
        <v>8151.8865660000001</v>
      </c>
      <c r="H578" s="4">
        <v>1280</v>
      </c>
      <c r="I578" s="4">
        <v>1.28</v>
      </c>
      <c r="J578" s="4">
        <v>1.2800000000000001E-3</v>
      </c>
      <c r="K578" s="4">
        <v>2.8219135999999998</v>
      </c>
      <c r="L578" s="4">
        <v>1.2200000000000001E-2</v>
      </c>
      <c r="M578" s="4">
        <v>2.9</v>
      </c>
      <c r="N578" s="4">
        <v>53.867600940000003</v>
      </c>
      <c r="O578" s="4">
        <v>21.439135995298788</v>
      </c>
      <c r="P578" s="4">
        <v>42.674752342694731</v>
      </c>
      <c r="Q578" s="4">
        <v>108.39387095044462</v>
      </c>
      <c r="R578" s="4">
        <v>9724.6400718939258</v>
      </c>
      <c r="S578" s="4">
        <v>23370.92062459487</v>
      </c>
      <c r="T578" s="4">
        <v>61932.9396551764</v>
      </c>
      <c r="U578" s="4">
        <v>113</v>
      </c>
      <c r="V578" s="4">
        <v>0.16</v>
      </c>
      <c r="W578" s="4">
        <v>0</v>
      </c>
    </row>
    <row r="579" spans="1:23" x14ac:dyDescent="0.25">
      <c r="A579" s="4" t="s">
        <v>113</v>
      </c>
      <c r="B579" s="4" t="s">
        <v>114</v>
      </c>
      <c r="C579" s="4">
        <v>10</v>
      </c>
      <c r="D579" s="4">
        <v>2</v>
      </c>
      <c r="E579" s="4">
        <v>20</v>
      </c>
      <c r="F579" s="4">
        <v>4373.9485699999996</v>
      </c>
      <c r="G579" s="4">
        <v>11590.96371</v>
      </c>
      <c r="H579" s="4">
        <v>1820</v>
      </c>
      <c r="I579" s="4">
        <v>1.82</v>
      </c>
      <c r="J579" s="4">
        <v>1.82E-3</v>
      </c>
      <c r="K579" s="4">
        <v>4.0124084</v>
      </c>
      <c r="L579" s="4">
        <v>1.2E-2</v>
      </c>
      <c r="M579" s="4">
        <v>3.05</v>
      </c>
      <c r="N579" s="4">
        <v>49.963459960000002</v>
      </c>
      <c r="O579" s="4">
        <v>20.095471608124409</v>
      </c>
      <c r="P579" s="4">
        <v>33.360023929469271</v>
      </c>
      <c r="Q579" s="4">
        <v>84.734460780851947</v>
      </c>
      <c r="R579" s="4">
        <v>9115.1634332104441</v>
      </c>
      <c r="S579" s="4">
        <v>21906.184650830193</v>
      </c>
      <c r="T579" s="4">
        <v>58051.389324700009</v>
      </c>
      <c r="U579" s="4">
        <v>85.9</v>
      </c>
      <c r="V579" s="4">
        <v>0.215</v>
      </c>
      <c r="W579" s="4">
        <v>0</v>
      </c>
    </row>
    <row r="580" spans="1:23" x14ac:dyDescent="0.25">
      <c r="A580" s="4" t="s">
        <v>115</v>
      </c>
      <c r="B580" s="4" t="s">
        <v>116</v>
      </c>
      <c r="C580" s="4">
        <v>10</v>
      </c>
      <c r="D580" s="4">
        <v>7</v>
      </c>
      <c r="E580" s="4">
        <v>70</v>
      </c>
      <c r="F580" s="4">
        <v>9236059.2980000004</v>
      </c>
      <c r="G580" s="4">
        <v>24475557.140000001</v>
      </c>
      <c r="H580" s="4">
        <v>3843124.2740000002</v>
      </c>
      <c r="I580" s="4">
        <v>3843.1242739999998</v>
      </c>
      <c r="J580" s="4">
        <v>3.843124274</v>
      </c>
      <c r="K580" s="4">
        <v>8472.6286369999998</v>
      </c>
      <c r="L580" s="2">
        <v>1.4999999999999999E-2</v>
      </c>
      <c r="M580" s="4">
        <v>3</v>
      </c>
      <c r="N580" s="4">
        <v>727.04530810000006</v>
      </c>
      <c r="O580" s="4">
        <v>663.86145309757899</v>
      </c>
      <c r="P580" s="4">
        <v>106.99999731323089</v>
      </c>
      <c r="Q580" s="4">
        <v>271.77999317560648</v>
      </c>
      <c r="R580" s="2">
        <v>301122.84797270229</v>
      </c>
      <c r="S580" s="2">
        <v>723679.03862701822</v>
      </c>
      <c r="T580" s="2">
        <v>1917749.4523615981</v>
      </c>
      <c r="U580" s="4">
        <v>271.77999999999997</v>
      </c>
      <c r="V580" s="4">
        <v>0.25</v>
      </c>
      <c r="W580" s="4">
        <v>0</v>
      </c>
    </row>
    <row r="581" spans="1:23" x14ac:dyDescent="0.25">
      <c r="A581" s="4" t="s">
        <v>117</v>
      </c>
      <c r="B581" s="4" t="s">
        <v>118</v>
      </c>
      <c r="C581" s="4">
        <v>10</v>
      </c>
      <c r="D581" s="4">
        <v>2</v>
      </c>
      <c r="E581" s="4">
        <v>20</v>
      </c>
      <c r="F581" s="4">
        <v>3076.18361</v>
      </c>
      <c r="G581" s="4">
        <v>8151.8865660000001</v>
      </c>
      <c r="H581" s="4">
        <v>1280</v>
      </c>
      <c r="I581" s="4">
        <v>1.28</v>
      </c>
      <c r="J581" s="4">
        <v>1.2800000000000001E-3</v>
      </c>
      <c r="K581" s="4">
        <v>2.8219135999999998</v>
      </c>
      <c r="L581" s="4">
        <v>1.4999999999999999E-2</v>
      </c>
      <c r="M581" s="4">
        <v>3</v>
      </c>
      <c r="N581" s="4">
        <v>44.02569665</v>
      </c>
      <c r="O581" s="4">
        <v>8.38496893870043</v>
      </c>
      <c r="P581" s="4">
        <v>24.918683963417305</v>
      </c>
      <c r="Q581" s="4">
        <v>63.293457267079951</v>
      </c>
      <c r="R581" s="4">
        <v>3803.362456432596</v>
      </c>
      <c r="S581" s="4">
        <v>9140.5009767666306</v>
      </c>
      <c r="T581" s="4">
        <v>24222.32758843157</v>
      </c>
      <c r="U581" s="4">
        <v>73.2</v>
      </c>
      <c r="V581" s="4">
        <v>0.1</v>
      </c>
      <c r="W581" s="4">
        <v>0</v>
      </c>
    </row>
    <row r="582" spans="1:23" x14ac:dyDescent="0.25">
      <c r="A582" s="4" t="s">
        <v>119</v>
      </c>
      <c r="B582" s="4" t="s">
        <v>120</v>
      </c>
      <c r="C582" s="4">
        <v>10</v>
      </c>
      <c r="D582" s="4">
        <v>3</v>
      </c>
      <c r="E582" s="4">
        <v>30</v>
      </c>
      <c r="F582" s="4">
        <v>188718.33360000001</v>
      </c>
      <c r="G582" s="4">
        <v>500103.58419999998</v>
      </c>
      <c r="H582" s="4">
        <v>78525.698610000007</v>
      </c>
      <c r="I582" s="4">
        <v>78.525698610000006</v>
      </c>
      <c r="J582" s="4">
        <v>7.8525699000000004E-2</v>
      </c>
      <c r="K582" s="4">
        <v>173.11932569999999</v>
      </c>
      <c r="L582" s="4">
        <v>2.1399999999999999E-2</v>
      </c>
      <c r="M582" s="4">
        <v>2.96</v>
      </c>
      <c r="N582" s="4">
        <v>165.1085664</v>
      </c>
      <c r="O582" s="4">
        <v>92.336743489784439</v>
      </c>
      <c r="P582" s="4">
        <v>52.567334762858053</v>
      </c>
      <c r="Q582" s="4">
        <v>133.52103029765945</v>
      </c>
      <c r="R582" s="2">
        <v>41883.292127343688</v>
      </c>
      <c r="S582" s="2">
        <v>100656.79434593531</v>
      </c>
      <c r="T582" s="2">
        <v>266740.5050167286</v>
      </c>
      <c r="U582" s="4">
        <v>133.76666666666668</v>
      </c>
      <c r="V582" s="4">
        <v>0.3</v>
      </c>
      <c r="W582" s="4">
        <v>9</v>
      </c>
    </row>
    <row r="583" spans="1:23" x14ac:dyDescent="0.25">
      <c r="A583" s="4" t="s">
        <v>121</v>
      </c>
      <c r="B583" s="4" t="s">
        <v>122</v>
      </c>
      <c r="C583" s="4">
        <v>10</v>
      </c>
      <c r="D583" s="4">
        <v>7</v>
      </c>
      <c r="E583" s="4">
        <v>70</v>
      </c>
      <c r="F583" s="4">
        <v>9236059.2980000004</v>
      </c>
      <c r="G583" s="4">
        <v>24475557.140000001</v>
      </c>
      <c r="H583" s="4">
        <v>3843124.2740000002</v>
      </c>
      <c r="I583" s="4">
        <v>3843.1242739999998</v>
      </c>
      <c r="J583" s="4">
        <v>3.843124274</v>
      </c>
      <c r="K583" s="4">
        <v>8472.6286369999998</v>
      </c>
      <c r="L583" s="2">
        <v>1E-3</v>
      </c>
      <c r="M583" s="4">
        <v>3</v>
      </c>
      <c r="N583" s="4">
        <v>727.04530810000006</v>
      </c>
      <c r="O583" s="4">
        <v>39457.302658802262</v>
      </c>
      <c r="P583" s="4">
        <v>1029.8267457946019</v>
      </c>
      <c r="Q583" s="4">
        <v>2615.7599343182887</v>
      </c>
      <c r="R583" s="2">
        <v>17897552.71148872</v>
      </c>
      <c r="S583" s="2">
        <v>43012623.675771981</v>
      </c>
      <c r="T583" s="2">
        <v>113983452.74079575</v>
      </c>
      <c r="U583" s="4">
        <v>2615.7600000000002</v>
      </c>
      <c r="V583" s="4">
        <v>0.25</v>
      </c>
      <c r="W583" s="4">
        <v>0</v>
      </c>
    </row>
    <row r="584" spans="1:23" x14ac:dyDescent="0.25">
      <c r="A584" s="4" t="s">
        <v>123</v>
      </c>
      <c r="B584" s="4" t="s">
        <v>124</v>
      </c>
      <c r="C584" s="4">
        <v>10</v>
      </c>
      <c r="D584" s="4">
        <v>2</v>
      </c>
      <c r="E584" s="4">
        <v>20</v>
      </c>
      <c r="F584" s="4">
        <v>3076.18361</v>
      </c>
      <c r="G584" s="4">
        <v>8151.8865660000001</v>
      </c>
      <c r="H584" s="4">
        <v>1280</v>
      </c>
      <c r="I584" s="4">
        <v>1.28</v>
      </c>
      <c r="J584" s="4">
        <v>1.2800000000000001E-3</v>
      </c>
      <c r="K584" s="4">
        <v>2.8219135999999998</v>
      </c>
      <c r="L584" s="4">
        <v>9.4999999999999998E-3</v>
      </c>
      <c r="M584" s="4">
        <v>3.1</v>
      </c>
      <c r="N584" s="4">
        <v>45.151587120000002</v>
      </c>
      <c r="O584" s="4">
        <v>35.852318504040518</v>
      </c>
      <c r="P584" s="4">
        <v>40.360803055138561</v>
      </c>
      <c r="Q584" s="4">
        <v>102.51643976005195</v>
      </c>
      <c r="R584" s="4">
        <v>16262.357460260959</v>
      </c>
      <c r="S584" s="4">
        <v>39082.810526942943</v>
      </c>
      <c r="T584" s="4">
        <v>103569.44789639879</v>
      </c>
      <c r="U584" s="4">
        <v>111</v>
      </c>
      <c r="V584" s="4">
        <v>0.13</v>
      </c>
      <c r="W584" s="4">
        <v>0.22</v>
      </c>
    </row>
    <row r="585" spans="1:23" x14ac:dyDescent="0.25">
      <c r="A585" s="4" t="s">
        <v>125</v>
      </c>
      <c r="B585" s="4" t="s">
        <v>126</v>
      </c>
      <c r="C585" s="4">
        <v>10</v>
      </c>
      <c r="D585" s="4">
        <v>1</v>
      </c>
      <c r="E585" s="4">
        <v>10</v>
      </c>
      <c r="F585" s="4">
        <v>34739.245369999997</v>
      </c>
      <c r="G585" s="4">
        <v>92059.000239999994</v>
      </c>
      <c r="H585" s="4">
        <v>14455</v>
      </c>
      <c r="I585" s="4">
        <v>14.455</v>
      </c>
      <c r="J585" s="4">
        <v>1.4455000000000001E-2</v>
      </c>
      <c r="K585" s="4">
        <v>31.867782099999999</v>
      </c>
      <c r="L585" s="4">
        <v>1.4999999999999999E-2</v>
      </c>
      <c r="M585" s="4">
        <v>2.9</v>
      </c>
      <c r="N585" s="4">
        <v>115.7238962</v>
      </c>
      <c r="O585" s="4">
        <v>13.458838780245086</v>
      </c>
      <c r="P585" s="4">
        <v>33.845825197119623</v>
      </c>
      <c r="Q585" s="4">
        <v>85.968396000683839</v>
      </c>
      <c r="R585" s="4">
        <v>6104.8338399565846</v>
      </c>
      <c r="S585" s="4">
        <v>14671.554530056677</v>
      </c>
      <c r="T585" s="4">
        <v>38879.619504650196</v>
      </c>
      <c r="U585" s="4">
        <v>136</v>
      </c>
      <c r="V585" s="4">
        <v>0.1</v>
      </c>
      <c r="W585" s="4">
        <v>0</v>
      </c>
    </row>
    <row r="586" spans="1:23" x14ac:dyDescent="0.25">
      <c r="A586" s="4" t="s">
        <v>127</v>
      </c>
      <c r="B586" s="4" t="s">
        <v>128</v>
      </c>
      <c r="C586" s="4">
        <v>10</v>
      </c>
      <c r="D586" s="4">
        <v>2</v>
      </c>
      <c r="E586" s="4">
        <v>20</v>
      </c>
      <c r="F586" s="4">
        <v>4373.9485699999996</v>
      </c>
      <c r="G586" s="4">
        <v>11590.96371</v>
      </c>
      <c r="H586" s="4">
        <v>1820</v>
      </c>
      <c r="I586" s="4">
        <v>1.82</v>
      </c>
      <c r="J586" s="4">
        <v>1.82E-3</v>
      </c>
      <c r="K586" s="4">
        <v>4.0124084</v>
      </c>
      <c r="L586" s="4">
        <v>1.4E-2</v>
      </c>
      <c r="M586" s="4">
        <v>3</v>
      </c>
      <c r="N586" s="4">
        <v>50.65797019</v>
      </c>
      <c r="O586" s="4">
        <v>7.4272721177615395</v>
      </c>
      <c r="P586" s="4">
        <v>24.488121370057492</v>
      </c>
      <c r="Q586" s="4">
        <v>62.199828279946026</v>
      </c>
      <c r="R586" s="4">
        <v>3368.9579690656619</v>
      </c>
      <c r="S586" s="4">
        <v>8096.5103798742175</v>
      </c>
      <c r="T586" s="4">
        <v>21455.752506666675</v>
      </c>
      <c r="U586" s="4">
        <v>62.2</v>
      </c>
      <c r="V586" s="4">
        <v>0.64</v>
      </c>
      <c r="W586" s="4">
        <v>0</v>
      </c>
    </row>
    <row r="587" spans="1:23" x14ac:dyDescent="0.25">
      <c r="A587" s="4" t="s">
        <v>129</v>
      </c>
      <c r="B587" s="4" t="s">
        <v>130</v>
      </c>
      <c r="C587" s="4">
        <v>10</v>
      </c>
      <c r="D587" s="4">
        <v>2</v>
      </c>
      <c r="E587" s="4">
        <v>20</v>
      </c>
      <c r="F587" s="4">
        <v>3076.18361</v>
      </c>
      <c r="G587" s="4">
        <v>8151.8865660000001</v>
      </c>
      <c r="H587" s="4">
        <v>1280</v>
      </c>
      <c r="I587" s="4">
        <v>1.28</v>
      </c>
      <c r="J587" s="4">
        <v>1.2800000000000001E-3</v>
      </c>
      <c r="K587" s="4">
        <v>2.8219135999999998</v>
      </c>
      <c r="L587" s="4">
        <v>1.2500000000000001E-2</v>
      </c>
      <c r="M587" s="4">
        <v>2.88</v>
      </c>
      <c r="N587" s="4">
        <v>54.91455706</v>
      </c>
      <c r="O587" s="4">
        <v>12.139788251601704</v>
      </c>
      <c r="P587" s="4">
        <v>35.882043698344752</v>
      </c>
      <c r="Q587" s="4">
        <v>91.140390993795677</v>
      </c>
      <c r="R587" s="4">
        <v>5506.5218729766148</v>
      </c>
      <c r="S587" s="4">
        <v>13233.650259496793</v>
      </c>
      <c r="T587" s="4">
        <v>35069.1731876665</v>
      </c>
      <c r="U587" s="4">
        <v>158</v>
      </c>
      <c r="V587" s="4">
        <v>4.2999999999999997E-2</v>
      </c>
      <c r="W587" s="4">
        <v>0</v>
      </c>
    </row>
    <row r="588" spans="1:23" x14ac:dyDescent="0.25">
      <c r="A588" s="4" t="s">
        <v>131</v>
      </c>
      <c r="B588" s="4" t="s">
        <v>132</v>
      </c>
      <c r="C588" s="4">
        <v>10</v>
      </c>
      <c r="D588" s="4">
        <v>2</v>
      </c>
      <c r="E588" s="4">
        <v>20</v>
      </c>
      <c r="F588" s="4">
        <v>4373.9485699999996</v>
      </c>
      <c r="G588" s="4">
        <v>11590.96371</v>
      </c>
      <c r="H588" s="4">
        <v>1820</v>
      </c>
      <c r="I588" s="4">
        <v>1.82</v>
      </c>
      <c r="J588" s="4">
        <v>1.82E-3</v>
      </c>
      <c r="K588" s="4">
        <v>4.0124084</v>
      </c>
      <c r="L588" s="4">
        <v>1.4E-2</v>
      </c>
      <c r="M588" s="4">
        <v>2.9</v>
      </c>
      <c r="N588" s="4">
        <v>58.000099980000002</v>
      </c>
      <c r="O588" s="4">
        <v>1.9051851552504522</v>
      </c>
      <c r="P588" s="4">
        <v>17.662588701883799</v>
      </c>
      <c r="Q588" s="4">
        <v>44.862975302784847</v>
      </c>
      <c r="R588" s="4">
        <v>864.17847758364348</v>
      </c>
      <c r="S588" s="4">
        <v>2076.8528660986385</v>
      </c>
      <c r="T588" s="4">
        <v>5503.6600951613918</v>
      </c>
      <c r="U588" s="4">
        <v>45.7</v>
      </c>
      <c r="V588" s="4">
        <v>0.2</v>
      </c>
      <c r="W588" s="4">
        <v>0</v>
      </c>
    </row>
    <row r="589" spans="1:23" x14ac:dyDescent="0.25">
      <c r="A589" s="4" t="s">
        <v>133</v>
      </c>
      <c r="B589" s="4" t="s">
        <v>134</v>
      </c>
      <c r="C589" s="4">
        <v>10</v>
      </c>
      <c r="D589" s="4">
        <v>3</v>
      </c>
      <c r="E589" s="4">
        <v>30</v>
      </c>
      <c r="F589" s="4">
        <v>32000</v>
      </c>
      <c r="G589" s="4">
        <v>85500</v>
      </c>
      <c r="H589" s="4">
        <v>13315.2</v>
      </c>
      <c r="I589" s="4">
        <v>13.315200000000001</v>
      </c>
      <c r="J589" s="4">
        <v>1.3315199999999999E-2</v>
      </c>
      <c r="K589" s="4">
        <v>29.354956219999998</v>
      </c>
      <c r="L589" s="4">
        <v>1.2699999999999999E-2</v>
      </c>
      <c r="M589" s="4">
        <v>3.1</v>
      </c>
      <c r="N589" s="4">
        <v>87.520735579999993</v>
      </c>
      <c r="O589" s="4">
        <v>56.857453685651627</v>
      </c>
      <c r="P589" s="4">
        <v>42.647352049631301</v>
      </c>
      <c r="Q589" s="4">
        <v>108.32427420606351</v>
      </c>
      <c r="R589" s="4">
        <v>25790.137840376858</v>
      </c>
      <c r="S589" s="4">
        <v>61980.624466178459</v>
      </c>
      <c r="T589" s="4">
        <v>164248.6548353729</v>
      </c>
      <c r="U589" s="4">
        <v>114</v>
      </c>
      <c r="V589" s="4">
        <v>0.1</v>
      </c>
      <c r="W589" s="4">
        <v>0</v>
      </c>
    </row>
    <row r="590" spans="1:23" x14ac:dyDescent="0.25">
      <c r="A590" s="4" t="s">
        <v>135</v>
      </c>
      <c r="B590" s="4" t="s">
        <v>136</v>
      </c>
      <c r="C590" s="4">
        <v>10</v>
      </c>
      <c r="D590" s="4">
        <v>2</v>
      </c>
      <c r="E590" s="4">
        <v>20</v>
      </c>
      <c r="F590" s="4">
        <v>4373.9485699999996</v>
      </c>
      <c r="G590" s="4">
        <v>11590.96371</v>
      </c>
      <c r="H590" s="4">
        <v>1820</v>
      </c>
      <c r="I590" s="4">
        <v>1.82</v>
      </c>
      <c r="J590" s="4">
        <v>1.82E-3</v>
      </c>
      <c r="K590" s="4">
        <v>4.0124084</v>
      </c>
      <c r="L590" s="4">
        <v>1.2E-2</v>
      </c>
      <c r="M590" s="4">
        <v>3</v>
      </c>
      <c r="N590" s="4">
        <v>53.328992700000001</v>
      </c>
      <c r="O590" s="4">
        <v>3.7514421734161894</v>
      </c>
      <c r="P590" s="4">
        <v>20.530240607358657</v>
      </c>
      <c r="Q590" s="4">
        <v>52.146811142690986</v>
      </c>
      <c r="R590" s="4">
        <v>1701.6275700194089</v>
      </c>
      <c r="S590" s="4">
        <v>4089.4678443148491</v>
      </c>
      <c r="T590" s="4">
        <v>10837.08978743435</v>
      </c>
      <c r="U590" s="4">
        <v>60.5</v>
      </c>
      <c r="V590" s="4">
        <v>9.9000000000000005E-2</v>
      </c>
      <c r="W590" s="4">
        <v>0</v>
      </c>
    </row>
    <row r="591" spans="1:23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v>1.5402780654167569</v>
      </c>
      <c r="P591" s="4">
        <v>18.994402478329821</v>
      </c>
      <c r="Q591" s="4">
        <v>48.245782294957749</v>
      </c>
      <c r="R591" s="4">
        <v>698.65920903228539</v>
      </c>
      <c r="S591" s="4">
        <v>1679.0656309355575</v>
      </c>
      <c r="T591" s="4">
        <v>4449.5239219792275</v>
      </c>
      <c r="U591" s="4">
        <v>50</v>
      </c>
      <c r="V591" s="4">
        <v>0.33500000000000002</v>
      </c>
      <c r="W591" s="4">
        <v>0</v>
      </c>
    </row>
  </sheetData>
  <sortState ref="A2:AP591">
    <sortCondition ref="C2:C591"/>
  </sortState>
  <conditionalFormatting sqref="W1:W1048576">
    <cfRule type="cellIs" dxfId="4" priority="2" operator="lessThan">
      <formula>0</formula>
    </cfRule>
  </conditionalFormatting>
  <conditionalFormatting sqref="D1:D1048576">
    <cfRule type="cellIs" dxfId="3" priority="1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9" sqref="G9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H2" activePane="bottomRight" state="frozen"/>
      <selection pane="topRight" activeCell="E1" sqref="E1"/>
      <selection pane="bottomLeft" activeCell="A368" sqref="A368"/>
      <selection pane="bottomRight" activeCell="R2" sqref="R2:T2"/>
    </sheetView>
  </sheetViews>
  <sheetFormatPr defaultRowHeight="15" x14ac:dyDescent="0.25"/>
  <cols>
    <col min="1" max="23" width="9.140625" style="4"/>
    <col min="24" max="24" width="27.85546875" style="4" customWidth="1"/>
    <col min="25" max="16384" width="9.140625" style="4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s="4" t="s">
        <v>21</v>
      </c>
      <c r="B2" s="4" t="s">
        <v>22</v>
      </c>
      <c r="C2" s="4">
        <v>1</v>
      </c>
      <c r="D2" s="4">
        <v>1</v>
      </c>
      <c r="E2" s="4">
        <f t="shared" ref="E2:E51" si="0">C2*D2</f>
        <v>1</v>
      </c>
      <c r="F2" s="4">
        <v>49.194905069999997</v>
      </c>
      <c r="G2" s="4">
        <v>130.36649840000001</v>
      </c>
      <c r="H2" s="4">
        <v>20.47</v>
      </c>
      <c r="I2" s="4">
        <v>2.0469999999999999E-2</v>
      </c>
      <c r="J2" s="4">
        <v>2.05E-5</v>
      </c>
      <c r="K2" s="4">
        <v>4.5128570999999999E-2</v>
      </c>
      <c r="L2" s="4">
        <v>1.6E-2</v>
      </c>
      <c r="M2" s="4">
        <v>3</v>
      </c>
      <c r="N2" s="4">
        <v>10.85590298</v>
      </c>
      <c r="O2" s="4">
        <f t="shared" ref="O2:O65" si="1">R2*0.00220462</f>
        <v>4.312265116177349E-3</v>
      </c>
      <c r="P2" s="4">
        <f t="shared" ref="P2:P65" si="2">Q2/2.54</f>
        <v>1.953965355498311</v>
      </c>
      <c r="Q2" s="4">
        <f>U2*(1-EXP(-V2*(E2-W2)))</f>
        <v>4.9630720029657098</v>
      </c>
      <c r="R2" s="4">
        <f t="shared" ref="R2:R65" si="3">L2*(Q2^M2)</f>
        <v>1.9560128803047006</v>
      </c>
      <c r="S2" s="4">
        <f t="shared" ref="S2:S65" si="4">R2/20/5.7/3.65*1000</f>
        <v>4.7008240334167279</v>
      </c>
      <c r="T2" s="4">
        <f t="shared" ref="T2:T65" si="5">S2*2.65</f>
        <v>12.457183688554329</v>
      </c>
      <c r="U2" s="4">
        <v>11</v>
      </c>
      <c r="V2" s="4">
        <v>0.6</v>
      </c>
      <c r="W2" s="4">
        <v>0</v>
      </c>
      <c r="Y2" s="4" t="s">
        <v>402</v>
      </c>
    </row>
    <row r="3" spans="1:25" x14ac:dyDescent="0.25">
      <c r="A3" s="4" t="s">
        <v>21</v>
      </c>
      <c r="B3" s="4" t="s">
        <v>22</v>
      </c>
      <c r="C3" s="4">
        <v>2</v>
      </c>
      <c r="D3" s="4">
        <v>1</v>
      </c>
      <c r="E3" s="4">
        <f t="shared" si="0"/>
        <v>2</v>
      </c>
      <c r="F3" s="4">
        <v>86.10910835</v>
      </c>
      <c r="G3" s="4">
        <v>228.18913710000001</v>
      </c>
      <c r="H3" s="4">
        <v>35.829999979999997</v>
      </c>
      <c r="I3" s="4">
        <v>3.5830000000000001E-2</v>
      </c>
      <c r="J3" s="4">
        <v>3.5800000000000003E-5</v>
      </c>
      <c r="K3" s="4">
        <v>7.8991535000000002E-2</v>
      </c>
      <c r="L3" s="4">
        <v>1.6E-2</v>
      </c>
      <c r="M3" s="4">
        <v>3</v>
      </c>
      <c r="N3" s="4">
        <v>13.083048209999999</v>
      </c>
      <c r="O3" s="4">
        <f t="shared" si="1"/>
        <v>1.6021429446310197E-2</v>
      </c>
      <c r="P3" s="4">
        <f t="shared" si="2"/>
        <v>3.0263242791203844</v>
      </c>
      <c r="Q3" s="4">
        <f t="shared" ref="Q3:Q66" si="6">U3*(1-EXP(-V3*(E3-W3)))</f>
        <v>7.6868636689657759</v>
      </c>
      <c r="R3" s="4">
        <f t="shared" si="3"/>
        <v>7.2672067958696731</v>
      </c>
      <c r="S3" s="4">
        <f t="shared" si="4"/>
        <v>17.465048776423149</v>
      </c>
      <c r="T3" s="4">
        <f t="shared" si="5"/>
        <v>46.282379257521342</v>
      </c>
      <c r="U3" s="4">
        <v>11</v>
      </c>
      <c r="V3" s="4">
        <v>0.6</v>
      </c>
      <c r="W3" s="4">
        <v>0</v>
      </c>
      <c r="Y3" s="4" t="s">
        <v>1037</v>
      </c>
    </row>
    <row r="4" spans="1:25" x14ac:dyDescent="0.25">
      <c r="A4" s="4" t="s">
        <v>21</v>
      </c>
      <c r="B4" s="4" t="s">
        <v>22</v>
      </c>
      <c r="C4" s="4">
        <v>3</v>
      </c>
      <c r="D4" s="4">
        <v>1</v>
      </c>
      <c r="E4" s="4">
        <f t="shared" si="0"/>
        <v>3</v>
      </c>
      <c r="F4" s="4">
        <v>123.02331169999999</v>
      </c>
      <c r="G4" s="4">
        <v>326.011776</v>
      </c>
      <c r="H4" s="4">
        <v>51.19</v>
      </c>
      <c r="I4" s="4">
        <v>5.1189999999999999E-2</v>
      </c>
      <c r="J4" s="4">
        <v>5.1199999999999998E-5</v>
      </c>
      <c r="K4" s="4">
        <v>0.112854498</v>
      </c>
      <c r="L4" s="4">
        <v>1.6E-2</v>
      </c>
      <c r="M4" s="4">
        <v>3</v>
      </c>
      <c r="N4" s="4">
        <v>14.735166550000001</v>
      </c>
      <c r="O4" s="4">
        <f t="shared" si="1"/>
        <v>2.7303904544423465E-2</v>
      </c>
      <c r="P4" s="4">
        <f t="shared" si="2"/>
        <v>3.6148473344734438</v>
      </c>
      <c r="Q4" s="4">
        <f t="shared" si="6"/>
        <v>9.1817122295625477</v>
      </c>
      <c r="R4" s="4">
        <f t="shared" si="3"/>
        <v>12.384857501258024</v>
      </c>
      <c r="S4" s="4">
        <f t="shared" si="4"/>
        <v>29.764137229651585</v>
      </c>
      <c r="T4" s="4">
        <f t="shared" si="5"/>
        <v>78.874963658576704</v>
      </c>
      <c r="U4" s="4">
        <v>11</v>
      </c>
      <c r="V4" s="4">
        <v>0.6</v>
      </c>
      <c r="W4" s="4">
        <v>0</v>
      </c>
    </row>
    <row r="5" spans="1:25" x14ac:dyDescent="0.25">
      <c r="A5" s="4" t="s">
        <v>21</v>
      </c>
      <c r="B5" s="4" t="s">
        <v>22</v>
      </c>
      <c r="C5" s="4">
        <v>4</v>
      </c>
      <c r="D5" s="4">
        <v>1</v>
      </c>
      <c r="E5" s="4">
        <f t="shared" si="0"/>
        <v>4</v>
      </c>
      <c r="F5" s="4">
        <v>164.56380680000001</v>
      </c>
      <c r="G5" s="4">
        <v>436.094088</v>
      </c>
      <c r="H5" s="4">
        <v>68.475000010000002</v>
      </c>
      <c r="I5" s="4">
        <v>6.8474999999999994E-2</v>
      </c>
      <c r="J5" s="4">
        <v>6.8499999999999998E-5</v>
      </c>
      <c r="K5" s="4">
        <v>0.15096135499999999</v>
      </c>
      <c r="L5" s="4">
        <v>1.6E-2</v>
      </c>
      <c r="M5" s="4">
        <v>3</v>
      </c>
      <c r="N5" s="4">
        <v>16.235687599999999</v>
      </c>
      <c r="O5" s="4">
        <f t="shared" si="1"/>
        <v>3.5296173849495099E-2</v>
      </c>
      <c r="P5" s="4">
        <f t="shared" si="2"/>
        <v>3.9378356353608126</v>
      </c>
      <c r="Q5" s="4">
        <f t="shared" si="6"/>
        <v>10.002102513816464</v>
      </c>
      <c r="R5" s="4">
        <f t="shared" si="3"/>
        <v>16.010094188338623</v>
      </c>
      <c r="S5" s="4">
        <f t="shared" si="4"/>
        <v>38.476554165678017</v>
      </c>
      <c r="T5" s="4">
        <f t="shared" si="5"/>
        <v>101.96286853904674</v>
      </c>
      <c r="U5" s="4">
        <v>11</v>
      </c>
      <c r="V5" s="4">
        <v>0.6</v>
      </c>
      <c r="W5" s="4">
        <v>0</v>
      </c>
    </row>
    <row r="6" spans="1:25" x14ac:dyDescent="0.25">
      <c r="A6" s="4" t="s">
        <v>21</v>
      </c>
      <c r="B6" s="4" t="s">
        <v>22</v>
      </c>
      <c r="C6" s="4">
        <v>5</v>
      </c>
      <c r="D6" s="4">
        <v>1</v>
      </c>
      <c r="E6" s="4">
        <f t="shared" si="0"/>
        <v>5</v>
      </c>
      <c r="F6" s="4">
        <v>206.1043018</v>
      </c>
      <c r="G6" s="4">
        <v>546.17639980000001</v>
      </c>
      <c r="H6" s="4">
        <v>85.759999980000003</v>
      </c>
      <c r="I6" s="4">
        <v>8.5760000000000003E-2</v>
      </c>
      <c r="J6" s="4">
        <v>8.5799999999999998E-5</v>
      </c>
      <c r="K6" s="4">
        <v>0.18906821100000001</v>
      </c>
      <c r="L6" s="4">
        <v>1.6E-2</v>
      </c>
      <c r="M6" s="4">
        <v>3</v>
      </c>
      <c r="N6" s="4">
        <v>17.500680240000001</v>
      </c>
      <c r="O6" s="4">
        <f t="shared" si="1"/>
        <v>4.0280475686274811E-2</v>
      </c>
      <c r="P6" s="4">
        <f t="shared" si="2"/>
        <v>4.1150953732100373</v>
      </c>
      <c r="Q6" s="4">
        <f t="shared" si="6"/>
        <v>10.452342247953496</v>
      </c>
      <c r="R6" s="4">
        <f t="shared" si="3"/>
        <v>18.270938159988937</v>
      </c>
      <c r="S6" s="4">
        <f t="shared" si="4"/>
        <v>43.909969142006574</v>
      </c>
      <c r="T6" s="4">
        <f t="shared" si="5"/>
        <v>116.36141822631741</v>
      </c>
      <c r="U6" s="4">
        <v>11</v>
      </c>
      <c r="V6" s="4">
        <v>0.6</v>
      </c>
      <c r="W6" s="4">
        <v>0</v>
      </c>
    </row>
    <row r="7" spans="1:25" x14ac:dyDescent="0.25">
      <c r="A7" s="4" t="s">
        <v>21</v>
      </c>
      <c r="B7" s="4" t="s">
        <v>22</v>
      </c>
      <c r="C7" s="4">
        <v>6</v>
      </c>
      <c r="D7" s="4">
        <v>1</v>
      </c>
      <c r="E7" s="4">
        <f t="shared" si="0"/>
        <v>6</v>
      </c>
      <c r="F7" s="4">
        <v>244.71280949999999</v>
      </c>
      <c r="G7" s="4">
        <v>648.48894510000002</v>
      </c>
      <c r="H7" s="4">
        <v>101.825</v>
      </c>
      <c r="I7" s="4">
        <v>0.101825</v>
      </c>
      <c r="J7" s="4">
        <v>1.0182499999999999E-4</v>
      </c>
      <c r="K7" s="4">
        <v>0.22448543200000001</v>
      </c>
      <c r="L7" s="4">
        <v>1.6E-2</v>
      </c>
      <c r="M7" s="4">
        <v>3</v>
      </c>
      <c r="N7" s="4">
        <v>18.531538609999998</v>
      </c>
      <c r="O7" s="4">
        <f t="shared" si="1"/>
        <v>4.3205272963749902E-2</v>
      </c>
      <c r="P7" s="4">
        <f t="shared" si="2"/>
        <v>4.2123775799526699</v>
      </c>
      <c r="Q7" s="4">
        <f t="shared" si="6"/>
        <v>10.699439053079782</v>
      </c>
      <c r="R7" s="4">
        <f t="shared" si="3"/>
        <v>19.597605466588302</v>
      </c>
      <c r="S7" s="4">
        <f t="shared" si="4"/>
        <v>47.098306817083156</v>
      </c>
      <c r="T7" s="4">
        <f t="shared" si="5"/>
        <v>124.81051306527036</v>
      </c>
      <c r="U7" s="4">
        <v>11</v>
      </c>
      <c r="V7" s="4">
        <v>0.6</v>
      </c>
      <c r="W7" s="4">
        <v>0</v>
      </c>
    </row>
    <row r="8" spans="1:25" x14ac:dyDescent="0.25">
      <c r="A8" s="4" t="s">
        <v>21</v>
      </c>
      <c r="B8" s="4" t="s">
        <v>22</v>
      </c>
      <c r="C8" s="4">
        <v>7</v>
      </c>
      <c r="D8" s="4">
        <v>1</v>
      </c>
      <c r="E8" s="4">
        <f t="shared" si="0"/>
        <v>7</v>
      </c>
      <c r="F8" s="4">
        <v>283.32131700000002</v>
      </c>
      <c r="G8" s="4">
        <v>750.80149010000002</v>
      </c>
      <c r="H8" s="4">
        <v>117.89</v>
      </c>
      <c r="I8" s="4">
        <v>0.11788999999999999</v>
      </c>
      <c r="J8" s="4">
        <v>1.1789E-4</v>
      </c>
      <c r="K8" s="4">
        <v>0.25990265200000001</v>
      </c>
      <c r="L8" s="4">
        <v>1.6E-2</v>
      </c>
      <c r="M8" s="4">
        <v>3</v>
      </c>
      <c r="N8" s="4">
        <v>19.458931759999999</v>
      </c>
      <c r="O8" s="4">
        <f t="shared" si="1"/>
        <v>4.4868993050588703E-2</v>
      </c>
      <c r="P8" s="4">
        <f t="shared" si="2"/>
        <v>4.2657671869979312</v>
      </c>
      <c r="Q8" s="4">
        <f t="shared" si="6"/>
        <v>10.835048654974745</v>
      </c>
      <c r="R8" s="4">
        <f t="shared" si="3"/>
        <v>20.35225710126403</v>
      </c>
      <c r="S8" s="4">
        <f t="shared" si="4"/>
        <v>48.91193727773139</v>
      </c>
      <c r="T8" s="4">
        <f t="shared" si="5"/>
        <v>129.61663378598817</v>
      </c>
      <c r="U8" s="4">
        <v>11</v>
      </c>
      <c r="V8" s="4">
        <v>0.6</v>
      </c>
      <c r="W8" s="4">
        <v>0</v>
      </c>
    </row>
    <row r="9" spans="1:25" x14ac:dyDescent="0.25">
      <c r="A9" s="4" t="s">
        <v>21</v>
      </c>
      <c r="B9" s="4" t="s">
        <v>22</v>
      </c>
      <c r="C9" s="4">
        <v>8</v>
      </c>
      <c r="D9" s="4">
        <v>1</v>
      </c>
      <c r="E9" s="4">
        <f t="shared" si="0"/>
        <v>8</v>
      </c>
      <c r="F9" s="4">
        <v>314.44364339999998</v>
      </c>
      <c r="G9" s="4">
        <v>833.27565500000003</v>
      </c>
      <c r="H9" s="4">
        <v>130.84</v>
      </c>
      <c r="I9" s="4">
        <v>0.13084000000000001</v>
      </c>
      <c r="J9" s="4">
        <v>1.3083999999999999E-4</v>
      </c>
      <c r="K9" s="4">
        <v>0.28845248099999998</v>
      </c>
      <c r="L9" s="4">
        <v>1.6E-2</v>
      </c>
      <c r="M9" s="4">
        <v>3</v>
      </c>
      <c r="N9" s="4">
        <v>20.14683599</v>
      </c>
      <c r="O9" s="4">
        <f t="shared" si="1"/>
        <v>4.5799951171440277E-2</v>
      </c>
      <c r="P9" s="4">
        <f t="shared" si="2"/>
        <v>4.2950680245908579</v>
      </c>
      <c r="Q9" s="4">
        <f t="shared" si="6"/>
        <v>10.90947278246078</v>
      </c>
      <c r="R9" s="4">
        <f t="shared" si="3"/>
        <v>20.774533103863831</v>
      </c>
      <c r="S9" s="4">
        <f t="shared" si="4"/>
        <v>49.926779869896251</v>
      </c>
      <c r="T9" s="4">
        <f t="shared" si="5"/>
        <v>132.30596665522506</v>
      </c>
      <c r="U9" s="4">
        <v>11</v>
      </c>
      <c r="V9" s="4">
        <v>0.6</v>
      </c>
      <c r="W9" s="4">
        <v>0</v>
      </c>
    </row>
    <row r="10" spans="1:25" x14ac:dyDescent="0.25">
      <c r="A10" s="4" t="s">
        <v>21</v>
      </c>
      <c r="B10" s="4" t="s">
        <v>22</v>
      </c>
      <c r="C10" s="4">
        <v>9</v>
      </c>
      <c r="D10" s="4">
        <v>1</v>
      </c>
      <c r="E10" s="4">
        <f t="shared" si="0"/>
        <v>9</v>
      </c>
      <c r="F10" s="4">
        <v>345.5659698</v>
      </c>
      <c r="G10" s="4">
        <v>915.74981979999995</v>
      </c>
      <c r="H10" s="4">
        <v>143.79</v>
      </c>
      <c r="I10" s="4">
        <v>0.14379</v>
      </c>
      <c r="J10" s="4">
        <v>1.4379E-4</v>
      </c>
      <c r="K10" s="4">
        <v>0.31700231000000001</v>
      </c>
      <c r="L10" s="4">
        <v>1.6E-2</v>
      </c>
      <c r="M10" s="4">
        <v>3</v>
      </c>
      <c r="N10" s="4">
        <v>20.790721789999999</v>
      </c>
      <c r="O10" s="4">
        <f t="shared" si="1"/>
        <v>4.6316301602295648E-2</v>
      </c>
      <c r="P10" s="4">
        <f t="shared" si="2"/>
        <v>4.3111486652091582</v>
      </c>
      <c r="Q10" s="4">
        <f t="shared" si="6"/>
        <v>10.950317609631261</v>
      </c>
      <c r="R10" s="4">
        <f t="shared" si="3"/>
        <v>21.008745998083864</v>
      </c>
      <c r="S10" s="4">
        <f t="shared" si="4"/>
        <v>50.489656328007364</v>
      </c>
      <c r="T10" s="4">
        <f t="shared" si="5"/>
        <v>133.79758926921951</v>
      </c>
      <c r="U10" s="4">
        <v>11</v>
      </c>
      <c r="V10" s="4">
        <v>0.6</v>
      </c>
      <c r="W10" s="4">
        <v>0</v>
      </c>
    </row>
    <row r="11" spans="1:25" x14ac:dyDescent="0.25">
      <c r="A11" s="4" t="s">
        <v>21</v>
      </c>
      <c r="B11" s="4" t="s">
        <v>22</v>
      </c>
      <c r="C11" s="4">
        <v>10</v>
      </c>
      <c r="D11" s="4">
        <v>1</v>
      </c>
      <c r="E11" s="4">
        <f t="shared" si="0"/>
        <v>10</v>
      </c>
      <c r="F11" s="4">
        <v>372.74693589999998</v>
      </c>
      <c r="G11" s="4">
        <v>987.77937999999995</v>
      </c>
      <c r="H11" s="4">
        <v>155.1</v>
      </c>
      <c r="I11" s="4">
        <v>0.15509999999999999</v>
      </c>
      <c r="J11" s="4">
        <v>1.551E-4</v>
      </c>
      <c r="K11" s="4">
        <v>0.341936562</v>
      </c>
      <c r="L11" s="4">
        <v>1.6E-2</v>
      </c>
      <c r="M11" s="4">
        <v>3</v>
      </c>
      <c r="N11" s="4">
        <v>21.32213089</v>
      </c>
      <c r="O11" s="4">
        <f t="shared" si="1"/>
        <v>4.6601323032889247E-2</v>
      </c>
      <c r="P11" s="4">
        <f t="shared" si="2"/>
        <v>4.3199739078963271</v>
      </c>
      <c r="Q11" s="4">
        <f t="shared" si="6"/>
        <v>10.972733726056671</v>
      </c>
      <c r="R11" s="4">
        <f t="shared" si="3"/>
        <v>21.138029698038324</v>
      </c>
      <c r="S11" s="4">
        <f t="shared" si="4"/>
        <v>50.800359764571795</v>
      </c>
      <c r="T11" s="4">
        <f t="shared" si="5"/>
        <v>134.62095337611524</v>
      </c>
      <c r="U11" s="4">
        <v>11</v>
      </c>
      <c r="V11" s="4">
        <v>0.6</v>
      </c>
      <c r="W11" s="4">
        <v>0</v>
      </c>
    </row>
    <row r="12" spans="1:25" x14ac:dyDescent="0.25">
      <c r="A12" s="4" t="s">
        <v>23</v>
      </c>
      <c r="B12" s="4" t="s">
        <v>24</v>
      </c>
      <c r="C12" s="4">
        <v>1</v>
      </c>
      <c r="D12" s="4">
        <v>3</v>
      </c>
      <c r="E12" s="4">
        <f t="shared" si="0"/>
        <v>3</v>
      </c>
      <c r="F12" s="4">
        <v>829.48845900000003</v>
      </c>
      <c r="G12" s="4">
        <v>2197.74442</v>
      </c>
      <c r="H12" s="4">
        <v>345.15014780000001</v>
      </c>
      <c r="I12" s="4">
        <v>0.34515014799999999</v>
      </c>
      <c r="J12" s="4">
        <v>3.4515000000000001E-4</v>
      </c>
      <c r="K12" s="4">
        <v>0.76092491900000003</v>
      </c>
      <c r="L12" s="4">
        <v>0.03</v>
      </c>
      <c r="M12" s="4">
        <v>3</v>
      </c>
      <c r="N12" s="4">
        <v>30.046246140000001</v>
      </c>
      <c r="O12" s="4">
        <f t="shared" si="1"/>
        <v>41.381880133243143</v>
      </c>
      <c r="P12" s="4">
        <f t="shared" si="2"/>
        <v>33.673223297257124</v>
      </c>
      <c r="Q12" s="4">
        <f t="shared" si="6"/>
        <v>85.529987175033099</v>
      </c>
      <c r="R12" s="4">
        <f t="shared" si="3"/>
        <v>18770.527407554655</v>
      </c>
      <c r="S12" s="4">
        <f t="shared" si="4"/>
        <v>45110.616216185175</v>
      </c>
      <c r="T12" s="4">
        <f t="shared" si="5"/>
        <v>119543.13297289071</v>
      </c>
      <c r="U12" s="4">
        <v>330</v>
      </c>
      <c r="V12" s="4">
        <v>0.1</v>
      </c>
      <c r="W12" s="4">
        <v>0</v>
      </c>
      <c r="Y12" s="4" t="s">
        <v>402</v>
      </c>
    </row>
    <row r="13" spans="1:25" x14ac:dyDescent="0.25">
      <c r="A13" s="4" t="s">
        <v>23</v>
      </c>
      <c r="B13" s="4" t="s">
        <v>24</v>
      </c>
      <c r="C13" s="4">
        <v>2</v>
      </c>
      <c r="D13" s="4">
        <v>3</v>
      </c>
      <c r="E13" s="4">
        <f t="shared" si="0"/>
        <v>6</v>
      </c>
      <c r="F13" s="4">
        <v>67705.010320000001</v>
      </c>
      <c r="G13" s="4">
        <v>179418.27739999999</v>
      </c>
      <c r="H13" s="4">
        <v>28172.054789999998</v>
      </c>
      <c r="I13" s="4">
        <v>28.172054790000001</v>
      </c>
      <c r="J13" s="4">
        <v>2.8172055000000001E-2</v>
      </c>
      <c r="K13" s="4">
        <v>62.108675439999999</v>
      </c>
      <c r="L13" s="4">
        <v>2.5999999999999999E-2</v>
      </c>
      <c r="M13" s="4">
        <v>3</v>
      </c>
      <c r="N13" s="4">
        <v>145.55493849999999</v>
      </c>
      <c r="O13" s="4">
        <f t="shared" si="1"/>
        <v>189.20063197228112</v>
      </c>
      <c r="P13" s="4">
        <f t="shared" si="2"/>
        <v>58.61896066494932</v>
      </c>
      <c r="Q13" s="4">
        <f t="shared" si="6"/>
        <v>148.89216008897128</v>
      </c>
      <c r="R13" s="4">
        <f t="shared" si="3"/>
        <v>85820.065123368709</v>
      </c>
      <c r="S13" s="4">
        <f t="shared" si="4"/>
        <v>206248.65446615889</v>
      </c>
      <c r="T13" s="4">
        <f t="shared" si="5"/>
        <v>546558.93433532107</v>
      </c>
      <c r="U13" s="4">
        <v>330</v>
      </c>
      <c r="V13" s="4">
        <v>0.1</v>
      </c>
      <c r="W13" s="4">
        <v>0</v>
      </c>
      <c r="Y13" s="4" t="s">
        <v>1037</v>
      </c>
    </row>
    <row r="14" spans="1:25" x14ac:dyDescent="0.25">
      <c r="A14" s="4" t="s">
        <v>23</v>
      </c>
      <c r="B14" s="4" t="s">
        <v>24</v>
      </c>
      <c r="C14" s="4">
        <v>3</v>
      </c>
      <c r="D14" s="4">
        <v>3</v>
      </c>
      <c r="E14" s="4">
        <f t="shared" si="0"/>
        <v>9</v>
      </c>
      <c r="F14" s="4">
        <v>124433.10189999999</v>
      </c>
      <c r="G14" s="4">
        <v>329747.71999999997</v>
      </c>
      <c r="H14" s="4">
        <v>51776.613700000002</v>
      </c>
      <c r="I14" s="4">
        <v>51.776613699999999</v>
      </c>
      <c r="J14" s="4">
        <v>5.1776613999999999E-2</v>
      </c>
      <c r="K14" s="4">
        <v>114.1477581</v>
      </c>
      <c r="L14" s="4">
        <v>2.5999999999999999E-2</v>
      </c>
      <c r="M14" s="4">
        <v>3</v>
      </c>
      <c r="N14" s="4">
        <v>181.035417</v>
      </c>
      <c r="O14" s="4">
        <f t="shared" si="1"/>
        <v>430.48512617683502</v>
      </c>
      <c r="P14" s="4">
        <f t="shared" si="2"/>
        <v>77.099217435276501</v>
      </c>
      <c r="Q14" s="4">
        <f t="shared" si="6"/>
        <v>195.8320122856023</v>
      </c>
      <c r="R14" s="4">
        <f t="shared" si="3"/>
        <v>195265.00085131906</v>
      </c>
      <c r="S14" s="4">
        <f t="shared" si="4"/>
        <v>469274.21497553244</v>
      </c>
      <c r="T14" s="4">
        <f t="shared" si="5"/>
        <v>1243576.669685161</v>
      </c>
      <c r="U14" s="4">
        <v>330</v>
      </c>
      <c r="V14" s="4">
        <v>0.1</v>
      </c>
      <c r="W14" s="4">
        <v>0</v>
      </c>
    </row>
    <row r="15" spans="1:25" x14ac:dyDescent="0.25">
      <c r="A15" s="4" t="s">
        <v>23</v>
      </c>
      <c r="B15" s="4" t="s">
        <v>24</v>
      </c>
      <c r="C15" s="4">
        <v>4</v>
      </c>
      <c r="D15" s="4">
        <v>3</v>
      </c>
      <c r="E15" s="4">
        <f t="shared" si="0"/>
        <v>12</v>
      </c>
      <c r="F15" s="4">
        <v>157775.1923</v>
      </c>
      <c r="G15" s="4">
        <v>418104.2597</v>
      </c>
      <c r="H15" s="4">
        <v>65650.257519999999</v>
      </c>
      <c r="I15" s="4">
        <v>65.650257519999997</v>
      </c>
      <c r="J15" s="4">
        <v>6.5650258000000003E-2</v>
      </c>
      <c r="K15" s="4">
        <v>144.73387070000001</v>
      </c>
      <c r="L15" s="4">
        <v>2.5999999999999999E-2</v>
      </c>
      <c r="M15" s="4">
        <v>3</v>
      </c>
      <c r="N15" s="4">
        <v>197.1142183</v>
      </c>
      <c r="O15" s="4">
        <f t="shared" si="1"/>
        <v>702.94021695686058</v>
      </c>
      <c r="P15" s="4">
        <f t="shared" si="2"/>
        <v>90.789728373611553</v>
      </c>
      <c r="Q15" s="4">
        <f t="shared" si="6"/>
        <v>230.60591006897334</v>
      </c>
      <c r="R15" s="4">
        <f t="shared" si="3"/>
        <v>318848.69816878217</v>
      </c>
      <c r="S15" s="4">
        <f t="shared" si="4"/>
        <v>766279.0150655664</v>
      </c>
      <c r="T15" s="4">
        <f t="shared" si="5"/>
        <v>2030639.3899237509</v>
      </c>
      <c r="U15" s="4">
        <v>330</v>
      </c>
      <c r="V15" s="4">
        <v>0.1</v>
      </c>
      <c r="W15" s="4">
        <v>0</v>
      </c>
    </row>
    <row r="16" spans="1:25" x14ac:dyDescent="0.25">
      <c r="A16" s="4" t="s">
        <v>23</v>
      </c>
      <c r="B16" s="4" t="s">
        <v>24</v>
      </c>
      <c r="C16" s="4">
        <v>5</v>
      </c>
      <c r="D16" s="4">
        <v>3</v>
      </c>
      <c r="E16" s="4">
        <f t="shared" si="0"/>
        <v>15</v>
      </c>
      <c r="F16" s="4">
        <v>174502.53330000001</v>
      </c>
      <c r="G16" s="4">
        <v>462431.7133</v>
      </c>
      <c r="H16" s="4">
        <v>72610.504109999994</v>
      </c>
      <c r="I16" s="4">
        <v>72.610504109999994</v>
      </c>
      <c r="J16" s="4">
        <v>7.2610504000000006E-2</v>
      </c>
      <c r="K16" s="4">
        <v>160.07856960000001</v>
      </c>
      <c r="L16" s="4">
        <v>2.5999999999999999E-2</v>
      </c>
      <c r="M16" s="4">
        <v>3</v>
      </c>
      <c r="N16" s="4">
        <v>204.3636362</v>
      </c>
      <c r="O16" s="4">
        <f t="shared" si="1"/>
        <v>965.81444043025897</v>
      </c>
      <c r="P16" s="4">
        <f t="shared" si="2"/>
        <v>100.93190832717249</v>
      </c>
      <c r="Q16" s="4">
        <f t="shared" si="6"/>
        <v>256.36704715101814</v>
      </c>
      <c r="R16" s="4">
        <f t="shared" si="3"/>
        <v>438086.58200971549</v>
      </c>
      <c r="S16" s="4">
        <f t="shared" si="4"/>
        <v>1052839.6587592296</v>
      </c>
      <c r="T16" s="4">
        <f t="shared" si="5"/>
        <v>2790025.0957119581</v>
      </c>
      <c r="U16" s="4">
        <v>330</v>
      </c>
      <c r="V16" s="4">
        <v>0.1</v>
      </c>
      <c r="W16" s="4">
        <v>0</v>
      </c>
    </row>
    <row r="17" spans="1:25" x14ac:dyDescent="0.25">
      <c r="A17" s="4" t="s">
        <v>23</v>
      </c>
      <c r="B17" s="4" t="s">
        <v>24</v>
      </c>
      <c r="C17" s="4">
        <v>6</v>
      </c>
      <c r="D17" s="4">
        <v>3</v>
      </c>
      <c r="E17" s="4">
        <f t="shared" si="0"/>
        <v>18</v>
      </c>
      <c r="F17" s="4">
        <v>182386.1888</v>
      </c>
      <c r="G17" s="4">
        <v>483323.40029999998</v>
      </c>
      <c r="H17" s="4">
        <v>75890.893160000007</v>
      </c>
      <c r="I17" s="4">
        <v>75.890893160000005</v>
      </c>
      <c r="J17" s="4">
        <v>7.5890893000000001E-2</v>
      </c>
      <c r="K17" s="4">
        <v>167.31058089999999</v>
      </c>
      <c r="L17" s="4">
        <v>2.5999999999999999E-2</v>
      </c>
      <c r="M17" s="4">
        <v>3</v>
      </c>
      <c r="N17" s="4">
        <v>207.62604619999999</v>
      </c>
      <c r="O17" s="4">
        <f t="shared" si="1"/>
        <v>1197.9588118865795</v>
      </c>
      <c r="P17" s="4">
        <f t="shared" si="2"/>
        <v>108.44542003420332</v>
      </c>
      <c r="Q17" s="4">
        <f t="shared" si="6"/>
        <v>275.45136688687643</v>
      </c>
      <c r="R17" s="4">
        <f t="shared" si="3"/>
        <v>543385.62286769575</v>
      </c>
      <c r="S17" s="4">
        <f t="shared" si="4"/>
        <v>1305901.5209509633</v>
      </c>
      <c r="T17" s="4">
        <f t="shared" si="5"/>
        <v>3460639.0305200526</v>
      </c>
      <c r="U17" s="4">
        <v>330</v>
      </c>
      <c r="V17" s="4">
        <v>0.1</v>
      </c>
      <c r="W17" s="4">
        <v>0</v>
      </c>
    </row>
    <row r="18" spans="1:25" x14ac:dyDescent="0.25">
      <c r="A18" s="4" t="s">
        <v>23</v>
      </c>
      <c r="B18" s="4" t="s">
        <v>24</v>
      </c>
      <c r="C18" s="4">
        <v>7</v>
      </c>
      <c r="D18" s="4">
        <v>3</v>
      </c>
      <c r="E18" s="4">
        <f t="shared" si="0"/>
        <v>21</v>
      </c>
      <c r="F18" s="4">
        <v>186004.12839999999</v>
      </c>
      <c r="G18" s="4">
        <v>492910.94010000001</v>
      </c>
      <c r="H18" s="4">
        <v>77396.31783</v>
      </c>
      <c r="I18" s="4">
        <v>77.396317830000001</v>
      </c>
      <c r="J18" s="4">
        <v>7.7396318000000006E-2</v>
      </c>
      <c r="K18" s="4">
        <v>170.62947019999999</v>
      </c>
      <c r="L18" s="4">
        <v>2.5999999999999999E-2</v>
      </c>
      <c r="M18" s="4">
        <v>3</v>
      </c>
      <c r="N18" s="4">
        <v>209.0929592</v>
      </c>
      <c r="O18" s="4">
        <f t="shared" si="1"/>
        <v>1392.0504603632614</v>
      </c>
      <c r="P18" s="4">
        <f t="shared" si="2"/>
        <v>114.01156640807716</v>
      </c>
      <c r="Q18" s="4">
        <f t="shared" si="6"/>
        <v>289.58937867651599</v>
      </c>
      <c r="R18" s="4">
        <f t="shared" si="3"/>
        <v>631424.21839739336</v>
      </c>
      <c r="S18" s="4">
        <f t="shared" si="4"/>
        <v>1517481.8995371144</v>
      </c>
      <c r="T18" s="4">
        <f t="shared" si="5"/>
        <v>4021327.0337733533</v>
      </c>
      <c r="U18" s="4">
        <v>330</v>
      </c>
      <c r="V18" s="4">
        <v>0.1</v>
      </c>
      <c r="W18" s="4">
        <v>0</v>
      </c>
    </row>
    <row r="19" spans="1:25" x14ac:dyDescent="0.25">
      <c r="A19" s="4" t="s">
        <v>23</v>
      </c>
      <c r="B19" s="4" t="s">
        <v>24</v>
      </c>
      <c r="C19" s="4">
        <v>8</v>
      </c>
      <c r="D19" s="4">
        <v>3</v>
      </c>
      <c r="E19" s="4">
        <f t="shared" si="0"/>
        <v>24</v>
      </c>
      <c r="F19" s="4">
        <v>187644.9615</v>
      </c>
      <c r="G19" s="4">
        <v>497259.14809999999</v>
      </c>
      <c r="H19" s="4">
        <v>78079.068480000002</v>
      </c>
      <c r="I19" s="4">
        <v>78.079068480000004</v>
      </c>
      <c r="J19" s="4">
        <v>7.8079068000000001E-2</v>
      </c>
      <c r="K19" s="4">
        <v>172.13467600000001</v>
      </c>
      <c r="L19" s="4">
        <v>2.5999999999999999E-2</v>
      </c>
      <c r="M19" s="4">
        <v>3</v>
      </c>
      <c r="N19" s="4">
        <v>209.75221239999999</v>
      </c>
      <c r="O19" s="4">
        <f t="shared" si="1"/>
        <v>1548.6196276465967</v>
      </c>
      <c r="P19" s="4">
        <f t="shared" si="2"/>
        <v>118.13506906082436</v>
      </c>
      <c r="Q19" s="4">
        <f t="shared" si="6"/>
        <v>300.06307541449388</v>
      </c>
      <c r="R19" s="4">
        <f t="shared" si="3"/>
        <v>702442.88251335674</v>
      </c>
      <c r="S19" s="4">
        <f t="shared" si="4"/>
        <v>1688158.8140191219</v>
      </c>
      <c r="T19" s="4">
        <f t="shared" si="5"/>
        <v>4473620.8571506729</v>
      </c>
      <c r="U19" s="4">
        <v>330</v>
      </c>
      <c r="V19" s="4">
        <v>0.1</v>
      </c>
      <c r="W19" s="4">
        <v>0</v>
      </c>
    </row>
    <row r="20" spans="1:25" x14ac:dyDescent="0.25">
      <c r="A20" s="4" t="s">
        <v>23</v>
      </c>
      <c r="B20" s="4" t="s">
        <v>24</v>
      </c>
      <c r="C20" s="4">
        <v>9</v>
      </c>
      <c r="D20" s="4">
        <v>3</v>
      </c>
      <c r="E20" s="4">
        <f t="shared" si="0"/>
        <v>27</v>
      </c>
      <c r="F20" s="4">
        <v>188385.81349999999</v>
      </c>
      <c r="G20" s="4">
        <v>499222.4057</v>
      </c>
      <c r="H20" s="4">
        <v>78387.337</v>
      </c>
      <c r="I20" s="4">
        <v>78.387337000000002</v>
      </c>
      <c r="J20" s="4">
        <v>7.8387337000000001E-2</v>
      </c>
      <c r="K20" s="4">
        <v>172.8142909</v>
      </c>
      <c r="L20" s="4">
        <v>2.5999999999999999E-2</v>
      </c>
      <c r="M20" s="4">
        <v>3</v>
      </c>
      <c r="N20" s="4">
        <v>210.0486598</v>
      </c>
      <c r="O20" s="4">
        <f t="shared" si="1"/>
        <v>1671.886622813181</v>
      </c>
      <c r="P20" s="4">
        <f t="shared" si="2"/>
        <v>121.18983495900891</v>
      </c>
      <c r="Q20" s="4">
        <f t="shared" si="6"/>
        <v>307.82218079588262</v>
      </c>
      <c r="R20" s="4">
        <f t="shared" si="3"/>
        <v>758355.9174883567</v>
      </c>
      <c r="S20" s="4">
        <f t="shared" si="4"/>
        <v>1822532.8466434909</v>
      </c>
      <c r="T20" s="4">
        <f t="shared" si="5"/>
        <v>4829712.0436052512</v>
      </c>
      <c r="U20" s="4">
        <v>330</v>
      </c>
      <c r="V20" s="4">
        <v>0.1</v>
      </c>
      <c r="W20" s="4">
        <v>0</v>
      </c>
    </row>
    <row r="21" spans="1:25" x14ac:dyDescent="0.25">
      <c r="A21" s="4" t="s">
        <v>23</v>
      </c>
      <c r="B21" s="4" t="s">
        <v>24</v>
      </c>
      <c r="C21" s="4">
        <v>10</v>
      </c>
      <c r="D21" s="4">
        <v>3</v>
      </c>
      <c r="E21" s="4">
        <f t="shared" si="0"/>
        <v>30</v>
      </c>
      <c r="F21" s="4">
        <v>188718.33360000001</v>
      </c>
      <c r="G21" s="4">
        <v>500103.58419999998</v>
      </c>
      <c r="H21" s="4">
        <v>78525.698610000007</v>
      </c>
      <c r="I21" s="4">
        <v>78.525698610000006</v>
      </c>
      <c r="J21" s="4">
        <v>7.8525699000000004E-2</v>
      </c>
      <c r="K21" s="4">
        <v>173.11932569999999</v>
      </c>
      <c r="L21" s="4">
        <v>2.5999999999999999E-2</v>
      </c>
      <c r="M21" s="4">
        <v>3</v>
      </c>
      <c r="N21" s="4">
        <v>210.18147250000001</v>
      </c>
      <c r="O21" s="4">
        <f t="shared" si="1"/>
        <v>1767.3058707353075</v>
      </c>
      <c r="P21" s="4">
        <f t="shared" si="2"/>
        <v>123.45286119630114</v>
      </c>
      <c r="Q21" s="4">
        <f t="shared" si="6"/>
        <v>313.5702674386049</v>
      </c>
      <c r="R21" s="4">
        <f t="shared" si="3"/>
        <v>801637.41176951467</v>
      </c>
      <c r="S21" s="4">
        <f t="shared" si="4"/>
        <v>1926549.8961055388</v>
      </c>
      <c r="T21" s="4">
        <f t="shared" si="5"/>
        <v>5105357.2246796777</v>
      </c>
      <c r="U21" s="4">
        <v>330</v>
      </c>
      <c r="V21" s="4">
        <v>0.1</v>
      </c>
      <c r="W21" s="4">
        <v>0</v>
      </c>
    </row>
    <row r="22" spans="1:25" x14ac:dyDescent="0.25">
      <c r="A22" s="4" t="s">
        <v>25</v>
      </c>
      <c r="B22" s="4" t="s">
        <v>26</v>
      </c>
      <c r="C22" s="4">
        <v>1</v>
      </c>
      <c r="D22" s="4">
        <v>3</v>
      </c>
      <c r="E22" s="4">
        <f t="shared" si="0"/>
        <v>3</v>
      </c>
      <c r="F22" s="4">
        <v>829.48845900000003</v>
      </c>
      <c r="G22" s="4">
        <v>2197.74442</v>
      </c>
      <c r="H22" s="4">
        <v>345.15014780000001</v>
      </c>
      <c r="I22" s="4">
        <v>0.34515014799999999</v>
      </c>
      <c r="J22" s="4">
        <v>3.4515000000000001E-4</v>
      </c>
      <c r="K22" s="4">
        <v>0.76092491900000003</v>
      </c>
      <c r="L22" s="4">
        <v>2.1399999999999999E-2</v>
      </c>
      <c r="M22" s="4">
        <v>2.96</v>
      </c>
      <c r="N22" s="4">
        <v>26.392744749999999</v>
      </c>
      <c r="O22" s="4">
        <f t="shared" si="1"/>
        <v>25.557613093704639</v>
      </c>
      <c r="P22" s="4">
        <f t="shared" si="2"/>
        <v>34.060551864544379</v>
      </c>
      <c r="Q22" s="4">
        <f t="shared" si="6"/>
        <v>86.513801735942721</v>
      </c>
      <c r="R22" s="4">
        <f t="shared" si="3"/>
        <v>11592.752081403887</v>
      </c>
      <c r="S22" s="4">
        <f t="shared" si="4"/>
        <v>27860.495268935083</v>
      </c>
      <c r="T22" s="4">
        <f t="shared" si="5"/>
        <v>73830.312462677961</v>
      </c>
      <c r="U22" s="4">
        <v>358.7</v>
      </c>
      <c r="V22" s="4">
        <v>9.1999999999999998E-2</v>
      </c>
      <c r="W22" s="4">
        <v>0</v>
      </c>
      <c r="Y22" s="4" t="s">
        <v>1038</v>
      </c>
    </row>
    <row r="23" spans="1:25" x14ac:dyDescent="0.25">
      <c r="A23" s="4" t="s">
        <v>25</v>
      </c>
      <c r="B23" s="4" t="s">
        <v>26</v>
      </c>
      <c r="C23" s="4">
        <v>2</v>
      </c>
      <c r="D23" s="4">
        <v>3</v>
      </c>
      <c r="E23" s="4">
        <f t="shared" si="0"/>
        <v>6</v>
      </c>
      <c r="F23" s="4">
        <v>67705.010320000001</v>
      </c>
      <c r="G23" s="4">
        <v>179418.27739999999</v>
      </c>
      <c r="H23" s="4">
        <v>28172.054789999998</v>
      </c>
      <c r="I23" s="4">
        <v>28.172054790000001</v>
      </c>
      <c r="J23" s="4">
        <v>2.8172055000000001E-2</v>
      </c>
      <c r="K23" s="4">
        <v>62.108675439999999</v>
      </c>
      <c r="L23" s="4">
        <v>2.1399999999999999E-2</v>
      </c>
      <c r="M23" s="4">
        <v>2.96</v>
      </c>
      <c r="N23" s="4">
        <v>116.779462</v>
      </c>
      <c r="O23" s="4">
        <f t="shared" si="1"/>
        <v>135.94725876141783</v>
      </c>
      <c r="P23" s="4">
        <f t="shared" si="2"/>
        <v>59.90613904822456</v>
      </c>
      <c r="Q23" s="4">
        <f t="shared" si="6"/>
        <v>152.16159318249038</v>
      </c>
      <c r="R23" s="4">
        <f t="shared" si="3"/>
        <v>61664.712631391267</v>
      </c>
      <c r="S23" s="4">
        <f t="shared" si="4"/>
        <v>148196.85804227652</v>
      </c>
      <c r="T23" s="4">
        <f t="shared" si="5"/>
        <v>392721.67381203279</v>
      </c>
      <c r="U23" s="4">
        <v>358.7</v>
      </c>
      <c r="V23" s="4">
        <v>9.1999999999999998E-2</v>
      </c>
      <c r="W23" s="4">
        <v>0</v>
      </c>
    </row>
    <row r="24" spans="1:25" x14ac:dyDescent="0.25">
      <c r="A24" s="4" t="s">
        <v>25</v>
      </c>
      <c r="B24" s="4" t="s">
        <v>26</v>
      </c>
      <c r="C24" s="4">
        <v>3</v>
      </c>
      <c r="D24" s="4">
        <v>3</v>
      </c>
      <c r="E24" s="4">
        <f t="shared" si="0"/>
        <v>9</v>
      </c>
      <c r="F24" s="4">
        <v>124433.10189999999</v>
      </c>
      <c r="G24" s="4">
        <v>329747.71999999997</v>
      </c>
      <c r="H24" s="4">
        <v>51776.613700000002</v>
      </c>
      <c r="I24" s="4">
        <v>51.776613699999999</v>
      </c>
      <c r="J24" s="4">
        <v>5.1776613999999999E-2</v>
      </c>
      <c r="K24" s="4">
        <v>114.1477581</v>
      </c>
      <c r="L24" s="4">
        <v>2.1399999999999999E-2</v>
      </c>
      <c r="M24" s="4">
        <v>2.96</v>
      </c>
      <c r="N24" s="4">
        <v>143.43730550000001</v>
      </c>
      <c r="O24" s="4">
        <f t="shared" si="1"/>
        <v>314.36539906417744</v>
      </c>
      <c r="P24" s="4">
        <f t="shared" si="2"/>
        <v>79.518104806318092</v>
      </c>
      <c r="Q24" s="4">
        <f t="shared" si="6"/>
        <v>201.97598620804794</v>
      </c>
      <c r="R24" s="4">
        <f t="shared" si="3"/>
        <v>142593.91598741617</v>
      </c>
      <c r="S24" s="4">
        <f t="shared" si="4"/>
        <v>342691.45875370386</v>
      </c>
      <c r="T24" s="4">
        <f t="shared" si="5"/>
        <v>908132.3656973152</v>
      </c>
      <c r="U24" s="4">
        <v>358.7</v>
      </c>
      <c r="V24" s="4">
        <v>9.1999999999999998E-2</v>
      </c>
      <c r="W24" s="4">
        <v>0</v>
      </c>
    </row>
    <row r="25" spans="1:25" x14ac:dyDescent="0.25">
      <c r="A25" s="4" t="s">
        <v>25</v>
      </c>
      <c r="B25" s="4" t="s">
        <v>26</v>
      </c>
      <c r="C25" s="4">
        <v>4</v>
      </c>
      <c r="D25" s="4">
        <v>3</v>
      </c>
      <c r="E25" s="4">
        <f t="shared" si="0"/>
        <v>12</v>
      </c>
      <c r="F25" s="4">
        <v>157775.1923</v>
      </c>
      <c r="G25" s="4">
        <v>418104.2597</v>
      </c>
      <c r="H25" s="4">
        <v>65650.257519999999</v>
      </c>
      <c r="I25" s="4">
        <v>65.650257519999997</v>
      </c>
      <c r="J25" s="4">
        <v>6.5650258000000003E-2</v>
      </c>
      <c r="K25" s="4">
        <v>144.73387070000001</v>
      </c>
      <c r="L25" s="4">
        <v>2.1399999999999999E-2</v>
      </c>
      <c r="M25" s="4">
        <v>2.96</v>
      </c>
      <c r="N25" s="4">
        <v>155.41543279999999</v>
      </c>
      <c r="O25" s="4">
        <f t="shared" si="1"/>
        <v>522.3616731288356</v>
      </c>
      <c r="P25" s="4">
        <f t="shared" si="2"/>
        <v>94.399918021206148</v>
      </c>
      <c r="Q25" s="4">
        <f t="shared" si="6"/>
        <v>239.77579177386363</v>
      </c>
      <c r="R25" s="4">
        <f t="shared" si="3"/>
        <v>236939.55109217713</v>
      </c>
      <c r="S25" s="4">
        <f t="shared" si="4"/>
        <v>569429.34653250931</v>
      </c>
      <c r="T25" s="4">
        <f t="shared" si="5"/>
        <v>1508987.7683111497</v>
      </c>
      <c r="U25" s="4">
        <v>358.7</v>
      </c>
      <c r="V25" s="4">
        <v>9.1999999999999998E-2</v>
      </c>
      <c r="W25" s="4">
        <v>0</v>
      </c>
    </row>
    <row r="26" spans="1:25" x14ac:dyDescent="0.25">
      <c r="A26" s="4" t="s">
        <v>25</v>
      </c>
      <c r="B26" s="4" t="s">
        <v>26</v>
      </c>
      <c r="C26" s="4">
        <v>5</v>
      </c>
      <c r="D26" s="4">
        <v>3</v>
      </c>
      <c r="E26" s="4">
        <f t="shared" si="0"/>
        <v>15</v>
      </c>
      <c r="F26" s="4">
        <v>174502.53330000001</v>
      </c>
      <c r="G26" s="4">
        <v>462431.7133</v>
      </c>
      <c r="H26" s="4">
        <v>72610.504109999994</v>
      </c>
      <c r="I26" s="4">
        <v>72.610504109999994</v>
      </c>
      <c r="J26" s="4">
        <v>7.2610504000000006E-2</v>
      </c>
      <c r="K26" s="4">
        <v>160.07856960000001</v>
      </c>
      <c r="L26" s="4">
        <v>2.1399999999999999E-2</v>
      </c>
      <c r="M26" s="4">
        <v>2.96</v>
      </c>
      <c r="N26" s="4">
        <v>160.79737159999999</v>
      </c>
      <c r="O26" s="4">
        <f t="shared" si="1"/>
        <v>729.83588810113429</v>
      </c>
      <c r="P26" s="4">
        <f t="shared" si="2"/>
        <v>105.69243032183674</v>
      </c>
      <c r="Q26" s="4">
        <f t="shared" si="6"/>
        <v>268.45877301746532</v>
      </c>
      <c r="R26" s="4">
        <f t="shared" si="3"/>
        <v>331048.38389433746</v>
      </c>
      <c r="S26" s="4">
        <f t="shared" si="4"/>
        <v>795598.13480975106</v>
      </c>
      <c r="T26" s="4">
        <f t="shared" si="5"/>
        <v>2108335.0572458403</v>
      </c>
      <c r="U26" s="4">
        <v>358.7</v>
      </c>
      <c r="V26" s="4">
        <v>9.1999999999999998E-2</v>
      </c>
      <c r="W26" s="4">
        <v>0</v>
      </c>
    </row>
    <row r="27" spans="1:25" x14ac:dyDescent="0.25">
      <c r="A27" s="4" t="s">
        <v>25</v>
      </c>
      <c r="B27" s="4" t="s">
        <v>26</v>
      </c>
      <c r="C27" s="4">
        <v>6</v>
      </c>
      <c r="D27" s="4">
        <v>3</v>
      </c>
      <c r="E27" s="4">
        <f t="shared" si="0"/>
        <v>18</v>
      </c>
      <c r="F27" s="4">
        <v>182386.1888</v>
      </c>
      <c r="G27" s="4">
        <v>483323.40029999998</v>
      </c>
      <c r="H27" s="4">
        <v>75890.893160000007</v>
      </c>
      <c r="I27" s="4">
        <v>75.890893160000005</v>
      </c>
      <c r="J27" s="4">
        <v>7.5890893000000001E-2</v>
      </c>
      <c r="K27" s="4">
        <v>167.31058089999999</v>
      </c>
      <c r="L27" s="4">
        <v>2.1399999999999999E-2</v>
      </c>
      <c r="M27" s="4">
        <v>2.96</v>
      </c>
      <c r="N27" s="4">
        <v>163.21577260000001</v>
      </c>
      <c r="O27" s="4">
        <f t="shared" si="1"/>
        <v>919.25758901967242</v>
      </c>
      <c r="P27" s="4">
        <f t="shared" si="2"/>
        <v>114.26133467633561</v>
      </c>
      <c r="Q27" s="4">
        <f t="shared" si="6"/>
        <v>290.22379007789243</v>
      </c>
      <c r="R27" s="4">
        <f t="shared" si="3"/>
        <v>416968.72432422475</v>
      </c>
      <c r="S27" s="4">
        <f t="shared" si="4"/>
        <v>1002087.7777558874</v>
      </c>
      <c r="T27" s="4">
        <f t="shared" si="5"/>
        <v>2655532.6110531013</v>
      </c>
      <c r="U27" s="4">
        <v>358.7</v>
      </c>
      <c r="V27" s="4">
        <v>9.1999999999999998E-2</v>
      </c>
      <c r="W27" s="4">
        <v>0</v>
      </c>
    </row>
    <row r="28" spans="1:25" x14ac:dyDescent="0.25">
      <c r="A28" s="4" t="s">
        <v>25</v>
      </c>
      <c r="B28" s="4" t="s">
        <v>26</v>
      </c>
      <c r="C28" s="4">
        <v>7</v>
      </c>
      <c r="D28" s="4">
        <v>3</v>
      </c>
      <c r="E28" s="4">
        <f t="shared" si="0"/>
        <v>21</v>
      </c>
      <c r="F28" s="4">
        <v>186004.12839999999</v>
      </c>
      <c r="G28" s="4">
        <v>492910.94010000001</v>
      </c>
      <c r="H28" s="4">
        <v>77396.31783</v>
      </c>
      <c r="I28" s="4">
        <v>77.396317830000001</v>
      </c>
      <c r="J28" s="4">
        <v>7.7396318000000006E-2</v>
      </c>
      <c r="K28" s="4">
        <v>170.62947019999999</v>
      </c>
      <c r="L28" s="4">
        <v>2.1399999999999999E-2</v>
      </c>
      <c r="M28" s="4">
        <v>2.96</v>
      </c>
      <c r="N28" s="4">
        <v>164.30247159999999</v>
      </c>
      <c r="O28" s="4">
        <f t="shared" si="1"/>
        <v>1082.8923467907612</v>
      </c>
      <c r="P28" s="4">
        <f t="shared" si="2"/>
        <v>120.76353010298567</v>
      </c>
      <c r="Q28" s="4">
        <f t="shared" si="6"/>
        <v>306.73936646158359</v>
      </c>
      <c r="R28" s="4">
        <f t="shared" si="3"/>
        <v>491192.29018640902</v>
      </c>
      <c r="S28" s="4">
        <f t="shared" si="4"/>
        <v>1180466.9314741865</v>
      </c>
      <c r="T28" s="4">
        <f t="shared" si="5"/>
        <v>3128237.3684065943</v>
      </c>
      <c r="U28" s="4">
        <v>358.7</v>
      </c>
      <c r="V28" s="4">
        <v>9.1999999999999998E-2</v>
      </c>
      <c r="W28" s="4">
        <v>0</v>
      </c>
    </row>
    <row r="29" spans="1:25" x14ac:dyDescent="0.25">
      <c r="A29" s="4" t="s">
        <v>25</v>
      </c>
      <c r="B29" s="4" t="s">
        <v>26</v>
      </c>
      <c r="C29" s="4">
        <v>8</v>
      </c>
      <c r="D29" s="4">
        <v>3</v>
      </c>
      <c r="E29" s="4">
        <f t="shared" si="0"/>
        <v>24</v>
      </c>
      <c r="F29" s="4">
        <v>187644.9615</v>
      </c>
      <c r="G29" s="4">
        <v>497259.14809999999</v>
      </c>
      <c r="H29" s="4">
        <v>78079.068480000002</v>
      </c>
      <c r="I29" s="4">
        <v>78.079068480000004</v>
      </c>
      <c r="J29" s="4">
        <v>7.8079068000000001E-2</v>
      </c>
      <c r="K29" s="4">
        <v>172.13467600000001</v>
      </c>
      <c r="L29" s="4">
        <v>2.1399999999999999E-2</v>
      </c>
      <c r="M29" s="4">
        <v>2.96</v>
      </c>
      <c r="N29" s="4">
        <v>164.790708</v>
      </c>
      <c r="O29" s="4">
        <f t="shared" si="1"/>
        <v>1219.1635457118855</v>
      </c>
      <c r="P29" s="4">
        <f t="shared" si="2"/>
        <v>125.69748007106431</v>
      </c>
      <c r="Q29" s="4">
        <f t="shared" si="6"/>
        <v>319.27159938050335</v>
      </c>
      <c r="R29" s="4">
        <f t="shared" si="3"/>
        <v>553003.93977732467</v>
      </c>
      <c r="S29" s="4">
        <f t="shared" si="4"/>
        <v>1329016.918474705</v>
      </c>
      <c r="T29" s="4">
        <f t="shared" si="5"/>
        <v>3521894.8339579678</v>
      </c>
      <c r="U29" s="4">
        <v>358.7</v>
      </c>
      <c r="V29" s="4">
        <v>9.1999999999999998E-2</v>
      </c>
      <c r="W29" s="4">
        <v>0</v>
      </c>
    </row>
    <row r="30" spans="1:25" x14ac:dyDescent="0.25">
      <c r="A30" s="4" t="s">
        <v>25</v>
      </c>
      <c r="B30" s="4" t="s">
        <v>26</v>
      </c>
      <c r="C30" s="4">
        <v>9</v>
      </c>
      <c r="D30" s="4">
        <v>3</v>
      </c>
      <c r="E30" s="4">
        <f t="shared" si="0"/>
        <v>27</v>
      </c>
      <c r="F30" s="4">
        <v>188385.81349999999</v>
      </c>
      <c r="G30" s="4">
        <v>499222.4057</v>
      </c>
      <c r="H30" s="4">
        <v>78387.337</v>
      </c>
      <c r="I30" s="4">
        <v>78.387337000000002</v>
      </c>
      <c r="J30" s="4">
        <v>7.8387337000000001E-2</v>
      </c>
      <c r="K30" s="4">
        <v>172.8142909</v>
      </c>
      <c r="L30" s="4">
        <v>2.1399999999999999E-2</v>
      </c>
      <c r="M30" s="4">
        <v>2.96</v>
      </c>
      <c r="N30" s="4">
        <v>165.0102253</v>
      </c>
      <c r="O30" s="4">
        <f t="shared" si="1"/>
        <v>1329.8181106350455</v>
      </c>
      <c r="P30" s="4">
        <f t="shared" si="2"/>
        <v>129.44142510657142</v>
      </c>
      <c r="Q30" s="4">
        <f t="shared" si="6"/>
        <v>328.78121977069139</v>
      </c>
      <c r="R30" s="4">
        <f t="shared" si="3"/>
        <v>603196.06582315569</v>
      </c>
      <c r="S30" s="4">
        <f t="shared" si="4"/>
        <v>1449642.0711923952</v>
      </c>
      <c r="T30" s="4">
        <f t="shared" si="5"/>
        <v>3841551.4886598471</v>
      </c>
      <c r="U30" s="4">
        <v>358.7</v>
      </c>
      <c r="V30" s="4">
        <v>9.1999999999999998E-2</v>
      </c>
      <c r="W30" s="4">
        <v>0</v>
      </c>
    </row>
    <row r="31" spans="1:25" x14ac:dyDescent="0.25">
      <c r="A31" s="4" t="s">
        <v>25</v>
      </c>
      <c r="B31" s="4" t="s">
        <v>26</v>
      </c>
      <c r="C31" s="4">
        <v>10</v>
      </c>
      <c r="D31" s="4">
        <v>3</v>
      </c>
      <c r="E31" s="4">
        <f t="shared" si="0"/>
        <v>30</v>
      </c>
      <c r="F31" s="4">
        <v>188718.33360000001</v>
      </c>
      <c r="G31" s="4">
        <v>500103.58419999998</v>
      </c>
      <c r="H31" s="4">
        <v>78525.698610000007</v>
      </c>
      <c r="I31" s="4">
        <v>78.525698610000006</v>
      </c>
      <c r="J31" s="4">
        <v>7.8525699000000004E-2</v>
      </c>
      <c r="K31" s="4">
        <v>173.11932569999999</v>
      </c>
      <c r="L31" s="4">
        <v>2.1399999999999999E-2</v>
      </c>
      <c r="M31" s="4">
        <v>2.96</v>
      </c>
      <c r="N31" s="4">
        <v>165.1085664</v>
      </c>
      <c r="O31" s="4">
        <f t="shared" si="1"/>
        <v>1418.0816198990503</v>
      </c>
      <c r="P31" s="4">
        <f t="shared" si="2"/>
        <v>132.28237901157357</v>
      </c>
      <c r="Q31" s="4">
        <f t="shared" si="6"/>
        <v>335.99724268939684</v>
      </c>
      <c r="R31" s="4">
        <f t="shared" si="3"/>
        <v>643231.76778721518</v>
      </c>
      <c r="S31" s="4">
        <f t="shared" si="4"/>
        <v>1545858.61039946</v>
      </c>
      <c r="T31" s="4">
        <f t="shared" si="5"/>
        <v>4096525.3175585689</v>
      </c>
      <c r="U31" s="4">
        <v>358.7</v>
      </c>
      <c r="V31" s="4">
        <v>9.1999999999999998E-2</v>
      </c>
      <c r="W31" s="4">
        <v>0</v>
      </c>
    </row>
    <row r="32" spans="1:25" x14ac:dyDescent="0.25">
      <c r="A32" s="4" t="s">
        <v>27</v>
      </c>
      <c r="B32" s="4" t="s">
        <v>28</v>
      </c>
      <c r="C32" s="4">
        <v>1</v>
      </c>
      <c r="D32" s="4">
        <v>1</v>
      </c>
      <c r="E32" s="4">
        <f t="shared" si="0"/>
        <v>1</v>
      </c>
      <c r="F32" s="4">
        <v>269.40639270000003</v>
      </c>
      <c r="G32" s="4">
        <v>713.92694070000005</v>
      </c>
      <c r="H32" s="4">
        <v>112.1</v>
      </c>
      <c r="I32" s="4">
        <v>0.11210000000000001</v>
      </c>
      <c r="J32" s="4">
        <v>1.121E-4</v>
      </c>
      <c r="K32" s="4">
        <v>0.24713790199999999</v>
      </c>
      <c r="L32" s="4">
        <v>1.0999999999999999E-2</v>
      </c>
      <c r="M32" s="4">
        <v>2.9</v>
      </c>
      <c r="N32" s="4">
        <v>24.106956749999998</v>
      </c>
      <c r="O32" s="4">
        <f t="shared" si="1"/>
        <v>9.2034509503643405E-2</v>
      </c>
      <c r="P32" s="4">
        <f t="shared" si="2"/>
        <v>6.7512089601665028</v>
      </c>
      <c r="Q32" s="4">
        <f t="shared" si="6"/>
        <v>17.148070758822918</v>
      </c>
      <c r="R32" s="4">
        <f t="shared" si="3"/>
        <v>41.746200934239646</v>
      </c>
      <c r="S32" s="4">
        <f t="shared" si="4"/>
        <v>100.32732740744927</v>
      </c>
      <c r="T32" s="4">
        <f t="shared" si="5"/>
        <v>265.86741762974054</v>
      </c>
      <c r="U32" s="4">
        <v>94.6</v>
      </c>
      <c r="V32" s="4">
        <v>0.2</v>
      </c>
      <c r="W32" s="4">
        <v>0</v>
      </c>
      <c r="Y32" s="4" t="s">
        <v>402</v>
      </c>
    </row>
    <row r="33" spans="1:25" x14ac:dyDescent="0.25">
      <c r="A33" s="4" t="s">
        <v>27</v>
      </c>
      <c r="B33" s="4" t="s">
        <v>28</v>
      </c>
      <c r="C33" s="4">
        <v>2</v>
      </c>
      <c r="D33" s="4">
        <v>1</v>
      </c>
      <c r="E33" s="4">
        <f t="shared" si="0"/>
        <v>2</v>
      </c>
      <c r="F33" s="4">
        <v>1159.3366980000001</v>
      </c>
      <c r="G33" s="4">
        <v>3072.2422499999998</v>
      </c>
      <c r="H33" s="4">
        <v>482.4</v>
      </c>
      <c r="I33" s="4">
        <v>0.4824</v>
      </c>
      <c r="J33" s="4">
        <v>4.8240000000000002E-4</v>
      </c>
      <c r="K33" s="4">
        <v>1.063508688</v>
      </c>
      <c r="L33" s="4">
        <v>1.0999999999999999E-2</v>
      </c>
      <c r="M33" s="4">
        <v>2.9</v>
      </c>
      <c r="N33" s="4">
        <v>39.874448970000003</v>
      </c>
      <c r="O33" s="4">
        <f t="shared" si="1"/>
        <v>0.52152975596050932</v>
      </c>
      <c r="P33" s="4">
        <f t="shared" si="2"/>
        <v>12.27863135631044</v>
      </c>
      <c r="Q33" s="4">
        <f t="shared" si="6"/>
        <v>31.187723645028516</v>
      </c>
      <c r="R33" s="4">
        <f t="shared" si="3"/>
        <v>236.56219936338658</v>
      </c>
      <c r="S33" s="4">
        <f t="shared" si="4"/>
        <v>568.52246903000855</v>
      </c>
      <c r="T33" s="4">
        <f t="shared" si="5"/>
        <v>1506.5845429295225</v>
      </c>
      <c r="U33" s="4">
        <v>94.6</v>
      </c>
      <c r="V33" s="4">
        <v>0.2</v>
      </c>
      <c r="W33" s="4">
        <v>0</v>
      </c>
    </row>
    <row r="34" spans="1:25" x14ac:dyDescent="0.25">
      <c r="A34" s="4" t="s">
        <v>27</v>
      </c>
      <c r="B34" s="4" t="s">
        <v>28</v>
      </c>
      <c r="C34" s="4">
        <v>3</v>
      </c>
      <c r="D34" s="4">
        <v>1</v>
      </c>
      <c r="E34" s="4">
        <f t="shared" si="0"/>
        <v>3</v>
      </c>
      <c r="F34" s="4">
        <v>3106.2244649999998</v>
      </c>
      <c r="G34" s="4">
        <v>8231.4948330000007</v>
      </c>
      <c r="H34" s="4">
        <v>1292.5</v>
      </c>
      <c r="I34" s="4">
        <v>1.2925</v>
      </c>
      <c r="J34" s="4">
        <v>1.2925E-3</v>
      </c>
      <c r="K34" s="4">
        <v>2.84947135</v>
      </c>
      <c r="L34" s="4">
        <v>1.0999999999999999E-2</v>
      </c>
      <c r="M34" s="4">
        <v>2.9</v>
      </c>
      <c r="N34" s="4">
        <v>56.013011069999997</v>
      </c>
      <c r="O34" s="4">
        <f t="shared" si="1"/>
        <v>1.2955333785002165</v>
      </c>
      <c r="P34" s="4">
        <f t="shared" si="2"/>
        <v>16.804102057285473</v>
      </c>
      <c r="Q34" s="4">
        <f t="shared" si="6"/>
        <v>42.6824192255051</v>
      </c>
      <c r="R34" s="4">
        <f t="shared" si="3"/>
        <v>587.64475442489709</v>
      </c>
      <c r="S34" s="4">
        <f t="shared" si="4"/>
        <v>1412.2680952292651</v>
      </c>
      <c r="T34" s="4">
        <f t="shared" si="5"/>
        <v>3742.5104523575524</v>
      </c>
      <c r="U34" s="4">
        <v>94.6</v>
      </c>
      <c r="V34" s="4">
        <v>0.2</v>
      </c>
      <c r="W34" s="4">
        <v>0</v>
      </c>
    </row>
    <row r="35" spans="1:25" x14ac:dyDescent="0.25">
      <c r="A35" s="4" t="s">
        <v>27</v>
      </c>
      <c r="B35" s="4" t="s">
        <v>28</v>
      </c>
      <c r="C35" s="4">
        <v>4</v>
      </c>
      <c r="D35" s="4">
        <v>1</v>
      </c>
      <c r="E35" s="4">
        <f t="shared" si="0"/>
        <v>4</v>
      </c>
      <c r="F35" s="4">
        <v>5996.8757509999996</v>
      </c>
      <c r="G35" s="4">
        <v>15891.720740000001</v>
      </c>
      <c r="H35" s="4">
        <v>2495.3000000000002</v>
      </c>
      <c r="I35" s="4">
        <v>2.4952999999999999</v>
      </c>
      <c r="J35" s="4">
        <v>2.4953000000000002E-3</v>
      </c>
      <c r="K35" s="4">
        <v>5.5011882859999996</v>
      </c>
      <c r="L35" s="4">
        <v>1.0999999999999999E-2</v>
      </c>
      <c r="M35" s="4">
        <v>2.9</v>
      </c>
      <c r="N35" s="4">
        <v>70.275424290000004</v>
      </c>
      <c r="O35" s="4">
        <f t="shared" si="1"/>
        <v>2.30886320464082</v>
      </c>
      <c r="P35" s="4">
        <f t="shared" si="2"/>
        <v>20.509244092327101</v>
      </c>
      <c r="Q35" s="4">
        <f t="shared" si="6"/>
        <v>52.093479994510837</v>
      </c>
      <c r="R35" s="4">
        <f t="shared" si="3"/>
        <v>1047.2839784819244</v>
      </c>
      <c r="S35" s="4">
        <f t="shared" si="4"/>
        <v>2516.9045385290178</v>
      </c>
      <c r="T35" s="4">
        <f t="shared" si="5"/>
        <v>6669.7970271018967</v>
      </c>
      <c r="U35" s="4">
        <v>94.6</v>
      </c>
      <c r="V35" s="4">
        <v>0.2</v>
      </c>
      <c r="W35" s="4">
        <v>0</v>
      </c>
    </row>
    <row r="36" spans="1:25" x14ac:dyDescent="0.25">
      <c r="A36" s="4" t="s">
        <v>27</v>
      </c>
      <c r="B36" s="4" t="s">
        <v>28</v>
      </c>
      <c r="C36" s="4">
        <v>5</v>
      </c>
      <c r="D36" s="4">
        <v>1</v>
      </c>
      <c r="E36" s="4">
        <f t="shared" si="0"/>
        <v>5</v>
      </c>
      <c r="F36" s="4">
        <v>7692.14131</v>
      </c>
      <c r="G36" s="4">
        <v>20384.174470000002</v>
      </c>
      <c r="H36" s="4">
        <v>3200.6999989999999</v>
      </c>
      <c r="I36" s="4">
        <v>3.2006999989999998</v>
      </c>
      <c r="J36" s="4">
        <v>3.2006999999999999E-3</v>
      </c>
      <c r="K36" s="4">
        <v>7.0563272320000001</v>
      </c>
      <c r="L36" s="4">
        <v>1.0999999999999999E-2</v>
      </c>
      <c r="M36" s="4">
        <v>2.9</v>
      </c>
      <c r="N36" s="4">
        <v>76.574998100000002</v>
      </c>
      <c r="O36" s="4">
        <f t="shared" si="1"/>
        <v>3.4445340186513107</v>
      </c>
      <c r="P36" s="4">
        <f t="shared" si="2"/>
        <v>23.54275782093762</v>
      </c>
      <c r="Q36" s="4">
        <f t="shared" si="6"/>
        <v>59.798604865181552</v>
      </c>
      <c r="R36" s="4">
        <f t="shared" si="3"/>
        <v>1562.4162071700841</v>
      </c>
      <c r="S36" s="4">
        <f t="shared" si="4"/>
        <v>3754.9055687817449</v>
      </c>
      <c r="T36" s="4">
        <f t="shared" si="5"/>
        <v>9950.4997572716238</v>
      </c>
      <c r="U36" s="4">
        <v>94.6</v>
      </c>
      <c r="V36" s="4">
        <v>0.2</v>
      </c>
      <c r="W36" s="4">
        <v>0</v>
      </c>
    </row>
    <row r="37" spans="1:25" x14ac:dyDescent="0.25">
      <c r="A37" s="4" t="s">
        <v>27</v>
      </c>
      <c r="B37" s="4" t="s">
        <v>28</v>
      </c>
      <c r="C37" s="4">
        <v>6</v>
      </c>
      <c r="D37" s="4">
        <v>1</v>
      </c>
      <c r="E37" s="4">
        <f t="shared" si="0"/>
        <v>6</v>
      </c>
      <c r="F37" s="4">
        <v>10142.27349</v>
      </c>
      <c r="G37" s="4">
        <v>26877.02475</v>
      </c>
      <c r="H37" s="4">
        <v>4220.1999990000004</v>
      </c>
      <c r="I37" s="4">
        <v>4.2201999990000001</v>
      </c>
      <c r="J37" s="4">
        <v>4.2202000000000003E-3</v>
      </c>
      <c r="K37" s="4">
        <v>9.3039373219999995</v>
      </c>
      <c r="L37" s="4">
        <v>1.0999999999999999E-2</v>
      </c>
      <c r="M37" s="4">
        <v>2.9</v>
      </c>
      <c r="N37" s="4">
        <v>84.235793580000006</v>
      </c>
      <c r="O37" s="4">
        <f t="shared" si="1"/>
        <v>4.6072794511240875</v>
      </c>
      <c r="P37" s="4">
        <f t="shared" si="2"/>
        <v>26.026388800435313</v>
      </c>
      <c r="Q37" s="4">
        <f t="shared" si="6"/>
        <v>66.107027553105695</v>
      </c>
      <c r="R37" s="4">
        <f t="shared" si="3"/>
        <v>2089.8292908184121</v>
      </c>
      <c r="S37" s="4">
        <f t="shared" si="4"/>
        <v>5022.4207902389144</v>
      </c>
      <c r="T37" s="4">
        <f t="shared" si="5"/>
        <v>13309.415094133123</v>
      </c>
      <c r="U37" s="4">
        <v>94.6</v>
      </c>
      <c r="V37" s="4">
        <v>0.2</v>
      </c>
      <c r="W37" s="4">
        <v>0</v>
      </c>
    </row>
    <row r="38" spans="1:25" x14ac:dyDescent="0.25">
      <c r="A38" s="4" t="s">
        <v>27</v>
      </c>
      <c r="B38" s="4" t="s">
        <v>28</v>
      </c>
      <c r="C38" s="4">
        <v>7</v>
      </c>
      <c r="D38" s="4">
        <v>1</v>
      </c>
      <c r="E38" s="4">
        <f t="shared" si="0"/>
        <v>7</v>
      </c>
      <c r="F38" s="4">
        <v>11392.21341</v>
      </c>
      <c r="G38" s="4">
        <v>30189.365549999999</v>
      </c>
      <c r="H38" s="4">
        <v>4740.3</v>
      </c>
      <c r="I38" s="4">
        <v>4.7403000000000004</v>
      </c>
      <c r="J38" s="4">
        <v>4.7403000000000002E-3</v>
      </c>
      <c r="K38" s="4">
        <v>10.450560189999999</v>
      </c>
      <c r="L38" s="4">
        <v>1.0999999999999999E-2</v>
      </c>
      <c r="M38" s="4">
        <v>2.9</v>
      </c>
      <c r="N38" s="4">
        <v>87.680109529999996</v>
      </c>
      <c r="O38" s="4">
        <f t="shared" si="1"/>
        <v>5.730467912253193</v>
      </c>
      <c r="P38" s="4">
        <f t="shared" si="2"/>
        <v>28.059813862647253</v>
      </c>
      <c r="Q38" s="4">
        <f t="shared" si="6"/>
        <v>71.271927211124023</v>
      </c>
      <c r="R38" s="4">
        <f t="shared" si="3"/>
        <v>2599.2996127465017</v>
      </c>
      <c r="S38" s="4">
        <f t="shared" si="4"/>
        <v>6246.8147386361488</v>
      </c>
      <c r="T38" s="4">
        <f t="shared" si="5"/>
        <v>16554.059057385795</v>
      </c>
      <c r="U38" s="4">
        <v>94.6</v>
      </c>
      <c r="V38" s="4">
        <v>0.2</v>
      </c>
      <c r="W38" s="4">
        <v>0</v>
      </c>
    </row>
    <row r="39" spans="1:25" x14ac:dyDescent="0.25">
      <c r="A39" s="4" t="s">
        <v>27</v>
      </c>
      <c r="B39" s="4" t="s">
        <v>28</v>
      </c>
      <c r="C39" s="4">
        <v>8</v>
      </c>
      <c r="D39" s="4">
        <v>1</v>
      </c>
      <c r="E39" s="4">
        <f t="shared" si="0"/>
        <v>8</v>
      </c>
      <c r="F39" s="4">
        <v>12774.81374</v>
      </c>
      <c r="G39" s="4">
        <v>33853.256419999998</v>
      </c>
      <c r="H39" s="4">
        <v>5315.5999970000003</v>
      </c>
      <c r="I39" s="4">
        <v>5.3155999969999996</v>
      </c>
      <c r="J39" s="4">
        <v>5.3156000000000002E-3</v>
      </c>
      <c r="K39" s="4">
        <v>11.718878070000001</v>
      </c>
      <c r="L39" s="4">
        <v>1.0999999999999999E-2</v>
      </c>
      <c r="M39" s="4">
        <v>2.9</v>
      </c>
      <c r="N39" s="4">
        <v>91.212642349999996</v>
      </c>
      <c r="O39" s="4">
        <f t="shared" si="1"/>
        <v>6.7730209639303141</v>
      </c>
      <c r="P39" s="4">
        <f t="shared" si="2"/>
        <v>29.724641495159684</v>
      </c>
      <c r="Q39" s="4">
        <f t="shared" si="6"/>
        <v>75.500589397705596</v>
      </c>
      <c r="R39" s="4">
        <f t="shared" si="3"/>
        <v>3072.1942846977322</v>
      </c>
      <c r="S39" s="4">
        <f t="shared" si="4"/>
        <v>7383.3075815855145</v>
      </c>
      <c r="T39" s="4">
        <f t="shared" si="5"/>
        <v>19565.765091201614</v>
      </c>
      <c r="U39" s="4">
        <v>94.6</v>
      </c>
      <c r="V39" s="4">
        <v>0.2</v>
      </c>
      <c r="W39" s="4">
        <v>0</v>
      </c>
    </row>
    <row r="40" spans="1:25" x14ac:dyDescent="0.25">
      <c r="A40" s="4" t="s">
        <v>27</v>
      </c>
      <c r="B40" s="4" t="s">
        <v>28</v>
      </c>
      <c r="C40" s="4">
        <v>9</v>
      </c>
      <c r="D40" s="4">
        <v>1</v>
      </c>
      <c r="E40" s="4">
        <f t="shared" si="0"/>
        <v>9</v>
      </c>
      <c r="F40" s="4">
        <v>13862.052390000001</v>
      </c>
      <c r="G40" s="4">
        <v>36734.438840000003</v>
      </c>
      <c r="H40" s="4">
        <v>5767.9999989999997</v>
      </c>
      <c r="I40" s="4">
        <v>5.7679999989999997</v>
      </c>
      <c r="J40" s="4">
        <v>5.7679999999999997E-3</v>
      </c>
      <c r="K40" s="4">
        <v>12.716248159999999</v>
      </c>
      <c r="L40" s="4">
        <v>1.0999999999999999E-2</v>
      </c>
      <c r="M40" s="4">
        <v>2.9</v>
      </c>
      <c r="N40" s="4">
        <v>93.818199050000004</v>
      </c>
      <c r="O40" s="4">
        <f t="shared" si="1"/>
        <v>7.7134843081816431</v>
      </c>
      <c r="P40" s="4">
        <f t="shared" si="2"/>
        <v>31.087687076471614</v>
      </c>
      <c r="Q40" s="4">
        <f t="shared" si="6"/>
        <v>78.962725174237903</v>
      </c>
      <c r="R40" s="4">
        <f t="shared" si="3"/>
        <v>3498.7817892342641</v>
      </c>
      <c r="S40" s="4">
        <f t="shared" si="4"/>
        <v>8408.5118703058488</v>
      </c>
      <c r="T40" s="4">
        <f t="shared" si="5"/>
        <v>22282.5564563105</v>
      </c>
      <c r="U40" s="4">
        <v>94.6</v>
      </c>
      <c r="V40" s="4">
        <v>0.2</v>
      </c>
      <c r="W40" s="4">
        <v>0</v>
      </c>
    </row>
    <row r="41" spans="1:25" x14ac:dyDescent="0.25">
      <c r="A41" s="4" t="s">
        <v>27</v>
      </c>
      <c r="B41" s="4" t="s">
        <v>28</v>
      </c>
      <c r="C41" s="4">
        <v>10</v>
      </c>
      <c r="D41" s="4">
        <v>1</v>
      </c>
      <c r="E41" s="4">
        <f t="shared" si="0"/>
        <v>10</v>
      </c>
      <c r="F41" s="4">
        <v>14179.28383</v>
      </c>
      <c r="G41" s="4">
        <v>37575.102140000003</v>
      </c>
      <c r="H41" s="4">
        <v>5900.0000019999998</v>
      </c>
      <c r="I41" s="4">
        <v>5.9000000019999996</v>
      </c>
      <c r="J41" s="4">
        <v>5.8999999999999999E-3</v>
      </c>
      <c r="K41" s="4">
        <v>13.007258</v>
      </c>
      <c r="L41" s="4">
        <v>1.0999999999999999E-2</v>
      </c>
      <c r="M41" s="4">
        <v>2.9</v>
      </c>
      <c r="N41" s="4">
        <v>94.553069030000003</v>
      </c>
      <c r="O41" s="4">
        <f t="shared" si="1"/>
        <v>8.5441558765404739</v>
      </c>
      <c r="P41" s="4">
        <f t="shared" si="2"/>
        <v>32.203654411738754</v>
      </c>
      <c r="Q41" s="4">
        <f t="shared" si="6"/>
        <v>81.79728220581643</v>
      </c>
      <c r="R41" s="4">
        <f t="shared" si="3"/>
        <v>3875.5685227116119</v>
      </c>
      <c r="S41" s="4">
        <f t="shared" si="4"/>
        <v>9314.0315373987305</v>
      </c>
      <c r="T41" s="4">
        <f t="shared" si="5"/>
        <v>24682.183574106635</v>
      </c>
      <c r="U41" s="4">
        <v>94.6</v>
      </c>
      <c r="V41" s="4">
        <v>0.2</v>
      </c>
      <c r="W41" s="4">
        <v>0</v>
      </c>
    </row>
    <row r="42" spans="1:25" x14ac:dyDescent="0.25">
      <c r="A42" s="4" t="s">
        <v>29</v>
      </c>
      <c r="B42" s="4" t="s">
        <v>30</v>
      </c>
      <c r="C42" s="4">
        <v>1</v>
      </c>
      <c r="D42" s="4">
        <v>7</v>
      </c>
      <c r="E42" s="2">
        <f t="shared" si="0"/>
        <v>7</v>
      </c>
      <c r="F42" s="4">
        <v>1355.00938</v>
      </c>
      <c r="G42" s="4">
        <v>3590.52486</v>
      </c>
      <c r="H42" s="4">
        <v>563.81940299999997</v>
      </c>
      <c r="I42" s="4">
        <v>0.563819403</v>
      </c>
      <c r="J42" s="4">
        <v>5.6381900000000002E-4</v>
      </c>
      <c r="K42" s="4">
        <v>1.243007532</v>
      </c>
      <c r="L42" s="4">
        <v>3.2499999999999999E-3</v>
      </c>
      <c r="M42" s="4">
        <v>3</v>
      </c>
      <c r="N42" s="4">
        <v>55.772342469999998</v>
      </c>
      <c r="O42" s="4">
        <f t="shared" si="1"/>
        <v>27.496406542055972</v>
      </c>
      <c r="P42" s="4">
        <f t="shared" si="2"/>
        <v>61.63857107120932</v>
      </c>
      <c r="Q42" s="4">
        <f t="shared" si="6"/>
        <v>156.56197052087168</v>
      </c>
      <c r="R42" s="4">
        <f t="shared" si="3"/>
        <v>12472.175042436325</v>
      </c>
      <c r="S42" s="4">
        <f t="shared" si="4"/>
        <v>29973.984721067831</v>
      </c>
      <c r="T42" s="4">
        <f t="shared" si="5"/>
        <v>79431.059510829742</v>
      </c>
      <c r="U42" s="4">
        <v>311</v>
      </c>
      <c r="V42" s="4">
        <v>0.1</v>
      </c>
      <c r="W42" s="4">
        <v>0</v>
      </c>
      <c r="Y42" s="4" t="s">
        <v>402</v>
      </c>
    </row>
    <row r="43" spans="1:25" x14ac:dyDescent="0.25">
      <c r="A43" s="4" t="s">
        <v>29</v>
      </c>
      <c r="B43" s="4" t="s">
        <v>30</v>
      </c>
      <c r="C43" s="4">
        <v>2</v>
      </c>
      <c r="D43" s="4">
        <v>7</v>
      </c>
      <c r="E43" s="2">
        <f t="shared" si="0"/>
        <v>14</v>
      </c>
      <c r="F43" s="4">
        <v>9019.2820400000001</v>
      </c>
      <c r="G43" s="4">
        <v>23901.197400000001</v>
      </c>
      <c r="H43" s="4">
        <v>3752.9232569999999</v>
      </c>
      <c r="I43" s="4">
        <v>3.752923257</v>
      </c>
      <c r="J43" s="4">
        <v>3.752923E-3</v>
      </c>
      <c r="K43" s="4">
        <v>8.2737696710000002</v>
      </c>
      <c r="L43" s="4">
        <v>3.2499999999999999E-3</v>
      </c>
      <c r="M43" s="4">
        <v>3</v>
      </c>
      <c r="N43" s="4">
        <v>104.9128716</v>
      </c>
      <c r="O43" s="4">
        <f t="shared" si="1"/>
        <v>92.168043582290295</v>
      </c>
      <c r="P43" s="4">
        <f t="shared" si="2"/>
        <v>92.247379611874166</v>
      </c>
      <c r="Q43" s="4">
        <f t="shared" si="6"/>
        <v>234.3083442141604</v>
      </c>
      <c r="R43" s="4">
        <f t="shared" si="3"/>
        <v>41806.771045481895</v>
      </c>
      <c r="S43" s="4">
        <f t="shared" si="4"/>
        <v>100472.89364451308</v>
      </c>
      <c r="T43" s="4">
        <f t="shared" si="5"/>
        <v>266253.16815795965</v>
      </c>
      <c r="U43" s="4">
        <v>311</v>
      </c>
      <c r="V43" s="4">
        <v>0.1</v>
      </c>
      <c r="W43" s="4">
        <v>0</v>
      </c>
    </row>
    <row r="44" spans="1:25" x14ac:dyDescent="0.25">
      <c r="A44" s="4" t="s">
        <v>29</v>
      </c>
      <c r="B44" s="4" t="s">
        <v>30</v>
      </c>
      <c r="C44" s="4">
        <v>3</v>
      </c>
      <c r="D44" s="4">
        <v>7</v>
      </c>
      <c r="E44" s="2">
        <f t="shared" si="0"/>
        <v>21</v>
      </c>
      <c r="F44" s="4">
        <v>20847.385399999999</v>
      </c>
      <c r="G44" s="4">
        <v>55245.121400000004</v>
      </c>
      <c r="H44" s="4">
        <v>8674.5970649999999</v>
      </c>
      <c r="I44" s="4">
        <v>8.6745970650000004</v>
      </c>
      <c r="J44" s="4">
        <v>8.6745969999999992E-3</v>
      </c>
      <c r="K44" s="4">
        <v>19.124190179999999</v>
      </c>
      <c r="L44" s="4">
        <v>3.2499999999999999E-3</v>
      </c>
      <c r="M44" s="4">
        <v>3</v>
      </c>
      <c r="N44" s="4">
        <v>138.7145391</v>
      </c>
      <c r="O44" s="4">
        <f t="shared" si="1"/>
        <v>145.64793740220117</v>
      </c>
      <c r="P44" s="4">
        <f t="shared" si="2"/>
        <v>107.44726409973332</v>
      </c>
      <c r="Q44" s="4">
        <f t="shared" si="6"/>
        <v>272.91605081332261</v>
      </c>
      <c r="R44" s="4">
        <f t="shared" si="3"/>
        <v>66064.871679564356</v>
      </c>
      <c r="S44" s="4">
        <f t="shared" si="4"/>
        <v>158771.62143610758</v>
      </c>
      <c r="T44" s="4">
        <f t="shared" si="5"/>
        <v>420744.7968056851</v>
      </c>
      <c r="U44" s="4">
        <v>311</v>
      </c>
      <c r="V44" s="4">
        <v>0.1</v>
      </c>
      <c r="W44" s="4">
        <v>0</v>
      </c>
    </row>
    <row r="45" spans="1:25" x14ac:dyDescent="0.25">
      <c r="A45" s="4" t="s">
        <v>29</v>
      </c>
      <c r="B45" s="4" t="s">
        <v>30</v>
      </c>
      <c r="C45" s="4">
        <v>4</v>
      </c>
      <c r="D45" s="4">
        <v>7</v>
      </c>
      <c r="E45" s="2">
        <f t="shared" si="0"/>
        <v>28</v>
      </c>
      <c r="F45" s="4">
        <v>32899.059300000001</v>
      </c>
      <c r="G45" s="4">
        <v>87183.557100000005</v>
      </c>
      <c r="H45" s="4">
        <v>13689.298570000001</v>
      </c>
      <c r="I45" s="4">
        <v>13.68929857</v>
      </c>
      <c r="J45" s="4">
        <v>1.3689299E-2</v>
      </c>
      <c r="K45" s="4">
        <v>30.179701420000001</v>
      </c>
      <c r="L45" s="4">
        <v>3.2499999999999999E-3</v>
      </c>
      <c r="M45" s="4">
        <v>3</v>
      </c>
      <c r="N45" s="4">
        <v>161.49755250000001</v>
      </c>
      <c r="O45" s="4">
        <f t="shared" si="1"/>
        <v>178.54946922656171</v>
      </c>
      <c r="P45" s="4">
        <f t="shared" si="2"/>
        <v>114.9953033557312</v>
      </c>
      <c r="Q45" s="4">
        <f t="shared" si="6"/>
        <v>292.08807052355723</v>
      </c>
      <c r="R45" s="4">
        <f t="shared" si="3"/>
        <v>80988.773224665347</v>
      </c>
      <c r="S45" s="4">
        <f t="shared" si="4"/>
        <v>194637.76309700878</v>
      </c>
      <c r="T45" s="4">
        <f t="shared" si="5"/>
        <v>515790.07220707322</v>
      </c>
      <c r="U45" s="4">
        <v>311</v>
      </c>
      <c r="V45" s="4">
        <v>0.1</v>
      </c>
      <c r="W45" s="4">
        <v>0</v>
      </c>
    </row>
    <row r="46" spans="1:25" x14ac:dyDescent="0.25">
      <c r="A46" s="4" t="s">
        <v>29</v>
      </c>
      <c r="B46" s="4" t="s">
        <v>30</v>
      </c>
      <c r="C46" s="4">
        <v>5</v>
      </c>
      <c r="D46" s="4">
        <v>7</v>
      </c>
      <c r="E46" s="2">
        <f t="shared" si="0"/>
        <v>35</v>
      </c>
      <c r="F46" s="4">
        <v>43204.537799999998</v>
      </c>
      <c r="G46" s="4">
        <v>114492.325</v>
      </c>
      <c r="H46" s="4">
        <v>17977.408179999999</v>
      </c>
      <c r="I46" s="4">
        <v>17.977408180000001</v>
      </c>
      <c r="J46" s="4">
        <v>1.7977408E-2</v>
      </c>
      <c r="K46" s="4">
        <v>39.633353620000001</v>
      </c>
      <c r="L46" s="4">
        <v>3.2499999999999999E-3</v>
      </c>
      <c r="M46" s="4">
        <v>3</v>
      </c>
      <c r="N46" s="4">
        <v>176.85387209999999</v>
      </c>
      <c r="O46" s="4">
        <f t="shared" si="1"/>
        <v>196.58407150030726</v>
      </c>
      <c r="P46" s="4">
        <f t="shared" si="2"/>
        <v>118.74354872270037</v>
      </c>
      <c r="Q46" s="4">
        <f t="shared" si="6"/>
        <v>301.60861375565895</v>
      </c>
      <c r="R46" s="4">
        <f t="shared" si="3"/>
        <v>89169.140940528188</v>
      </c>
      <c r="S46" s="4">
        <f t="shared" si="4"/>
        <v>214297.38269773658</v>
      </c>
      <c r="T46" s="4">
        <f t="shared" si="5"/>
        <v>567888.06414900196</v>
      </c>
      <c r="U46" s="4">
        <v>311</v>
      </c>
      <c r="V46" s="4">
        <v>0.1</v>
      </c>
      <c r="W46" s="4">
        <v>0</v>
      </c>
    </row>
    <row r="47" spans="1:25" x14ac:dyDescent="0.25">
      <c r="A47" s="4" t="s">
        <v>29</v>
      </c>
      <c r="B47" s="4" t="s">
        <v>30</v>
      </c>
      <c r="C47" s="4">
        <v>6</v>
      </c>
      <c r="D47" s="4">
        <v>7</v>
      </c>
      <c r="E47" s="2">
        <f t="shared" si="0"/>
        <v>42</v>
      </c>
      <c r="F47" s="4">
        <v>51223.1927</v>
      </c>
      <c r="G47" s="4">
        <v>135742.56099999999</v>
      </c>
      <c r="H47" s="4">
        <v>21313.97048</v>
      </c>
      <c r="I47" s="4">
        <v>21.313970479999998</v>
      </c>
      <c r="J47" s="4">
        <v>2.1313970000000002E-2</v>
      </c>
      <c r="K47" s="4">
        <v>46.989205609999999</v>
      </c>
      <c r="L47" s="4">
        <v>3.2499999999999999E-3</v>
      </c>
      <c r="M47" s="4">
        <v>3</v>
      </c>
      <c r="N47" s="4">
        <v>187.1803836</v>
      </c>
      <c r="O47" s="4">
        <f t="shared" si="1"/>
        <v>205.9741944976561</v>
      </c>
      <c r="P47" s="4">
        <f t="shared" si="2"/>
        <v>120.6048722869415</v>
      </c>
      <c r="Q47" s="4">
        <f t="shared" si="6"/>
        <v>306.33637560883142</v>
      </c>
      <c r="R47" s="4">
        <f t="shared" si="3"/>
        <v>93428.434150854155</v>
      </c>
      <c r="S47" s="4">
        <f t="shared" si="4"/>
        <v>224533.60766847909</v>
      </c>
      <c r="T47" s="4">
        <f t="shared" si="5"/>
        <v>595014.06032146956</v>
      </c>
      <c r="U47" s="4">
        <v>311</v>
      </c>
      <c r="V47" s="4">
        <v>0.1</v>
      </c>
      <c r="W47" s="4">
        <v>0</v>
      </c>
    </row>
    <row r="48" spans="1:25" x14ac:dyDescent="0.25">
      <c r="A48" s="4" t="s">
        <v>29</v>
      </c>
      <c r="B48" s="4" t="s">
        <v>30</v>
      </c>
      <c r="C48" s="4">
        <v>7</v>
      </c>
      <c r="D48" s="4">
        <v>7</v>
      </c>
      <c r="E48" s="2">
        <f t="shared" si="0"/>
        <v>49</v>
      </c>
      <c r="F48" s="4">
        <v>57132.702899999997</v>
      </c>
      <c r="G48" s="4">
        <v>151401.76300000001</v>
      </c>
      <c r="H48" s="4">
        <v>23772.917679999999</v>
      </c>
      <c r="I48" s="4">
        <v>23.772917679999999</v>
      </c>
      <c r="J48" s="4">
        <v>2.3772918000000001E-2</v>
      </c>
      <c r="K48" s="4">
        <v>52.41024977</v>
      </c>
      <c r="L48" s="4">
        <v>3.2499999999999999E-3</v>
      </c>
      <c r="M48" s="4">
        <v>3</v>
      </c>
      <c r="N48" s="4">
        <v>194.11825339999999</v>
      </c>
      <c r="O48" s="4">
        <f t="shared" si="1"/>
        <v>210.74628969939025</v>
      </c>
      <c r="P48" s="4">
        <f t="shared" si="2"/>
        <v>121.5291782145443</v>
      </c>
      <c r="Q48" s="4">
        <f t="shared" si="6"/>
        <v>308.68411266494252</v>
      </c>
      <c r="R48" s="4">
        <f t="shared" si="3"/>
        <v>95593.022697512613</v>
      </c>
      <c r="S48" s="4">
        <f t="shared" si="4"/>
        <v>229735.69501925647</v>
      </c>
      <c r="T48" s="4">
        <f t="shared" si="5"/>
        <v>608799.59180102963</v>
      </c>
      <c r="U48" s="4">
        <v>311</v>
      </c>
      <c r="V48" s="4">
        <v>0.1</v>
      </c>
      <c r="W48" s="4">
        <v>0</v>
      </c>
    </row>
    <row r="49" spans="1:44" x14ac:dyDescent="0.25">
      <c r="A49" s="4" t="s">
        <v>29</v>
      </c>
      <c r="B49" s="4" t="s">
        <v>30</v>
      </c>
      <c r="C49" s="4">
        <v>8</v>
      </c>
      <c r="D49" s="4">
        <v>7</v>
      </c>
      <c r="E49" s="2">
        <f t="shared" si="0"/>
        <v>56</v>
      </c>
      <c r="F49" s="4">
        <v>61342.911800000002</v>
      </c>
      <c r="G49" s="4">
        <v>162558.266</v>
      </c>
      <c r="H49" s="4">
        <v>25524.785599999999</v>
      </c>
      <c r="I49" s="4">
        <v>25.524785600000001</v>
      </c>
      <c r="J49" s="4">
        <v>2.5524786000000001E-2</v>
      </c>
      <c r="K49" s="4">
        <v>56.272452829999999</v>
      </c>
      <c r="L49" s="4">
        <v>3.2499999999999999E-3</v>
      </c>
      <c r="M49" s="4">
        <v>3</v>
      </c>
      <c r="N49" s="4">
        <v>198.7740015</v>
      </c>
      <c r="O49" s="4">
        <f t="shared" si="1"/>
        <v>213.14318719559066</v>
      </c>
      <c r="P49" s="4">
        <f t="shared" si="2"/>
        <v>121.98817495439913</v>
      </c>
      <c r="Q49" s="4">
        <f t="shared" si="6"/>
        <v>309.8499643841738</v>
      </c>
      <c r="R49" s="4">
        <f t="shared" si="3"/>
        <v>96680.238406433156</v>
      </c>
      <c r="S49" s="4">
        <f t="shared" si="4"/>
        <v>232348.56622550625</v>
      </c>
      <c r="T49" s="4">
        <f t="shared" si="5"/>
        <v>615723.70049759152</v>
      </c>
      <c r="U49" s="4">
        <v>311</v>
      </c>
      <c r="V49" s="4">
        <v>0.1</v>
      </c>
      <c r="W49" s="4">
        <v>0</v>
      </c>
    </row>
    <row r="50" spans="1:44" x14ac:dyDescent="0.25">
      <c r="A50" s="4" t="s">
        <v>29</v>
      </c>
      <c r="B50" s="4" t="s">
        <v>30</v>
      </c>
      <c r="C50" s="4">
        <v>9</v>
      </c>
      <c r="D50" s="4">
        <v>7</v>
      </c>
      <c r="E50" s="2">
        <f t="shared" si="0"/>
        <v>63</v>
      </c>
      <c r="F50" s="4">
        <v>64280.782099999997</v>
      </c>
      <c r="G50" s="4">
        <v>170344.27299999999</v>
      </c>
      <c r="H50" s="4">
        <v>26747.23343</v>
      </c>
      <c r="I50" s="4">
        <v>26.747233430000001</v>
      </c>
      <c r="J50" s="4">
        <v>2.6747232999999999E-2</v>
      </c>
      <c r="K50" s="4">
        <v>58.967485770000003</v>
      </c>
      <c r="L50" s="4">
        <v>3.2499999999999999E-3</v>
      </c>
      <c r="M50" s="4">
        <v>3</v>
      </c>
      <c r="N50" s="4">
        <v>201.89791579999999</v>
      </c>
      <c r="O50" s="4">
        <f t="shared" si="1"/>
        <v>214.3401747990811</v>
      </c>
      <c r="P50" s="4">
        <f t="shared" si="2"/>
        <v>122.21610598989921</v>
      </c>
      <c r="Q50" s="4">
        <f t="shared" si="6"/>
        <v>310.428909214344</v>
      </c>
      <c r="R50" s="4">
        <f t="shared" si="3"/>
        <v>97223.183496058773</v>
      </c>
      <c r="S50" s="4">
        <f t="shared" si="4"/>
        <v>233653.40902681754</v>
      </c>
      <c r="T50" s="4">
        <f t="shared" si="5"/>
        <v>619181.53392106644</v>
      </c>
      <c r="U50" s="4">
        <v>311</v>
      </c>
      <c r="V50" s="4">
        <v>0.1</v>
      </c>
      <c r="W50" s="4">
        <v>0</v>
      </c>
    </row>
    <row r="51" spans="1:44" x14ac:dyDescent="0.25">
      <c r="A51" s="4" t="s">
        <v>29</v>
      </c>
      <c r="B51" s="4" t="s">
        <v>30</v>
      </c>
      <c r="C51" s="4">
        <v>10</v>
      </c>
      <c r="D51" s="4">
        <v>7</v>
      </c>
      <c r="E51" s="2">
        <f t="shared" si="0"/>
        <v>70</v>
      </c>
      <c r="F51" s="4">
        <v>66302.710800000001</v>
      </c>
      <c r="G51" s="4">
        <v>175702.084</v>
      </c>
      <c r="H51" s="4">
        <v>27588.557959999998</v>
      </c>
      <c r="I51" s="4">
        <v>27.588557959999999</v>
      </c>
      <c r="J51" s="4">
        <v>2.7588557999999999E-2</v>
      </c>
      <c r="K51" s="4">
        <v>60.822286660000003</v>
      </c>
      <c r="L51" s="4">
        <v>3.2499999999999999E-3</v>
      </c>
      <c r="M51" s="4">
        <v>3</v>
      </c>
      <c r="N51" s="4">
        <v>203.99297569999999</v>
      </c>
      <c r="O51" s="4">
        <f t="shared" si="1"/>
        <v>214.93624288163008</v>
      </c>
      <c r="P51" s="4">
        <f t="shared" si="2"/>
        <v>122.32929319240652</v>
      </c>
      <c r="Q51" s="4">
        <f t="shared" si="6"/>
        <v>310.71640470871256</v>
      </c>
      <c r="R51" s="4">
        <f t="shared" si="3"/>
        <v>97493.555751843887</v>
      </c>
      <c r="S51" s="4">
        <f t="shared" si="4"/>
        <v>234303.18613757243</v>
      </c>
      <c r="T51" s="4">
        <f t="shared" si="5"/>
        <v>620903.44326456694</v>
      </c>
      <c r="U51" s="4">
        <v>311</v>
      </c>
      <c r="V51" s="4">
        <v>0.1</v>
      </c>
      <c r="W51" s="4">
        <v>0</v>
      </c>
    </row>
    <row r="52" spans="1:44" x14ac:dyDescent="0.25">
      <c r="A52" s="2" t="s">
        <v>31</v>
      </c>
      <c r="B52" s="4" t="s">
        <v>32</v>
      </c>
      <c r="C52" s="4">
        <v>1</v>
      </c>
      <c r="D52" s="4">
        <v>1</v>
      </c>
      <c r="E52" s="4">
        <v>1</v>
      </c>
      <c r="F52" s="4">
        <v>49.194905069999997</v>
      </c>
      <c r="G52" s="4">
        <v>130.36649840000001</v>
      </c>
      <c r="H52" s="4">
        <f t="shared" ref="H52:H61" si="7">F52*3.65*5.7*20/1000</f>
        <v>20.469999999626999</v>
      </c>
      <c r="I52" s="4">
        <f t="shared" ref="I52:J61" si="8">H52/1000</f>
        <v>2.0469999999626998E-2</v>
      </c>
      <c r="J52" s="4">
        <f t="shared" si="8"/>
        <v>2.0469999999626999E-5</v>
      </c>
      <c r="K52" s="4">
        <f t="shared" ref="K52:K61" si="9">I52*2.20462</f>
        <v>4.5128571399177669E-2</v>
      </c>
      <c r="L52" s="3">
        <v>1.1599999999999999E-2</v>
      </c>
      <c r="M52" s="3">
        <v>3</v>
      </c>
      <c r="N52" s="4">
        <f t="shared" ref="N52:N61" si="10">(H52/L52)^(1/M52)</f>
        <v>12.084256948656494</v>
      </c>
      <c r="O52" s="4">
        <f t="shared" si="1"/>
        <v>0.13993882197345583</v>
      </c>
      <c r="P52" s="4">
        <f t="shared" si="2"/>
        <v>6.9376935203618979</v>
      </c>
      <c r="Q52" s="4">
        <f t="shared" si="6"/>
        <v>17.621741541719221</v>
      </c>
      <c r="R52" s="2">
        <f t="shared" si="3"/>
        <v>63.475257401935856</v>
      </c>
      <c r="S52" s="2">
        <f t="shared" si="4"/>
        <v>152.54808315774056</v>
      </c>
      <c r="T52" s="2">
        <f t="shared" si="5"/>
        <v>404.25242036801251</v>
      </c>
      <c r="U52" s="2">
        <f t="shared" ref="U52:U61" si="11">$AR$54</f>
        <v>29.172666666666665</v>
      </c>
      <c r="V52" s="2">
        <f t="shared" ref="V52:V61" si="12">$AR$55</f>
        <v>0.92646666666666677</v>
      </c>
      <c r="W52" s="2">
        <v>0</v>
      </c>
      <c r="Y52" s="4" t="s">
        <v>403</v>
      </c>
      <c r="Z52" s="4" t="s">
        <v>404</v>
      </c>
      <c r="AA52" s="4" t="s">
        <v>405</v>
      </c>
      <c r="AB52" s="4" t="s">
        <v>406</v>
      </c>
      <c r="AC52" s="4" t="s">
        <v>407</v>
      </c>
      <c r="AD52" s="4" t="s">
        <v>408</v>
      </c>
      <c r="AE52" s="4" t="s">
        <v>409</v>
      </c>
      <c r="AF52" s="4" t="s">
        <v>410</v>
      </c>
      <c r="AG52" s="4" t="s">
        <v>411</v>
      </c>
      <c r="AH52" s="4" t="s">
        <v>412</v>
      </c>
      <c r="AI52" s="4" t="s">
        <v>413</v>
      </c>
      <c r="AJ52" s="4" t="s">
        <v>414</v>
      </c>
      <c r="AK52" s="4" t="s">
        <v>415</v>
      </c>
      <c r="AL52" s="4" t="s">
        <v>416</v>
      </c>
      <c r="AM52" s="4" t="s">
        <v>417</v>
      </c>
      <c r="AN52" s="2" t="s">
        <v>418</v>
      </c>
      <c r="AO52" s="4" t="s">
        <v>419</v>
      </c>
      <c r="AP52" s="4" t="s">
        <v>420</v>
      </c>
      <c r="AR52" s="4" t="s">
        <v>421</v>
      </c>
    </row>
    <row r="53" spans="1:44" x14ac:dyDescent="0.25">
      <c r="A53" s="2" t="s">
        <v>31</v>
      </c>
      <c r="B53" s="4" t="s">
        <v>32</v>
      </c>
      <c r="C53" s="4">
        <v>2</v>
      </c>
      <c r="D53" s="4">
        <v>1</v>
      </c>
      <c r="E53" s="4">
        <f t="shared" ref="E53:E116" si="13">C53*D53</f>
        <v>2</v>
      </c>
      <c r="F53" s="4">
        <v>86.10910835</v>
      </c>
      <c r="G53" s="4">
        <v>228.18913710000001</v>
      </c>
      <c r="H53" s="4">
        <f t="shared" si="7"/>
        <v>35.829999984435005</v>
      </c>
      <c r="I53" s="4">
        <f t="shared" si="8"/>
        <v>3.5829999984435007E-2</v>
      </c>
      <c r="J53" s="4">
        <f t="shared" si="8"/>
        <v>3.5829999984435005E-5</v>
      </c>
      <c r="K53" s="4">
        <f t="shared" si="9"/>
        <v>7.8991534565685098E-2</v>
      </c>
      <c r="L53" s="3">
        <v>1.1599999999999999E-2</v>
      </c>
      <c r="M53" s="3">
        <v>3</v>
      </c>
      <c r="N53" s="4">
        <f t="shared" si="10"/>
        <v>14.563405416509527</v>
      </c>
      <c r="O53" s="4">
        <f t="shared" si="1"/>
        <v>0.3806694731127529</v>
      </c>
      <c r="P53" s="4">
        <f t="shared" si="2"/>
        <v>9.6846751147836159</v>
      </c>
      <c r="Q53" s="4">
        <f t="shared" si="6"/>
        <v>24.599074791550386</v>
      </c>
      <c r="R53" s="2">
        <f t="shared" si="3"/>
        <v>172.6689738425456</v>
      </c>
      <c r="S53" s="2">
        <f t="shared" si="4"/>
        <v>414.9698962810516</v>
      </c>
      <c r="T53" s="2">
        <f t="shared" si="5"/>
        <v>1099.6702251447866</v>
      </c>
      <c r="U53" s="2">
        <f t="shared" si="11"/>
        <v>29.172666666666665</v>
      </c>
      <c r="V53" s="2">
        <f t="shared" si="12"/>
        <v>0.92646666666666677</v>
      </c>
      <c r="W53" s="2">
        <v>0</v>
      </c>
      <c r="X53" s="4" t="s">
        <v>422</v>
      </c>
      <c r="Y53" s="4">
        <v>20</v>
      </c>
      <c r="Z53" s="4">
        <v>30</v>
      </c>
      <c r="AB53" s="4">
        <v>25</v>
      </c>
      <c r="AC53" s="4">
        <v>50</v>
      </c>
      <c r="AD53" s="4">
        <v>46</v>
      </c>
      <c r="AE53" s="4">
        <v>70</v>
      </c>
      <c r="AF53" s="4">
        <v>30</v>
      </c>
      <c r="AG53" s="4">
        <v>40</v>
      </c>
      <c r="AH53" s="4">
        <v>30</v>
      </c>
      <c r="AI53" s="4">
        <v>38</v>
      </c>
      <c r="AJ53" s="4">
        <v>30</v>
      </c>
      <c r="AK53" s="4">
        <v>61</v>
      </c>
      <c r="AL53" s="4">
        <v>75</v>
      </c>
      <c r="AM53" s="4">
        <v>75</v>
      </c>
      <c r="AN53" s="4">
        <v>15</v>
      </c>
      <c r="AO53" s="4">
        <v>70</v>
      </c>
      <c r="AP53" s="4">
        <v>30</v>
      </c>
      <c r="AR53" s="4">
        <f>AVERAGE(Y53:AP53)</f>
        <v>43.235294117647058</v>
      </c>
    </row>
    <row r="54" spans="1:44" x14ac:dyDescent="0.25">
      <c r="A54" s="2" t="s">
        <v>31</v>
      </c>
      <c r="B54" s="4" t="s">
        <v>32</v>
      </c>
      <c r="C54" s="4">
        <v>3</v>
      </c>
      <c r="D54" s="4">
        <v>1</v>
      </c>
      <c r="E54" s="4">
        <f t="shared" si="13"/>
        <v>3</v>
      </c>
      <c r="F54" s="4">
        <v>123.02331169999999</v>
      </c>
      <c r="G54" s="4">
        <v>326.011776</v>
      </c>
      <c r="H54" s="4">
        <f t="shared" si="7"/>
        <v>51.189999998369998</v>
      </c>
      <c r="I54" s="4">
        <f t="shared" si="8"/>
        <v>5.1189999998369998E-2</v>
      </c>
      <c r="J54" s="4">
        <f t="shared" si="8"/>
        <v>5.118999999837E-5</v>
      </c>
      <c r="K54" s="4">
        <f t="shared" si="9"/>
        <v>0.11285449779640645</v>
      </c>
      <c r="L54" s="3">
        <v>1.1599999999999999E-2</v>
      </c>
      <c r="M54" s="3">
        <v>3</v>
      </c>
      <c r="N54" s="4">
        <f t="shared" si="10"/>
        <v>16.402462244751348</v>
      </c>
      <c r="O54" s="4">
        <f t="shared" si="1"/>
        <v>0.52386987705729759</v>
      </c>
      <c r="P54" s="4">
        <f t="shared" si="2"/>
        <v>10.772343207636768</v>
      </c>
      <c r="Q54" s="4">
        <f t="shared" si="6"/>
        <v>27.361751747397392</v>
      </c>
      <c r="R54" s="2">
        <f t="shared" si="3"/>
        <v>237.62366170011049</v>
      </c>
      <c r="S54" s="2">
        <f t="shared" si="4"/>
        <v>571.0734479695036</v>
      </c>
      <c r="T54" s="2">
        <f t="shared" si="5"/>
        <v>1513.3446371191844</v>
      </c>
      <c r="U54" s="2">
        <f t="shared" si="11"/>
        <v>29.172666666666665</v>
      </c>
      <c r="V54" s="2">
        <f t="shared" si="12"/>
        <v>0.92646666666666677</v>
      </c>
      <c r="W54" s="2">
        <v>0</v>
      </c>
      <c r="X54" s="4" t="s">
        <v>18</v>
      </c>
      <c r="Y54" s="4">
        <v>20</v>
      </c>
      <c r="Z54" s="4">
        <v>30.4</v>
      </c>
      <c r="AA54" s="4">
        <v>49.7</v>
      </c>
      <c r="AB54" s="4">
        <v>26.2</v>
      </c>
      <c r="AC54" s="4">
        <v>34.5</v>
      </c>
      <c r="AD54" s="4">
        <v>31.4</v>
      </c>
      <c r="AE54" s="4">
        <v>3.19</v>
      </c>
      <c r="AF54" s="4">
        <v>32.299999999999997</v>
      </c>
      <c r="AG54" s="4">
        <v>27</v>
      </c>
      <c r="AI54" s="4">
        <v>21.6</v>
      </c>
      <c r="AJ54" s="4">
        <v>27.7</v>
      </c>
      <c r="AL54" s="4">
        <v>37.4</v>
      </c>
      <c r="AM54" s="4">
        <v>41.2</v>
      </c>
      <c r="AN54" s="4">
        <v>13</v>
      </c>
      <c r="AO54" s="4">
        <v>42</v>
      </c>
      <c r="AR54" s="4">
        <f>AVERAGE(Y54:AP54)</f>
        <v>29.172666666666665</v>
      </c>
    </row>
    <row r="55" spans="1:44" x14ac:dyDescent="0.25">
      <c r="A55" s="2" t="s">
        <v>31</v>
      </c>
      <c r="B55" s="4" t="s">
        <v>32</v>
      </c>
      <c r="C55" s="4">
        <v>4</v>
      </c>
      <c r="D55" s="4">
        <v>1</v>
      </c>
      <c r="E55" s="4">
        <f t="shared" si="13"/>
        <v>4</v>
      </c>
      <c r="F55" s="4">
        <v>164.56380680000001</v>
      </c>
      <c r="G55" s="4">
        <v>436.094088</v>
      </c>
      <c r="H55" s="4">
        <f t="shared" si="7"/>
        <v>68.475000009479999</v>
      </c>
      <c r="I55" s="4">
        <f t="shared" si="8"/>
        <v>6.8475000009479994E-2</v>
      </c>
      <c r="J55" s="4">
        <f t="shared" si="8"/>
        <v>6.847500000947999E-5</v>
      </c>
      <c r="K55" s="4">
        <f t="shared" si="9"/>
        <v>0.15096135452089976</v>
      </c>
      <c r="L55" s="3">
        <v>1.1599999999999999E-2</v>
      </c>
      <c r="M55" s="3">
        <v>3</v>
      </c>
      <c r="N55" s="4">
        <f t="shared" si="10"/>
        <v>18.072768429706162</v>
      </c>
      <c r="O55" s="4">
        <f t="shared" si="1"/>
        <v>0.58924587416627938</v>
      </c>
      <c r="P55" s="4">
        <f t="shared" si="2"/>
        <v>11.203005678260222</v>
      </c>
      <c r="Q55" s="4">
        <f t="shared" si="6"/>
        <v>28.455634422780964</v>
      </c>
      <c r="R55" s="2">
        <f t="shared" si="3"/>
        <v>267.27775043602952</v>
      </c>
      <c r="S55" s="2">
        <f t="shared" si="4"/>
        <v>642.34018369629791</v>
      </c>
      <c r="T55" s="2">
        <f t="shared" si="5"/>
        <v>1702.2014867951893</v>
      </c>
      <c r="U55" s="2">
        <f t="shared" si="11"/>
        <v>29.172666666666665</v>
      </c>
      <c r="V55" s="2">
        <f t="shared" si="12"/>
        <v>0.92646666666666677</v>
      </c>
      <c r="W55" s="2">
        <v>0</v>
      </c>
      <c r="X55" s="4" t="s">
        <v>19</v>
      </c>
      <c r="Y55" s="4">
        <v>4.8</v>
      </c>
      <c r="Z55" s="4">
        <v>1.5</v>
      </c>
      <c r="AA55" s="4">
        <v>0.3</v>
      </c>
      <c r="AB55" s="4">
        <v>0.3</v>
      </c>
      <c r="AC55" s="4">
        <v>0.71</v>
      </c>
      <c r="AD55" s="4">
        <v>0.3</v>
      </c>
      <c r="AE55" s="4">
        <v>1.9</v>
      </c>
      <c r="AF55" s="4">
        <v>0.3</v>
      </c>
      <c r="AG55" s="4">
        <v>0.3</v>
      </c>
      <c r="AI55" s="4">
        <v>0.38</v>
      </c>
      <c r="AJ55" s="4">
        <v>0.4</v>
      </c>
      <c r="AL55" s="4">
        <v>0.82</v>
      </c>
      <c r="AM55" s="4">
        <v>0.187</v>
      </c>
      <c r="AN55" s="4">
        <v>1.4</v>
      </c>
      <c r="AO55" s="4">
        <v>0.3</v>
      </c>
      <c r="AR55" s="4">
        <f>AVERAGE(Y55:AP55)</f>
        <v>0.92646666666666677</v>
      </c>
    </row>
    <row r="56" spans="1:44" x14ac:dyDescent="0.25">
      <c r="A56" s="2" t="s">
        <v>31</v>
      </c>
      <c r="B56" s="4" t="s">
        <v>32</v>
      </c>
      <c r="C56" s="4">
        <v>5</v>
      </c>
      <c r="D56" s="4">
        <v>1</v>
      </c>
      <c r="E56" s="4">
        <f t="shared" si="13"/>
        <v>5</v>
      </c>
      <c r="F56" s="4">
        <v>206.1043018</v>
      </c>
      <c r="G56" s="4">
        <v>546.17639980000001</v>
      </c>
      <c r="H56" s="4">
        <f t="shared" si="7"/>
        <v>85.759999978980019</v>
      </c>
      <c r="I56" s="4">
        <f t="shared" si="8"/>
        <v>8.5759999978980025E-2</v>
      </c>
      <c r="J56" s="4">
        <f t="shared" si="8"/>
        <v>8.5759999978980022E-5</v>
      </c>
      <c r="K56" s="4">
        <f t="shared" si="9"/>
        <v>0.18906821115365893</v>
      </c>
      <c r="L56" s="3">
        <v>1.1599999999999999E-2</v>
      </c>
      <c r="M56" s="3">
        <v>3</v>
      </c>
      <c r="N56" s="4">
        <f t="shared" si="10"/>
        <v>19.480895992192735</v>
      </c>
      <c r="O56" s="4">
        <f t="shared" si="1"/>
        <v>0.61656422900631602</v>
      </c>
      <c r="P56" s="4">
        <f t="shared" si="2"/>
        <v>11.373526598035458</v>
      </c>
      <c r="Q56" s="4">
        <f t="shared" si="6"/>
        <v>28.888757559010063</v>
      </c>
      <c r="R56" s="2">
        <f t="shared" si="3"/>
        <v>279.66916248891692</v>
      </c>
      <c r="S56" s="2">
        <f t="shared" si="4"/>
        <v>672.12007327305196</v>
      </c>
      <c r="T56" s="2">
        <f t="shared" si="5"/>
        <v>1781.1181941735877</v>
      </c>
      <c r="U56" s="2">
        <f t="shared" si="11"/>
        <v>29.172666666666665</v>
      </c>
      <c r="V56" s="2">
        <f t="shared" si="12"/>
        <v>0.92646666666666677</v>
      </c>
      <c r="W56" s="2">
        <v>0</v>
      </c>
      <c r="X56" s="4" t="s">
        <v>20</v>
      </c>
      <c r="Z56" s="4">
        <v>-0.05</v>
      </c>
      <c r="AC56" s="4">
        <v>-0.19</v>
      </c>
      <c r="AI56" s="4">
        <v>-0.98</v>
      </c>
      <c r="AL56" s="4">
        <v>-1.6</v>
      </c>
      <c r="AM56" s="4">
        <v>-3.03</v>
      </c>
      <c r="AR56" s="4">
        <f>AVERAGE(Y56:AP56)</f>
        <v>-1.17</v>
      </c>
    </row>
    <row r="57" spans="1:44" x14ac:dyDescent="0.25">
      <c r="A57" s="2" t="s">
        <v>31</v>
      </c>
      <c r="B57" s="4" t="s">
        <v>32</v>
      </c>
      <c r="C57" s="4">
        <v>6</v>
      </c>
      <c r="D57" s="4">
        <v>1</v>
      </c>
      <c r="E57" s="4">
        <f t="shared" si="13"/>
        <v>6</v>
      </c>
      <c r="F57" s="4">
        <v>244.71280949999999</v>
      </c>
      <c r="G57" s="4">
        <v>648.48894510000002</v>
      </c>
      <c r="H57" s="4">
        <f t="shared" si="7"/>
        <v>101.82500003294999</v>
      </c>
      <c r="I57" s="4">
        <f t="shared" si="8"/>
        <v>0.10182500003294999</v>
      </c>
      <c r="J57" s="4">
        <f t="shared" si="8"/>
        <v>1.0182500003294998E-4</v>
      </c>
      <c r="K57" s="4">
        <f t="shared" si="9"/>
        <v>0.2244854315726422</v>
      </c>
      <c r="L57" s="3">
        <v>1.1599999999999999E-2</v>
      </c>
      <c r="M57" s="3">
        <v>3</v>
      </c>
      <c r="N57" s="4">
        <f t="shared" si="10"/>
        <v>20.628396791384404</v>
      </c>
      <c r="O57" s="4">
        <f t="shared" si="1"/>
        <v>0.62761005843335349</v>
      </c>
      <c r="P57" s="4">
        <f t="shared" si="2"/>
        <v>11.441044401569391</v>
      </c>
      <c r="Q57" s="4">
        <f t="shared" si="6"/>
        <v>29.060252779986254</v>
      </c>
      <c r="R57" s="2">
        <f t="shared" si="3"/>
        <v>284.67947239585664</v>
      </c>
      <c r="S57" s="2">
        <f t="shared" si="4"/>
        <v>684.1611929724985</v>
      </c>
      <c r="T57" s="2">
        <f t="shared" si="5"/>
        <v>1813.027161377121</v>
      </c>
      <c r="U57" s="2">
        <f t="shared" si="11"/>
        <v>29.172666666666665</v>
      </c>
      <c r="V57" s="2">
        <f t="shared" si="12"/>
        <v>0.92646666666666677</v>
      </c>
      <c r="W57" s="2">
        <v>0</v>
      </c>
      <c r="X57" s="4" t="s">
        <v>423</v>
      </c>
      <c r="Y57" s="4" t="s">
        <v>424</v>
      </c>
      <c r="Z57" s="4" t="s">
        <v>425</v>
      </c>
      <c r="AA57" s="4" t="s">
        <v>426</v>
      </c>
      <c r="AB57" s="4" t="s">
        <v>426</v>
      </c>
      <c r="AC57" s="4" t="s">
        <v>427</v>
      </c>
      <c r="AD57" s="4" t="s">
        <v>426</v>
      </c>
      <c r="AE57" s="4" t="s">
        <v>428</v>
      </c>
      <c r="AF57" s="4" t="s">
        <v>428</v>
      </c>
      <c r="AG57" s="4" t="s">
        <v>428</v>
      </c>
      <c r="AH57" s="4" t="s">
        <v>429</v>
      </c>
      <c r="AI57" s="4" t="s">
        <v>430</v>
      </c>
      <c r="AJ57" s="4" t="s">
        <v>428</v>
      </c>
      <c r="AK57" s="4" t="s">
        <v>429</v>
      </c>
      <c r="AL57" s="4" t="s">
        <v>431</v>
      </c>
      <c r="AM57" s="4" t="s">
        <v>432</v>
      </c>
      <c r="AN57" s="4" t="s">
        <v>428</v>
      </c>
      <c r="AO57" s="4" t="s">
        <v>433</v>
      </c>
      <c r="AP57" s="4" t="s">
        <v>429</v>
      </c>
    </row>
    <row r="58" spans="1:44" x14ac:dyDescent="0.25">
      <c r="A58" s="2" t="s">
        <v>31</v>
      </c>
      <c r="B58" s="4" t="s">
        <v>32</v>
      </c>
      <c r="C58" s="4">
        <v>7</v>
      </c>
      <c r="D58" s="4">
        <v>1</v>
      </c>
      <c r="E58" s="4">
        <f t="shared" si="13"/>
        <v>7</v>
      </c>
      <c r="F58" s="4">
        <v>283.32131700000002</v>
      </c>
      <c r="G58" s="4">
        <v>750.80149010000002</v>
      </c>
      <c r="H58" s="4">
        <f t="shared" si="7"/>
        <v>117.89000000370002</v>
      </c>
      <c r="I58" s="4">
        <f t="shared" si="8"/>
        <v>0.11789000000370002</v>
      </c>
      <c r="J58" s="4">
        <f t="shared" si="8"/>
        <v>1.1789000000370003E-4</v>
      </c>
      <c r="K58" s="4">
        <f t="shared" si="9"/>
        <v>0.25990265180815714</v>
      </c>
      <c r="L58" s="3">
        <v>1.1599999999999999E-2</v>
      </c>
      <c r="M58" s="3">
        <v>3</v>
      </c>
      <c r="N58" s="4">
        <f t="shared" si="10"/>
        <v>21.66072520689421</v>
      </c>
      <c r="O58" s="4">
        <f t="shared" si="1"/>
        <v>0.63201985770595825</v>
      </c>
      <c r="P58" s="4">
        <f t="shared" si="2"/>
        <v>11.467778093834573</v>
      </c>
      <c r="Q58" s="4">
        <f t="shared" si="6"/>
        <v>29.128156358339815</v>
      </c>
      <c r="R58" s="2">
        <f t="shared" si="3"/>
        <v>286.67972607794462</v>
      </c>
      <c r="S58" s="2">
        <f t="shared" si="4"/>
        <v>688.96833952882616</v>
      </c>
      <c r="T58" s="2">
        <f t="shared" si="5"/>
        <v>1825.7660997513892</v>
      </c>
      <c r="U58" s="2">
        <f t="shared" si="11"/>
        <v>29.172666666666665</v>
      </c>
      <c r="V58" s="2">
        <f t="shared" si="12"/>
        <v>0.92646666666666677</v>
      </c>
      <c r="W58" s="2">
        <v>0</v>
      </c>
      <c r="X58" s="4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s="4" t="s">
        <v>32</v>
      </c>
      <c r="C59" s="4">
        <v>8</v>
      </c>
      <c r="D59" s="4">
        <v>1</v>
      </c>
      <c r="E59" s="4">
        <f t="shared" si="13"/>
        <v>8</v>
      </c>
      <c r="F59" s="4">
        <v>314.44364339999998</v>
      </c>
      <c r="G59" s="4">
        <v>833.27565500000003</v>
      </c>
      <c r="H59" s="4">
        <f t="shared" si="7"/>
        <v>130.84000001874</v>
      </c>
      <c r="I59" s="4">
        <f t="shared" si="8"/>
        <v>0.13084000001873999</v>
      </c>
      <c r="J59" s="4">
        <f t="shared" si="8"/>
        <v>1.3084000001873999E-4</v>
      </c>
      <c r="K59" s="4">
        <f t="shared" si="9"/>
        <v>0.28845248084131453</v>
      </c>
      <c r="L59" s="3">
        <v>1.1599999999999999E-2</v>
      </c>
      <c r="M59" s="3">
        <v>3</v>
      </c>
      <c r="N59" s="4">
        <f t="shared" si="10"/>
        <v>22.426466342807739</v>
      </c>
      <c r="O59" s="4">
        <f t="shared" si="1"/>
        <v>0.63377161159668749</v>
      </c>
      <c r="P59" s="4">
        <f t="shared" si="2"/>
        <v>11.478363306396623</v>
      </c>
      <c r="Q59" s="4">
        <f t="shared" si="6"/>
        <v>29.155042798247422</v>
      </c>
      <c r="R59" s="2">
        <f t="shared" si="3"/>
        <v>287.47430922185566</v>
      </c>
      <c r="S59" s="2">
        <f t="shared" si="4"/>
        <v>690.87793612558437</v>
      </c>
      <c r="T59" s="2">
        <f t="shared" si="5"/>
        <v>1830.8265307327986</v>
      </c>
      <c r="U59" s="2">
        <f t="shared" si="11"/>
        <v>29.172666666666665</v>
      </c>
      <c r="V59" s="2">
        <f t="shared" si="12"/>
        <v>0.92646666666666677</v>
      </c>
      <c r="W59" s="2">
        <v>0</v>
      </c>
    </row>
    <row r="60" spans="1:44" x14ac:dyDescent="0.25">
      <c r="A60" s="2" t="s">
        <v>31</v>
      </c>
      <c r="B60" s="4" t="s">
        <v>32</v>
      </c>
      <c r="C60" s="4">
        <v>9</v>
      </c>
      <c r="D60" s="4">
        <v>1</v>
      </c>
      <c r="E60" s="4">
        <f t="shared" si="13"/>
        <v>9</v>
      </c>
      <c r="F60" s="4">
        <v>345.5659698</v>
      </c>
      <c r="G60" s="4">
        <v>915.74981979999995</v>
      </c>
      <c r="H60" s="4">
        <f t="shared" si="7"/>
        <v>143.79000003377999</v>
      </c>
      <c r="I60" s="4">
        <f t="shared" si="8"/>
        <v>0.14379000003377998</v>
      </c>
      <c r="J60" s="4">
        <f t="shared" si="8"/>
        <v>1.4379000003377998E-4</v>
      </c>
      <c r="K60" s="4">
        <f t="shared" si="9"/>
        <v>0.31700230987447198</v>
      </c>
      <c r="L60" s="3">
        <v>1.1599999999999999E-2</v>
      </c>
      <c r="M60" s="3">
        <v>3</v>
      </c>
      <c r="N60" s="4">
        <f t="shared" si="10"/>
        <v>23.143208333852019</v>
      </c>
      <c r="O60" s="4">
        <f t="shared" si="1"/>
        <v>0.63446611257453456</v>
      </c>
      <c r="P60" s="4">
        <f t="shared" si="2"/>
        <v>11.482554524125634</v>
      </c>
      <c r="Q60" s="4">
        <f t="shared" si="6"/>
        <v>29.165688491279113</v>
      </c>
      <c r="R60" s="2">
        <f t="shared" si="3"/>
        <v>287.78932994100325</v>
      </c>
      <c r="S60" s="2">
        <f t="shared" si="4"/>
        <v>691.63501547945987</v>
      </c>
      <c r="T60" s="2">
        <f t="shared" si="5"/>
        <v>1832.8327910205685</v>
      </c>
      <c r="U60" s="2">
        <f t="shared" si="11"/>
        <v>29.172666666666665</v>
      </c>
      <c r="V60" s="2">
        <f t="shared" si="12"/>
        <v>0.92646666666666677</v>
      </c>
      <c r="W60" s="2">
        <v>0</v>
      </c>
    </row>
    <row r="61" spans="1:44" x14ac:dyDescent="0.25">
      <c r="A61" s="2" t="s">
        <v>31</v>
      </c>
      <c r="B61" s="4" t="s">
        <v>32</v>
      </c>
      <c r="C61" s="4">
        <v>10</v>
      </c>
      <c r="D61" s="4">
        <v>1</v>
      </c>
      <c r="E61" s="4">
        <f t="shared" si="13"/>
        <v>10</v>
      </c>
      <c r="F61" s="4">
        <v>372.74693589999998</v>
      </c>
      <c r="G61" s="4">
        <v>987.77937999999995</v>
      </c>
      <c r="H61" s="4">
        <f t="shared" si="7"/>
        <v>155.10000002799001</v>
      </c>
      <c r="I61" s="4">
        <f t="shared" si="8"/>
        <v>0.15510000002799001</v>
      </c>
      <c r="J61" s="4">
        <f t="shared" si="8"/>
        <v>1.5510000002799001E-4</v>
      </c>
      <c r="K61" s="4">
        <f t="shared" si="9"/>
        <v>0.34193656206170731</v>
      </c>
      <c r="L61" s="3">
        <v>1.1599999999999999E-2</v>
      </c>
      <c r="M61" s="3">
        <v>3</v>
      </c>
      <c r="N61" s="4">
        <f t="shared" si="10"/>
        <v>23.734746790222747</v>
      </c>
      <c r="O61" s="4">
        <f t="shared" si="1"/>
        <v>0.63474124057743342</v>
      </c>
      <c r="P61" s="4">
        <f t="shared" si="2"/>
        <v>11.484214037900063</v>
      </c>
      <c r="Q61" s="4">
        <f t="shared" si="6"/>
        <v>29.169903656266161</v>
      </c>
      <c r="R61" s="2">
        <f t="shared" si="3"/>
        <v>287.91412605230533</v>
      </c>
      <c r="S61" s="2">
        <f t="shared" si="4"/>
        <v>691.93493403582147</v>
      </c>
      <c r="T61" s="2">
        <f t="shared" si="5"/>
        <v>1833.6275751949267</v>
      </c>
      <c r="U61" s="2">
        <f t="shared" si="11"/>
        <v>29.172666666666665</v>
      </c>
      <c r="V61" s="2">
        <f t="shared" si="12"/>
        <v>0.92646666666666677</v>
      </c>
      <c r="W61" s="2">
        <v>0</v>
      </c>
    </row>
    <row r="62" spans="1:44" x14ac:dyDescent="0.25">
      <c r="A62" s="4" t="s">
        <v>33</v>
      </c>
      <c r="B62" s="4" t="s">
        <v>34</v>
      </c>
      <c r="C62" s="4">
        <v>1</v>
      </c>
      <c r="D62" s="4">
        <v>2</v>
      </c>
      <c r="E62" s="4">
        <f t="shared" si="13"/>
        <v>2</v>
      </c>
      <c r="F62" s="4">
        <v>127.5414564</v>
      </c>
      <c r="G62" s="4">
        <v>337.98485950000003</v>
      </c>
      <c r="H62" s="4">
        <v>53.070000010000001</v>
      </c>
      <c r="I62" s="4">
        <v>5.3069999999999999E-2</v>
      </c>
      <c r="J62" s="4">
        <v>5.3100000000000003E-5</v>
      </c>
      <c r="K62" s="4">
        <v>0.11699918300000001</v>
      </c>
      <c r="L62" s="4">
        <v>1.4999999999999999E-2</v>
      </c>
      <c r="M62" s="4">
        <v>3</v>
      </c>
      <c r="N62" s="4">
        <v>15.23769499</v>
      </c>
      <c r="O62" s="4">
        <f t="shared" si="1"/>
        <v>0.23401738730824392</v>
      </c>
      <c r="P62" s="4">
        <f t="shared" si="2"/>
        <v>7.5585877301431781</v>
      </c>
      <c r="Q62" s="4">
        <f t="shared" si="6"/>
        <v>19.198812834563672</v>
      </c>
      <c r="R62" s="4">
        <f t="shared" si="3"/>
        <v>106.1486275676733</v>
      </c>
      <c r="S62" s="4">
        <f t="shared" si="4"/>
        <v>255.10364712250257</v>
      </c>
      <c r="T62" s="4">
        <f t="shared" si="5"/>
        <v>676.02466487463175</v>
      </c>
      <c r="U62" s="4">
        <v>58.9</v>
      </c>
      <c r="V62" s="4">
        <v>0.22</v>
      </c>
      <c r="W62" s="4">
        <v>0.20699999999999999</v>
      </c>
      <c r="Y62" s="4" t="s">
        <v>402</v>
      </c>
    </row>
    <row r="63" spans="1:44" x14ac:dyDescent="0.25">
      <c r="A63" s="4" t="s">
        <v>33</v>
      </c>
      <c r="B63" s="4" t="s">
        <v>34</v>
      </c>
      <c r="C63" s="4">
        <v>2</v>
      </c>
      <c r="D63" s="4">
        <v>2</v>
      </c>
      <c r="E63" s="4">
        <f t="shared" si="13"/>
        <v>4</v>
      </c>
      <c r="F63" s="4">
        <v>347.4885845</v>
      </c>
      <c r="G63" s="4">
        <v>920.84474890000001</v>
      </c>
      <c r="H63" s="4">
        <v>144.59</v>
      </c>
      <c r="I63" s="4">
        <v>0.14459</v>
      </c>
      <c r="J63" s="4">
        <v>1.4459E-4</v>
      </c>
      <c r="K63" s="4">
        <v>0.31876600599999999</v>
      </c>
      <c r="L63" s="4">
        <v>1.4999999999999999E-2</v>
      </c>
      <c r="M63" s="4">
        <v>3</v>
      </c>
      <c r="N63" s="4">
        <v>21.282158150000001</v>
      </c>
      <c r="O63" s="4">
        <f t="shared" si="1"/>
        <v>1.2245305445384709</v>
      </c>
      <c r="P63" s="4">
        <f t="shared" si="2"/>
        <v>13.122436813078915</v>
      </c>
      <c r="Q63" s="4">
        <f t="shared" si="6"/>
        <v>33.330989505220444</v>
      </c>
      <c r="R63" s="4">
        <f t="shared" si="3"/>
        <v>555.43837239001323</v>
      </c>
      <c r="S63" s="4">
        <f t="shared" si="4"/>
        <v>1334.8675135544656</v>
      </c>
      <c r="T63" s="4">
        <f t="shared" si="5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s="4" t="s">
        <v>33</v>
      </c>
      <c r="B64" s="4" t="s">
        <v>34</v>
      </c>
      <c r="C64" s="4">
        <v>3</v>
      </c>
      <c r="D64" s="4">
        <v>2</v>
      </c>
      <c r="E64" s="4">
        <f t="shared" si="13"/>
        <v>6</v>
      </c>
      <c r="F64" s="4">
        <v>732.42009129999997</v>
      </c>
      <c r="G64" s="4">
        <v>1940.9132420000001</v>
      </c>
      <c r="H64" s="4">
        <v>304.76</v>
      </c>
      <c r="I64" s="4">
        <v>0.30475999999999998</v>
      </c>
      <c r="J64" s="4">
        <v>3.0476E-4</v>
      </c>
      <c r="K64" s="4">
        <v>0.67187999099999995</v>
      </c>
      <c r="L64" s="4">
        <v>1.4999999999999999E-2</v>
      </c>
      <c r="M64" s="4">
        <v>3</v>
      </c>
      <c r="N64" s="4">
        <v>27.286986030000001</v>
      </c>
      <c r="O64" s="4">
        <f t="shared" si="1"/>
        <v>2.5265315752891411</v>
      </c>
      <c r="P64" s="4">
        <f t="shared" si="2"/>
        <v>16.705758263899565</v>
      </c>
      <c r="Q64" s="4">
        <f t="shared" si="6"/>
        <v>42.432625990304892</v>
      </c>
      <c r="R64" s="4">
        <f t="shared" si="3"/>
        <v>1146.0168080164115</v>
      </c>
      <c r="S64" s="4">
        <f t="shared" si="4"/>
        <v>2754.1860322432385</v>
      </c>
      <c r="T64" s="4">
        <f t="shared" si="5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s="4" t="s">
        <v>33</v>
      </c>
      <c r="B65" s="4" t="s">
        <v>34</v>
      </c>
      <c r="C65" s="4">
        <v>4</v>
      </c>
      <c r="D65" s="4">
        <v>2</v>
      </c>
      <c r="E65" s="4">
        <f t="shared" si="13"/>
        <v>8</v>
      </c>
      <c r="F65" s="4">
        <v>1115.2006730000001</v>
      </c>
      <c r="G65" s="4">
        <v>2955.281782</v>
      </c>
      <c r="H65" s="4">
        <v>464.03500000000003</v>
      </c>
      <c r="I65" s="4">
        <v>0.46403499999999998</v>
      </c>
      <c r="J65" s="4">
        <v>4.6403500000000001E-4</v>
      </c>
      <c r="K65" s="4">
        <v>1.023020842</v>
      </c>
      <c r="L65" s="4">
        <v>1.4999999999999999E-2</v>
      </c>
      <c r="M65" s="4">
        <v>3</v>
      </c>
      <c r="N65" s="4">
        <v>31.392060780000001</v>
      </c>
      <c r="O65" s="4">
        <f t="shared" si="1"/>
        <v>3.7249087098461771</v>
      </c>
      <c r="P65" s="4">
        <f t="shared" si="2"/>
        <v>19.013547786676543</v>
      </c>
      <c r="Q65" s="4">
        <f t="shared" si="6"/>
        <v>48.294411378158422</v>
      </c>
      <c r="R65" s="4">
        <f t="shared" si="3"/>
        <v>1689.5921790812824</v>
      </c>
      <c r="S65" s="4">
        <f t="shared" si="4"/>
        <v>4060.5435690489849</v>
      </c>
      <c r="T65" s="4">
        <f t="shared" si="5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s="4" t="s">
        <v>33</v>
      </c>
      <c r="B66" s="4" t="s">
        <v>34</v>
      </c>
      <c r="C66" s="4">
        <v>5</v>
      </c>
      <c r="D66" s="4">
        <v>2</v>
      </c>
      <c r="E66" s="4">
        <f t="shared" si="13"/>
        <v>10</v>
      </c>
      <c r="F66" s="4">
        <v>1550.4325879999999</v>
      </c>
      <c r="G66" s="4">
        <v>4108.6463590000003</v>
      </c>
      <c r="H66" s="4">
        <v>645.13499990000003</v>
      </c>
      <c r="I66" s="4">
        <v>0.64513500000000001</v>
      </c>
      <c r="J66" s="4">
        <v>6.4513500000000002E-4</v>
      </c>
      <c r="K66" s="4">
        <v>1.422277523</v>
      </c>
      <c r="L66" s="4">
        <v>1.4999999999999999E-2</v>
      </c>
      <c r="M66" s="4">
        <v>3</v>
      </c>
      <c r="N66" s="4">
        <v>35.036424660000002</v>
      </c>
      <c r="O66" s="4">
        <f t="shared" ref="O66:O129" si="14">R66*0.00220462</f>
        <v>4.668507847038887</v>
      </c>
      <c r="P66" s="4">
        <f t="shared" ref="P66:P129" si="15">Q66/2.54</f>
        <v>20.499848291538999</v>
      </c>
      <c r="Q66" s="4">
        <f t="shared" si="6"/>
        <v>52.06961466050906</v>
      </c>
      <c r="R66" s="4">
        <f t="shared" ref="R66:R129" si="16">L66*(Q66^M66)</f>
        <v>2117.6020570614833</v>
      </c>
      <c r="S66" s="4">
        <f t="shared" ref="S66:S129" si="17">R66/20/5.7/3.65*1000</f>
        <v>5089.166202983617</v>
      </c>
      <c r="T66" s="4">
        <f t="shared" ref="T66:T129" si="18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s="4" t="s">
        <v>33</v>
      </c>
      <c r="B67" s="4" t="s">
        <v>34</v>
      </c>
      <c r="C67" s="4">
        <v>6</v>
      </c>
      <c r="D67" s="4">
        <v>2</v>
      </c>
      <c r="E67" s="4">
        <f t="shared" si="13"/>
        <v>12</v>
      </c>
      <c r="F67" s="4">
        <v>1976.4359529999999</v>
      </c>
      <c r="G67" s="4">
        <v>5237.5552749999997</v>
      </c>
      <c r="H67" s="4">
        <v>822.39499999999998</v>
      </c>
      <c r="I67" s="4">
        <v>0.82239499999999999</v>
      </c>
      <c r="J67" s="4">
        <v>8.2239499999999996E-4</v>
      </c>
      <c r="K67" s="4">
        <v>1.813068465</v>
      </c>
      <c r="L67" s="4">
        <v>1.4999999999999999E-2</v>
      </c>
      <c r="M67" s="4">
        <v>3</v>
      </c>
      <c r="N67" s="4">
        <v>37.989455370000002</v>
      </c>
      <c r="O67" s="4">
        <f t="shared" si="14"/>
        <v>5.3535025027949148</v>
      </c>
      <c r="P67" s="4">
        <f t="shared" si="15"/>
        <v>21.457079949344685</v>
      </c>
      <c r="Q67" s="4">
        <f t="shared" ref="Q67:Q130" si="19">U67*(1-EXP(-V67*(E67-W67)))</f>
        <v>54.500983071335504</v>
      </c>
      <c r="R67" s="4">
        <f t="shared" si="16"/>
        <v>2428.3107759137242</v>
      </c>
      <c r="S67" s="4">
        <f t="shared" si="17"/>
        <v>5835.8826626140935</v>
      </c>
      <c r="T67" s="4">
        <f t="shared" si="18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s="4" t="s">
        <v>33</v>
      </c>
      <c r="B68" s="4" t="s">
        <v>34</v>
      </c>
      <c r="C68" s="4">
        <v>7</v>
      </c>
      <c r="D68" s="4">
        <v>2</v>
      </c>
      <c r="E68" s="4">
        <f t="shared" si="13"/>
        <v>14</v>
      </c>
      <c r="F68" s="4">
        <v>2275.6669069999998</v>
      </c>
      <c r="G68" s="4">
        <v>6030.517304</v>
      </c>
      <c r="H68" s="4">
        <v>946.90499999999997</v>
      </c>
      <c r="I68" s="4">
        <v>0.946905</v>
      </c>
      <c r="J68" s="4">
        <v>9.4690499999999995E-4</v>
      </c>
      <c r="K68" s="4">
        <v>2.0875657009999999</v>
      </c>
      <c r="L68" s="4">
        <v>1.4999999999999999E-2</v>
      </c>
      <c r="M68" s="4">
        <v>3</v>
      </c>
      <c r="N68" s="4">
        <v>39.817291709999999</v>
      </c>
      <c r="O68" s="4">
        <f t="shared" si="14"/>
        <v>5.82832826495014</v>
      </c>
      <c r="P68" s="4">
        <f t="shared" si="15"/>
        <v>22.07357200038534</v>
      </c>
      <c r="Q68" s="4">
        <f t="shared" si="19"/>
        <v>56.066872880978764</v>
      </c>
      <c r="R68" s="4">
        <f t="shared" si="16"/>
        <v>2643.6883748447081</v>
      </c>
      <c r="S68" s="4">
        <f t="shared" si="17"/>
        <v>6353.4928499031676</v>
      </c>
      <c r="T68" s="4">
        <f t="shared" si="18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s="4" t="s">
        <v>33</v>
      </c>
      <c r="B69" s="4" t="s">
        <v>34</v>
      </c>
      <c r="C69" s="4">
        <v>8</v>
      </c>
      <c r="D69" s="4">
        <v>2</v>
      </c>
      <c r="E69" s="4">
        <f t="shared" si="13"/>
        <v>16</v>
      </c>
      <c r="F69" s="4">
        <v>2451.3338140000001</v>
      </c>
      <c r="G69" s="4">
        <v>6496.0346079999999</v>
      </c>
      <c r="H69" s="4">
        <v>1020</v>
      </c>
      <c r="I69" s="4">
        <v>1.02</v>
      </c>
      <c r="J69" s="4">
        <v>1.0200000000000001E-3</v>
      </c>
      <c r="K69" s="4">
        <v>2.2487124000000001</v>
      </c>
      <c r="L69" s="4">
        <v>1.4999999999999999E-2</v>
      </c>
      <c r="M69" s="4">
        <v>3</v>
      </c>
      <c r="N69" s="4">
        <v>40.816551019999999</v>
      </c>
      <c r="O69" s="4">
        <f t="shared" si="14"/>
        <v>6.1485264795531931</v>
      </c>
      <c r="P69" s="4">
        <f t="shared" si="15"/>
        <v>22.470615334563767</v>
      </c>
      <c r="Q69" s="4">
        <f t="shared" si="19"/>
        <v>57.075362949791973</v>
      </c>
      <c r="R69" s="4">
        <f t="shared" si="16"/>
        <v>2788.928014602604</v>
      </c>
      <c r="S69" s="4">
        <f t="shared" si="17"/>
        <v>6702.5426931088768</v>
      </c>
      <c r="T69" s="4">
        <f t="shared" si="18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s="4" t="s">
        <v>33</v>
      </c>
      <c r="B70" s="4" t="s">
        <v>34</v>
      </c>
      <c r="C70" s="4">
        <v>9</v>
      </c>
      <c r="D70" s="4">
        <v>2</v>
      </c>
      <c r="E70" s="4">
        <f t="shared" si="13"/>
        <v>18</v>
      </c>
      <c r="F70" s="4">
        <v>2643.5952900000002</v>
      </c>
      <c r="G70" s="4">
        <v>7005.5275179999999</v>
      </c>
      <c r="H70" s="4">
        <v>1100</v>
      </c>
      <c r="I70" s="4">
        <v>1.1000000000000001</v>
      </c>
      <c r="J70" s="4">
        <v>1.1000000000000001E-3</v>
      </c>
      <c r="K70" s="4">
        <v>2.4250820000000002</v>
      </c>
      <c r="L70" s="4">
        <v>1.4999999999999999E-2</v>
      </c>
      <c r="M70" s="4">
        <v>3</v>
      </c>
      <c r="N70" s="4">
        <v>41.85690786</v>
      </c>
      <c r="O70" s="4">
        <f t="shared" si="14"/>
        <v>6.3608306234498766</v>
      </c>
      <c r="P70" s="4">
        <f t="shared" si="15"/>
        <v>22.72632570252296</v>
      </c>
      <c r="Q70" s="4">
        <f t="shared" si="19"/>
        <v>57.724867284408319</v>
      </c>
      <c r="R70" s="4">
        <f t="shared" si="16"/>
        <v>2885.2276689179434</v>
      </c>
      <c r="S70" s="4">
        <f t="shared" si="17"/>
        <v>6933.976613597556</v>
      </c>
      <c r="T70" s="4">
        <f t="shared" si="18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s="4" t="s">
        <v>33</v>
      </c>
      <c r="B71" s="4" t="s">
        <v>34</v>
      </c>
      <c r="C71" s="4">
        <v>10</v>
      </c>
      <c r="D71" s="4">
        <v>2</v>
      </c>
      <c r="E71" s="4">
        <f t="shared" si="13"/>
        <v>20</v>
      </c>
      <c r="F71" s="4">
        <v>3076.18361</v>
      </c>
      <c r="G71" s="4">
        <v>8151.8865660000001</v>
      </c>
      <c r="H71" s="4">
        <v>1280</v>
      </c>
      <c r="I71" s="4">
        <v>1.28</v>
      </c>
      <c r="J71" s="4">
        <v>1.2800000000000001E-3</v>
      </c>
      <c r="K71" s="4">
        <v>2.8219135999999998</v>
      </c>
      <c r="L71" s="4">
        <v>1.4999999999999999E-2</v>
      </c>
      <c r="M71" s="4">
        <v>3</v>
      </c>
      <c r="N71" s="4">
        <v>44.02569665</v>
      </c>
      <c r="O71" s="4">
        <f t="shared" si="14"/>
        <v>6.5001167777729911</v>
      </c>
      <c r="P71" s="4">
        <f t="shared" si="15"/>
        <v>22.89101249273725</v>
      </c>
      <c r="Q71" s="4">
        <f t="shared" si="19"/>
        <v>58.14317173155262</v>
      </c>
      <c r="R71" s="4">
        <f t="shared" si="16"/>
        <v>2948.4068809014666</v>
      </c>
      <c r="S71" s="4">
        <f t="shared" si="17"/>
        <v>7085.8132201429144</v>
      </c>
      <c r="T71" s="4">
        <f t="shared" si="18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s="4" t="s">
        <v>35</v>
      </c>
      <c r="B72" s="4" t="s">
        <v>36</v>
      </c>
      <c r="C72" s="4">
        <v>1</v>
      </c>
      <c r="D72" s="4">
        <v>1</v>
      </c>
      <c r="E72" s="4">
        <f t="shared" si="13"/>
        <v>1</v>
      </c>
      <c r="F72" s="4">
        <v>49.194905069999997</v>
      </c>
      <c r="G72" s="4">
        <v>130.36649840000001</v>
      </c>
      <c r="H72" s="4">
        <v>20.47</v>
      </c>
      <c r="I72" s="4">
        <v>2.0469999999999999E-2</v>
      </c>
      <c r="J72" s="4">
        <v>2.05E-5</v>
      </c>
      <c r="K72" s="4">
        <v>4.5128570999999999E-2</v>
      </c>
      <c r="L72" s="4">
        <v>2.1000000000000001E-2</v>
      </c>
      <c r="M72" s="4">
        <v>3</v>
      </c>
      <c r="N72" s="4">
        <v>9.9151551869999999</v>
      </c>
      <c r="O72" s="4">
        <f t="shared" si="14"/>
        <v>9.3601330346887154E-2</v>
      </c>
      <c r="P72" s="4">
        <f t="shared" si="15"/>
        <v>4.9782413133617949</v>
      </c>
      <c r="Q72" s="4">
        <f t="shared" si="19"/>
        <v>12.64473293593896</v>
      </c>
      <c r="R72" s="4">
        <f t="shared" si="16"/>
        <v>42.45689975909098</v>
      </c>
      <c r="S72" s="4">
        <f t="shared" si="17"/>
        <v>102.03532746717372</v>
      </c>
      <c r="T72" s="4">
        <f t="shared" si="18"/>
        <v>270.39361778801032</v>
      </c>
      <c r="U72" s="4">
        <v>21.02</v>
      </c>
      <c r="V72" s="4">
        <v>0.86</v>
      </c>
      <c r="W72" s="4">
        <v>-6.9989999999999997E-2</v>
      </c>
      <c r="Y72" s="4" t="s">
        <v>402</v>
      </c>
    </row>
    <row r="73" spans="1:30" x14ac:dyDescent="0.25">
      <c r="A73" s="4" t="s">
        <v>35</v>
      </c>
      <c r="B73" s="4" t="s">
        <v>36</v>
      </c>
      <c r="C73" s="4">
        <v>2</v>
      </c>
      <c r="D73" s="4">
        <v>1</v>
      </c>
      <c r="E73" s="4">
        <f t="shared" si="13"/>
        <v>2</v>
      </c>
      <c r="F73" s="4">
        <v>86.10910835</v>
      </c>
      <c r="G73" s="4">
        <v>228.18913710000001</v>
      </c>
      <c r="H73" s="4">
        <v>35.829999979999997</v>
      </c>
      <c r="I73" s="4">
        <v>3.5830000000000001E-2</v>
      </c>
      <c r="J73" s="4">
        <v>3.5800000000000003E-5</v>
      </c>
      <c r="K73" s="4">
        <v>7.8991535000000002E-2</v>
      </c>
      <c r="L73" s="4">
        <v>2.1000000000000001E-2</v>
      </c>
      <c r="M73" s="4">
        <v>3</v>
      </c>
      <c r="N73" s="4">
        <v>11.949301090000001</v>
      </c>
      <c r="O73" s="4">
        <f t="shared" si="14"/>
        <v>0.24709959276742252</v>
      </c>
      <c r="P73" s="4">
        <f t="shared" si="15"/>
        <v>6.8802773815766418</v>
      </c>
      <c r="Q73" s="4">
        <f t="shared" si="19"/>
        <v>17.475904549204671</v>
      </c>
      <c r="R73" s="4">
        <f t="shared" si="16"/>
        <v>112.08262320373693</v>
      </c>
      <c r="S73" s="4">
        <f t="shared" si="17"/>
        <v>269.36463158792822</v>
      </c>
      <c r="T73" s="4">
        <f t="shared" si="18"/>
        <v>713.8162737080097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s="4" t="s">
        <v>35</v>
      </c>
      <c r="B74" s="4" t="s">
        <v>36</v>
      </c>
      <c r="C74" s="4">
        <v>3</v>
      </c>
      <c r="D74" s="4">
        <v>1</v>
      </c>
      <c r="E74" s="4">
        <f t="shared" si="13"/>
        <v>3</v>
      </c>
      <c r="F74" s="4">
        <v>123.02331169999999</v>
      </c>
      <c r="G74" s="4">
        <v>326.011776</v>
      </c>
      <c r="H74" s="4">
        <v>51.19</v>
      </c>
      <c r="I74" s="4">
        <v>5.1189999999999999E-2</v>
      </c>
      <c r="J74" s="4">
        <v>5.1199999999999998E-5</v>
      </c>
      <c r="K74" s="4">
        <v>0.112854498</v>
      </c>
      <c r="L74" s="4">
        <v>2.1000000000000001E-2</v>
      </c>
      <c r="M74" s="4">
        <v>3</v>
      </c>
      <c r="N74" s="4">
        <v>13.458250619999999</v>
      </c>
      <c r="O74" s="4">
        <f t="shared" si="14"/>
        <v>0.34435842424324425</v>
      </c>
      <c r="P74" s="4">
        <f t="shared" si="15"/>
        <v>7.6851469248459017</v>
      </c>
      <c r="Q74" s="4">
        <f t="shared" si="19"/>
        <v>19.52027318910859</v>
      </c>
      <c r="R74" s="4">
        <f t="shared" si="16"/>
        <v>156.19853954116547</v>
      </c>
      <c r="S74" s="4">
        <f t="shared" si="17"/>
        <v>375.38702124769395</v>
      </c>
      <c r="T74" s="4">
        <f t="shared" si="18"/>
        <v>994.77560630638891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s="4" t="s">
        <v>35</v>
      </c>
      <c r="B75" s="4" t="s">
        <v>36</v>
      </c>
      <c r="C75" s="4">
        <v>4</v>
      </c>
      <c r="D75" s="4">
        <v>1</v>
      </c>
      <c r="E75" s="4">
        <f t="shared" si="13"/>
        <v>4</v>
      </c>
      <c r="F75" s="4">
        <v>164.56380680000001</v>
      </c>
      <c r="G75" s="4">
        <v>436.094088</v>
      </c>
      <c r="H75" s="4">
        <v>68.475000010000002</v>
      </c>
      <c r="I75" s="4">
        <v>6.8474999999999994E-2</v>
      </c>
      <c r="J75" s="4">
        <v>6.8499999999999998E-5</v>
      </c>
      <c r="K75" s="4">
        <v>0.15096135499999999</v>
      </c>
      <c r="L75" s="4">
        <v>2.1000000000000001E-2</v>
      </c>
      <c r="M75" s="4">
        <v>3</v>
      </c>
      <c r="N75" s="4">
        <v>14.82873994</v>
      </c>
      <c r="O75" s="4">
        <f t="shared" si="14"/>
        <v>0.39220126621395363</v>
      </c>
      <c r="P75" s="4">
        <f t="shared" si="15"/>
        <v>8.025737196769855</v>
      </c>
      <c r="Q75" s="4">
        <f t="shared" si="19"/>
        <v>20.385372479795432</v>
      </c>
      <c r="R75" s="4">
        <f t="shared" si="16"/>
        <v>177.89971342632907</v>
      </c>
      <c r="S75" s="4">
        <f t="shared" si="17"/>
        <v>427.54076766721715</v>
      </c>
      <c r="T75" s="4">
        <f t="shared" si="18"/>
        <v>1132.9830343181254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s="4" t="s">
        <v>35</v>
      </c>
      <c r="B76" s="4" t="s">
        <v>36</v>
      </c>
      <c r="C76" s="4">
        <v>5</v>
      </c>
      <c r="D76" s="4">
        <v>1</v>
      </c>
      <c r="E76" s="4">
        <f t="shared" si="13"/>
        <v>5</v>
      </c>
      <c r="F76" s="4">
        <v>206.1043018</v>
      </c>
      <c r="G76" s="4">
        <v>546.17639980000001</v>
      </c>
      <c r="H76" s="4">
        <v>85.759999980000003</v>
      </c>
      <c r="I76" s="4">
        <v>8.5760000000000003E-2</v>
      </c>
      <c r="J76" s="4">
        <v>8.5799999999999998E-5</v>
      </c>
      <c r="K76" s="4">
        <v>0.18906821100000001</v>
      </c>
      <c r="L76" s="4">
        <v>2.1000000000000001E-2</v>
      </c>
      <c r="M76" s="4">
        <v>3</v>
      </c>
      <c r="N76" s="4">
        <v>15.98411121</v>
      </c>
      <c r="O76" s="4">
        <f t="shared" si="14"/>
        <v>0.41371223377968153</v>
      </c>
      <c r="P76" s="4">
        <f t="shared" si="15"/>
        <v>8.1698620854543638</v>
      </c>
      <c r="Q76" s="4">
        <f t="shared" si="19"/>
        <v>20.751449697054085</v>
      </c>
      <c r="R76" s="4">
        <f t="shared" si="16"/>
        <v>187.65693578924328</v>
      </c>
      <c r="S76" s="4">
        <f t="shared" si="17"/>
        <v>450.98999228368967</v>
      </c>
      <c r="T76" s="4">
        <f t="shared" si="18"/>
        <v>1195.1234795517776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s="4" t="s">
        <v>35</v>
      </c>
      <c r="B77" s="4" t="s">
        <v>36</v>
      </c>
      <c r="C77" s="4">
        <v>6</v>
      </c>
      <c r="D77" s="4">
        <v>1</v>
      </c>
      <c r="E77" s="4">
        <f t="shared" si="13"/>
        <v>6</v>
      </c>
      <c r="F77" s="4">
        <v>244.71280949999999</v>
      </c>
      <c r="G77" s="4">
        <v>648.48894510000002</v>
      </c>
      <c r="H77" s="4">
        <v>101.825</v>
      </c>
      <c r="I77" s="4">
        <v>0.101825</v>
      </c>
      <c r="J77" s="4">
        <v>1.0182499999999999E-4</v>
      </c>
      <c r="K77" s="4">
        <v>0.22448543200000001</v>
      </c>
      <c r="L77" s="4">
        <v>2.1000000000000001E-2</v>
      </c>
      <c r="M77" s="4">
        <v>3</v>
      </c>
      <c r="N77" s="4">
        <v>16.925637739999999</v>
      </c>
      <c r="O77" s="4">
        <f t="shared" si="14"/>
        <v>0.42304668105475574</v>
      </c>
      <c r="P77" s="4">
        <f t="shared" si="15"/>
        <v>8.2308502734639148</v>
      </c>
      <c r="Q77" s="4">
        <f t="shared" si="19"/>
        <v>20.906359694598343</v>
      </c>
      <c r="R77" s="4">
        <f t="shared" si="16"/>
        <v>191.89097488671777</v>
      </c>
      <c r="S77" s="4">
        <f t="shared" si="17"/>
        <v>461.16552484190765</v>
      </c>
      <c r="T77" s="4">
        <f t="shared" si="18"/>
        <v>1222.0886408310553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s="4" t="s">
        <v>35</v>
      </c>
      <c r="B78" s="4" t="s">
        <v>36</v>
      </c>
      <c r="C78" s="4">
        <v>7</v>
      </c>
      <c r="D78" s="4">
        <v>1</v>
      </c>
      <c r="E78" s="4">
        <f t="shared" si="13"/>
        <v>7</v>
      </c>
      <c r="F78" s="4">
        <v>283.32131700000002</v>
      </c>
      <c r="G78" s="4">
        <v>750.80149010000002</v>
      </c>
      <c r="H78" s="4">
        <v>117.89</v>
      </c>
      <c r="I78" s="4">
        <v>0.11788999999999999</v>
      </c>
      <c r="J78" s="4">
        <v>1.1789E-4</v>
      </c>
      <c r="K78" s="4">
        <v>0.25990265200000001</v>
      </c>
      <c r="L78" s="4">
        <v>2.1000000000000001E-2</v>
      </c>
      <c r="M78" s="4">
        <v>3</v>
      </c>
      <c r="N78" s="4">
        <v>17.772665109999998</v>
      </c>
      <c r="O78" s="4">
        <f t="shared" si="14"/>
        <v>0.42703856901168957</v>
      </c>
      <c r="P78" s="4">
        <f t="shared" si="15"/>
        <v>8.2566581620988213</v>
      </c>
      <c r="Q78" s="4">
        <f t="shared" si="19"/>
        <v>20.971911731731009</v>
      </c>
      <c r="R78" s="4">
        <f t="shared" si="16"/>
        <v>193.70166695924448</v>
      </c>
      <c r="S78" s="4">
        <f t="shared" si="17"/>
        <v>465.5171039635772</v>
      </c>
      <c r="T78" s="4">
        <f t="shared" si="18"/>
        <v>1233.6203255034795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s="4" t="s">
        <v>35</v>
      </c>
      <c r="B79" s="4" t="s">
        <v>36</v>
      </c>
      <c r="C79" s="4">
        <v>8</v>
      </c>
      <c r="D79" s="4">
        <v>1</v>
      </c>
      <c r="E79" s="4">
        <f t="shared" si="13"/>
        <v>8</v>
      </c>
      <c r="F79" s="4">
        <v>314.44364339999998</v>
      </c>
      <c r="G79" s="4">
        <v>833.27565500000003</v>
      </c>
      <c r="H79" s="4">
        <v>130.84</v>
      </c>
      <c r="I79" s="4">
        <v>0.13084000000000001</v>
      </c>
      <c r="J79" s="4">
        <v>1.3083999999999999E-4</v>
      </c>
      <c r="K79" s="4">
        <v>0.28845248099999998</v>
      </c>
      <c r="L79" s="4">
        <v>2.1000000000000001E-2</v>
      </c>
      <c r="M79" s="4">
        <v>3</v>
      </c>
      <c r="N79" s="4">
        <v>18.400957129999998</v>
      </c>
      <c r="O79" s="4">
        <f t="shared" si="14"/>
        <v>0.42873531792242975</v>
      </c>
      <c r="P79" s="4">
        <f t="shared" si="15"/>
        <v>8.2675790819937944</v>
      </c>
      <c r="Q79" s="4">
        <f t="shared" si="19"/>
        <v>20.99965086826424</v>
      </c>
      <c r="R79" s="4">
        <f t="shared" si="16"/>
        <v>194.47130023424887</v>
      </c>
      <c r="S79" s="4">
        <f t="shared" si="17"/>
        <v>467.36673932768292</v>
      </c>
      <c r="T79" s="4">
        <f t="shared" si="18"/>
        <v>1238.5218592183596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s="4" t="s">
        <v>35</v>
      </c>
      <c r="B80" s="4" t="s">
        <v>36</v>
      </c>
      <c r="C80" s="4">
        <v>9</v>
      </c>
      <c r="D80" s="4">
        <v>1</v>
      </c>
      <c r="E80" s="4">
        <f t="shared" si="13"/>
        <v>9</v>
      </c>
      <c r="F80" s="4">
        <v>345.5659698</v>
      </c>
      <c r="G80" s="4">
        <v>915.74981979999995</v>
      </c>
      <c r="H80" s="4">
        <v>143.79</v>
      </c>
      <c r="I80" s="4">
        <v>0.14379</v>
      </c>
      <c r="J80" s="4">
        <v>1.4379E-4</v>
      </c>
      <c r="K80" s="4">
        <v>0.31700231000000001</v>
      </c>
      <c r="L80" s="4">
        <v>2.1000000000000001E-2</v>
      </c>
      <c r="M80" s="4">
        <v>3</v>
      </c>
      <c r="N80" s="4">
        <v>18.989045260000001</v>
      </c>
      <c r="O80" s="4">
        <f t="shared" si="14"/>
        <v>0.42945466893523687</v>
      </c>
      <c r="P80" s="4">
        <f t="shared" si="15"/>
        <v>8.2722004011973755</v>
      </c>
      <c r="Q80" s="4">
        <f t="shared" si="19"/>
        <v>21.011389019041335</v>
      </c>
      <c r="R80" s="4">
        <f t="shared" si="16"/>
        <v>194.79759275305352</v>
      </c>
      <c r="S80" s="4">
        <f t="shared" si="17"/>
        <v>468.15090784199356</v>
      </c>
      <c r="T80" s="4">
        <f t="shared" si="18"/>
        <v>1240.5999057812828</v>
      </c>
      <c r="U80" s="4">
        <v>21.02</v>
      </c>
      <c r="V80" s="4">
        <v>0.86</v>
      </c>
      <c r="W80" s="4">
        <v>-6.9989999999999997E-2</v>
      </c>
      <c r="AD80" s="4" t="s">
        <v>453</v>
      </c>
    </row>
    <row r="81" spans="1:33" x14ac:dyDescent="0.25">
      <c r="A81" s="4" t="s">
        <v>35</v>
      </c>
      <c r="B81" s="4" t="s">
        <v>36</v>
      </c>
      <c r="C81" s="4">
        <v>10</v>
      </c>
      <c r="D81" s="4">
        <v>1</v>
      </c>
      <c r="E81" s="4">
        <f t="shared" si="13"/>
        <v>10</v>
      </c>
      <c r="F81" s="4">
        <v>372.74693589999998</v>
      </c>
      <c r="G81" s="4">
        <v>987.77937999999995</v>
      </c>
      <c r="H81" s="4">
        <v>155.1</v>
      </c>
      <c r="I81" s="4">
        <v>0.15509999999999999</v>
      </c>
      <c r="J81" s="4">
        <v>1.551E-4</v>
      </c>
      <c r="K81" s="4">
        <v>0.341936562</v>
      </c>
      <c r="L81" s="4">
        <v>2.1000000000000001E-2</v>
      </c>
      <c r="M81" s="4">
        <v>3</v>
      </c>
      <c r="N81" s="4">
        <v>19.47440366</v>
      </c>
      <c r="O81" s="4">
        <f t="shared" si="14"/>
        <v>0.42975931313454357</v>
      </c>
      <c r="P81" s="4">
        <f t="shared" si="15"/>
        <v>8.27415596825462</v>
      </c>
      <c r="Q81" s="4">
        <f t="shared" si="19"/>
        <v>21.016356159366733</v>
      </c>
      <c r="R81" s="4">
        <f t="shared" si="16"/>
        <v>194.93577720175975</v>
      </c>
      <c r="S81" s="4">
        <f t="shared" si="17"/>
        <v>468.48300216717075</v>
      </c>
      <c r="T81" s="4">
        <f t="shared" si="18"/>
        <v>1241.4799557430024</v>
      </c>
      <c r="U81" s="4">
        <v>21.02</v>
      </c>
      <c r="V81" s="4">
        <v>0.86</v>
      </c>
      <c r="W81" s="4">
        <v>-6.9989999999999997E-2</v>
      </c>
      <c r="Y81" s="4" t="s">
        <v>454</v>
      </c>
      <c r="Z81" s="4" t="s">
        <v>455</v>
      </c>
      <c r="AA81" s="4" t="s">
        <v>456</v>
      </c>
      <c r="AB81" s="4" t="s">
        <v>457</v>
      </c>
      <c r="AC81" s="4" t="s">
        <v>458</v>
      </c>
    </row>
    <row r="82" spans="1:33" x14ac:dyDescent="0.25">
      <c r="A82" s="4" t="s">
        <v>37</v>
      </c>
      <c r="B82" s="4" t="s">
        <v>38</v>
      </c>
      <c r="C82" s="4">
        <v>1</v>
      </c>
      <c r="D82" s="4">
        <v>9</v>
      </c>
      <c r="E82" s="4">
        <f t="shared" si="13"/>
        <v>9</v>
      </c>
      <c r="F82" s="4">
        <v>1513105530</v>
      </c>
      <c r="G82" s="4">
        <v>4009729654</v>
      </c>
      <c r="H82" s="4">
        <v>629603211</v>
      </c>
      <c r="I82" s="4">
        <v>629603.21100000001</v>
      </c>
      <c r="J82" s="4">
        <v>629.60321099999999</v>
      </c>
      <c r="K82" s="4">
        <v>1388035.831</v>
      </c>
      <c r="L82" s="2">
        <v>6.0000000000000001E-3</v>
      </c>
      <c r="M82" s="4">
        <v>3</v>
      </c>
      <c r="N82" s="4">
        <v>1465.5893920000001</v>
      </c>
      <c r="O82" s="4">
        <f t="shared" si="14"/>
        <v>118018.26184449303</v>
      </c>
      <c r="P82" s="4">
        <f t="shared" si="15"/>
        <v>816.55922638604397</v>
      </c>
      <c r="Q82" s="4">
        <f t="shared" si="19"/>
        <v>2074.0604350205517</v>
      </c>
      <c r="R82" s="2">
        <f t="shared" si="16"/>
        <v>53532246.75658074</v>
      </c>
      <c r="S82" s="2">
        <f t="shared" si="17"/>
        <v>128652359.42461124</v>
      </c>
      <c r="T82" s="2">
        <f t="shared" si="18"/>
        <v>340928752.47521979</v>
      </c>
      <c r="U82" s="2">
        <f t="shared" ref="U82:U91" si="20">$AD$83*100</f>
        <v>2097.3599999999997</v>
      </c>
      <c r="V82" s="2">
        <v>0.5</v>
      </c>
      <c r="W82" s="2">
        <v>0</v>
      </c>
      <c r="X82" s="4" t="s">
        <v>459</v>
      </c>
      <c r="Y82" s="4">
        <f>(AVERAGE(40,80))*907.185</f>
        <v>54431.1</v>
      </c>
      <c r="Z82" s="4">
        <f>AVERAGE(22000, 36000)</f>
        <v>29000</v>
      </c>
      <c r="AA82" s="4">
        <f>20000*0.45392</f>
        <v>9078.4</v>
      </c>
      <c r="AB82" s="4">
        <f>100000*0.453592</f>
        <v>45359.199999999997</v>
      </c>
      <c r="AC82" s="4">
        <f>330000*0.453592</f>
        <v>149685.35999999999</v>
      </c>
      <c r="AD82" s="4">
        <f t="shared" ref="AD82:AD91" si="21">AVERAGE(Y82:AC82)</f>
        <v>57510.811999999998</v>
      </c>
      <c r="AF82" s="4">
        <f>AD82*0.001</f>
        <v>57.510812000000001</v>
      </c>
      <c r="AG82" s="4">
        <f t="shared" ref="AG82:AG90" si="22">R82*0.000001</f>
        <v>53.53224675658074</v>
      </c>
    </row>
    <row r="83" spans="1:33" x14ac:dyDescent="0.25">
      <c r="A83" s="4" t="s">
        <v>37</v>
      </c>
      <c r="B83" s="4" t="s">
        <v>38</v>
      </c>
      <c r="C83" s="4">
        <v>2</v>
      </c>
      <c r="D83" s="4">
        <v>9</v>
      </c>
      <c r="E83" s="4">
        <f t="shared" si="13"/>
        <v>18</v>
      </c>
      <c r="F83" s="4">
        <v>1762470683</v>
      </c>
      <c r="G83" s="4">
        <v>4670547309</v>
      </c>
      <c r="H83" s="4">
        <v>733364051.20000005</v>
      </c>
      <c r="I83" s="4">
        <v>733364.05119999999</v>
      </c>
      <c r="J83" s="4">
        <v>733.36405119999995</v>
      </c>
      <c r="K83" s="4">
        <v>1616789.0549999999</v>
      </c>
      <c r="L83" s="2">
        <v>6.0000000000000001E-3</v>
      </c>
      <c r="M83" s="4">
        <v>3</v>
      </c>
      <c r="N83" s="4">
        <v>1542.0432000000001</v>
      </c>
      <c r="O83" s="4">
        <f t="shared" si="14"/>
        <v>121995.31086125968</v>
      </c>
      <c r="P83" s="4">
        <f t="shared" si="15"/>
        <v>825.63038000523647</v>
      </c>
      <c r="Q83" s="4">
        <f t="shared" si="19"/>
        <v>2097.1011652133006</v>
      </c>
      <c r="R83" s="2">
        <f t="shared" si="16"/>
        <v>55336207.991064079</v>
      </c>
      <c r="S83" s="2">
        <f t="shared" si="17"/>
        <v>132987762.5356022</v>
      </c>
      <c r="T83" s="2">
        <f t="shared" si="18"/>
        <v>352417570.71934581</v>
      </c>
      <c r="U83" s="2">
        <f t="shared" si="20"/>
        <v>2097.3599999999997</v>
      </c>
      <c r="V83" s="2">
        <v>0.5</v>
      </c>
      <c r="W83" s="2">
        <v>0</v>
      </c>
      <c r="X83" s="4" t="s">
        <v>460</v>
      </c>
      <c r="Y83" s="4">
        <f>(AVERAGE(75, 85))*0.3048</f>
        <v>24.384</v>
      </c>
      <c r="Z83" s="4">
        <v>18</v>
      </c>
      <c r="AA83" s="4">
        <f>35*0.3048</f>
        <v>10.668000000000001</v>
      </c>
      <c r="AB83" s="4">
        <f>60*0.3048</f>
        <v>18.288</v>
      </c>
      <c r="AC83" s="4">
        <f>110*0.3048</f>
        <v>33.527999999999999</v>
      </c>
      <c r="AD83" s="4">
        <f t="shared" si="21"/>
        <v>20.973599999999998</v>
      </c>
      <c r="AG83" s="4">
        <f t="shared" si="22"/>
        <v>55.336207991064079</v>
      </c>
    </row>
    <row r="84" spans="1:33" x14ac:dyDescent="0.25">
      <c r="A84" s="4" t="s">
        <v>37</v>
      </c>
      <c r="B84" s="4" t="s">
        <v>38</v>
      </c>
      <c r="C84" s="4">
        <v>3</v>
      </c>
      <c r="D84" s="4">
        <v>9</v>
      </c>
      <c r="E84" s="4">
        <f t="shared" si="13"/>
        <v>27</v>
      </c>
      <c r="F84" s="4">
        <v>1772157205</v>
      </c>
      <c r="G84" s="4">
        <v>4696216593</v>
      </c>
      <c r="H84" s="4">
        <v>737394613</v>
      </c>
      <c r="I84" s="4">
        <v>737394.61300000001</v>
      </c>
      <c r="J84" s="4">
        <v>737.39461300000005</v>
      </c>
      <c r="K84" s="4">
        <v>1625674.912</v>
      </c>
      <c r="L84" s="2">
        <v>6.0000000000000001E-3</v>
      </c>
      <c r="M84" s="4">
        <v>3</v>
      </c>
      <c r="N84" s="4">
        <v>1544.863059</v>
      </c>
      <c r="O84" s="4">
        <f t="shared" si="14"/>
        <v>122039.9863268476</v>
      </c>
      <c r="P84" s="4">
        <f t="shared" si="15"/>
        <v>825.73115141938979</v>
      </c>
      <c r="Q84" s="4">
        <f t="shared" si="19"/>
        <v>2097.3571246052502</v>
      </c>
      <c r="R84" s="2">
        <f t="shared" si="16"/>
        <v>55356472.465480492</v>
      </c>
      <c r="S84" s="2">
        <f t="shared" si="17"/>
        <v>133036463.50752342</v>
      </c>
      <c r="T84" s="2">
        <f t="shared" si="18"/>
        <v>352546628.29493707</v>
      </c>
      <c r="U84" s="2">
        <f t="shared" si="20"/>
        <v>2097.3599999999997</v>
      </c>
      <c r="V84" s="2">
        <v>0.5</v>
      </c>
      <c r="W84" s="2">
        <v>0</v>
      </c>
      <c r="X84" s="4" t="s">
        <v>461</v>
      </c>
      <c r="Y84" s="4">
        <v>90</v>
      </c>
      <c r="Z84" s="4">
        <v>50</v>
      </c>
      <c r="AA84" s="4">
        <v>50</v>
      </c>
      <c r="AB84" s="4">
        <v>70</v>
      </c>
      <c r="AD84" s="4">
        <f t="shared" si="21"/>
        <v>65</v>
      </c>
      <c r="AG84" s="4">
        <f t="shared" si="22"/>
        <v>55.356472465480486</v>
      </c>
    </row>
    <row r="85" spans="1:33" x14ac:dyDescent="0.25">
      <c r="A85" s="4" t="s">
        <v>37</v>
      </c>
      <c r="B85" s="4" t="s">
        <v>38</v>
      </c>
      <c r="C85" s="4">
        <v>4</v>
      </c>
      <c r="D85" s="4">
        <v>9</v>
      </c>
      <c r="E85" s="4">
        <f t="shared" si="13"/>
        <v>36</v>
      </c>
      <c r="F85" s="4">
        <v>1772515152</v>
      </c>
      <c r="G85" s="4">
        <v>4697165152</v>
      </c>
      <c r="H85" s="4">
        <v>737543554.70000005</v>
      </c>
      <c r="I85" s="4">
        <v>737543.55469999998</v>
      </c>
      <c r="J85" s="4">
        <v>737.54355469999996</v>
      </c>
      <c r="K85" s="4">
        <v>1626003.2720000001</v>
      </c>
      <c r="L85" s="2">
        <v>6.0000000000000001E-3</v>
      </c>
      <c r="M85" s="4">
        <v>3</v>
      </c>
      <c r="N85" s="4">
        <v>1544.9670639999999</v>
      </c>
      <c r="O85" s="4">
        <f t="shared" si="14"/>
        <v>122040.48268768592</v>
      </c>
      <c r="P85" s="4">
        <f t="shared" si="15"/>
        <v>825.73227088868077</v>
      </c>
      <c r="Q85" s="4">
        <f t="shared" si="19"/>
        <v>2097.3599680572493</v>
      </c>
      <c r="R85" s="2">
        <f t="shared" si="16"/>
        <v>55356697.611237273</v>
      </c>
      <c r="S85" s="2">
        <f t="shared" si="17"/>
        <v>133037004.59321623</v>
      </c>
      <c r="T85" s="2">
        <f t="shared" si="18"/>
        <v>352548062.172023</v>
      </c>
      <c r="U85" s="2">
        <f t="shared" si="20"/>
        <v>2097.3599999999997</v>
      </c>
      <c r="V85" s="2">
        <v>0.5</v>
      </c>
      <c r="W85" s="2">
        <v>0</v>
      </c>
      <c r="X85" s="4" t="s">
        <v>462</v>
      </c>
      <c r="Y85" s="4">
        <f>(AVERAGE(4000,6000))*0.453592</f>
        <v>2267.96</v>
      </c>
      <c r="Z85" s="4">
        <v>900</v>
      </c>
      <c r="AA85" s="4">
        <f>(AVERAGE(700, 1000))*0.453592</f>
        <v>385.5532</v>
      </c>
      <c r="AB85" s="4">
        <f>1500*0.453592</f>
        <v>680.38800000000003</v>
      </c>
      <c r="AD85" s="4">
        <f t="shared" si="21"/>
        <v>1058.4753000000001</v>
      </c>
      <c r="AG85" s="4">
        <f t="shared" si="22"/>
        <v>55.356697611237273</v>
      </c>
    </row>
    <row r="86" spans="1:33" x14ac:dyDescent="0.25">
      <c r="A86" s="4" t="s">
        <v>37</v>
      </c>
      <c r="B86" s="4" t="s">
        <v>38</v>
      </c>
      <c r="C86" s="4">
        <v>5</v>
      </c>
      <c r="D86" s="4">
        <v>9</v>
      </c>
      <c r="E86" s="4">
        <f t="shared" si="13"/>
        <v>45</v>
      </c>
      <c r="F86" s="4">
        <v>1772528355</v>
      </c>
      <c r="G86" s="4">
        <v>4697200141</v>
      </c>
      <c r="H86" s="4">
        <v>737549048.5</v>
      </c>
      <c r="I86" s="4">
        <v>737549.04850000003</v>
      </c>
      <c r="J86" s="4">
        <v>737.54904850000003</v>
      </c>
      <c r="K86" s="4">
        <v>1626015.3829999999</v>
      </c>
      <c r="L86" s="2">
        <v>6.0000000000000001E-3</v>
      </c>
      <c r="M86" s="4">
        <v>3</v>
      </c>
      <c r="N86" s="4">
        <v>1544.9709</v>
      </c>
      <c r="O86" s="4">
        <f t="shared" si="14"/>
        <v>122040.4882017644</v>
      </c>
      <c r="P86" s="4">
        <f t="shared" si="15"/>
        <v>825.73228332486144</v>
      </c>
      <c r="Q86" s="4">
        <f t="shared" si="19"/>
        <v>2097.359999645148</v>
      </c>
      <c r="R86" s="2">
        <f t="shared" si="16"/>
        <v>55356700.11238417</v>
      </c>
      <c r="S86" s="2">
        <f t="shared" si="17"/>
        <v>133037010.60414363</v>
      </c>
      <c r="T86" s="2">
        <f t="shared" si="18"/>
        <v>352548078.10098064</v>
      </c>
      <c r="U86" s="2">
        <f t="shared" si="20"/>
        <v>2097.3599999999997</v>
      </c>
      <c r="V86" s="2">
        <v>0.5</v>
      </c>
      <c r="W86" s="2">
        <v>0</v>
      </c>
      <c r="X86" s="4" t="s">
        <v>463</v>
      </c>
      <c r="Y86" s="4">
        <f>18*0.3048</f>
        <v>5.4864000000000006</v>
      </c>
      <c r="Z86" s="4">
        <v>4.5</v>
      </c>
      <c r="AA86" s="4">
        <f>(AVERAGE(8, 11.5))*0.3048</f>
        <v>2.9718</v>
      </c>
      <c r="AB86" s="4">
        <f>15*0.3048</f>
        <v>4.5720000000000001</v>
      </c>
      <c r="AD86" s="4">
        <f t="shared" si="21"/>
        <v>4.3825500000000002</v>
      </c>
      <c r="AG86" s="4">
        <f t="shared" si="22"/>
        <v>55.356700112384168</v>
      </c>
    </row>
    <row r="87" spans="1:33" x14ac:dyDescent="0.25">
      <c r="A87" s="4" t="s">
        <v>37</v>
      </c>
      <c r="B87" s="4" t="s">
        <v>38</v>
      </c>
      <c r="C87" s="4">
        <v>6</v>
      </c>
      <c r="D87" s="4">
        <v>9</v>
      </c>
      <c r="E87" s="4">
        <f t="shared" si="13"/>
        <v>54</v>
      </c>
      <c r="F87" s="4">
        <v>1772528841</v>
      </c>
      <c r="G87" s="4">
        <v>4697201430</v>
      </c>
      <c r="H87" s="4">
        <v>737549250.70000005</v>
      </c>
      <c r="I87" s="4">
        <v>737549.25069999998</v>
      </c>
      <c r="J87" s="4">
        <v>737.54925070000002</v>
      </c>
      <c r="K87" s="4">
        <v>1626015.8289999999</v>
      </c>
      <c r="L87" s="2">
        <v>6.0000000000000001E-3</v>
      </c>
      <c r="M87" s="4">
        <v>3</v>
      </c>
      <c r="N87" s="4">
        <v>1544.971041</v>
      </c>
      <c r="O87" s="4">
        <f t="shared" si="14"/>
        <v>122040.48826302018</v>
      </c>
      <c r="P87" s="4">
        <f t="shared" si="15"/>
        <v>825.73228346301471</v>
      </c>
      <c r="Q87" s="4">
        <f t="shared" si="19"/>
        <v>2097.3599999960575</v>
      </c>
      <c r="R87" s="2">
        <f t="shared" si="16"/>
        <v>55356700.14016936</v>
      </c>
      <c r="S87" s="2">
        <f t="shared" si="17"/>
        <v>133037010.67091891</v>
      </c>
      <c r="T87" s="2">
        <f t="shared" si="18"/>
        <v>352548078.27793509</v>
      </c>
      <c r="U87" s="2">
        <f t="shared" si="20"/>
        <v>2097.3599999999997</v>
      </c>
      <c r="V87" s="2">
        <v>0.5</v>
      </c>
      <c r="W87" s="2">
        <v>0</v>
      </c>
      <c r="X87" s="4" t="s">
        <v>464</v>
      </c>
      <c r="Y87" s="4">
        <f>4000*0.453592</f>
        <v>1814.3679999999999</v>
      </c>
      <c r="Z87" s="4">
        <v>1360</v>
      </c>
      <c r="AB87" s="4">
        <f>2000*0.453592</f>
        <v>907.18399999999997</v>
      </c>
      <c r="AD87" s="4">
        <f t="shared" si="21"/>
        <v>1360.5173333333332</v>
      </c>
      <c r="AG87" s="4">
        <f t="shared" si="22"/>
        <v>55.356700140169359</v>
      </c>
    </row>
    <row r="88" spans="1:33" x14ac:dyDescent="0.25">
      <c r="A88" s="4" t="s">
        <v>37</v>
      </c>
      <c r="B88" s="4" t="s">
        <v>38</v>
      </c>
      <c r="C88" s="4">
        <v>7</v>
      </c>
      <c r="D88" s="4">
        <v>9</v>
      </c>
      <c r="E88" s="4">
        <f t="shared" si="13"/>
        <v>63</v>
      </c>
      <c r="F88" s="4">
        <v>1772528859</v>
      </c>
      <c r="G88" s="4">
        <v>4697201478</v>
      </c>
      <c r="H88" s="4">
        <v>737549258.20000005</v>
      </c>
      <c r="I88" s="4">
        <v>737549.25820000004</v>
      </c>
      <c r="J88" s="4">
        <v>737.54925820000005</v>
      </c>
      <c r="K88" s="4">
        <v>1626015.8459999999</v>
      </c>
      <c r="L88" s="2">
        <v>6.0000000000000001E-3</v>
      </c>
      <c r="M88" s="4">
        <v>3</v>
      </c>
      <c r="N88" s="4">
        <v>1544.971047</v>
      </c>
      <c r="O88" s="4">
        <f t="shared" si="14"/>
        <v>122040.48826370071</v>
      </c>
      <c r="P88" s="4">
        <f t="shared" si="15"/>
        <v>825.7322834645496</v>
      </c>
      <c r="Q88" s="4">
        <f t="shared" si="19"/>
        <v>2097.359999999956</v>
      </c>
      <c r="R88" s="2">
        <f t="shared" si="16"/>
        <v>55356700.140478045</v>
      </c>
      <c r="S88" s="2">
        <f t="shared" si="17"/>
        <v>133037010.67166077</v>
      </c>
      <c r="T88" s="2">
        <f t="shared" si="18"/>
        <v>352548078.27990103</v>
      </c>
      <c r="U88" s="2">
        <f t="shared" si="20"/>
        <v>2097.3599999999997</v>
      </c>
      <c r="V88" s="2">
        <v>0.5</v>
      </c>
      <c r="W88" s="2">
        <v>0</v>
      </c>
      <c r="X88" s="4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s="4" t="e">
        <f t="shared" si="21"/>
        <v>#DIV/0!</v>
      </c>
      <c r="AG88" s="4">
        <f t="shared" si="22"/>
        <v>55.35670014047804</v>
      </c>
    </row>
    <row r="89" spans="1:33" x14ac:dyDescent="0.25">
      <c r="A89" s="4" t="s">
        <v>37</v>
      </c>
      <c r="B89" s="4" t="s">
        <v>38</v>
      </c>
      <c r="C89" s="4">
        <v>8</v>
      </c>
      <c r="D89" s="4">
        <v>9</v>
      </c>
      <c r="E89" s="4">
        <f t="shared" si="13"/>
        <v>72</v>
      </c>
      <c r="F89" s="4">
        <v>1772528860</v>
      </c>
      <c r="G89" s="4">
        <v>4697201480</v>
      </c>
      <c r="H89" s="4">
        <v>737549258.60000002</v>
      </c>
      <c r="I89" s="4">
        <v>737549.25859999994</v>
      </c>
      <c r="J89" s="4">
        <v>737.54925860000003</v>
      </c>
      <c r="K89" s="4">
        <v>1626015.8470000001</v>
      </c>
      <c r="L89" s="2">
        <v>6.0000000000000001E-3</v>
      </c>
      <c r="M89" s="4">
        <v>3</v>
      </c>
      <c r="N89" s="4">
        <v>1544.971047</v>
      </c>
      <c r="O89" s="4">
        <f t="shared" si="14"/>
        <v>122040.48826370828</v>
      </c>
      <c r="P89" s="4">
        <f t="shared" si="15"/>
        <v>825.73228346456665</v>
      </c>
      <c r="Q89" s="4">
        <f t="shared" si="19"/>
        <v>2097.3599999999992</v>
      </c>
      <c r="R89" s="2">
        <f t="shared" si="16"/>
        <v>55356700.140481479</v>
      </c>
      <c r="S89" s="2">
        <f t="shared" si="17"/>
        <v>133037010.67166904</v>
      </c>
      <c r="T89" s="2">
        <f t="shared" si="18"/>
        <v>352548078.27992296</v>
      </c>
      <c r="U89" s="2">
        <f t="shared" si="20"/>
        <v>2097.3599999999997</v>
      </c>
      <c r="V89" s="2">
        <v>0.5</v>
      </c>
      <c r="W89" s="2">
        <v>0</v>
      </c>
      <c r="X89" s="4" t="s">
        <v>469</v>
      </c>
      <c r="Y89" s="4">
        <v>12</v>
      </c>
      <c r="Z89" s="4">
        <v>11</v>
      </c>
      <c r="AA89" s="4">
        <v>10</v>
      </c>
      <c r="AB89" s="4">
        <v>12</v>
      </c>
      <c r="AD89" s="4">
        <f t="shared" si="21"/>
        <v>11.25</v>
      </c>
      <c r="AG89" s="4">
        <f t="shared" si="22"/>
        <v>55.356700140481479</v>
      </c>
    </row>
    <row r="90" spans="1:33" x14ac:dyDescent="0.25">
      <c r="A90" s="4" t="s">
        <v>37</v>
      </c>
      <c r="B90" s="4" t="s">
        <v>38</v>
      </c>
      <c r="C90" s="4">
        <v>9</v>
      </c>
      <c r="D90" s="4">
        <v>9</v>
      </c>
      <c r="E90" s="4">
        <f t="shared" si="13"/>
        <v>81</v>
      </c>
      <c r="F90" s="4">
        <v>1772528862</v>
      </c>
      <c r="G90" s="4">
        <v>4697201484</v>
      </c>
      <c r="H90" s="4">
        <v>737549259.5</v>
      </c>
      <c r="I90" s="4">
        <v>737549.25950000004</v>
      </c>
      <c r="J90" s="4">
        <v>737.54925949999995</v>
      </c>
      <c r="K90" s="4">
        <v>1626015.848</v>
      </c>
      <c r="L90" s="2">
        <v>6.0000000000000001E-3</v>
      </c>
      <c r="M90" s="4">
        <v>3</v>
      </c>
      <c r="N90" s="4">
        <v>1544.971047</v>
      </c>
      <c r="O90" s="4">
        <f t="shared" si="14"/>
        <v>122040.48826370835</v>
      </c>
      <c r="P90" s="4">
        <f t="shared" si="15"/>
        <v>825.73228346456676</v>
      </c>
      <c r="Q90" s="4">
        <f t="shared" si="19"/>
        <v>2097.3599999999997</v>
      </c>
      <c r="R90" s="2">
        <f t="shared" si="16"/>
        <v>55356700.140481509</v>
      </c>
      <c r="S90" s="2">
        <f t="shared" si="17"/>
        <v>133037010.6716691</v>
      </c>
      <c r="T90" s="2">
        <f t="shared" si="18"/>
        <v>352548078.27992308</v>
      </c>
      <c r="U90" s="2">
        <f t="shared" si="20"/>
        <v>2097.3599999999997</v>
      </c>
      <c r="V90" s="2">
        <v>0.5</v>
      </c>
      <c r="W90" s="2">
        <v>0</v>
      </c>
      <c r="X90" s="4" t="s">
        <v>470</v>
      </c>
      <c r="Y90" s="4">
        <v>10</v>
      </c>
      <c r="Z90" s="4">
        <v>8</v>
      </c>
      <c r="AA90" s="4">
        <v>6</v>
      </c>
      <c r="AB90" s="4">
        <v>8</v>
      </c>
      <c r="AD90" s="4">
        <f t="shared" si="21"/>
        <v>8</v>
      </c>
      <c r="AG90" s="4">
        <f t="shared" si="22"/>
        <v>55.356700140481507</v>
      </c>
    </row>
    <row r="91" spans="1:33" x14ac:dyDescent="0.25">
      <c r="A91" s="4" t="s">
        <v>37</v>
      </c>
      <c r="B91" s="4" t="s">
        <v>38</v>
      </c>
      <c r="C91" s="4">
        <v>10</v>
      </c>
      <c r="D91" s="4">
        <v>9</v>
      </c>
      <c r="E91" s="4">
        <f t="shared" si="13"/>
        <v>90</v>
      </c>
      <c r="F91" s="4">
        <v>1772528862</v>
      </c>
      <c r="G91" s="4">
        <v>4697201485</v>
      </c>
      <c r="H91" s="4">
        <v>737549259.5</v>
      </c>
      <c r="I91" s="4">
        <v>737549.25950000004</v>
      </c>
      <c r="J91" s="4">
        <v>737.54925949999995</v>
      </c>
      <c r="K91" s="4">
        <v>1626015.848</v>
      </c>
      <c r="L91" s="2">
        <v>6.0000000000000001E-3</v>
      </c>
      <c r="M91" s="4">
        <v>3</v>
      </c>
      <c r="N91" s="4">
        <v>1544.971047</v>
      </c>
      <c r="O91" s="4">
        <f t="shared" si="14"/>
        <v>122040.48826370835</v>
      </c>
      <c r="P91" s="4">
        <f t="shared" si="15"/>
        <v>825.73228346456676</v>
      </c>
      <c r="Q91" s="4">
        <f t="shared" si="19"/>
        <v>2097.3599999999997</v>
      </c>
      <c r="R91" s="2">
        <f t="shared" si="16"/>
        <v>55356700.140481509</v>
      </c>
      <c r="S91" s="2">
        <f t="shared" si="17"/>
        <v>133037010.6716691</v>
      </c>
      <c r="T91" s="2">
        <f t="shared" si="18"/>
        <v>352548078.27992308</v>
      </c>
      <c r="U91" s="2">
        <f t="shared" si="20"/>
        <v>2097.3599999999997</v>
      </c>
      <c r="V91" s="2">
        <v>0.5</v>
      </c>
      <c r="W91" s="2">
        <v>0</v>
      </c>
      <c r="X91" s="4" t="s">
        <v>471</v>
      </c>
      <c r="Z91" s="4">
        <v>1</v>
      </c>
      <c r="AA91" s="4">
        <v>0.5</v>
      </c>
      <c r="AB91" s="4">
        <v>0.5</v>
      </c>
      <c r="AD91" s="4">
        <f t="shared" si="21"/>
        <v>0.66666666666666663</v>
      </c>
    </row>
    <row r="92" spans="1:33" x14ac:dyDescent="0.25">
      <c r="A92" s="4" t="s">
        <v>39</v>
      </c>
      <c r="B92" s="4" t="s">
        <v>40</v>
      </c>
      <c r="C92" s="4">
        <v>1</v>
      </c>
      <c r="D92" s="4">
        <v>2</v>
      </c>
      <c r="E92" s="4">
        <f t="shared" si="13"/>
        <v>2</v>
      </c>
      <c r="F92" s="4">
        <v>309.3006489</v>
      </c>
      <c r="G92" s="4">
        <v>819.64671959999998</v>
      </c>
      <c r="H92" s="4">
        <v>128.69999999999999</v>
      </c>
      <c r="I92" s="4">
        <v>0.12870000000000001</v>
      </c>
      <c r="J92" s="4">
        <v>1.2870000000000001E-4</v>
      </c>
      <c r="K92" s="4">
        <v>0.28373459400000001</v>
      </c>
      <c r="L92" s="4">
        <v>1.2E-2</v>
      </c>
      <c r="M92" s="4">
        <v>3</v>
      </c>
      <c r="N92" s="4">
        <v>22.05290299</v>
      </c>
      <c r="O92" s="4">
        <f t="shared" si="14"/>
        <v>0.584573627345923</v>
      </c>
      <c r="P92" s="4">
        <f t="shared" si="15"/>
        <v>11.0477632758948</v>
      </c>
      <c r="Q92" s="4">
        <f t="shared" si="19"/>
        <v>28.061318720772793</v>
      </c>
      <c r="R92" s="4">
        <f t="shared" si="16"/>
        <v>265.15845240718266</v>
      </c>
      <c r="S92" s="4">
        <f t="shared" si="17"/>
        <v>637.24694161783873</v>
      </c>
      <c r="T92" s="4">
        <f t="shared" si="18"/>
        <v>1688.7043952872725</v>
      </c>
      <c r="U92" s="4">
        <v>150.93</v>
      </c>
      <c r="V92" s="4">
        <v>0.11</v>
      </c>
      <c r="W92" s="4">
        <v>0.13</v>
      </c>
      <c r="Y92" s="4" t="s">
        <v>472</v>
      </c>
    </row>
    <row r="93" spans="1:33" x14ac:dyDescent="0.25">
      <c r="A93" s="4" t="s">
        <v>39</v>
      </c>
      <c r="B93" s="4" t="s">
        <v>40</v>
      </c>
      <c r="C93" s="4">
        <v>2</v>
      </c>
      <c r="D93" s="4">
        <v>2</v>
      </c>
      <c r="E93" s="4">
        <f t="shared" si="13"/>
        <v>4</v>
      </c>
      <c r="F93" s="4">
        <v>3222.0620039999999</v>
      </c>
      <c r="G93" s="4">
        <v>8538.4643109999997</v>
      </c>
      <c r="H93" s="4">
        <v>1340.7</v>
      </c>
      <c r="I93" s="4">
        <v>1.3407</v>
      </c>
      <c r="J93" s="4">
        <v>1.3407E-3</v>
      </c>
      <c r="K93" s="4">
        <v>2.9557340339999998</v>
      </c>
      <c r="L93" s="4">
        <v>1.2E-2</v>
      </c>
      <c r="M93" s="4">
        <v>3</v>
      </c>
      <c r="N93" s="4">
        <v>48.163361209999998</v>
      </c>
      <c r="O93" s="4">
        <f t="shared" si="14"/>
        <v>3.7901550988063568</v>
      </c>
      <c r="P93" s="4">
        <f t="shared" si="15"/>
        <v>20.600619524629806</v>
      </c>
      <c r="Q93" s="4">
        <f t="shared" si="19"/>
        <v>52.325573592559707</v>
      </c>
      <c r="R93" s="4">
        <f t="shared" si="16"/>
        <v>1719.1874784798999</v>
      </c>
      <c r="S93" s="4">
        <f t="shared" si="17"/>
        <v>4131.6690182165348</v>
      </c>
      <c r="T93" s="4">
        <f t="shared" si="18"/>
        <v>10948.922898273817</v>
      </c>
      <c r="U93" s="4">
        <v>150.93</v>
      </c>
      <c r="V93" s="4">
        <v>0.11</v>
      </c>
      <c r="W93" s="4">
        <v>0.13</v>
      </c>
    </row>
    <row r="94" spans="1:33" x14ac:dyDescent="0.25">
      <c r="A94" s="4" t="s">
        <v>39</v>
      </c>
      <c r="B94" s="4" t="s">
        <v>40</v>
      </c>
      <c r="C94" s="4">
        <v>3</v>
      </c>
      <c r="D94" s="4">
        <v>2</v>
      </c>
      <c r="E94" s="4">
        <f t="shared" si="13"/>
        <v>6</v>
      </c>
      <c r="F94" s="4">
        <v>7922.1341039999998</v>
      </c>
      <c r="G94" s="4">
        <v>20993.65538</v>
      </c>
      <c r="H94" s="4">
        <v>3296.400001</v>
      </c>
      <c r="I94" s="4">
        <v>3.2964000009999999</v>
      </c>
      <c r="J94" s="4">
        <v>3.2964000000000001E-3</v>
      </c>
      <c r="K94" s="4">
        <v>7.2673093690000004</v>
      </c>
      <c r="L94" s="4">
        <v>1.2E-2</v>
      </c>
      <c r="M94" s="4">
        <v>3</v>
      </c>
      <c r="N94" s="4">
        <v>65.005916630000002</v>
      </c>
      <c r="O94" s="4">
        <f t="shared" si="14"/>
        <v>9.7916017086089191</v>
      </c>
      <c r="P94" s="4">
        <f t="shared" si="15"/>
        <v>28.266966238472971</v>
      </c>
      <c r="Q94" s="4">
        <f t="shared" si="19"/>
        <v>71.798094245721344</v>
      </c>
      <c r="R94" s="4">
        <f t="shared" si="16"/>
        <v>4441.4011070429005</v>
      </c>
      <c r="S94" s="4">
        <f t="shared" si="17"/>
        <v>10673.879132523194</v>
      </c>
      <c r="T94" s="4">
        <f t="shared" si="18"/>
        <v>28285.779701186464</v>
      </c>
      <c r="U94" s="4">
        <v>150.93</v>
      </c>
      <c r="V94" s="4">
        <v>0.11</v>
      </c>
      <c r="W94" s="4">
        <v>0.13</v>
      </c>
    </row>
    <row r="95" spans="1:33" x14ac:dyDescent="0.25">
      <c r="A95" s="4" t="s">
        <v>39</v>
      </c>
      <c r="B95" s="4" t="s">
        <v>40</v>
      </c>
      <c r="C95" s="4">
        <v>4</v>
      </c>
      <c r="D95" s="4">
        <v>2</v>
      </c>
      <c r="E95" s="4">
        <f t="shared" si="13"/>
        <v>8</v>
      </c>
      <c r="F95" s="4">
        <v>14625.69094</v>
      </c>
      <c r="G95" s="4">
        <v>38758.080979999999</v>
      </c>
      <c r="H95" s="4">
        <v>6085.75</v>
      </c>
      <c r="I95" s="4">
        <v>6.08575</v>
      </c>
      <c r="J95" s="4">
        <v>6.08575E-3</v>
      </c>
      <c r="K95" s="4">
        <v>13.416766170000001</v>
      </c>
      <c r="L95" s="4">
        <v>1.2E-2</v>
      </c>
      <c r="M95" s="4">
        <v>3</v>
      </c>
      <c r="N95" s="4">
        <v>79.746375599999993</v>
      </c>
      <c r="O95" s="4">
        <f t="shared" si="14"/>
        <v>17.677639304648796</v>
      </c>
      <c r="P95" s="4">
        <f t="shared" si="15"/>
        <v>34.419353588029985</v>
      </c>
      <c r="Q95" s="4">
        <f t="shared" si="19"/>
        <v>87.425158113596154</v>
      </c>
      <c r="R95" s="4">
        <f t="shared" si="16"/>
        <v>8018.4518441494665</v>
      </c>
      <c r="S95" s="4">
        <f t="shared" si="17"/>
        <v>19270.492295480573</v>
      </c>
      <c r="T95" s="4">
        <f t="shared" si="18"/>
        <v>51066.804583023521</v>
      </c>
      <c r="U95" s="4">
        <v>150.93</v>
      </c>
      <c r="V95" s="4">
        <v>0.11</v>
      </c>
      <c r="W95" s="4">
        <v>0.13</v>
      </c>
    </row>
    <row r="96" spans="1:33" x14ac:dyDescent="0.25">
      <c r="A96" s="4" t="s">
        <v>39</v>
      </c>
      <c r="B96" s="4" t="s">
        <v>40</v>
      </c>
      <c r="C96" s="4">
        <v>5</v>
      </c>
      <c r="D96" s="4">
        <v>2</v>
      </c>
      <c r="E96" s="4">
        <f t="shared" si="13"/>
        <v>10</v>
      </c>
      <c r="F96" s="4">
        <v>23666.30617</v>
      </c>
      <c r="G96" s="4">
        <v>62715.711360000001</v>
      </c>
      <c r="H96" s="4">
        <v>9847.5499970000001</v>
      </c>
      <c r="I96" s="4">
        <v>9.8475499969999998</v>
      </c>
      <c r="J96" s="4">
        <v>9.8475500000000001E-3</v>
      </c>
      <c r="K96" s="4">
        <v>21.710105680000002</v>
      </c>
      <c r="L96" s="4">
        <v>1.2E-2</v>
      </c>
      <c r="M96" s="4">
        <v>3</v>
      </c>
      <c r="N96" s="4">
        <v>93.622948879999996</v>
      </c>
      <c r="O96" s="4">
        <f t="shared" si="14"/>
        <v>26.428599951476155</v>
      </c>
      <c r="P96" s="4">
        <f t="shared" si="15"/>
        <v>39.356760088396037</v>
      </c>
      <c r="Q96" s="4">
        <f t="shared" si="19"/>
        <v>99.96617062452593</v>
      </c>
      <c r="R96" s="4">
        <f t="shared" si="16"/>
        <v>11987.825544300675</v>
      </c>
      <c r="S96" s="4">
        <f t="shared" si="17"/>
        <v>28809.962855805512</v>
      </c>
      <c r="T96" s="4">
        <f t="shared" si="18"/>
        <v>76346.401567884604</v>
      </c>
      <c r="U96" s="4">
        <v>150.93</v>
      </c>
      <c r="V96" s="4">
        <v>0.11</v>
      </c>
      <c r="W96" s="4">
        <v>0.13</v>
      </c>
    </row>
    <row r="97" spans="1:29" x14ac:dyDescent="0.25">
      <c r="A97" s="4" t="s">
        <v>39</v>
      </c>
      <c r="B97" s="4" t="s">
        <v>40</v>
      </c>
      <c r="C97" s="4">
        <v>6</v>
      </c>
      <c r="D97" s="4">
        <v>2</v>
      </c>
      <c r="E97" s="4">
        <f t="shared" si="13"/>
        <v>12</v>
      </c>
      <c r="F97" s="4">
        <v>39926.70031</v>
      </c>
      <c r="G97" s="4">
        <v>105805.7558</v>
      </c>
      <c r="H97" s="4">
        <v>16613.5</v>
      </c>
      <c r="I97" s="4">
        <v>16.613499999999998</v>
      </c>
      <c r="J97" s="4">
        <v>1.66135E-2</v>
      </c>
      <c r="K97" s="4">
        <v>36.626454369999998</v>
      </c>
      <c r="L97" s="4">
        <v>1.2E-2</v>
      </c>
      <c r="M97" s="4">
        <v>3</v>
      </c>
      <c r="N97" s="4">
        <v>111.4533936</v>
      </c>
      <c r="O97" s="4">
        <f t="shared" si="14"/>
        <v>35.241555115787342</v>
      </c>
      <c r="P97" s="4">
        <f t="shared" si="15"/>
        <v>43.319121618121926</v>
      </c>
      <c r="Q97" s="4">
        <f t="shared" si="19"/>
        <v>110.0305689100297</v>
      </c>
      <c r="R97" s="4">
        <f t="shared" si="16"/>
        <v>15985.319518006434</v>
      </c>
      <c r="S97" s="4">
        <f t="shared" si="17"/>
        <v>38417.013982231285</v>
      </c>
      <c r="T97" s="4">
        <f t="shared" si="18"/>
        <v>101805.0870529129</v>
      </c>
      <c r="U97" s="4">
        <v>150.93</v>
      </c>
      <c r="V97" s="4">
        <v>0.11</v>
      </c>
      <c r="W97" s="4">
        <v>0.13</v>
      </c>
    </row>
    <row r="98" spans="1:29" x14ac:dyDescent="0.25">
      <c r="A98" s="4" t="s">
        <v>39</v>
      </c>
      <c r="B98" s="4" t="s">
        <v>40</v>
      </c>
      <c r="C98" s="4">
        <v>7</v>
      </c>
      <c r="D98" s="4">
        <v>2</v>
      </c>
      <c r="E98" s="4">
        <f t="shared" si="13"/>
        <v>14</v>
      </c>
      <c r="F98" s="4">
        <v>49795.722179999997</v>
      </c>
      <c r="G98" s="4">
        <v>131958.66380000001</v>
      </c>
      <c r="H98" s="4">
        <v>20720</v>
      </c>
      <c r="I98" s="4">
        <v>20.72</v>
      </c>
      <c r="J98" s="4">
        <v>2.0719999999999999E-2</v>
      </c>
      <c r="K98" s="4">
        <v>45.6797264</v>
      </c>
      <c r="L98" s="4">
        <v>1.2E-2</v>
      </c>
      <c r="M98" s="4">
        <v>3</v>
      </c>
      <c r="N98" s="4">
        <v>119.9691279</v>
      </c>
      <c r="O98" s="4">
        <f t="shared" si="14"/>
        <v>43.585971696550949</v>
      </c>
      <c r="P98" s="4">
        <f t="shared" si="15"/>
        <v>46.498991230050322</v>
      </c>
      <c r="Q98" s="4">
        <f t="shared" si="19"/>
        <v>118.10743772432782</v>
      </c>
      <c r="R98" s="4">
        <f t="shared" si="16"/>
        <v>19770.28771241799</v>
      </c>
      <c r="S98" s="4">
        <f t="shared" si="17"/>
        <v>47513.308609512111</v>
      </c>
      <c r="T98" s="4">
        <f t="shared" si="18"/>
        <v>125910.26781520709</v>
      </c>
      <c r="U98" s="4">
        <v>150.93</v>
      </c>
      <c r="V98" s="4">
        <v>0.11</v>
      </c>
      <c r="W98" s="4">
        <v>0.13</v>
      </c>
    </row>
    <row r="99" spans="1:29" x14ac:dyDescent="0.25">
      <c r="A99" s="4" t="s">
        <v>39</v>
      </c>
      <c r="B99" s="4" t="s">
        <v>40</v>
      </c>
      <c r="C99" s="4">
        <v>8</v>
      </c>
      <c r="D99" s="4">
        <v>2</v>
      </c>
      <c r="E99" s="4">
        <f t="shared" si="13"/>
        <v>16</v>
      </c>
      <c r="F99" s="4">
        <v>52871.905789999997</v>
      </c>
      <c r="G99" s="4">
        <v>140110.5503</v>
      </c>
      <c r="H99" s="4">
        <v>22000</v>
      </c>
      <c r="I99" s="4">
        <v>22</v>
      </c>
      <c r="J99" s="4">
        <v>2.1999999999999999E-2</v>
      </c>
      <c r="K99" s="4">
        <v>48.501640000000002</v>
      </c>
      <c r="L99" s="4">
        <v>1.2E-2</v>
      </c>
      <c r="M99" s="4">
        <v>3</v>
      </c>
      <c r="N99" s="4">
        <v>122.39034100000001</v>
      </c>
      <c r="O99" s="4">
        <f t="shared" si="14"/>
        <v>51.163115634360331</v>
      </c>
      <c r="P99" s="4">
        <f t="shared" si="15"/>
        <v>49.050896368692506</v>
      </c>
      <c r="Q99" s="4">
        <f t="shared" si="19"/>
        <v>124.58927677647897</v>
      </c>
      <c r="R99" s="4">
        <f t="shared" si="16"/>
        <v>23207.226476381566</v>
      </c>
      <c r="S99" s="4">
        <f t="shared" si="17"/>
        <v>55773.195088636297</v>
      </c>
      <c r="T99" s="4">
        <f t="shared" si="18"/>
        <v>147798.96698488618</v>
      </c>
      <c r="U99" s="4">
        <v>150.93</v>
      </c>
      <c r="V99" s="4">
        <v>0.11</v>
      </c>
      <c r="W99" s="4">
        <v>0.13</v>
      </c>
    </row>
    <row r="100" spans="1:29" x14ac:dyDescent="0.25">
      <c r="A100" s="4" t="s">
        <v>39</v>
      </c>
      <c r="B100" s="4" t="s">
        <v>40</v>
      </c>
      <c r="C100" s="4">
        <v>9</v>
      </c>
      <c r="D100" s="4">
        <v>2</v>
      </c>
      <c r="E100" s="4">
        <f t="shared" si="13"/>
        <v>18</v>
      </c>
      <c r="F100" s="4">
        <v>57678.44268</v>
      </c>
      <c r="G100" s="4">
        <v>152847.8731</v>
      </c>
      <c r="H100" s="4">
        <v>24000</v>
      </c>
      <c r="I100" s="4">
        <v>24</v>
      </c>
      <c r="J100" s="4">
        <v>2.4E-2</v>
      </c>
      <c r="K100" s="4">
        <v>52.910879999999999</v>
      </c>
      <c r="L100" s="4">
        <v>1.2E-2</v>
      </c>
      <c r="M100" s="4">
        <v>3</v>
      </c>
      <c r="N100" s="4">
        <v>125.992105</v>
      </c>
      <c r="O100" s="4">
        <f t="shared" si="14"/>
        <v>57.842821896938077</v>
      </c>
      <c r="P100" s="4">
        <f t="shared" si="15"/>
        <v>51.0988482130699</v>
      </c>
      <c r="Q100" s="4">
        <f t="shared" si="19"/>
        <v>129.79107446119755</v>
      </c>
      <c r="R100" s="4">
        <f t="shared" si="16"/>
        <v>26237.093874199669</v>
      </c>
      <c r="S100" s="4">
        <f t="shared" si="17"/>
        <v>63054.779798605312</v>
      </c>
      <c r="T100" s="4">
        <f t="shared" si="18"/>
        <v>167095.16646630407</v>
      </c>
      <c r="U100" s="4">
        <v>150.93</v>
      </c>
      <c r="V100" s="4">
        <v>0.11</v>
      </c>
      <c r="W100" s="4">
        <v>0.13</v>
      </c>
    </row>
    <row r="101" spans="1:29" x14ac:dyDescent="0.25">
      <c r="A101" s="4" t="s">
        <v>39</v>
      </c>
      <c r="B101" s="4" t="s">
        <v>40</v>
      </c>
      <c r="C101" s="4">
        <v>10</v>
      </c>
      <c r="D101" s="4">
        <v>2</v>
      </c>
      <c r="E101" s="4">
        <f t="shared" si="13"/>
        <v>20</v>
      </c>
      <c r="F101" s="4">
        <v>60081.711130000003</v>
      </c>
      <c r="G101" s="4">
        <v>159216.53450000001</v>
      </c>
      <c r="H101" s="4">
        <v>25000</v>
      </c>
      <c r="I101" s="4">
        <v>25</v>
      </c>
      <c r="J101" s="4">
        <v>2.5000000000000001E-2</v>
      </c>
      <c r="K101" s="4">
        <v>55.115499999999997</v>
      </c>
      <c r="L101" s="4">
        <v>1.2E-2</v>
      </c>
      <c r="M101" s="4">
        <v>3</v>
      </c>
      <c r="N101" s="4">
        <v>127.7182387</v>
      </c>
      <c r="O101" s="4">
        <f t="shared" si="14"/>
        <v>63.60555029705624</v>
      </c>
      <c r="P101" s="4">
        <f t="shared" si="15"/>
        <v>52.742368065504692</v>
      </c>
      <c r="Q101" s="4">
        <f t="shared" si="19"/>
        <v>133.96561488638193</v>
      </c>
      <c r="R101" s="4">
        <f t="shared" si="16"/>
        <v>28851.026615496656</v>
      </c>
      <c r="S101" s="4">
        <f t="shared" si="17"/>
        <v>69336.76187333971</v>
      </c>
      <c r="T101" s="4">
        <f t="shared" si="18"/>
        <v>183742.41896435022</v>
      </c>
      <c r="U101" s="4">
        <v>150.93</v>
      </c>
      <c r="V101" s="4">
        <v>0.11</v>
      </c>
      <c r="W101" s="4">
        <v>0.13</v>
      </c>
    </row>
    <row r="102" spans="1:29" x14ac:dyDescent="0.25">
      <c r="A102" s="4" t="s">
        <v>41</v>
      </c>
      <c r="B102" s="4" t="s">
        <v>42</v>
      </c>
      <c r="C102" s="4">
        <v>1</v>
      </c>
      <c r="D102" s="4">
        <v>4</v>
      </c>
      <c r="E102" s="4">
        <f t="shared" si="13"/>
        <v>4</v>
      </c>
      <c r="F102" s="4">
        <v>343.77932070000003</v>
      </c>
      <c r="G102" s="4">
        <v>911.0151998</v>
      </c>
      <c r="H102" s="4">
        <v>143.0465753</v>
      </c>
      <c r="I102" s="4">
        <v>0.14304657500000001</v>
      </c>
      <c r="J102" s="4">
        <v>1.4304699999999999E-4</v>
      </c>
      <c r="K102" s="4">
        <v>0.31536334100000002</v>
      </c>
      <c r="L102" s="4">
        <v>1.34E-2</v>
      </c>
      <c r="M102" s="4">
        <v>3.1</v>
      </c>
      <c r="N102" s="4">
        <v>19.928520320000001</v>
      </c>
      <c r="O102" s="4">
        <f t="shared" si="14"/>
        <v>2.0449819515939427</v>
      </c>
      <c r="P102" s="4">
        <f t="shared" si="15"/>
        <v>14.339617063112403</v>
      </c>
      <c r="Q102" s="4">
        <f t="shared" si="19"/>
        <v>36.422627340305503</v>
      </c>
      <c r="R102" s="4">
        <f t="shared" si="16"/>
        <v>927.58931316686903</v>
      </c>
      <c r="S102" s="4">
        <f t="shared" si="17"/>
        <v>2229.246126332298</v>
      </c>
      <c r="T102" s="4">
        <f t="shared" si="18"/>
        <v>5907.5022347805898</v>
      </c>
      <c r="U102" s="4">
        <v>91.5</v>
      </c>
      <c r="V102" s="4">
        <v>0.12690000000000001</v>
      </c>
      <c r="W102" s="4">
        <v>0</v>
      </c>
      <c r="Y102" s="4" t="s">
        <v>473</v>
      </c>
    </row>
    <row r="103" spans="1:29" x14ac:dyDescent="0.25">
      <c r="A103" s="4" t="s">
        <v>41</v>
      </c>
      <c r="B103" s="4" t="s">
        <v>42</v>
      </c>
      <c r="C103" s="4">
        <v>2</v>
      </c>
      <c r="D103" s="4">
        <v>4</v>
      </c>
      <c r="E103" s="4">
        <f t="shared" si="13"/>
        <v>8</v>
      </c>
      <c r="F103" s="4">
        <v>1944.8301750000001</v>
      </c>
      <c r="G103" s="4">
        <v>5153.7999630000004</v>
      </c>
      <c r="H103" s="4">
        <v>809.24383580000006</v>
      </c>
      <c r="I103" s="4">
        <v>0.80924383600000005</v>
      </c>
      <c r="J103" s="4">
        <v>8.0924399999999998E-4</v>
      </c>
      <c r="K103" s="4">
        <v>1.7840751450000001</v>
      </c>
      <c r="L103" s="4">
        <v>1.34E-2</v>
      </c>
      <c r="M103" s="4">
        <v>3.1</v>
      </c>
      <c r="N103" s="4">
        <v>34.853778869999999</v>
      </c>
      <c r="O103" s="4">
        <f t="shared" si="14"/>
        <v>8.8123467943379108</v>
      </c>
      <c r="P103" s="4">
        <f t="shared" si="15"/>
        <v>22.971184634504269</v>
      </c>
      <c r="Q103" s="4">
        <f t="shared" si="19"/>
        <v>58.34680897164084</v>
      </c>
      <c r="R103" s="4">
        <f t="shared" si="16"/>
        <v>3997.2180213995657</v>
      </c>
      <c r="S103" s="4">
        <f t="shared" si="17"/>
        <v>9606.3879389559388</v>
      </c>
      <c r="T103" s="4">
        <f t="shared" si="18"/>
        <v>25456.928038233236</v>
      </c>
      <c r="U103" s="4">
        <v>91.5</v>
      </c>
      <c r="V103" s="4">
        <v>0.12690000000000001</v>
      </c>
      <c r="W103" s="4">
        <v>0</v>
      </c>
    </row>
    <row r="104" spans="1:29" x14ac:dyDescent="0.25">
      <c r="A104" s="4" t="s">
        <v>41</v>
      </c>
      <c r="B104" s="4" t="s">
        <v>42</v>
      </c>
      <c r="C104" s="4">
        <v>3</v>
      </c>
      <c r="D104" s="4">
        <v>4</v>
      </c>
      <c r="E104" s="4">
        <f t="shared" si="13"/>
        <v>12</v>
      </c>
      <c r="F104" s="4">
        <v>4816.6635390000001</v>
      </c>
      <c r="G104" s="4">
        <v>12764.158380000001</v>
      </c>
      <c r="H104" s="4">
        <v>2004.2136989999999</v>
      </c>
      <c r="I104" s="4">
        <v>2.0042136990000001</v>
      </c>
      <c r="J104" s="4">
        <v>2.0042139999999998E-3</v>
      </c>
      <c r="K104" s="4">
        <v>4.4185296039999997</v>
      </c>
      <c r="L104" s="4">
        <v>1.34E-2</v>
      </c>
      <c r="M104" s="4">
        <v>3.1</v>
      </c>
      <c r="N104" s="4">
        <v>46.698504929999999</v>
      </c>
      <c r="O104" s="4">
        <f t="shared" si="14"/>
        <v>16.581052355175359</v>
      </c>
      <c r="P104" s="4">
        <f t="shared" si="15"/>
        <v>28.16685746255764</v>
      </c>
      <c r="Q104" s="4">
        <f t="shared" si="19"/>
        <v>71.543817954896411</v>
      </c>
      <c r="R104" s="4">
        <f t="shared" si="16"/>
        <v>7521.0477792886577</v>
      </c>
      <c r="S104" s="4">
        <f t="shared" si="17"/>
        <v>18075.096801943422</v>
      </c>
      <c r="T104" s="4">
        <f t="shared" si="18"/>
        <v>47899.006525150064</v>
      </c>
      <c r="U104" s="4">
        <v>91.5</v>
      </c>
      <c r="V104" s="4">
        <v>0.12690000000000001</v>
      </c>
      <c r="W104" s="4">
        <v>0</v>
      </c>
    </row>
    <row r="105" spans="1:29" x14ac:dyDescent="0.25">
      <c r="A105" s="4" t="s">
        <v>41</v>
      </c>
      <c r="B105" s="4" t="s">
        <v>42</v>
      </c>
      <c r="C105" s="4">
        <v>4</v>
      </c>
      <c r="D105" s="4">
        <v>4</v>
      </c>
      <c r="E105" s="4">
        <f t="shared" si="13"/>
        <v>16</v>
      </c>
      <c r="F105" s="4">
        <v>8564.4586230000004</v>
      </c>
      <c r="G105" s="4">
        <v>22695.815350000001</v>
      </c>
      <c r="H105" s="4">
        <v>3563.671233</v>
      </c>
      <c r="I105" s="4">
        <v>3.563671233</v>
      </c>
      <c r="J105" s="4">
        <v>3.563671E-3</v>
      </c>
      <c r="K105" s="4">
        <v>7.8565408740000002</v>
      </c>
      <c r="L105" s="4">
        <v>1.34E-2</v>
      </c>
      <c r="M105" s="4">
        <v>3.1</v>
      </c>
      <c r="N105" s="4">
        <v>56.22548003</v>
      </c>
      <c r="O105" s="4">
        <f t="shared" si="14"/>
        <v>22.980883966940183</v>
      </c>
      <c r="P105" s="4">
        <f t="shared" si="15"/>
        <v>31.294332966039004</v>
      </c>
      <c r="Q105" s="4">
        <f t="shared" si="19"/>
        <v>79.487605733739073</v>
      </c>
      <c r="R105" s="4">
        <f t="shared" si="16"/>
        <v>10423.966019967243</v>
      </c>
      <c r="S105" s="4">
        <f t="shared" si="17"/>
        <v>25051.588608428843</v>
      </c>
      <c r="T105" s="4">
        <f t="shared" si="18"/>
        <v>66386.709812336427</v>
      </c>
      <c r="U105" s="4">
        <v>91.5</v>
      </c>
      <c r="V105" s="4">
        <v>0.12690000000000001</v>
      </c>
      <c r="W105" s="4">
        <v>0</v>
      </c>
    </row>
    <row r="106" spans="1:29" x14ac:dyDescent="0.25">
      <c r="A106" s="4" t="s">
        <v>41</v>
      </c>
      <c r="B106" s="4" t="s">
        <v>42</v>
      </c>
      <c r="C106" s="4">
        <v>5</v>
      </c>
      <c r="D106" s="4">
        <v>4</v>
      </c>
      <c r="E106" s="4">
        <f t="shared" si="13"/>
        <v>20</v>
      </c>
      <c r="F106" s="4">
        <v>12752.861699999999</v>
      </c>
      <c r="G106" s="4">
        <v>33795.083509999997</v>
      </c>
      <c r="H106" s="4">
        <v>5306.4657530000004</v>
      </c>
      <c r="I106" s="4">
        <v>5.3064657530000003</v>
      </c>
      <c r="J106" s="4">
        <v>5.3064660000000001E-3</v>
      </c>
      <c r="K106" s="4">
        <v>11.69874053</v>
      </c>
      <c r="L106" s="4">
        <v>1.34E-2</v>
      </c>
      <c r="M106" s="4">
        <v>3.1</v>
      </c>
      <c r="N106" s="4">
        <v>63.930758990000001</v>
      </c>
      <c r="O106" s="4">
        <f t="shared" si="14"/>
        <v>27.543129144945357</v>
      </c>
      <c r="P106" s="4">
        <f t="shared" si="15"/>
        <v>33.176880876304679</v>
      </c>
      <c r="Q106" s="4">
        <f t="shared" si="19"/>
        <v>84.269277425813883</v>
      </c>
      <c r="R106" s="4">
        <f t="shared" si="16"/>
        <v>12493.368083817328</v>
      </c>
      <c r="S106" s="4">
        <f t="shared" si="17"/>
        <v>30024.917288674184</v>
      </c>
      <c r="T106" s="4">
        <f t="shared" si="18"/>
        <v>79566.030814986589</v>
      </c>
      <c r="U106" s="4">
        <v>91.5</v>
      </c>
      <c r="V106" s="4">
        <v>0.12690000000000001</v>
      </c>
      <c r="W106" s="4">
        <v>0</v>
      </c>
    </row>
    <row r="107" spans="1:29" x14ac:dyDescent="0.25">
      <c r="A107" s="4" t="s">
        <v>41</v>
      </c>
      <c r="B107" s="4" t="s">
        <v>42</v>
      </c>
      <c r="C107" s="4">
        <v>6</v>
      </c>
      <c r="D107" s="4">
        <v>4</v>
      </c>
      <c r="E107" s="4">
        <f t="shared" si="13"/>
        <v>24</v>
      </c>
      <c r="F107" s="4">
        <v>17035.09101</v>
      </c>
      <c r="G107" s="4">
        <v>45142.991179999997</v>
      </c>
      <c r="H107" s="4">
        <v>7088.3013689999998</v>
      </c>
      <c r="I107" s="4">
        <v>7.0883013689999999</v>
      </c>
      <c r="J107" s="4">
        <v>7.088301E-3</v>
      </c>
      <c r="K107" s="4">
        <v>15.62701096</v>
      </c>
      <c r="L107" s="4">
        <v>1.34E-2</v>
      </c>
      <c r="M107" s="4">
        <v>3.1</v>
      </c>
      <c r="N107" s="4">
        <v>70.189172310000004</v>
      </c>
      <c r="O107" s="4">
        <f t="shared" si="14"/>
        <v>30.565366073329951</v>
      </c>
      <c r="P107" s="4">
        <f t="shared" si="15"/>
        <v>34.310058939730155</v>
      </c>
      <c r="Q107" s="4">
        <f t="shared" si="19"/>
        <v>87.147549706914589</v>
      </c>
      <c r="R107" s="4">
        <f t="shared" si="16"/>
        <v>13864.233325167126</v>
      </c>
      <c r="S107" s="4">
        <f t="shared" si="17"/>
        <v>33319.474465674422</v>
      </c>
      <c r="T107" s="4">
        <f t="shared" si="18"/>
        <v>88296.60733403721</v>
      </c>
      <c r="U107" s="4">
        <v>91.5</v>
      </c>
      <c r="V107" s="4">
        <v>0.12690000000000001</v>
      </c>
      <c r="W107" s="4">
        <v>0</v>
      </c>
    </row>
    <row r="108" spans="1:29" x14ac:dyDescent="0.25">
      <c r="A108" s="4" t="s">
        <v>41</v>
      </c>
      <c r="B108" s="4" t="s">
        <v>42</v>
      </c>
      <c r="C108" s="4">
        <v>7</v>
      </c>
      <c r="D108" s="4">
        <v>4</v>
      </c>
      <c r="E108" s="4">
        <f t="shared" si="13"/>
        <v>28</v>
      </c>
      <c r="F108" s="4">
        <v>21167.198349999999</v>
      </c>
      <c r="G108" s="4">
        <v>56093.075620000003</v>
      </c>
      <c r="H108" s="4">
        <v>8807.6712329999991</v>
      </c>
      <c r="I108" s="4">
        <v>8.8076712330000007</v>
      </c>
      <c r="J108" s="4">
        <v>8.8076709999999996E-3</v>
      </c>
      <c r="K108" s="4">
        <v>19.417568150000001</v>
      </c>
      <c r="L108" s="4">
        <v>1.34E-2</v>
      </c>
      <c r="M108" s="4">
        <v>3.1</v>
      </c>
      <c r="N108" s="4">
        <v>75.282768129999994</v>
      </c>
      <c r="O108" s="4">
        <f t="shared" si="14"/>
        <v>32.488711412223459</v>
      </c>
      <c r="P108" s="4">
        <f t="shared" si="15"/>
        <v>34.992162442343009</v>
      </c>
      <c r="Q108" s="4">
        <f t="shared" si="19"/>
        <v>88.880092603551248</v>
      </c>
      <c r="R108" s="4">
        <f t="shared" si="16"/>
        <v>14736.649133285309</v>
      </c>
      <c r="S108" s="4">
        <f t="shared" si="17"/>
        <v>35416.123848318457</v>
      </c>
      <c r="T108" s="4">
        <f t="shared" si="18"/>
        <v>93852.728198043915</v>
      </c>
      <c r="U108" s="4">
        <v>91.5</v>
      </c>
      <c r="V108" s="4">
        <v>0.12690000000000001</v>
      </c>
      <c r="W108" s="4">
        <v>0</v>
      </c>
    </row>
    <row r="109" spans="1:29" x14ac:dyDescent="0.25">
      <c r="A109" s="4" t="s">
        <v>41</v>
      </c>
      <c r="B109" s="4" t="s">
        <v>42</v>
      </c>
      <c r="C109" s="4">
        <v>8</v>
      </c>
      <c r="D109" s="4">
        <v>4</v>
      </c>
      <c r="E109" s="4">
        <f t="shared" si="13"/>
        <v>32</v>
      </c>
      <c r="F109" s="4">
        <v>24995.308690000002</v>
      </c>
      <c r="G109" s="4">
        <v>66237.568020000006</v>
      </c>
      <c r="H109" s="4">
        <v>10400.54795</v>
      </c>
      <c r="I109" s="4">
        <v>10.40054795</v>
      </c>
      <c r="J109" s="4">
        <v>1.0400548000000001E-2</v>
      </c>
      <c r="K109" s="4">
        <v>22.92925601</v>
      </c>
      <c r="L109" s="4">
        <v>1.34E-2</v>
      </c>
      <c r="M109" s="4">
        <v>3.1</v>
      </c>
      <c r="N109" s="4">
        <v>79.42995741</v>
      </c>
      <c r="O109" s="4">
        <f t="shared" si="14"/>
        <v>33.685084090738826</v>
      </c>
      <c r="P109" s="4">
        <f t="shared" si="15"/>
        <v>35.402746800877338</v>
      </c>
      <c r="Q109" s="4">
        <f t="shared" si="19"/>
        <v>89.922976874228439</v>
      </c>
      <c r="R109" s="4">
        <f t="shared" si="16"/>
        <v>15279.315297302403</v>
      </c>
      <c r="S109" s="4">
        <f t="shared" si="17"/>
        <v>36720.296316516229</v>
      </c>
      <c r="T109" s="4">
        <f t="shared" si="18"/>
        <v>97308.785238768003</v>
      </c>
      <c r="U109" s="4">
        <v>91.5</v>
      </c>
      <c r="V109" s="4">
        <v>0.12690000000000001</v>
      </c>
      <c r="W109" s="4">
        <v>0</v>
      </c>
    </row>
    <row r="110" spans="1:29" x14ac:dyDescent="0.25">
      <c r="A110" s="4" t="s">
        <v>41</v>
      </c>
      <c r="B110" s="4" t="s">
        <v>42</v>
      </c>
      <c r="C110" s="4">
        <v>9</v>
      </c>
      <c r="D110" s="4">
        <v>4</v>
      </c>
      <c r="E110" s="4">
        <f t="shared" si="13"/>
        <v>36</v>
      </c>
      <c r="F110" s="4">
        <v>28445.111649999999</v>
      </c>
      <c r="G110" s="4">
        <v>75379.545880000005</v>
      </c>
      <c r="H110" s="4">
        <v>11836.01096</v>
      </c>
      <c r="I110" s="4">
        <v>11.836010959999999</v>
      </c>
      <c r="J110" s="4">
        <v>1.1836011E-2</v>
      </c>
      <c r="K110" s="4">
        <v>26.093906480000001</v>
      </c>
      <c r="L110" s="4">
        <v>1.34E-2</v>
      </c>
      <c r="M110" s="4">
        <v>3.1</v>
      </c>
      <c r="N110" s="4">
        <v>82.812701989999994</v>
      </c>
      <c r="O110" s="4">
        <f t="shared" si="14"/>
        <v>34.419423392181123</v>
      </c>
      <c r="P110" s="4">
        <f t="shared" si="15"/>
        <v>35.649893333371722</v>
      </c>
      <c r="Q110" s="4">
        <f t="shared" si="19"/>
        <v>90.550729066764177</v>
      </c>
      <c r="R110" s="4">
        <f t="shared" si="16"/>
        <v>15612.40639755655</v>
      </c>
      <c r="S110" s="4">
        <f t="shared" si="17"/>
        <v>37520.803647095767</v>
      </c>
      <c r="T110" s="4">
        <f t="shared" si="18"/>
        <v>99430.129664803782</v>
      </c>
      <c r="U110" s="4">
        <v>91.5</v>
      </c>
      <c r="V110" s="4">
        <v>0.12690000000000001</v>
      </c>
      <c r="W110" s="4">
        <v>0</v>
      </c>
    </row>
    <row r="111" spans="1:29" x14ac:dyDescent="0.25">
      <c r="A111" s="4" t="s">
        <v>41</v>
      </c>
      <c r="B111" s="4" t="s">
        <v>42</v>
      </c>
      <c r="C111" s="4">
        <v>10</v>
      </c>
      <c r="D111" s="4">
        <v>4</v>
      </c>
      <c r="E111" s="4">
        <f t="shared" si="13"/>
        <v>40</v>
      </c>
      <c r="F111" s="4">
        <v>31491.086510000001</v>
      </c>
      <c r="G111" s="4">
        <v>83451.379249999998</v>
      </c>
      <c r="H111" s="4">
        <v>13103.4411</v>
      </c>
      <c r="I111" s="4">
        <v>13.1034411</v>
      </c>
      <c r="J111" s="4">
        <v>1.3103441E-2</v>
      </c>
      <c r="K111" s="4">
        <v>28.88810831</v>
      </c>
      <c r="L111" s="4">
        <v>1.34E-2</v>
      </c>
      <c r="M111" s="4">
        <v>3.1</v>
      </c>
      <c r="N111" s="4">
        <v>85.575327229999999</v>
      </c>
      <c r="O111" s="4">
        <f t="shared" si="14"/>
        <v>34.866637361856597</v>
      </c>
      <c r="P111" s="4">
        <f t="shared" si="15"/>
        <v>35.798660346177684</v>
      </c>
      <c r="Q111" s="4">
        <f t="shared" si="19"/>
        <v>90.92859727929131</v>
      </c>
      <c r="R111" s="4">
        <f t="shared" si="16"/>
        <v>15815.259483201911</v>
      </c>
      <c r="S111" s="4">
        <f t="shared" si="17"/>
        <v>38008.314066815459</v>
      </c>
      <c r="T111" s="4">
        <f t="shared" si="18"/>
        <v>100722.03227706096</v>
      </c>
      <c r="U111" s="4">
        <v>91.5</v>
      </c>
      <c r="V111" s="4">
        <v>0.12690000000000001</v>
      </c>
      <c r="W111" s="4">
        <v>0</v>
      </c>
    </row>
    <row r="112" spans="1:29" x14ac:dyDescent="0.25">
      <c r="A112" s="4" t="s">
        <v>43</v>
      </c>
      <c r="B112" s="4" t="s">
        <v>44</v>
      </c>
      <c r="C112" s="4">
        <v>1</v>
      </c>
      <c r="D112" s="4">
        <v>2</v>
      </c>
      <c r="E112" s="4">
        <f t="shared" si="13"/>
        <v>2</v>
      </c>
      <c r="F112" s="4">
        <v>127.5414564</v>
      </c>
      <c r="G112" s="4">
        <v>337.98485950000003</v>
      </c>
      <c r="H112" s="4">
        <v>53.070000010000001</v>
      </c>
      <c r="I112" s="4">
        <v>5.3069999999999999E-2</v>
      </c>
      <c r="J112" s="4">
        <v>5.3100000000000003E-5</v>
      </c>
      <c r="K112" s="4">
        <v>0.11699918300000001</v>
      </c>
      <c r="L112" s="4">
        <v>1.44E-2</v>
      </c>
      <c r="M112" s="4">
        <v>3</v>
      </c>
      <c r="N112" s="4">
        <v>15.44645648</v>
      </c>
      <c r="O112" s="4">
        <f t="shared" si="14"/>
        <v>0.71114115274024581</v>
      </c>
      <c r="P112" s="4">
        <f t="shared" si="15"/>
        <v>11.098206692228981</v>
      </c>
      <c r="Q112" s="4">
        <f t="shared" si="19"/>
        <v>28.189444998261614</v>
      </c>
      <c r="R112" s="2">
        <f t="shared" si="16"/>
        <v>322.56858449086275</v>
      </c>
      <c r="S112" s="2">
        <f t="shared" si="17"/>
        <v>775.21890048272712</v>
      </c>
      <c r="T112" s="2">
        <f t="shared" si="18"/>
        <v>2054.3300862792266</v>
      </c>
      <c r="U112" s="2">
        <f t="shared" ref="U112:U121" si="23">$AC$114</f>
        <v>47.633333333333333</v>
      </c>
      <c r="V112" s="2">
        <f t="shared" ref="V112:V121" si="24">$AC$115</f>
        <v>0.44799999999999995</v>
      </c>
      <c r="W112" s="2">
        <v>0</v>
      </c>
      <c r="Y112" s="4" t="s">
        <v>474</v>
      </c>
      <c r="Z112" s="4" t="s">
        <v>475</v>
      </c>
      <c r="AA112" s="4" t="s">
        <v>476</v>
      </c>
      <c r="AC112" s="4" t="s">
        <v>453</v>
      </c>
    </row>
    <row r="113" spans="1:39" x14ac:dyDescent="0.25">
      <c r="A113" s="4" t="s">
        <v>43</v>
      </c>
      <c r="B113" s="4" t="s">
        <v>44</v>
      </c>
      <c r="C113" s="4">
        <v>2</v>
      </c>
      <c r="D113" s="4">
        <v>2</v>
      </c>
      <c r="E113" s="4">
        <f t="shared" si="13"/>
        <v>4</v>
      </c>
      <c r="F113" s="4">
        <v>347.4885845</v>
      </c>
      <c r="G113" s="4">
        <v>920.84474890000001</v>
      </c>
      <c r="H113" s="4">
        <v>144.59</v>
      </c>
      <c r="I113" s="4">
        <v>0.14459</v>
      </c>
      <c r="J113" s="4">
        <v>1.4459E-4</v>
      </c>
      <c r="K113" s="4">
        <v>0.31876600599999999</v>
      </c>
      <c r="L113" s="4">
        <v>1.44E-2</v>
      </c>
      <c r="M113" s="4">
        <v>3</v>
      </c>
      <c r="N113" s="4">
        <v>21.5737308</v>
      </c>
      <c r="O113" s="4">
        <f t="shared" si="14"/>
        <v>1.985857524505982</v>
      </c>
      <c r="P113" s="4">
        <f t="shared" si="15"/>
        <v>15.628485733024908</v>
      </c>
      <c r="Q113" s="4">
        <f t="shared" si="19"/>
        <v>39.696353761883266</v>
      </c>
      <c r="R113" s="2">
        <f t="shared" si="16"/>
        <v>900.77089226532553</v>
      </c>
      <c r="S113" s="2">
        <f t="shared" si="17"/>
        <v>2164.7942616326013</v>
      </c>
      <c r="T113" s="2">
        <f t="shared" si="18"/>
        <v>5736.704793326393</v>
      </c>
      <c r="U113" s="2">
        <f t="shared" si="23"/>
        <v>47.633333333333333</v>
      </c>
      <c r="V113" s="2">
        <f t="shared" si="24"/>
        <v>0.44799999999999995</v>
      </c>
      <c r="W113" s="2">
        <v>0</v>
      </c>
      <c r="X113" s="4" t="s">
        <v>422</v>
      </c>
      <c r="Y113" s="4">
        <v>55</v>
      </c>
      <c r="Z113" s="4">
        <v>170</v>
      </c>
      <c r="AA113" s="4">
        <v>36</v>
      </c>
      <c r="AC113" s="4">
        <f>AVERAGE(Y113:AA113)</f>
        <v>87</v>
      </c>
    </row>
    <row r="114" spans="1:39" x14ac:dyDescent="0.25">
      <c r="A114" s="4" t="s">
        <v>43</v>
      </c>
      <c r="B114" s="4" t="s">
        <v>44</v>
      </c>
      <c r="C114" s="4">
        <v>3</v>
      </c>
      <c r="D114" s="4">
        <v>2</v>
      </c>
      <c r="E114" s="4">
        <f t="shared" si="13"/>
        <v>6</v>
      </c>
      <c r="F114" s="4">
        <v>732.42009129999997</v>
      </c>
      <c r="G114" s="4">
        <v>1940.9132420000001</v>
      </c>
      <c r="H114" s="4">
        <v>304.76</v>
      </c>
      <c r="I114" s="4">
        <v>0.30475999999999998</v>
      </c>
      <c r="J114" s="4">
        <v>3.0476E-4</v>
      </c>
      <c r="K114" s="4">
        <v>0.67187999099999995</v>
      </c>
      <c r="L114" s="4">
        <v>1.44E-2</v>
      </c>
      <c r="M114" s="4">
        <v>3</v>
      </c>
      <c r="N114" s="4">
        <v>27.66082682</v>
      </c>
      <c r="O114" s="4">
        <f t="shared" si="14"/>
        <v>2.777495453994816</v>
      </c>
      <c r="P114" s="4">
        <f t="shared" si="15"/>
        <v>17.477741991862246</v>
      </c>
      <c r="Q114" s="4">
        <f t="shared" si="19"/>
        <v>44.393464659330107</v>
      </c>
      <c r="R114" s="2">
        <f t="shared" si="16"/>
        <v>1259.8522439217716</v>
      </c>
      <c r="S114" s="2">
        <f t="shared" si="17"/>
        <v>3027.7631432871221</v>
      </c>
      <c r="T114" s="2">
        <f t="shared" si="18"/>
        <v>8023.5723297108734</v>
      </c>
      <c r="U114" s="2">
        <f t="shared" si="23"/>
        <v>47.633333333333333</v>
      </c>
      <c r="V114" s="2">
        <f t="shared" si="24"/>
        <v>0.44799999999999995</v>
      </c>
      <c r="W114" s="2">
        <v>0</v>
      </c>
      <c r="X114" s="4" t="s">
        <v>18</v>
      </c>
      <c r="Y114" s="4">
        <v>39</v>
      </c>
      <c r="Z114" s="4">
        <v>79.8</v>
      </c>
      <c r="AA114" s="4">
        <v>24.1</v>
      </c>
      <c r="AC114" s="4">
        <f>AVERAGE(Y114:AA114)</f>
        <v>47.633333333333333</v>
      </c>
    </row>
    <row r="115" spans="1:39" x14ac:dyDescent="0.25">
      <c r="A115" s="4" t="s">
        <v>43</v>
      </c>
      <c r="B115" s="4" t="s">
        <v>44</v>
      </c>
      <c r="C115" s="4">
        <v>4</v>
      </c>
      <c r="D115" s="4">
        <v>2</v>
      </c>
      <c r="E115" s="4">
        <f t="shared" si="13"/>
        <v>8</v>
      </c>
      <c r="F115" s="4">
        <v>1115.2006730000001</v>
      </c>
      <c r="G115" s="4">
        <v>2955.281782</v>
      </c>
      <c r="H115" s="4">
        <v>464.03500000000003</v>
      </c>
      <c r="I115" s="4">
        <v>0.46403499999999998</v>
      </c>
      <c r="J115" s="4">
        <v>4.6403500000000001E-4</v>
      </c>
      <c r="K115" s="4">
        <v>1.023020842</v>
      </c>
      <c r="L115" s="4">
        <v>1.44E-2</v>
      </c>
      <c r="M115" s="4">
        <v>3</v>
      </c>
      <c r="N115" s="4">
        <v>31.822142450000001</v>
      </c>
      <c r="O115" s="4">
        <f t="shared" si="14"/>
        <v>3.1531431748360164</v>
      </c>
      <c r="P115" s="4">
        <f t="shared" si="15"/>
        <v>18.232606908582309</v>
      </c>
      <c r="Q115" s="4">
        <f t="shared" si="19"/>
        <v>46.310821547799065</v>
      </c>
      <c r="R115" s="2">
        <f t="shared" si="16"/>
        <v>1430.2433865409987</v>
      </c>
      <c r="S115" s="2">
        <f t="shared" si="17"/>
        <v>3437.2587996659422</v>
      </c>
      <c r="T115" s="2">
        <f t="shared" si="18"/>
        <v>9108.7358191147468</v>
      </c>
      <c r="U115" s="2">
        <f t="shared" si="23"/>
        <v>47.633333333333333</v>
      </c>
      <c r="V115" s="2">
        <f t="shared" si="24"/>
        <v>0.44799999999999995</v>
      </c>
      <c r="W115" s="2">
        <v>0</v>
      </c>
      <c r="X115" s="4" t="s">
        <v>19</v>
      </c>
      <c r="Y115" s="4">
        <v>0.4</v>
      </c>
      <c r="Z115" s="4">
        <v>0.219</v>
      </c>
      <c r="AA115" s="4">
        <v>0.72499999999999998</v>
      </c>
      <c r="AC115" s="4">
        <f>AVERAGE(Y115:AA115)</f>
        <v>0.44799999999999995</v>
      </c>
    </row>
    <row r="116" spans="1:39" x14ac:dyDescent="0.25">
      <c r="A116" s="4" t="s">
        <v>43</v>
      </c>
      <c r="B116" s="4" t="s">
        <v>44</v>
      </c>
      <c r="C116" s="4">
        <v>5</v>
      </c>
      <c r="D116" s="4">
        <v>2</v>
      </c>
      <c r="E116" s="4">
        <f t="shared" si="13"/>
        <v>10</v>
      </c>
      <c r="F116" s="4">
        <v>1550.4325879999999</v>
      </c>
      <c r="G116" s="4">
        <v>4108.6463590000003</v>
      </c>
      <c r="H116" s="4">
        <v>645.13499990000003</v>
      </c>
      <c r="I116" s="4">
        <v>0.64513500000000001</v>
      </c>
      <c r="J116" s="4">
        <v>6.4513500000000002E-4</v>
      </c>
      <c r="K116" s="4">
        <v>1.422277523</v>
      </c>
      <c r="L116" s="4">
        <v>1.44E-2</v>
      </c>
      <c r="M116" s="4">
        <v>3</v>
      </c>
      <c r="N116" s="4">
        <v>35.51643533</v>
      </c>
      <c r="O116" s="4">
        <f t="shared" si="14"/>
        <v>3.3157267116091043</v>
      </c>
      <c r="P116" s="4">
        <f t="shared" si="15"/>
        <v>18.540742160130975</v>
      </c>
      <c r="Q116" s="4">
        <f t="shared" si="19"/>
        <v>47.093485086732677</v>
      </c>
      <c r="R116" s="2">
        <f t="shared" si="16"/>
        <v>1503.9901260122399</v>
      </c>
      <c r="S116" s="2">
        <f t="shared" si="17"/>
        <v>3614.4920115651048</v>
      </c>
      <c r="T116" s="2">
        <f t="shared" si="18"/>
        <v>9578.4038306475268</v>
      </c>
      <c r="U116" s="2">
        <f t="shared" si="23"/>
        <v>47.633333333333333</v>
      </c>
      <c r="V116" s="2">
        <f t="shared" si="24"/>
        <v>0.44799999999999995</v>
      </c>
      <c r="W116" s="2">
        <v>0</v>
      </c>
      <c r="X116" s="4" t="s">
        <v>477</v>
      </c>
      <c r="AA116" s="4">
        <v>-1.1299999999999999</v>
      </c>
    </row>
    <row r="117" spans="1:39" x14ac:dyDescent="0.25">
      <c r="A117" s="4" t="s">
        <v>43</v>
      </c>
      <c r="B117" s="4" t="s">
        <v>44</v>
      </c>
      <c r="C117" s="4">
        <v>6</v>
      </c>
      <c r="D117" s="4">
        <v>2</v>
      </c>
      <c r="E117" s="4">
        <f t="shared" ref="E117:E180" si="25">C117*D117</f>
        <v>12</v>
      </c>
      <c r="F117" s="4">
        <v>1976.4359529999999</v>
      </c>
      <c r="G117" s="4">
        <v>5237.5552749999997</v>
      </c>
      <c r="H117" s="4">
        <v>822.39499999999998</v>
      </c>
      <c r="I117" s="4">
        <v>0.82239499999999999</v>
      </c>
      <c r="J117" s="4">
        <v>8.2239499999999996E-4</v>
      </c>
      <c r="K117" s="4">
        <v>1.813068465</v>
      </c>
      <c r="L117" s="4">
        <v>1.44E-2</v>
      </c>
      <c r="M117" s="4">
        <v>3</v>
      </c>
      <c r="N117" s="4">
        <v>38.509923540000003</v>
      </c>
      <c r="O117" s="4">
        <f t="shared" si="14"/>
        <v>3.3836673032858817</v>
      </c>
      <c r="P117" s="4">
        <f t="shared" si="15"/>
        <v>18.666522721849898</v>
      </c>
      <c r="Q117" s="4">
        <f t="shared" si="19"/>
        <v>47.412967713498745</v>
      </c>
      <c r="R117" s="2">
        <f t="shared" si="16"/>
        <v>1534.8074966596882</v>
      </c>
      <c r="S117" s="2">
        <f t="shared" si="17"/>
        <v>3688.5544260026159</v>
      </c>
      <c r="T117" s="2">
        <f t="shared" si="18"/>
        <v>9774.6692289069324</v>
      </c>
      <c r="U117" s="2">
        <f t="shared" si="23"/>
        <v>47.633333333333333</v>
      </c>
      <c r="V117" s="2">
        <f t="shared" si="24"/>
        <v>0.44799999999999995</v>
      </c>
      <c r="W117" s="2">
        <v>0</v>
      </c>
      <c r="X117" s="4" t="s">
        <v>423</v>
      </c>
      <c r="Y117" s="4" t="s">
        <v>428</v>
      </c>
      <c r="Z117" s="4" t="s">
        <v>478</v>
      </c>
      <c r="AA117" s="4" t="s">
        <v>479</v>
      </c>
    </row>
    <row r="118" spans="1:39" x14ac:dyDescent="0.25">
      <c r="A118" s="4" t="s">
        <v>43</v>
      </c>
      <c r="B118" s="4" t="s">
        <v>44</v>
      </c>
      <c r="C118" s="4">
        <v>7</v>
      </c>
      <c r="D118" s="4">
        <v>2</v>
      </c>
      <c r="E118" s="4">
        <f t="shared" si="25"/>
        <v>14</v>
      </c>
      <c r="F118" s="4">
        <v>2275.6669069999998</v>
      </c>
      <c r="G118" s="4">
        <v>6030.517304</v>
      </c>
      <c r="H118" s="4">
        <v>946.90499999999997</v>
      </c>
      <c r="I118" s="4">
        <v>0.946905</v>
      </c>
      <c r="J118" s="4">
        <v>9.4690499999999995E-4</v>
      </c>
      <c r="K118" s="4">
        <v>2.0875657009999999</v>
      </c>
      <c r="L118" s="4">
        <v>1.44E-2</v>
      </c>
      <c r="M118" s="4">
        <v>3</v>
      </c>
      <c r="N118" s="4">
        <v>40.362801849999997</v>
      </c>
      <c r="O118" s="4">
        <f t="shared" si="14"/>
        <v>3.4116651846413717</v>
      </c>
      <c r="P118" s="4">
        <f t="shared" si="15"/>
        <v>18.717866245925169</v>
      </c>
      <c r="Q118" s="4">
        <f t="shared" si="19"/>
        <v>47.543380264649933</v>
      </c>
      <c r="R118" s="2">
        <f t="shared" si="16"/>
        <v>1547.5071371217587</v>
      </c>
      <c r="S118" s="2">
        <f t="shared" si="17"/>
        <v>3719.0750711890378</v>
      </c>
      <c r="T118" s="2">
        <f t="shared" si="18"/>
        <v>9855.5489386509489</v>
      </c>
      <c r="U118" s="2">
        <f t="shared" si="23"/>
        <v>47.633333333333333</v>
      </c>
      <c r="V118" s="2">
        <f t="shared" si="24"/>
        <v>0.44799999999999995</v>
      </c>
      <c r="W118" s="2">
        <v>0</v>
      </c>
      <c r="X118" s="4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s="4" t="s">
        <v>43</v>
      </c>
      <c r="B119" s="4" t="s">
        <v>44</v>
      </c>
      <c r="C119" s="4">
        <v>8</v>
      </c>
      <c r="D119" s="4">
        <v>2</v>
      </c>
      <c r="E119" s="4">
        <f t="shared" si="25"/>
        <v>16</v>
      </c>
      <c r="F119" s="4">
        <v>2451.3338140000001</v>
      </c>
      <c r="G119" s="4">
        <v>6496.0346079999999</v>
      </c>
      <c r="H119" s="4">
        <v>1020</v>
      </c>
      <c r="I119" s="4">
        <v>1.02</v>
      </c>
      <c r="J119" s="4">
        <v>1.0200000000000001E-3</v>
      </c>
      <c r="K119" s="4">
        <v>2.2487124000000001</v>
      </c>
      <c r="L119" s="4">
        <v>1.44E-2</v>
      </c>
      <c r="M119" s="4">
        <v>3</v>
      </c>
      <c r="N119" s="4">
        <v>41.375751340000001</v>
      </c>
      <c r="O119" s="4">
        <f t="shared" si="14"/>
        <v>3.4231381405788768</v>
      </c>
      <c r="P119" s="4">
        <f t="shared" si="15"/>
        <v>18.738824631135429</v>
      </c>
      <c r="Q119" s="4">
        <f t="shared" si="19"/>
        <v>47.596614563083989</v>
      </c>
      <c r="R119" s="2">
        <f t="shared" si="16"/>
        <v>1552.7111885852785</v>
      </c>
      <c r="S119" s="2">
        <f t="shared" si="17"/>
        <v>3731.5818038579146</v>
      </c>
      <c r="T119" s="2">
        <f t="shared" si="18"/>
        <v>9888.691780223473</v>
      </c>
      <c r="U119" s="2">
        <f t="shared" si="23"/>
        <v>47.633333333333333</v>
      </c>
      <c r="V119" s="2">
        <f t="shared" si="24"/>
        <v>0.44799999999999995</v>
      </c>
      <c r="W119" s="2">
        <v>0</v>
      </c>
    </row>
    <row r="120" spans="1:39" x14ac:dyDescent="0.25">
      <c r="A120" s="4" t="s">
        <v>43</v>
      </c>
      <c r="B120" s="4" t="s">
        <v>44</v>
      </c>
      <c r="C120" s="4">
        <v>9</v>
      </c>
      <c r="D120" s="4">
        <v>2</v>
      </c>
      <c r="E120" s="4">
        <f t="shared" si="25"/>
        <v>18</v>
      </c>
      <c r="F120" s="4">
        <v>2643.5952900000002</v>
      </c>
      <c r="G120" s="4">
        <v>7005.5275179999999</v>
      </c>
      <c r="H120" s="4">
        <v>1100</v>
      </c>
      <c r="I120" s="4">
        <v>1.1000000000000001</v>
      </c>
      <c r="J120" s="4">
        <v>1.1000000000000001E-3</v>
      </c>
      <c r="K120" s="4">
        <v>2.4250820000000002</v>
      </c>
      <c r="L120" s="4">
        <v>1.44E-2</v>
      </c>
      <c r="M120" s="4">
        <v>3</v>
      </c>
      <c r="N120" s="4">
        <v>42.430361419999997</v>
      </c>
      <c r="O120" s="4">
        <f t="shared" si="14"/>
        <v>3.4278287746907621</v>
      </c>
      <c r="P120" s="4">
        <f t="shared" si="15"/>
        <v>18.747379827112582</v>
      </c>
      <c r="Q120" s="4">
        <f t="shared" si="19"/>
        <v>47.618344760865959</v>
      </c>
      <c r="R120" s="2">
        <f t="shared" si="16"/>
        <v>1554.8388269591867</v>
      </c>
      <c r="S120" s="2">
        <f t="shared" si="17"/>
        <v>3736.6950900244819</v>
      </c>
      <c r="T120" s="2">
        <f t="shared" si="18"/>
        <v>9902.241988564876</v>
      </c>
      <c r="U120" s="2">
        <f t="shared" si="23"/>
        <v>47.633333333333333</v>
      </c>
      <c r="V120" s="2">
        <f t="shared" si="24"/>
        <v>0.44799999999999995</v>
      </c>
      <c r="W120" s="2">
        <v>0</v>
      </c>
    </row>
    <row r="121" spans="1:39" x14ac:dyDescent="0.25">
      <c r="A121" s="4" t="s">
        <v>43</v>
      </c>
      <c r="B121" s="4" t="s">
        <v>44</v>
      </c>
      <c r="C121" s="4">
        <v>10</v>
      </c>
      <c r="D121" s="4">
        <v>2</v>
      </c>
      <c r="E121" s="4">
        <f t="shared" si="25"/>
        <v>20</v>
      </c>
      <c r="F121" s="4">
        <v>3076.18361</v>
      </c>
      <c r="G121" s="4">
        <v>8151.8865660000001</v>
      </c>
      <c r="H121" s="4">
        <v>1280</v>
      </c>
      <c r="I121" s="4">
        <v>1.28</v>
      </c>
      <c r="J121" s="4">
        <v>1.2800000000000001E-3</v>
      </c>
      <c r="K121" s="4">
        <v>2.8219135999999998</v>
      </c>
      <c r="L121" s="4">
        <v>1.44E-2</v>
      </c>
      <c r="M121" s="4">
        <v>3</v>
      </c>
      <c r="N121" s="4">
        <v>44.628863340000002</v>
      </c>
      <c r="O121" s="4">
        <f t="shared" si="14"/>
        <v>3.4297447186421808</v>
      </c>
      <c r="P121" s="4">
        <f t="shared" si="15"/>
        <v>18.750872051225898</v>
      </c>
      <c r="Q121" s="4">
        <f t="shared" si="19"/>
        <v>47.62721501011378</v>
      </c>
      <c r="R121" s="2">
        <f t="shared" si="16"/>
        <v>1555.7078855504262</v>
      </c>
      <c r="S121" s="2">
        <f t="shared" si="17"/>
        <v>3738.783671113737</v>
      </c>
      <c r="T121" s="2">
        <f t="shared" si="18"/>
        <v>9907.776728451403</v>
      </c>
      <c r="U121" s="2">
        <f t="shared" si="23"/>
        <v>47.633333333333333</v>
      </c>
      <c r="V121" s="2">
        <f t="shared" si="24"/>
        <v>0.44799999999999995</v>
      </c>
      <c r="W121" s="2">
        <v>0</v>
      </c>
    </row>
    <row r="122" spans="1:39" x14ac:dyDescent="0.25">
      <c r="A122" s="4" t="s">
        <v>45</v>
      </c>
      <c r="B122" s="4" t="s">
        <v>46</v>
      </c>
      <c r="C122" s="4">
        <v>1</v>
      </c>
      <c r="D122" s="4">
        <v>5</v>
      </c>
      <c r="E122" s="4">
        <f t="shared" si="25"/>
        <v>5</v>
      </c>
      <c r="F122" s="4">
        <v>819.66597860000002</v>
      </c>
      <c r="G122" s="4">
        <v>2172.1148429999998</v>
      </c>
      <c r="H122" s="4">
        <v>341.0630137</v>
      </c>
      <c r="I122" s="4">
        <v>0.341063014</v>
      </c>
      <c r="J122" s="4">
        <v>3.4106300000000001E-4</v>
      </c>
      <c r="K122" s="4">
        <v>0.75191434099999999</v>
      </c>
      <c r="L122" s="4">
        <v>3.96E-3</v>
      </c>
      <c r="M122" s="4">
        <v>3.2</v>
      </c>
      <c r="N122" s="4">
        <v>34.852270400000002</v>
      </c>
      <c r="O122" s="4">
        <f t="shared" si="14"/>
        <v>236.49415018863132</v>
      </c>
      <c r="P122" s="4">
        <f t="shared" si="15"/>
        <v>82.777750262180959</v>
      </c>
      <c r="Q122" s="4">
        <f t="shared" si="19"/>
        <v>210.25548566593963</v>
      </c>
      <c r="R122" s="2">
        <f t="shared" si="16"/>
        <v>107272.06964857042</v>
      </c>
      <c r="S122" s="2">
        <f t="shared" si="17"/>
        <v>257803.58002540361</v>
      </c>
      <c r="T122" s="2">
        <f t="shared" si="18"/>
        <v>683179.48706731957</v>
      </c>
      <c r="U122" s="2">
        <f t="shared" ref="U122:U131" si="26">$AM$124</f>
        <v>300.78571428571428</v>
      </c>
      <c r="V122" s="2">
        <f t="shared" ref="V122:V131" si="27">$AM$125</f>
        <v>0.24014285714285719</v>
      </c>
      <c r="W122" s="2">
        <v>0</v>
      </c>
      <c r="Y122" s="4" t="s">
        <v>483</v>
      </c>
      <c r="Z122" s="4" t="s">
        <v>484</v>
      </c>
      <c r="AA122" s="4" t="s">
        <v>485</v>
      </c>
      <c r="AB122" s="4" t="s">
        <v>486</v>
      </c>
      <c r="AC122" s="4" t="s">
        <v>487</v>
      </c>
      <c r="AD122" s="4" t="s">
        <v>488</v>
      </c>
      <c r="AE122" s="4" t="s">
        <v>489</v>
      </c>
      <c r="AF122" s="4" t="s">
        <v>490</v>
      </c>
      <c r="AG122" s="4" t="s">
        <v>491</v>
      </c>
      <c r="AH122" s="4" t="s">
        <v>492</v>
      </c>
      <c r="AI122" s="4" t="s">
        <v>493</v>
      </c>
      <c r="AJ122" s="4" t="s">
        <v>494</v>
      </c>
      <c r="AK122" s="4" t="s">
        <v>495</v>
      </c>
    </row>
    <row r="123" spans="1:39" x14ac:dyDescent="0.25">
      <c r="A123" s="4" t="s">
        <v>45</v>
      </c>
      <c r="B123" s="4" t="s">
        <v>46</v>
      </c>
      <c r="C123" s="4">
        <v>2</v>
      </c>
      <c r="D123" s="4">
        <v>5</v>
      </c>
      <c r="E123" s="4">
        <f t="shared" si="25"/>
        <v>10</v>
      </c>
      <c r="F123" s="4">
        <v>3110.5273029999998</v>
      </c>
      <c r="G123" s="4">
        <v>8242.8973540000006</v>
      </c>
      <c r="H123" s="4">
        <v>1294.2904109999999</v>
      </c>
      <c r="I123" s="4">
        <v>1.294290411</v>
      </c>
      <c r="J123" s="4">
        <v>1.29429E-3</v>
      </c>
      <c r="K123" s="4">
        <v>2.8534185249999999</v>
      </c>
      <c r="L123" s="4">
        <v>3.96E-3</v>
      </c>
      <c r="M123" s="4">
        <v>3.2</v>
      </c>
      <c r="N123" s="4">
        <v>52.872539600000003</v>
      </c>
      <c r="O123" s="4">
        <f t="shared" si="14"/>
        <v>548.89020310746287</v>
      </c>
      <c r="P123" s="4">
        <f t="shared" si="15"/>
        <v>107.69212717553216</v>
      </c>
      <c r="Q123" s="4">
        <f t="shared" si="19"/>
        <v>273.53800302585171</v>
      </c>
      <c r="R123" s="2">
        <f t="shared" si="16"/>
        <v>248972.70418823327</v>
      </c>
      <c r="S123" s="2">
        <f t="shared" si="17"/>
        <v>598348.24366314162</v>
      </c>
      <c r="T123" s="2">
        <f t="shared" si="18"/>
        <v>1585622.8457073253</v>
      </c>
      <c r="U123" s="2">
        <f t="shared" si="26"/>
        <v>300.78571428571428</v>
      </c>
      <c r="V123" s="2">
        <f t="shared" si="27"/>
        <v>0.24014285714285719</v>
      </c>
      <c r="W123" s="2">
        <v>0</v>
      </c>
      <c r="X123" s="4" t="s">
        <v>422</v>
      </c>
      <c r="Y123" s="4">
        <v>70</v>
      </c>
      <c r="Z123" s="4">
        <v>450</v>
      </c>
      <c r="AA123" s="4">
        <v>48</v>
      </c>
      <c r="AB123" s="4">
        <v>152</v>
      </c>
      <c r="AC123" s="4">
        <v>430</v>
      </c>
      <c r="AD123" s="4">
        <v>360</v>
      </c>
      <c r="AE123" s="4">
        <v>340</v>
      </c>
      <c r="AF123" s="4">
        <v>110</v>
      </c>
      <c r="AG123" s="4">
        <v>430</v>
      </c>
      <c r="AH123" s="4">
        <v>573</v>
      </c>
      <c r="AI123" s="4">
        <v>487</v>
      </c>
      <c r="AM123" s="4">
        <f>AVERAGE(Y123:AI123)</f>
        <v>313.63636363636363</v>
      </c>
    </row>
    <row r="124" spans="1:39" x14ac:dyDescent="0.25">
      <c r="A124" s="4" t="s">
        <v>45</v>
      </c>
      <c r="B124" s="4" t="s">
        <v>46</v>
      </c>
      <c r="C124" s="4">
        <v>3</v>
      </c>
      <c r="D124" s="4">
        <v>5</v>
      </c>
      <c r="E124" s="4">
        <f t="shared" si="25"/>
        <v>15</v>
      </c>
      <c r="F124" s="4">
        <v>5086.8830930000004</v>
      </c>
      <c r="G124" s="4">
        <v>13480.2402</v>
      </c>
      <c r="H124" s="4">
        <v>2116.652055</v>
      </c>
      <c r="I124" s="4">
        <v>2.1166520549999999</v>
      </c>
      <c r="J124" s="4">
        <v>2.1166520000000001E-3</v>
      </c>
      <c r="K124" s="4">
        <v>4.6664134529999997</v>
      </c>
      <c r="L124" s="4">
        <v>3.96E-3</v>
      </c>
      <c r="M124" s="4">
        <v>3.2</v>
      </c>
      <c r="N124" s="4">
        <v>61.657472030000001</v>
      </c>
      <c r="O124" s="4">
        <f t="shared" si="14"/>
        <v>680.82295237423421</v>
      </c>
      <c r="P124" s="4">
        <f t="shared" si="15"/>
        <v>115.19083516185107</v>
      </c>
      <c r="Q124" s="4">
        <f t="shared" si="19"/>
        <v>292.5847213111017</v>
      </c>
      <c r="R124" s="2">
        <f t="shared" si="16"/>
        <v>308816.46377799084</v>
      </c>
      <c r="S124" s="2">
        <f t="shared" si="17"/>
        <v>742168.86272047786</v>
      </c>
      <c r="T124" s="2">
        <f t="shared" si="18"/>
        <v>1966747.4862092664</v>
      </c>
      <c r="U124" s="2">
        <f t="shared" si="26"/>
        <v>300.78571428571428</v>
      </c>
      <c r="V124" s="2">
        <f t="shared" si="27"/>
        <v>0.24014285714285719</v>
      </c>
      <c r="W124" s="2">
        <v>0</v>
      </c>
      <c r="X124" s="4" t="s">
        <v>18</v>
      </c>
      <c r="AC124" s="4">
        <v>449</v>
      </c>
      <c r="AD124" s="4">
        <v>285</v>
      </c>
      <c r="AE124" s="4">
        <v>250</v>
      </c>
      <c r="AF124" s="4">
        <v>92.5</v>
      </c>
      <c r="AG124" s="4">
        <v>329</v>
      </c>
      <c r="AH124" s="4">
        <v>416</v>
      </c>
      <c r="AI124" s="4">
        <v>284</v>
      </c>
      <c r="AM124" s="4">
        <f>AVERAGE(Y124:AI124)</f>
        <v>300.78571428571428</v>
      </c>
    </row>
    <row r="125" spans="1:39" x14ac:dyDescent="0.25">
      <c r="A125" s="4" t="s">
        <v>45</v>
      </c>
      <c r="B125" s="4" t="s">
        <v>46</v>
      </c>
      <c r="C125" s="4">
        <v>4</v>
      </c>
      <c r="D125" s="4">
        <v>5</v>
      </c>
      <c r="E125" s="4">
        <f t="shared" si="25"/>
        <v>20</v>
      </c>
      <c r="F125" s="4">
        <v>6322.386939</v>
      </c>
      <c r="G125" s="4">
        <v>16754.325390000002</v>
      </c>
      <c r="H125" s="4">
        <v>2630.7452050000002</v>
      </c>
      <c r="I125" s="4">
        <v>2.6307452050000002</v>
      </c>
      <c r="J125" s="4">
        <v>2.6307449999999999E-3</v>
      </c>
      <c r="K125" s="4">
        <v>5.7997934950000003</v>
      </c>
      <c r="L125" s="4">
        <v>3.96E-3</v>
      </c>
      <c r="M125" s="4">
        <v>3.2</v>
      </c>
      <c r="N125" s="4">
        <v>65.99254474</v>
      </c>
      <c r="O125" s="4">
        <f t="shared" si="14"/>
        <v>724.43652437740218</v>
      </c>
      <c r="P125" s="4">
        <f t="shared" si="15"/>
        <v>117.44778991771933</v>
      </c>
      <c r="Q125" s="4">
        <f t="shared" si="19"/>
        <v>298.31738639100712</v>
      </c>
      <c r="R125" s="2">
        <f t="shared" si="16"/>
        <v>328599.2707937886</v>
      </c>
      <c r="S125" s="2">
        <f t="shared" si="17"/>
        <v>789712.25857675704</v>
      </c>
      <c r="T125" s="2">
        <f t="shared" si="18"/>
        <v>2092737.485228406</v>
      </c>
      <c r="U125" s="2">
        <f t="shared" si="26"/>
        <v>300.78571428571428</v>
      </c>
      <c r="V125" s="2">
        <f t="shared" si="27"/>
        <v>0.24014285714285719</v>
      </c>
      <c r="W125" s="2">
        <v>0</v>
      </c>
      <c r="X125" s="4" t="s">
        <v>19</v>
      </c>
      <c r="AC125" s="4">
        <v>0.14099999999999999</v>
      </c>
      <c r="AD125" s="4">
        <v>0.1</v>
      </c>
      <c r="AE125" s="4">
        <v>0.54</v>
      </c>
      <c r="AF125" s="4">
        <v>0.5</v>
      </c>
      <c r="AG125" s="4">
        <v>0.1</v>
      </c>
      <c r="AH125" s="4">
        <v>0.2</v>
      </c>
      <c r="AI125" s="4">
        <v>0.1</v>
      </c>
      <c r="AM125" s="4">
        <f>AVERAGE(Y125:AI125)</f>
        <v>0.24014285714285719</v>
      </c>
    </row>
    <row r="126" spans="1:39" x14ac:dyDescent="0.25">
      <c r="A126" s="4" t="s">
        <v>45</v>
      </c>
      <c r="B126" s="4" t="s">
        <v>46</v>
      </c>
      <c r="C126" s="4">
        <v>5</v>
      </c>
      <c r="D126" s="4">
        <v>5</v>
      </c>
      <c r="E126" s="4">
        <f t="shared" si="25"/>
        <v>25</v>
      </c>
      <c r="F126" s="4">
        <v>7003.1900919999998</v>
      </c>
      <c r="G126" s="4">
        <v>18558.453740000001</v>
      </c>
      <c r="H126" s="4">
        <v>2914.0273969999998</v>
      </c>
      <c r="I126" s="4">
        <v>2.9140273969999999</v>
      </c>
      <c r="J126" s="4">
        <v>2.914027E-3</v>
      </c>
      <c r="K126" s="4">
        <v>6.4243230809999998</v>
      </c>
      <c r="L126" s="4">
        <v>3.96E-3</v>
      </c>
      <c r="M126" s="4">
        <v>3.2</v>
      </c>
      <c r="N126" s="4">
        <v>68.135667350000006</v>
      </c>
      <c r="O126" s="4">
        <f t="shared" si="14"/>
        <v>737.93004883363142</v>
      </c>
      <c r="P126" s="4">
        <f t="shared" si="15"/>
        <v>118.12708624174343</v>
      </c>
      <c r="Q126" s="4">
        <f t="shared" si="19"/>
        <v>300.04279905402831</v>
      </c>
      <c r="R126" s="2">
        <f t="shared" si="16"/>
        <v>334719.83781043056</v>
      </c>
      <c r="S126" s="2">
        <f t="shared" si="17"/>
        <v>804421.62415388261</v>
      </c>
      <c r="T126" s="2">
        <f t="shared" si="18"/>
        <v>2131717.3040077887</v>
      </c>
      <c r="U126" s="2">
        <f t="shared" si="26"/>
        <v>300.78571428571428</v>
      </c>
      <c r="V126" s="2">
        <f t="shared" si="27"/>
        <v>0.24014285714285719</v>
      </c>
      <c r="W126" s="2">
        <v>0</v>
      </c>
      <c r="X126" s="4" t="s">
        <v>477</v>
      </c>
    </row>
    <row r="127" spans="1:39" x14ac:dyDescent="0.25">
      <c r="A127" s="4" t="s">
        <v>45</v>
      </c>
      <c r="B127" s="4" t="s">
        <v>46</v>
      </c>
      <c r="C127" s="4">
        <v>6</v>
      </c>
      <c r="D127" s="4">
        <v>5</v>
      </c>
      <c r="E127" s="4">
        <f t="shared" si="25"/>
        <v>30</v>
      </c>
      <c r="F127" s="4">
        <v>7359.7297799999997</v>
      </c>
      <c r="G127" s="4">
        <v>19503.283920000002</v>
      </c>
      <c r="H127" s="4">
        <v>3062.3835610000001</v>
      </c>
      <c r="I127" s="4">
        <v>3.0623835609999999</v>
      </c>
      <c r="J127" s="4">
        <v>3.062384E-3</v>
      </c>
      <c r="K127" s="4">
        <v>6.7513920470000004</v>
      </c>
      <c r="L127" s="4">
        <v>3.96E-3</v>
      </c>
      <c r="M127" s="4">
        <v>3.2</v>
      </c>
      <c r="N127" s="4">
        <v>69.201239700000002</v>
      </c>
      <c r="O127" s="4">
        <f t="shared" si="14"/>
        <v>742.02489872792705</v>
      </c>
      <c r="P127" s="4">
        <f t="shared" si="15"/>
        <v>118.33154027195063</v>
      </c>
      <c r="Q127" s="4">
        <f t="shared" si="19"/>
        <v>300.56211229075461</v>
      </c>
      <c r="R127" s="2">
        <f t="shared" si="16"/>
        <v>336577.23268768634</v>
      </c>
      <c r="S127" s="2">
        <f t="shared" si="17"/>
        <v>808885.4426524546</v>
      </c>
      <c r="T127" s="2">
        <f t="shared" si="18"/>
        <v>2143546.4230290046</v>
      </c>
      <c r="U127" s="2">
        <f t="shared" si="26"/>
        <v>300.78571428571428</v>
      </c>
      <c r="V127" s="2">
        <f t="shared" si="27"/>
        <v>0.24014285714285719</v>
      </c>
      <c r="W127" s="2">
        <v>0</v>
      </c>
      <c r="X127" s="4" t="s">
        <v>423</v>
      </c>
      <c r="AD127" s="4" t="s">
        <v>426</v>
      </c>
      <c r="AE127" s="4" t="s">
        <v>496</v>
      </c>
      <c r="AF127" s="4" t="s">
        <v>428</v>
      </c>
      <c r="AG127" s="4" t="s">
        <v>428</v>
      </c>
      <c r="AH127" s="4" t="s">
        <v>428</v>
      </c>
      <c r="AI127" s="4" t="s">
        <v>428</v>
      </c>
    </row>
    <row r="128" spans="1:39" x14ac:dyDescent="0.25">
      <c r="A128" s="4" t="s">
        <v>45</v>
      </c>
      <c r="B128" s="4" t="s">
        <v>46</v>
      </c>
      <c r="C128" s="4">
        <v>7</v>
      </c>
      <c r="D128" s="4">
        <v>5</v>
      </c>
      <c r="E128" s="4">
        <f t="shared" si="25"/>
        <v>35</v>
      </c>
      <c r="F128" s="4">
        <v>7506.0987050000003</v>
      </c>
      <c r="G128" s="4">
        <v>19891.16157</v>
      </c>
      <c r="H128" s="4">
        <v>3123.287671</v>
      </c>
      <c r="I128" s="4">
        <v>3.1232876709999999</v>
      </c>
      <c r="J128" s="4">
        <v>3.1232880000000001E-3</v>
      </c>
      <c r="K128" s="4">
        <v>6.8856624660000003</v>
      </c>
      <c r="L128" s="4">
        <v>3.96E-3</v>
      </c>
      <c r="M128" s="4">
        <v>3.2</v>
      </c>
      <c r="N128" s="4">
        <v>69.62841358</v>
      </c>
      <c r="O128" s="4">
        <f t="shared" si="14"/>
        <v>743.26041491437502</v>
      </c>
      <c r="P128" s="4">
        <f t="shared" si="15"/>
        <v>118.39307667217778</v>
      </c>
      <c r="Q128" s="4">
        <f t="shared" si="19"/>
        <v>300.71841474733156</v>
      </c>
      <c r="R128" s="2">
        <f t="shared" si="16"/>
        <v>337137.65406935208</v>
      </c>
      <c r="S128" s="2">
        <f t="shared" si="17"/>
        <v>810232.28567496291</v>
      </c>
      <c r="T128" s="2">
        <f t="shared" si="18"/>
        <v>2147115.5570386518</v>
      </c>
      <c r="U128" s="2">
        <f t="shared" si="26"/>
        <v>300.78571428571428</v>
      </c>
      <c r="V128" s="2">
        <f t="shared" si="27"/>
        <v>0.24014285714285719</v>
      </c>
      <c r="W128" s="2">
        <v>0</v>
      </c>
      <c r="X128" s="4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s="4" t="s">
        <v>45</v>
      </c>
      <c r="B129" s="4" t="s">
        <v>46</v>
      </c>
      <c r="C129" s="4">
        <v>8</v>
      </c>
      <c r="D129" s="4">
        <v>5</v>
      </c>
      <c r="E129" s="4">
        <f t="shared" si="25"/>
        <v>40</v>
      </c>
      <c r="F129" s="4">
        <v>7633.7023829999998</v>
      </c>
      <c r="G129" s="4">
        <v>20229.311320000001</v>
      </c>
      <c r="H129" s="4">
        <v>3176.383562</v>
      </c>
      <c r="I129" s="4">
        <v>3.1763835619999998</v>
      </c>
      <c r="J129" s="4">
        <v>3.176384E-3</v>
      </c>
      <c r="K129" s="4">
        <v>7.0027187279999996</v>
      </c>
      <c r="L129" s="4">
        <v>3.96E-3</v>
      </c>
      <c r="M129" s="4">
        <v>3.2</v>
      </c>
      <c r="N129" s="4">
        <v>69.99617336</v>
      </c>
      <c r="O129" s="4">
        <f t="shared" si="14"/>
        <v>743.63255624491262</v>
      </c>
      <c r="P129" s="4">
        <f t="shared" si="15"/>
        <v>118.4115978456126</v>
      </c>
      <c r="Q129" s="4">
        <f t="shared" si="19"/>
        <v>300.76545852785603</v>
      </c>
      <c r="R129" s="2">
        <f t="shared" si="16"/>
        <v>337306.45473819191</v>
      </c>
      <c r="S129" s="2">
        <f t="shared" si="17"/>
        <v>810637.95899589499</v>
      </c>
      <c r="T129" s="2">
        <f t="shared" si="18"/>
        <v>2148190.5913391216</v>
      </c>
      <c r="U129" s="2">
        <f t="shared" si="26"/>
        <v>300.78571428571428</v>
      </c>
      <c r="V129" s="2">
        <f t="shared" si="27"/>
        <v>0.24014285714285719</v>
      </c>
      <c r="W129" s="2">
        <v>0</v>
      </c>
    </row>
    <row r="130" spans="1:97" x14ac:dyDescent="0.25">
      <c r="A130" s="4" t="s">
        <v>45</v>
      </c>
      <c r="B130" s="4" t="s">
        <v>46</v>
      </c>
      <c r="C130" s="4">
        <v>9</v>
      </c>
      <c r="D130" s="4">
        <v>5</v>
      </c>
      <c r="E130" s="4">
        <f t="shared" si="25"/>
        <v>45</v>
      </c>
      <c r="F130" s="4">
        <v>7678.7389750000002</v>
      </c>
      <c r="G130" s="4">
        <v>20348.65828</v>
      </c>
      <c r="H130" s="4">
        <v>3195.1232869999999</v>
      </c>
      <c r="I130" s="4">
        <v>3.1951232869999999</v>
      </c>
      <c r="J130" s="4">
        <v>3.1951229999999998E-3</v>
      </c>
      <c r="K130" s="4">
        <v>7.044032702</v>
      </c>
      <c r="L130" s="4">
        <v>3.96E-3</v>
      </c>
      <c r="M130" s="4">
        <v>3.2</v>
      </c>
      <c r="N130" s="4">
        <v>70.124961499999998</v>
      </c>
      <c r="O130" s="4">
        <f t="shared" ref="O130:O193" si="28">R130*0.00220462</f>
        <v>743.74458810105307</v>
      </c>
      <c r="P130" s="4">
        <f t="shared" ref="P130:P193" si="29">Q130/2.54</f>
        <v>118.41717233265014</v>
      </c>
      <c r="Q130" s="4">
        <f t="shared" si="19"/>
        <v>300.77961772493137</v>
      </c>
      <c r="R130" s="2">
        <f t="shared" ref="R130:R193" si="30">L130*(Q130^M130)</f>
        <v>337357.27159376809</v>
      </c>
      <c r="S130" s="2">
        <f t="shared" ref="S130:S193" si="31">R130/20/5.7/3.65*1000</f>
        <v>810760.08554137964</v>
      </c>
      <c r="T130" s="2">
        <f t="shared" ref="T130:T193" si="32">S130*2.65</f>
        <v>2148514.226684656</v>
      </c>
      <c r="U130" s="2">
        <f t="shared" si="26"/>
        <v>300.78571428571428</v>
      </c>
      <c r="V130" s="2">
        <f t="shared" si="27"/>
        <v>0.24014285714285719</v>
      </c>
      <c r="W130" s="2">
        <v>0</v>
      </c>
    </row>
    <row r="131" spans="1:97" x14ac:dyDescent="0.25">
      <c r="A131" s="4" t="s">
        <v>45</v>
      </c>
      <c r="B131" s="4" t="s">
        <v>46</v>
      </c>
      <c r="C131" s="4">
        <v>10</v>
      </c>
      <c r="D131" s="4">
        <v>5</v>
      </c>
      <c r="E131" s="4">
        <f t="shared" si="25"/>
        <v>50</v>
      </c>
      <c r="F131" s="4">
        <v>7701.2572719999998</v>
      </c>
      <c r="G131" s="4">
        <v>20408.331770000001</v>
      </c>
      <c r="H131" s="4">
        <v>3204.4931510000001</v>
      </c>
      <c r="I131" s="4">
        <v>3.2044931509999999</v>
      </c>
      <c r="J131" s="4">
        <v>3.2044930000000001E-3</v>
      </c>
      <c r="K131" s="4">
        <v>7.0646896899999998</v>
      </c>
      <c r="L131" s="4">
        <v>3.96E-3</v>
      </c>
      <c r="M131" s="4">
        <v>3.2</v>
      </c>
      <c r="N131" s="4">
        <v>70.189160900000005</v>
      </c>
      <c r="O131" s="4">
        <f t="shared" si="28"/>
        <v>743.77830962557107</v>
      </c>
      <c r="P131" s="4">
        <f t="shared" si="29"/>
        <v>118.41885013702041</v>
      </c>
      <c r="Q131" s="4">
        <f t="shared" ref="Q131:Q194" si="33">U131*(1-EXP(-V131*(E131-W131)))</f>
        <v>300.78387934803186</v>
      </c>
      <c r="R131" s="2">
        <f t="shared" si="30"/>
        <v>337372.56743818487</v>
      </c>
      <c r="S131" s="2">
        <f t="shared" si="31"/>
        <v>810796.84556160751</v>
      </c>
      <c r="T131" s="2">
        <f t="shared" si="32"/>
        <v>2148611.64073826</v>
      </c>
      <c r="U131" s="2">
        <f t="shared" si="26"/>
        <v>300.78571428571428</v>
      </c>
      <c r="V131" s="2">
        <f t="shared" si="27"/>
        <v>0.24014285714285719</v>
      </c>
      <c r="W131" s="2">
        <v>0</v>
      </c>
      <c r="AE131" s="4" t="s">
        <v>508</v>
      </c>
    </row>
    <row r="132" spans="1:97" x14ac:dyDescent="0.25">
      <c r="A132" s="2" t="s">
        <v>47</v>
      </c>
      <c r="B132" s="4" t="s">
        <v>48</v>
      </c>
      <c r="C132" s="4">
        <v>1</v>
      </c>
      <c r="D132" s="4">
        <v>1</v>
      </c>
      <c r="E132" s="4">
        <f t="shared" si="25"/>
        <v>1</v>
      </c>
      <c r="F132" s="4">
        <v>48.065368900000003</v>
      </c>
      <c r="G132" s="4">
        <v>127.37322760000001</v>
      </c>
      <c r="H132" s="4">
        <f t="shared" ref="H132:H161" si="34">F132*3.65*5.7*20/1000</f>
        <v>19.999999999290001</v>
      </c>
      <c r="I132" s="4">
        <f t="shared" ref="I132:J161" si="35">H132/1000</f>
        <v>1.9999999999290002E-2</v>
      </c>
      <c r="J132" s="4">
        <f t="shared" si="35"/>
        <v>1.9999999999290002E-5</v>
      </c>
      <c r="K132" s="4">
        <f t="shared" ref="K132:K161" si="36">I132*2.20462</f>
        <v>4.4092399998434721E-2</v>
      </c>
      <c r="L132" s="3">
        <v>1.23E-2</v>
      </c>
      <c r="M132" s="3">
        <v>3.2</v>
      </c>
      <c r="N132" s="4">
        <f t="shared" ref="N132:N161" si="37">(H132/L132)^(1/M132)</f>
        <v>10.080371233277278</v>
      </c>
      <c r="O132" s="4">
        <f t="shared" si="28"/>
        <v>0.25186145377015484</v>
      </c>
      <c r="P132" s="4">
        <f t="shared" si="29"/>
        <v>6.8413557525043736</v>
      </c>
      <c r="Q132" s="4">
        <f t="shared" si="33"/>
        <v>17.37704361136111</v>
      </c>
      <c r="R132" s="2">
        <f t="shared" si="30"/>
        <v>114.24256959029441</v>
      </c>
      <c r="S132" s="2">
        <f t="shared" si="31"/>
        <v>274.55556258181787</v>
      </c>
      <c r="T132" s="2">
        <f t="shared" si="32"/>
        <v>727.57224084181735</v>
      </c>
      <c r="U132" s="2">
        <f t="shared" ref="U132:U141" si="38">$AH$134</f>
        <v>39.200000000000003</v>
      </c>
      <c r="V132" s="2">
        <f t="shared" ref="V132:V141" si="39">$AH$135</f>
        <v>0.58571428571428563</v>
      </c>
      <c r="W132" s="2">
        <v>0</v>
      </c>
      <c r="Y132" s="4" t="s">
        <v>509</v>
      </c>
      <c r="Z132" s="4" t="s">
        <v>510</v>
      </c>
      <c r="AA132" s="4" t="s">
        <v>511</v>
      </c>
      <c r="AB132" s="4" t="s">
        <v>512</v>
      </c>
      <c r="AC132" s="4" t="s">
        <v>513</v>
      </c>
      <c r="AD132" s="4" t="s">
        <v>514</v>
      </c>
      <c r="AE132" s="4" t="s">
        <v>515</v>
      </c>
      <c r="AF132" s="4" t="s">
        <v>516</v>
      </c>
      <c r="AH132" s="4" t="s">
        <v>453</v>
      </c>
    </row>
    <row r="133" spans="1:97" x14ac:dyDescent="0.25">
      <c r="A133" s="2" t="s">
        <v>47</v>
      </c>
      <c r="B133" s="4" t="s">
        <v>48</v>
      </c>
      <c r="C133" s="4">
        <v>2</v>
      </c>
      <c r="D133" s="4">
        <v>1</v>
      </c>
      <c r="E133" s="4">
        <f t="shared" si="25"/>
        <v>2</v>
      </c>
      <c r="F133" s="4">
        <v>120.16342229999999</v>
      </c>
      <c r="G133" s="4">
        <v>318.43306899999999</v>
      </c>
      <c r="H133" s="4">
        <f t="shared" si="34"/>
        <v>50.000000019030004</v>
      </c>
      <c r="I133" s="4">
        <f t="shared" si="35"/>
        <v>5.0000000019030003E-2</v>
      </c>
      <c r="J133" s="4">
        <f t="shared" si="35"/>
        <v>5.000000001903E-5</v>
      </c>
      <c r="K133" s="4">
        <f t="shared" si="36"/>
        <v>0.11023100004195391</v>
      </c>
      <c r="L133" s="3">
        <v>1.23E-2</v>
      </c>
      <c r="M133" s="3">
        <v>3.2</v>
      </c>
      <c r="N133" s="4">
        <f t="shared" si="37"/>
        <v>13.422480419127959</v>
      </c>
      <c r="O133" s="4">
        <f t="shared" si="28"/>
        <v>1.0380652970264856</v>
      </c>
      <c r="P133" s="4">
        <f t="shared" si="29"/>
        <v>10.649993717455057</v>
      </c>
      <c r="Q133" s="4">
        <f t="shared" si="33"/>
        <v>27.050984042335848</v>
      </c>
      <c r="R133" s="2">
        <f t="shared" si="30"/>
        <v>470.85905826241515</v>
      </c>
      <c r="S133" s="2">
        <f t="shared" si="31"/>
        <v>1131.6007168046506</v>
      </c>
      <c r="T133" s="2">
        <f t="shared" si="32"/>
        <v>2998.7418995323237</v>
      </c>
      <c r="U133" s="2">
        <f t="shared" si="38"/>
        <v>39.200000000000003</v>
      </c>
      <c r="V133" s="2">
        <f t="shared" si="39"/>
        <v>0.58571428571428563</v>
      </c>
      <c r="W133" s="2">
        <v>0</v>
      </c>
      <c r="X133" s="4" t="s">
        <v>422</v>
      </c>
      <c r="Y133" s="4">
        <v>33</v>
      </c>
      <c r="Z133" s="4">
        <v>40</v>
      </c>
      <c r="AA133" s="4">
        <v>40</v>
      </c>
      <c r="AB133" s="4">
        <v>76</v>
      </c>
      <c r="AC133" s="4">
        <v>57</v>
      </c>
      <c r="AD133" s="4">
        <v>60</v>
      </c>
      <c r="AE133" s="4">
        <v>70</v>
      </c>
      <c r="AF133" s="4">
        <v>35.6</v>
      </c>
      <c r="AH133" s="4">
        <f>AVERAGE(Y133:AF133)</f>
        <v>51.45</v>
      </c>
    </row>
    <row r="134" spans="1:97" x14ac:dyDescent="0.25">
      <c r="A134" s="2" t="s">
        <v>47</v>
      </c>
      <c r="B134" s="4" t="s">
        <v>48</v>
      </c>
      <c r="C134" s="4">
        <v>3</v>
      </c>
      <c r="D134" s="4">
        <v>1</v>
      </c>
      <c r="E134" s="4">
        <f t="shared" si="25"/>
        <v>3</v>
      </c>
      <c r="F134" s="4">
        <v>192.26147560000001</v>
      </c>
      <c r="G134" s="4">
        <v>509.49291040000003</v>
      </c>
      <c r="H134" s="4">
        <f t="shared" si="34"/>
        <v>79.999999997160003</v>
      </c>
      <c r="I134" s="4">
        <f t="shared" si="35"/>
        <v>7.999999999716001E-2</v>
      </c>
      <c r="J134" s="4">
        <f t="shared" si="35"/>
        <v>7.9999999997160007E-5</v>
      </c>
      <c r="K134" s="4">
        <f t="shared" si="36"/>
        <v>0.17636959999373888</v>
      </c>
      <c r="L134" s="3">
        <v>1.23E-2</v>
      </c>
      <c r="M134" s="3">
        <v>3.2</v>
      </c>
      <c r="N134" s="4">
        <f t="shared" si="37"/>
        <v>15.546057640091004</v>
      </c>
      <c r="O134" s="4">
        <f t="shared" si="28"/>
        <v>1.8558784479473054</v>
      </c>
      <c r="P134" s="4">
        <f t="shared" si="29"/>
        <v>12.770293212588555</v>
      </c>
      <c r="Q134" s="4">
        <f t="shared" si="33"/>
        <v>32.436544759974929</v>
      </c>
      <c r="R134" s="2">
        <f t="shared" si="30"/>
        <v>841.81330476331766</v>
      </c>
      <c r="S134" s="2">
        <f t="shared" si="31"/>
        <v>2023.1033519906698</v>
      </c>
      <c r="T134" s="2">
        <f t="shared" si="32"/>
        <v>5361.2238827752744</v>
      </c>
      <c r="U134" s="2">
        <f t="shared" si="38"/>
        <v>39.200000000000003</v>
      </c>
      <c r="V134" s="2">
        <f t="shared" si="39"/>
        <v>0.58571428571428563</v>
      </c>
      <c r="W134" s="2">
        <v>0</v>
      </c>
      <c r="X134" s="4" t="s">
        <v>18</v>
      </c>
      <c r="Y134" s="4">
        <v>25.4</v>
      </c>
      <c r="Z134" s="4">
        <v>19.899999999999999</v>
      </c>
      <c r="AB134" s="4">
        <v>48.8</v>
      </c>
      <c r="AC134" s="4">
        <v>43.7</v>
      </c>
      <c r="AD134" s="4">
        <v>61</v>
      </c>
      <c r="AE134" s="4">
        <v>43.8</v>
      </c>
      <c r="AF134" s="4">
        <v>31.8</v>
      </c>
      <c r="AH134" s="4">
        <f>AVERAGE(Y134:AF134)</f>
        <v>39.200000000000003</v>
      </c>
    </row>
    <row r="135" spans="1:97" x14ac:dyDescent="0.25">
      <c r="A135" s="2" t="s">
        <v>47</v>
      </c>
      <c r="B135" s="4" t="s">
        <v>48</v>
      </c>
      <c r="C135" s="4">
        <v>4</v>
      </c>
      <c r="D135" s="4">
        <v>1</v>
      </c>
      <c r="E135" s="4">
        <f t="shared" si="25"/>
        <v>4</v>
      </c>
      <c r="F135" s="4">
        <v>242.73011299999999</v>
      </c>
      <c r="G135" s="4">
        <v>643.23479940000004</v>
      </c>
      <c r="H135" s="4">
        <f t="shared" si="34"/>
        <v>101.00000001929999</v>
      </c>
      <c r="I135" s="4">
        <f t="shared" si="35"/>
        <v>0.10100000001929998</v>
      </c>
      <c r="J135" s="4">
        <f t="shared" si="35"/>
        <v>1.0100000001929998E-4</v>
      </c>
      <c r="K135" s="4">
        <f t="shared" si="36"/>
        <v>0.22266662004254911</v>
      </c>
      <c r="L135" s="3">
        <v>1.23E-2</v>
      </c>
      <c r="M135" s="3">
        <v>3.2</v>
      </c>
      <c r="N135" s="4">
        <f t="shared" si="37"/>
        <v>16.72072414391199</v>
      </c>
      <c r="O135" s="4">
        <f t="shared" si="28"/>
        <v>2.4627031113161757</v>
      </c>
      <c r="P135" s="4">
        <f t="shared" si="29"/>
        <v>13.950681054760786</v>
      </c>
      <c r="Q135" s="4">
        <f t="shared" si="33"/>
        <v>35.434729879092394</v>
      </c>
      <c r="R135" s="2">
        <f t="shared" si="30"/>
        <v>1117.0646693381061</v>
      </c>
      <c r="S135" s="2">
        <f t="shared" si="31"/>
        <v>2684.606270939933</v>
      </c>
      <c r="T135" s="2">
        <f t="shared" si="32"/>
        <v>7114.2066179908225</v>
      </c>
      <c r="U135" s="2">
        <f t="shared" si="38"/>
        <v>39.200000000000003</v>
      </c>
      <c r="V135" s="2">
        <f t="shared" si="39"/>
        <v>0.58571428571428563</v>
      </c>
      <c r="W135" s="2">
        <v>0</v>
      </c>
      <c r="X135" s="4" t="s">
        <v>19</v>
      </c>
      <c r="Y135" s="4">
        <v>1.9</v>
      </c>
      <c r="Z135" s="4">
        <v>0.5</v>
      </c>
      <c r="AB135" s="4">
        <v>0.5</v>
      </c>
      <c r="AC135" s="4">
        <v>0.5</v>
      </c>
      <c r="AD135" s="4">
        <v>0.3</v>
      </c>
      <c r="AE135" s="4">
        <v>0.1</v>
      </c>
      <c r="AF135" s="4">
        <v>0.3</v>
      </c>
      <c r="AH135" s="4">
        <f>AVERAGE(Y135:AF135)</f>
        <v>0.58571428571428563</v>
      </c>
    </row>
    <row r="136" spans="1:97" x14ac:dyDescent="0.25">
      <c r="A136" s="2" t="s">
        <v>47</v>
      </c>
      <c r="B136" s="4" t="s">
        <v>48</v>
      </c>
      <c r="C136" s="4">
        <v>5</v>
      </c>
      <c r="D136" s="4">
        <v>1</v>
      </c>
      <c r="E136" s="4">
        <f t="shared" si="25"/>
        <v>5</v>
      </c>
      <c r="F136" s="4">
        <v>254.74645520000001</v>
      </c>
      <c r="G136" s="4">
        <v>675.07810619999998</v>
      </c>
      <c r="H136" s="4">
        <f t="shared" si="34"/>
        <v>106.00000000872002</v>
      </c>
      <c r="I136" s="4">
        <f t="shared" si="35"/>
        <v>0.10600000000872002</v>
      </c>
      <c r="J136" s="4">
        <f t="shared" si="35"/>
        <v>1.0600000000872002E-4</v>
      </c>
      <c r="K136" s="4">
        <f t="shared" si="36"/>
        <v>0.23368972001922431</v>
      </c>
      <c r="L136" s="3">
        <v>1.23E-2</v>
      </c>
      <c r="M136" s="3">
        <v>3.2</v>
      </c>
      <c r="N136" s="4">
        <f t="shared" si="37"/>
        <v>16.975115407979288</v>
      </c>
      <c r="O136" s="4">
        <f t="shared" si="28"/>
        <v>2.8535096232610093</v>
      </c>
      <c r="P136" s="4">
        <f t="shared" si="29"/>
        <v>14.607812493572116</v>
      </c>
      <c r="Q136" s="4">
        <f t="shared" si="33"/>
        <v>37.103843733673173</v>
      </c>
      <c r="R136" s="2">
        <f t="shared" si="30"/>
        <v>1294.3317321175573</v>
      </c>
      <c r="S136" s="2">
        <f t="shared" si="31"/>
        <v>3110.6266092707456</v>
      </c>
      <c r="T136" s="2">
        <f t="shared" si="32"/>
        <v>8243.1605145674748</v>
      </c>
      <c r="U136" s="2">
        <f t="shared" si="38"/>
        <v>39.200000000000003</v>
      </c>
      <c r="V136" s="2">
        <f t="shared" si="39"/>
        <v>0.58571428571428563</v>
      </c>
      <c r="W136" s="2">
        <v>0</v>
      </c>
      <c r="X136" s="4" t="s">
        <v>477</v>
      </c>
    </row>
    <row r="137" spans="1:97" x14ac:dyDescent="0.25">
      <c r="A137" s="2" t="s">
        <v>47</v>
      </c>
      <c r="B137" s="4" t="s">
        <v>48</v>
      </c>
      <c r="C137" s="4">
        <v>6</v>
      </c>
      <c r="D137" s="4">
        <v>1</v>
      </c>
      <c r="E137" s="4">
        <f t="shared" si="25"/>
        <v>6</v>
      </c>
      <c r="F137" s="4">
        <v>283.32131700000002</v>
      </c>
      <c r="G137" s="4">
        <v>750.80149010000002</v>
      </c>
      <c r="H137" s="4">
        <f t="shared" si="34"/>
        <v>117.89000000370002</v>
      </c>
      <c r="I137" s="4">
        <f t="shared" si="35"/>
        <v>0.11789000000370002</v>
      </c>
      <c r="J137" s="4">
        <f t="shared" si="35"/>
        <v>1.1789000000370003E-4</v>
      </c>
      <c r="K137" s="4">
        <f t="shared" si="36"/>
        <v>0.25990265180815714</v>
      </c>
      <c r="L137" s="3">
        <v>1.23E-2</v>
      </c>
      <c r="M137" s="3">
        <v>3.2</v>
      </c>
      <c r="N137" s="4">
        <f t="shared" si="37"/>
        <v>17.548548692677855</v>
      </c>
      <c r="O137" s="4">
        <f t="shared" si="28"/>
        <v>3.0885501240514888</v>
      </c>
      <c r="P137" s="4">
        <f t="shared" si="29"/>
        <v>14.9736428693574</v>
      </c>
      <c r="Q137" s="4">
        <f t="shared" si="33"/>
        <v>38.033052888167795</v>
      </c>
      <c r="R137" s="2">
        <f t="shared" si="30"/>
        <v>1400.9444367063206</v>
      </c>
      <c r="S137" s="2">
        <f t="shared" si="31"/>
        <v>3366.8455580541236</v>
      </c>
      <c r="T137" s="2">
        <f t="shared" si="32"/>
        <v>8922.1407288434275</v>
      </c>
      <c r="U137" s="2">
        <f t="shared" si="38"/>
        <v>39.200000000000003</v>
      </c>
      <c r="V137" s="2">
        <f t="shared" si="39"/>
        <v>0.58571428571428563</v>
      </c>
      <c r="W137" s="2">
        <v>0</v>
      </c>
      <c r="X137" s="4" t="s">
        <v>423</v>
      </c>
      <c r="Y137" s="4" t="s">
        <v>428</v>
      </c>
      <c r="Z137" s="4" t="s">
        <v>428</v>
      </c>
      <c r="AA137" s="4" t="s">
        <v>429</v>
      </c>
      <c r="AB137" s="4" t="s">
        <v>428</v>
      </c>
      <c r="AC137" s="4" t="s">
        <v>428</v>
      </c>
      <c r="AD137" s="4" t="s">
        <v>517</v>
      </c>
      <c r="AE137" s="4" t="s">
        <v>428</v>
      </c>
      <c r="AF137" s="4" t="s">
        <v>428</v>
      </c>
    </row>
    <row r="138" spans="1:97" x14ac:dyDescent="0.25">
      <c r="A138" s="2" t="s">
        <v>47</v>
      </c>
      <c r="B138" s="4" t="s">
        <v>48</v>
      </c>
      <c r="C138" s="4">
        <v>7</v>
      </c>
      <c r="D138" s="4">
        <v>1</v>
      </c>
      <c r="E138" s="4">
        <f t="shared" si="25"/>
        <v>7</v>
      </c>
      <c r="F138" s="4">
        <v>314.44364339999998</v>
      </c>
      <c r="G138" s="4">
        <v>833.27565500000003</v>
      </c>
      <c r="H138" s="4">
        <f t="shared" si="34"/>
        <v>130.84000001874</v>
      </c>
      <c r="I138" s="4">
        <f t="shared" si="35"/>
        <v>0.13084000001873999</v>
      </c>
      <c r="J138" s="4">
        <f t="shared" si="35"/>
        <v>1.3084000001873999E-4</v>
      </c>
      <c r="K138" s="4">
        <f t="shared" si="36"/>
        <v>0.28845248084131453</v>
      </c>
      <c r="L138" s="3">
        <v>1.23E-2</v>
      </c>
      <c r="M138" s="3">
        <v>3.2</v>
      </c>
      <c r="N138" s="4">
        <f t="shared" si="37"/>
        <v>18.129510157606568</v>
      </c>
      <c r="O138" s="4">
        <f t="shared" si="28"/>
        <v>3.2249986423096479</v>
      </c>
      <c r="P138" s="4">
        <f t="shared" si="29"/>
        <v>15.17730359222479</v>
      </c>
      <c r="Q138" s="4">
        <f t="shared" si="33"/>
        <v>38.550351124250966</v>
      </c>
      <c r="R138" s="2">
        <f t="shared" si="30"/>
        <v>1462.8365170912211</v>
      </c>
      <c r="S138" s="2">
        <f t="shared" si="31"/>
        <v>3515.588841843839</v>
      </c>
      <c r="T138" s="2">
        <f t="shared" si="32"/>
        <v>9316.310430886173</v>
      </c>
      <c r="U138" s="2">
        <f t="shared" si="38"/>
        <v>39.200000000000003</v>
      </c>
      <c r="V138" s="2">
        <f t="shared" si="39"/>
        <v>0.58571428571428563</v>
      </c>
      <c r="W138" s="2">
        <v>0</v>
      </c>
      <c r="X138" s="4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s="4" t="s">
        <v>48</v>
      </c>
      <c r="C139" s="4">
        <v>8</v>
      </c>
      <c r="D139" s="4">
        <v>1</v>
      </c>
      <c r="E139" s="4">
        <f t="shared" si="25"/>
        <v>8</v>
      </c>
      <c r="F139" s="4">
        <v>345.5659698</v>
      </c>
      <c r="G139" s="4">
        <v>915.74981979999995</v>
      </c>
      <c r="H139" s="4">
        <f t="shared" si="34"/>
        <v>143.79000003377999</v>
      </c>
      <c r="I139" s="4">
        <f t="shared" si="35"/>
        <v>0.14379000003377998</v>
      </c>
      <c r="J139" s="4">
        <f t="shared" si="35"/>
        <v>1.4379000003377998E-4</v>
      </c>
      <c r="K139" s="4">
        <f t="shared" si="36"/>
        <v>0.31700230987447198</v>
      </c>
      <c r="L139" s="3">
        <v>1.23E-2</v>
      </c>
      <c r="M139" s="3">
        <v>3.2</v>
      </c>
      <c r="N139" s="4">
        <f t="shared" si="37"/>
        <v>18.672173165729784</v>
      </c>
      <c r="O139" s="4">
        <f t="shared" si="28"/>
        <v>3.3027278870807972</v>
      </c>
      <c r="P139" s="4">
        <f t="shared" si="29"/>
        <v>15.290683160419015</v>
      </c>
      <c r="Q139" s="4">
        <f t="shared" si="33"/>
        <v>38.838335227464299</v>
      </c>
      <c r="R139" s="2">
        <f t="shared" si="30"/>
        <v>1498.0939513752016</v>
      </c>
      <c r="S139" s="2">
        <f t="shared" si="31"/>
        <v>3600.3219211131977</v>
      </c>
      <c r="T139" s="2">
        <f t="shared" si="32"/>
        <v>9540.8530909499732</v>
      </c>
      <c r="U139" s="2">
        <f t="shared" si="38"/>
        <v>39.200000000000003</v>
      </c>
      <c r="V139" s="2">
        <f t="shared" si="39"/>
        <v>0.58571428571428563</v>
      </c>
      <c r="W139" s="2">
        <v>0</v>
      </c>
    </row>
    <row r="140" spans="1:97" x14ac:dyDescent="0.25">
      <c r="A140" s="2" t="s">
        <v>47</v>
      </c>
      <c r="B140" s="4" t="s">
        <v>48</v>
      </c>
      <c r="C140" s="4">
        <v>9</v>
      </c>
      <c r="D140" s="4">
        <v>1</v>
      </c>
      <c r="E140" s="4">
        <f t="shared" si="25"/>
        <v>9</v>
      </c>
      <c r="F140" s="4">
        <v>372.74693589999998</v>
      </c>
      <c r="G140" s="4">
        <v>987.77937999999995</v>
      </c>
      <c r="H140" s="4">
        <f t="shared" si="34"/>
        <v>155.10000002799001</v>
      </c>
      <c r="I140" s="4">
        <f t="shared" si="35"/>
        <v>0.15510000002799001</v>
      </c>
      <c r="J140" s="4">
        <f t="shared" si="35"/>
        <v>1.5510000002799001E-4</v>
      </c>
      <c r="K140" s="4">
        <f t="shared" si="36"/>
        <v>0.34193656206170731</v>
      </c>
      <c r="L140" s="3">
        <v>1.23E-2</v>
      </c>
      <c r="M140" s="3">
        <v>3.2</v>
      </c>
      <c r="N140" s="4">
        <f t="shared" si="37"/>
        <v>19.11924945060121</v>
      </c>
      <c r="O140" s="4">
        <f t="shared" si="28"/>
        <v>3.3465536012826043</v>
      </c>
      <c r="P140" s="4">
        <f t="shared" si="29"/>
        <v>15.353802481134966</v>
      </c>
      <c r="Q140" s="4">
        <f t="shared" si="33"/>
        <v>38.998658302082816</v>
      </c>
      <c r="R140" s="2">
        <f t="shared" si="30"/>
        <v>1517.9729845880943</v>
      </c>
      <c r="S140" s="2">
        <f t="shared" si="31"/>
        <v>3648.0965743525458</v>
      </c>
      <c r="T140" s="2">
        <f t="shared" si="32"/>
        <v>9667.4559220342453</v>
      </c>
      <c r="U140" s="2">
        <f t="shared" si="38"/>
        <v>39.200000000000003</v>
      </c>
      <c r="V140" s="2">
        <f t="shared" si="39"/>
        <v>0.58571428571428563</v>
      </c>
      <c r="W140" s="2">
        <v>0</v>
      </c>
    </row>
    <row r="141" spans="1:97" x14ac:dyDescent="0.25">
      <c r="A141" s="2" t="s">
        <v>47</v>
      </c>
      <c r="B141" s="4" t="s">
        <v>48</v>
      </c>
      <c r="C141" s="4">
        <v>10</v>
      </c>
      <c r="D141" s="4">
        <v>1</v>
      </c>
      <c r="E141" s="4">
        <f t="shared" si="25"/>
        <v>10</v>
      </c>
      <c r="F141" s="4">
        <v>408.79596249999997</v>
      </c>
      <c r="G141" s="4">
        <v>1083.309301</v>
      </c>
      <c r="H141" s="4">
        <f t="shared" si="34"/>
        <v>170.09999999625001</v>
      </c>
      <c r="I141" s="4">
        <f t="shared" si="35"/>
        <v>0.17009999999625</v>
      </c>
      <c r="J141" s="4">
        <f t="shared" si="35"/>
        <v>1.7009999999625E-4</v>
      </c>
      <c r="K141" s="4">
        <f t="shared" si="36"/>
        <v>0.37500586199173264</v>
      </c>
      <c r="L141" s="3">
        <v>1.23E-2</v>
      </c>
      <c r="M141" s="3">
        <v>3.2</v>
      </c>
      <c r="N141" s="4">
        <f t="shared" si="37"/>
        <v>19.678851599644297</v>
      </c>
      <c r="O141" s="4">
        <f t="shared" si="28"/>
        <v>3.3711241356732273</v>
      </c>
      <c r="P141" s="4">
        <f t="shared" si="29"/>
        <v>15.388941516422333</v>
      </c>
      <c r="Q141" s="4">
        <f t="shared" si="33"/>
        <v>39.087911451712728</v>
      </c>
      <c r="R141" s="2">
        <f t="shared" si="30"/>
        <v>1529.1180047687253</v>
      </c>
      <c r="S141" s="2">
        <f t="shared" si="31"/>
        <v>3674.8810496724955</v>
      </c>
      <c r="T141" s="2">
        <f t="shared" si="32"/>
        <v>9738.4347816321133</v>
      </c>
      <c r="U141" s="2">
        <f t="shared" si="38"/>
        <v>39.200000000000003</v>
      </c>
      <c r="V141" s="2">
        <f t="shared" si="39"/>
        <v>0.58571428571428563</v>
      </c>
      <c r="W141" s="2">
        <v>0</v>
      </c>
    </row>
    <row r="142" spans="1:97" x14ac:dyDescent="0.25">
      <c r="A142" s="2" t="s">
        <v>49</v>
      </c>
      <c r="B142" s="4" t="s">
        <v>50</v>
      </c>
      <c r="C142" s="4">
        <v>1</v>
      </c>
      <c r="D142" s="4">
        <v>1</v>
      </c>
      <c r="E142" s="4">
        <f t="shared" si="25"/>
        <v>1</v>
      </c>
      <c r="F142" s="4">
        <v>127.5414564</v>
      </c>
      <c r="G142" s="4">
        <v>337.98485950000003</v>
      </c>
      <c r="H142" s="4">
        <f t="shared" si="34"/>
        <v>53.070000008040005</v>
      </c>
      <c r="I142" s="4">
        <f t="shared" si="35"/>
        <v>5.3070000008040005E-2</v>
      </c>
      <c r="J142" s="4">
        <f t="shared" si="35"/>
        <v>5.3070000008040008E-5</v>
      </c>
      <c r="K142" s="4">
        <f t="shared" si="36"/>
        <v>0.11699918341772515</v>
      </c>
      <c r="L142" s="3">
        <v>1.2E-2</v>
      </c>
      <c r="M142" s="3">
        <v>3.1</v>
      </c>
      <c r="N142" s="4">
        <f t="shared" si="37"/>
        <v>14.997604075732943</v>
      </c>
      <c r="O142" s="4">
        <f t="shared" si="28"/>
        <v>4.4008721087089593E-2</v>
      </c>
      <c r="P142" s="4">
        <f t="shared" si="29"/>
        <v>4.307310756443238</v>
      </c>
      <c r="Q142" s="4">
        <f t="shared" si="33"/>
        <v>10.940569321365825</v>
      </c>
      <c r="R142" s="2">
        <f t="shared" si="30"/>
        <v>19.962043838434557</v>
      </c>
      <c r="S142" s="2">
        <f t="shared" si="31"/>
        <v>47.974150056319537</v>
      </c>
      <c r="T142" s="2">
        <f t="shared" si="32"/>
        <v>127.13149764924677</v>
      </c>
      <c r="U142" s="2">
        <f t="shared" ref="U142:U151" si="40">AVERAGE($Z$144:$AA$144)</f>
        <v>54.3</v>
      </c>
      <c r="V142" s="2">
        <f t="shared" ref="V142:V151" si="41">AVERAGE($Z$145:$AA$145)</f>
        <v>0.22500000000000001</v>
      </c>
      <c r="W142" s="2">
        <v>0</v>
      </c>
      <c r="Y142" s="4" t="s">
        <v>526</v>
      </c>
      <c r="Z142" s="4" t="s">
        <v>527</v>
      </c>
      <c r="AA142" s="4" t="s">
        <v>528</v>
      </c>
      <c r="AB142" s="4" t="s">
        <v>529</v>
      </c>
      <c r="AC142" s="4" t="s">
        <v>530</v>
      </c>
      <c r="AD142" s="4" t="s">
        <v>531</v>
      </c>
      <c r="AE142" s="4" t="s">
        <v>532</v>
      </c>
      <c r="AF142" s="4" t="s">
        <v>533</v>
      </c>
      <c r="AG142" s="4" t="s">
        <v>534</v>
      </c>
      <c r="AH142" s="4" t="s">
        <v>535</v>
      </c>
      <c r="AI142" s="4" t="s">
        <v>536</v>
      </c>
      <c r="AJ142" s="4" t="s">
        <v>537</v>
      </c>
      <c r="AK142" s="4" t="s">
        <v>538</v>
      </c>
      <c r="AL142" s="4" t="s">
        <v>539</v>
      </c>
      <c r="AM142" s="4" t="s">
        <v>540</v>
      </c>
      <c r="AN142" s="4" t="s">
        <v>541</v>
      </c>
      <c r="AO142" s="4" t="s">
        <v>542</v>
      </c>
      <c r="AP142" s="4" t="s">
        <v>543</v>
      </c>
      <c r="AQ142" s="4" t="s">
        <v>544</v>
      </c>
      <c r="AR142" s="4" t="s">
        <v>544</v>
      </c>
      <c r="AS142" s="4" t="s">
        <v>545</v>
      </c>
      <c r="AT142" s="4" t="s">
        <v>546</v>
      </c>
      <c r="AU142" s="4" t="s">
        <v>547</v>
      </c>
      <c r="AV142" s="4" t="s">
        <v>548</v>
      </c>
      <c r="AW142" s="4" t="s">
        <v>549</v>
      </c>
      <c r="AX142" s="4" t="s">
        <v>429</v>
      </c>
      <c r="AY142" s="4" t="s">
        <v>550</v>
      </c>
      <c r="AZ142" s="4" t="s">
        <v>551</v>
      </c>
      <c r="BA142" s="4" t="s">
        <v>552</v>
      </c>
      <c r="BB142" s="4" t="s">
        <v>553</v>
      </c>
      <c r="BC142" s="4" t="s">
        <v>554</v>
      </c>
      <c r="BD142" s="4" t="s">
        <v>555</v>
      </c>
      <c r="BE142" s="4" t="s">
        <v>556</v>
      </c>
      <c r="BF142" s="4" t="s">
        <v>557</v>
      </c>
      <c r="BG142" s="4" t="s">
        <v>558</v>
      </c>
      <c r="BH142" s="4" t="s">
        <v>559</v>
      </c>
      <c r="BI142" s="4" t="s">
        <v>560</v>
      </c>
      <c r="BJ142" s="4" t="s">
        <v>561</v>
      </c>
      <c r="BK142" s="4" t="s">
        <v>562</v>
      </c>
      <c r="BL142" s="4" t="s">
        <v>563</v>
      </c>
      <c r="BM142" s="4" t="s">
        <v>564</v>
      </c>
      <c r="BN142" s="4" t="s">
        <v>565</v>
      </c>
      <c r="BO142" s="4" t="s">
        <v>566</v>
      </c>
      <c r="BP142" s="4" t="s">
        <v>567</v>
      </c>
      <c r="BQ142" s="4" t="s">
        <v>568</v>
      </c>
      <c r="BR142" s="4" t="s">
        <v>569</v>
      </c>
      <c r="BS142" s="4" t="s">
        <v>429</v>
      </c>
      <c r="BT142" s="4" t="s">
        <v>570</v>
      </c>
      <c r="BU142" s="4" t="s">
        <v>571</v>
      </c>
      <c r="BV142" s="4" t="s">
        <v>572</v>
      </c>
      <c r="BW142" s="4" t="s">
        <v>573</v>
      </c>
      <c r="BX142" s="4" t="s">
        <v>574</v>
      </c>
      <c r="BY142" s="4" t="s">
        <v>575</v>
      </c>
      <c r="BZ142" s="4" t="s">
        <v>576</v>
      </c>
      <c r="CA142" s="4" t="s">
        <v>577</v>
      </c>
      <c r="CB142" s="4" t="s">
        <v>578</v>
      </c>
      <c r="CC142" s="4" t="s">
        <v>579</v>
      </c>
      <c r="CD142" s="4" t="s">
        <v>580</v>
      </c>
      <c r="CE142" s="4" t="s">
        <v>581</v>
      </c>
      <c r="CF142" s="4" t="s">
        <v>582</v>
      </c>
      <c r="CG142" s="4" t="s">
        <v>583</v>
      </c>
      <c r="CH142" s="4" t="s">
        <v>584</v>
      </c>
      <c r="CI142" s="4" t="s">
        <v>585</v>
      </c>
      <c r="CJ142" s="4" t="s">
        <v>586</v>
      </c>
      <c r="CK142" s="4" t="s">
        <v>587</v>
      </c>
      <c r="CL142" s="4" t="s">
        <v>588</v>
      </c>
      <c r="CM142" s="4" t="s">
        <v>589</v>
      </c>
      <c r="CN142" s="4" t="s">
        <v>590</v>
      </c>
      <c r="CO142" s="4" t="s">
        <v>591</v>
      </c>
      <c r="CP142" s="4" t="s">
        <v>592</v>
      </c>
      <c r="CQ142" s="4" t="s">
        <v>593</v>
      </c>
      <c r="CR142" s="4" t="s">
        <v>594</v>
      </c>
      <c r="CS142" s="4" t="s">
        <v>595</v>
      </c>
    </row>
    <row r="143" spans="1:97" x14ac:dyDescent="0.25">
      <c r="A143" s="2" t="s">
        <v>49</v>
      </c>
      <c r="B143" s="4" t="s">
        <v>50</v>
      </c>
      <c r="C143" s="4">
        <v>2</v>
      </c>
      <c r="D143" s="4">
        <v>1</v>
      </c>
      <c r="E143" s="4">
        <f t="shared" si="25"/>
        <v>2</v>
      </c>
      <c r="F143" s="4">
        <v>347.4885845</v>
      </c>
      <c r="G143" s="4">
        <v>920.84474890000001</v>
      </c>
      <c r="H143" s="4">
        <f t="shared" si="34"/>
        <v>144.59000001044998</v>
      </c>
      <c r="I143" s="4">
        <f t="shared" si="35"/>
        <v>0.14459000001044997</v>
      </c>
      <c r="J143" s="4">
        <f t="shared" si="35"/>
        <v>1.4459000001044997E-4</v>
      </c>
      <c r="K143" s="4">
        <f t="shared" si="36"/>
        <v>0.31876600582303821</v>
      </c>
      <c r="L143" s="3">
        <v>1.2E-2</v>
      </c>
      <c r="M143" s="3">
        <v>3.1</v>
      </c>
      <c r="N143" s="4">
        <f t="shared" si="37"/>
        <v>20.722289929778977</v>
      </c>
      <c r="O143" s="4">
        <f t="shared" si="28"/>
        <v>0.27150214154147551</v>
      </c>
      <c r="P143" s="4">
        <f t="shared" si="29"/>
        <v>7.7467682546998846</v>
      </c>
      <c r="Q143" s="4">
        <f t="shared" si="33"/>
        <v>19.676791366937707</v>
      </c>
      <c r="R143" s="2">
        <f t="shared" si="30"/>
        <v>123.15144629980473</v>
      </c>
      <c r="S143" s="2">
        <f t="shared" si="31"/>
        <v>295.96598485893952</v>
      </c>
      <c r="T143" s="2">
        <f t="shared" si="32"/>
        <v>784.30985987618965</v>
      </c>
      <c r="U143" s="2">
        <f t="shared" si="40"/>
        <v>54.3</v>
      </c>
      <c r="V143" s="2">
        <f t="shared" si="41"/>
        <v>0.22500000000000001</v>
      </c>
      <c r="W143" s="2">
        <v>0</v>
      </c>
      <c r="X143" s="4" t="s">
        <v>422</v>
      </c>
      <c r="Y143" s="4">
        <v>41</v>
      </c>
      <c r="Z143" s="4">
        <v>41</v>
      </c>
      <c r="AA143" s="4">
        <v>120</v>
      </c>
      <c r="AB143" s="4">
        <v>40</v>
      </c>
    </row>
    <row r="144" spans="1:97" x14ac:dyDescent="0.25">
      <c r="A144" s="2" t="s">
        <v>49</v>
      </c>
      <c r="B144" s="4" t="s">
        <v>50</v>
      </c>
      <c r="C144" s="4">
        <v>3</v>
      </c>
      <c r="D144" s="4">
        <v>1</v>
      </c>
      <c r="E144" s="4">
        <f t="shared" si="25"/>
        <v>3</v>
      </c>
      <c r="F144" s="4">
        <v>732.42009129999997</v>
      </c>
      <c r="G144" s="4">
        <v>1940.9132420000001</v>
      </c>
      <c r="H144" s="4">
        <f t="shared" si="34"/>
        <v>304.75999998992995</v>
      </c>
      <c r="I144" s="4">
        <f t="shared" si="35"/>
        <v>0.30475999998992997</v>
      </c>
      <c r="J144" s="4">
        <f t="shared" si="35"/>
        <v>3.0475999998992999E-4</v>
      </c>
      <c r="K144" s="4">
        <f t="shared" si="36"/>
        <v>0.6718799911777994</v>
      </c>
      <c r="L144" s="3">
        <v>1.2E-2</v>
      </c>
      <c r="M144" s="3">
        <v>3.1</v>
      </c>
      <c r="N144" s="4">
        <f t="shared" si="37"/>
        <v>26.356984171020404</v>
      </c>
      <c r="O144" s="4">
        <f t="shared" si="28"/>
        <v>0.69553360117709406</v>
      </c>
      <c r="P144" s="4">
        <f t="shared" si="29"/>
        <v>10.49323085079137</v>
      </c>
      <c r="Q144" s="4">
        <f t="shared" si="33"/>
        <v>26.652806361010079</v>
      </c>
      <c r="R144" s="2">
        <f t="shared" si="30"/>
        <v>315.48910976816597</v>
      </c>
      <c r="S144" s="2">
        <f t="shared" si="31"/>
        <v>758.20502227389079</v>
      </c>
      <c r="T144" s="2">
        <f t="shared" si="32"/>
        <v>2009.2433090258105</v>
      </c>
      <c r="U144" s="2">
        <f t="shared" si="40"/>
        <v>54.3</v>
      </c>
      <c r="V144" s="2">
        <f t="shared" si="41"/>
        <v>0.22500000000000001</v>
      </c>
      <c r="W144" s="2">
        <v>0</v>
      </c>
      <c r="X144" s="4" t="s">
        <v>18</v>
      </c>
      <c r="Z144" s="4">
        <v>31</v>
      </c>
      <c r="AA144" s="4">
        <v>77.599999999999994</v>
      </c>
    </row>
    <row r="145" spans="1:28" x14ac:dyDescent="0.25">
      <c r="A145" s="2" t="s">
        <v>49</v>
      </c>
      <c r="B145" s="4" t="s">
        <v>50</v>
      </c>
      <c r="C145" s="4">
        <v>4</v>
      </c>
      <c r="D145" s="4">
        <v>1</v>
      </c>
      <c r="E145" s="4">
        <f t="shared" si="25"/>
        <v>4</v>
      </c>
      <c r="F145" s="4">
        <v>1115.2006730000001</v>
      </c>
      <c r="G145" s="4">
        <v>2955.281782</v>
      </c>
      <c r="H145" s="4">
        <f t="shared" si="34"/>
        <v>464.03500003530002</v>
      </c>
      <c r="I145" s="4">
        <f t="shared" si="35"/>
        <v>0.46403500003530002</v>
      </c>
      <c r="J145" s="4">
        <f t="shared" si="35"/>
        <v>4.6403500003530001E-4</v>
      </c>
      <c r="K145" s="4">
        <f t="shared" si="36"/>
        <v>1.023020841777823</v>
      </c>
      <c r="L145" s="3">
        <v>1.2E-2</v>
      </c>
      <c r="M145" s="3">
        <v>3.1</v>
      </c>
      <c r="N145" s="4">
        <f t="shared" si="37"/>
        <v>30.185377428941027</v>
      </c>
      <c r="O145" s="4">
        <f t="shared" si="28"/>
        <v>1.2526815339585728</v>
      </c>
      <c r="P145" s="4">
        <f t="shared" si="29"/>
        <v>12.686325777986404</v>
      </c>
      <c r="Q145" s="4">
        <f t="shared" si="33"/>
        <v>32.223267476085468</v>
      </c>
      <c r="R145" s="2">
        <f t="shared" si="30"/>
        <v>568.20746158456916</v>
      </c>
      <c r="S145" s="2">
        <f t="shared" si="31"/>
        <v>1365.5550626882218</v>
      </c>
      <c r="T145" s="2">
        <f t="shared" si="32"/>
        <v>3618.7209161237879</v>
      </c>
      <c r="U145" s="2">
        <f t="shared" si="40"/>
        <v>54.3</v>
      </c>
      <c r="V145" s="2">
        <f t="shared" si="41"/>
        <v>0.22500000000000001</v>
      </c>
      <c r="W145" s="2">
        <v>0</v>
      </c>
      <c r="X145" s="4" t="s">
        <v>19</v>
      </c>
      <c r="Z145" s="4">
        <v>0.25</v>
      </c>
      <c r="AA145" s="4">
        <v>0.2</v>
      </c>
    </row>
    <row r="146" spans="1:28" x14ac:dyDescent="0.25">
      <c r="A146" s="2" t="s">
        <v>49</v>
      </c>
      <c r="B146" s="4" t="s">
        <v>50</v>
      </c>
      <c r="C146" s="4">
        <v>5</v>
      </c>
      <c r="D146" s="4">
        <v>1</v>
      </c>
      <c r="E146" s="4">
        <f t="shared" si="25"/>
        <v>5</v>
      </c>
      <c r="F146" s="4">
        <v>1550.4325879999999</v>
      </c>
      <c r="G146" s="4">
        <v>4108.6463590000003</v>
      </c>
      <c r="H146" s="4">
        <f t="shared" si="34"/>
        <v>645.13499986679994</v>
      </c>
      <c r="I146" s="4">
        <f t="shared" si="35"/>
        <v>0.6451349998667999</v>
      </c>
      <c r="J146" s="4">
        <f t="shared" si="35"/>
        <v>6.4513499986679993E-4</v>
      </c>
      <c r="K146" s="4">
        <f t="shared" si="36"/>
        <v>1.4222775234063443</v>
      </c>
      <c r="L146" s="3">
        <v>1.2E-2</v>
      </c>
      <c r="M146" s="3">
        <v>3.1</v>
      </c>
      <c r="N146" s="4">
        <f t="shared" si="37"/>
        <v>33.570503685170742</v>
      </c>
      <c r="O146" s="4">
        <f t="shared" si="28"/>
        <v>1.8703769643042842</v>
      </c>
      <c r="P146" s="4">
        <f t="shared" si="29"/>
        <v>14.437547646630552</v>
      </c>
      <c r="Q146" s="4">
        <f t="shared" si="33"/>
        <v>36.671371022441605</v>
      </c>
      <c r="R146" s="2">
        <f t="shared" si="30"/>
        <v>848.38972898017994</v>
      </c>
      <c r="S146" s="2">
        <f t="shared" si="31"/>
        <v>2038.9082647925497</v>
      </c>
      <c r="T146" s="2">
        <f t="shared" si="32"/>
        <v>5403.1069017002565</v>
      </c>
      <c r="U146" s="2">
        <f t="shared" si="40"/>
        <v>54.3</v>
      </c>
      <c r="V146" s="2">
        <f t="shared" si="41"/>
        <v>0.22500000000000001</v>
      </c>
      <c r="W146" s="2">
        <v>0</v>
      </c>
      <c r="X146" s="4" t="s">
        <v>477</v>
      </c>
    </row>
    <row r="147" spans="1:28" x14ac:dyDescent="0.25">
      <c r="A147" s="2" t="s">
        <v>49</v>
      </c>
      <c r="B147" s="4" t="s">
        <v>50</v>
      </c>
      <c r="C147" s="4">
        <v>6</v>
      </c>
      <c r="D147" s="4">
        <v>1</v>
      </c>
      <c r="E147" s="4">
        <f t="shared" si="25"/>
        <v>6</v>
      </c>
      <c r="F147" s="4">
        <v>1976.4359529999999</v>
      </c>
      <c r="G147" s="4">
        <v>5237.5552749999997</v>
      </c>
      <c r="H147" s="4">
        <f t="shared" si="34"/>
        <v>822.3950000433</v>
      </c>
      <c r="I147" s="4">
        <f t="shared" si="35"/>
        <v>0.82239500004330002</v>
      </c>
      <c r="J147" s="4">
        <f t="shared" si="35"/>
        <v>8.2239500004330007E-4</v>
      </c>
      <c r="K147" s="4">
        <f t="shared" si="36"/>
        <v>1.8130684649954598</v>
      </c>
      <c r="L147" s="3">
        <v>1.2E-2</v>
      </c>
      <c r="M147" s="3">
        <v>3.1</v>
      </c>
      <c r="N147" s="4">
        <f t="shared" si="37"/>
        <v>36.305087581617954</v>
      </c>
      <c r="O147" s="4">
        <f t="shared" si="28"/>
        <v>2.4911180490079294</v>
      </c>
      <c r="P147" s="4">
        <f t="shared" si="29"/>
        <v>15.835926711389014</v>
      </c>
      <c r="Q147" s="4">
        <f t="shared" si="33"/>
        <v>40.223253846928095</v>
      </c>
      <c r="R147" s="2">
        <f t="shared" si="30"/>
        <v>1129.9534835971413</v>
      </c>
      <c r="S147" s="2">
        <f t="shared" si="31"/>
        <v>2715.5815515432378</v>
      </c>
      <c r="T147" s="2">
        <f t="shared" si="32"/>
        <v>7196.2911115895795</v>
      </c>
      <c r="U147" s="2">
        <f t="shared" si="40"/>
        <v>54.3</v>
      </c>
      <c r="V147" s="2">
        <f t="shared" si="41"/>
        <v>0.22500000000000001</v>
      </c>
      <c r="W147" s="2">
        <v>0</v>
      </c>
      <c r="X147" s="4" t="s">
        <v>423</v>
      </c>
      <c r="Y147" s="4" t="s">
        <v>429</v>
      </c>
      <c r="Z147" s="4" t="s">
        <v>517</v>
      </c>
      <c r="AA147" s="4" t="s">
        <v>428</v>
      </c>
      <c r="AB147" s="4" t="s">
        <v>429</v>
      </c>
    </row>
    <row r="148" spans="1:28" x14ac:dyDescent="0.25">
      <c r="A148" s="2" t="s">
        <v>49</v>
      </c>
      <c r="B148" s="4" t="s">
        <v>50</v>
      </c>
      <c r="C148" s="4">
        <v>7</v>
      </c>
      <c r="D148" s="4">
        <v>1</v>
      </c>
      <c r="E148" s="4">
        <f t="shared" si="25"/>
        <v>7</v>
      </c>
      <c r="F148" s="4">
        <v>2275.6669069999998</v>
      </c>
      <c r="G148" s="4">
        <v>6030.517304</v>
      </c>
      <c r="H148" s="4">
        <f t="shared" si="34"/>
        <v>946.90500000269992</v>
      </c>
      <c r="I148" s="4">
        <f t="shared" si="35"/>
        <v>0.94690500000269995</v>
      </c>
      <c r="J148" s="4">
        <f t="shared" si="35"/>
        <v>9.4690500000269994E-4</v>
      </c>
      <c r="K148" s="4">
        <f t="shared" si="36"/>
        <v>2.0875657011059521</v>
      </c>
      <c r="L148" s="3">
        <v>1.2E-2</v>
      </c>
      <c r="M148" s="3">
        <v>3.1</v>
      </c>
      <c r="N148" s="4">
        <f t="shared" si="37"/>
        <v>37.994242889558372</v>
      </c>
      <c r="O148" s="4">
        <f t="shared" si="28"/>
        <v>3.0770072449392756</v>
      </c>
      <c r="P148" s="4">
        <f t="shared" si="29"/>
        <v>16.952555074572206</v>
      </c>
      <c r="Q148" s="4">
        <f t="shared" si="33"/>
        <v>43.059489889413406</v>
      </c>
      <c r="R148" s="2">
        <f t="shared" si="30"/>
        <v>1395.7086685865481</v>
      </c>
      <c r="S148" s="2">
        <f t="shared" si="31"/>
        <v>3354.2626017460907</v>
      </c>
      <c r="T148" s="2">
        <f t="shared" si="32"/>
        <v>8888.7958946271392</v>
      </c>
      <c r="U148" s="2">
        <f t="shared" si="40"/>
        <v>54.3</v>
      </c>
      <c r="V148" s="2">
        <f t="shared" si="41"/>
        <v>0.22500000000000001</v>
      </c>
      <c r="W148" s="2">
        <v>0</v>
      </c>
      <c r="X148" s="4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s="4" t="s">
        <v>50</v>
      </c>
      <c r="C149" s="4">
        <v>8</v>
      </c>
      <c r="D149" s="4">
        <v>1</v>
      </c>
      <c r="E149" s="4">
        <f t="shared" si="25"/>
        <v>8</v>
      </c>
      <c r="F149" s="4">
        <v>2451.3338140000001</v>
      </c>
      <c r="G149" s="4">
        <v>6496.0346079999999</v>
      </c>
      <c r="H149" s="4">
        <f t="shared" si="34"/>
        <v>1020.0000000054</v>
      </c>
      <c r="I149" s="4">
        <f t="shared" si="35"/>
        <v>1.0200000000053999</v>
      </c>
      <c r="J149" s="4">
        <f t="shared" si="35"/>
        <v>1.0200000000053998E-3</v>
      </c>
      <c r="K149" s="4">
        <f t="shared" si="36"/>
        <v>2.2487124000119048</v>
      </c>
      <c r="L149" s="3">
        <v>1.2E-2</v>
      </c>
      <c r="M149" s="3">
        <v>3.1</v>
      </c>
      <c r="N149" s="4">
        <f t="shared" si="37"/>
        <v>38.916622113975315</v>
      </c>
      <c r="O149" s="4">
        <f t="shared" si="28"/>
        <v>3.6069534357875623</v>
      </c>
      <c r="P149" s="4">
        <f t="shared" si="29"/>
        <v>17.844200932900726</v>
      </c>
      <c r="Q149" s="4">
        <f t="shared" si="33"/>
        <v>45.324270369567849</v>
      </c>
      <c r="R149" s="2">
        <f t="shared" si="30"/>
        <v>1636.0885031377572</v>
      </c>
      <c r="S149" s="2">
        <f t="shared" si="31"/>
        <v>3931.9598729578402</v>
      </c>
      <c r="T149" s="2">
        <f t="shared" si="32"/>
        <v>10419.693663338276</v>
      </c>
      <c r="U149" s="2">
        <f t="shared" si="40"/>
        <v>54.3</v>
      </c>
      <c r="V149" s="2">
        <f t="shared" si="41"/>
        <v>0.22500000000000001</v>
      </c>
      <c r="W149" s="2">
        <v>0</v>
      </c>
    </row>
    <row r="150" spans="1:28" x14ac:dyDescent="0.25">
      <c r="A150" s="2" t="s">
        <v>49</v>
      </c>
      <c r="B150" s="4" t="s">
        <v>50</v>
      </c>
      <c r="C150" s="4">
        <v>9</v>
      </c>
      <c r="D150" s="4">
        <v>1</v>
      </c>
      <c r="E150" s="4">
        <f t="shared" si="25"/>
        <v>9</v>
      </c>
      <c r="F150" s="4">
        <v>2643.5952900000002</v>
      </c>
      <c r="G150" s="4">
        <v>7005.5275179999999</v>
      </c>
      <c r="H150" s="4">
        <f t="shared" si="34"/>
        <v>1100.000000169</v>
      </c>
      <c r="I150" s="4">
        <f t="shared" si="35"/>
        <v>1.100000000169</v>
      </c>
      <c r="J150" s="4">
        <f t="shared" si="35"/>
        <v>1.1000000001690001E-3</v>
      </c>
      <c r="K150" s="4">
        <f t="shared" si="36"/>
        <v>2.4250820003725808</v>
      </c>
      <c r="L150" s="3">
        <v>1.2E-2</v>
      </c>
      <c r="M150" s="3">
        <v>3.1</v>
      </c>
      <c r="N150" s="4">
        <f t="shared" si="37"/>
        <v>39.876163449959911</v>
      </c>
      <c r="O150" s="4">
        <f t="shared" si="28"/>
        <v>4.0720692802737393</v>
      </c>
      <c r="P150" s="4">
        <f t="shared" si="29"/>
        <v>18.556194612165676</v>
      </c>
      <c r="Q150" s="4">
        <f t="shared" si="33"/>
        <v>47.132734314900816</v>
      </c>
      <c r="R150" s="2">
        <f t="shared" si="30"/>
        <v>1847.0617522628568</v>
      </c>
      <c r="S150" s="2">
        <f t="shared" si="31"/>
        <v>4438.9852253373138</v>
      </c>
      <c r="T150" s="2">
        <f t="shared" si="32"/>
        <v>11763.310847143881</v>
      </c>
      <c r="U150" s="2">
        <f t="shared" si="40"/>
        <v>54.3</v>
      </c>
      <c r="V150" s="2">
        <f t="shared" si="41"/>
        <v>0.22500000000000001</v>
      </c>
      <c r="W150" s="2">
        <v>0</v>
      </c>
    </row>
    <row r="151" spans="1:28" x14ac:dyDescent="0.25">
      <c r="A151" s="2" t="s">
        <v>49</v>
      </c>
      <c r="B151" s="4" t="s">
        <v>50</v>
      </c>
      <c r="C151" s="4">
        <v>10</v>
      </c>
      <c r="D151" s="4">
        <v>1</v>
      </c>
      <c r="E151" s="4">
        <f t="shared" si="25"/>
        <v>10</v>
      </c>
      <c r="F151" s="4">
        <v>3076.18361</v>
      </c>
      <c r="G151" s="4">
        <v>8151.8865660000001</v>
      </c>
      <c r="H151" s="4">
        <f t="shared" si="34"/>
        <v>1280.0000001210001</v>
      </c>
      <c r="I151" s="4">
        <f t="shared" si="35"/>
        <v>1.2800000001210001</v>
      </c>
      <c r="J151" s="4">
        <f t="shared" si="35"/>
        <v>1.2800000001210001E-3</v>
      </c>
      <c r="K151" s="4">
        <f t="shared" si="36"/>
        <v>2.8219136002667589</v>
      </c>
      <c r="L151" s="3">
        <v>1.2E-2</v>
      </c>
      <c r="M151" s="3">
        <v>3.1</v>
      </c>
      <c r="N151" s="4">
        <f t="shared" si="37"/>
        <v>41.874029007707747</v>
      </c>
      <c r="O151" s="4">
        <f t="shared" si="28"/>
        <v>4.4714172570266442</v>
      </c>
      <c r="P151" s="4">
        <f t="shared" si="29"/>
        <v>19.124733112712899</v>
      </c>
      <c r="Q151" s="4">
        <f t="shared" si="33"/>
        <v>48.576822106290763</v>
      </c>
      <c r="R151" s="2">
        <f t="shared" si="30"/>
        <v>2028.203162915443</v>
      </c>
      <c r="S151" s="2">
        <f t="shared" si="31"/>
        <v>4874.3166616569169</v>
      </c>
      <c r="T151" s="2">
        <f t="shared" si="32"/>
        <v>12916.939153390829</v>
      </c>
      <c r="U151" s="2">
        <f t="shared" si="40"/>
        <v>54.3</v>
      </c>
      <c r="V151" s="2">
        <f t="shared" si="41"/>
        <v>0.22500000000000001</v>
      </c>
      <c r="W151" s="2">
        <v>0</v>
      </c>
    </row>
    <row r="152" spans="1:28" x14ac:dyDescent="0.25">
      <c r="A152" s="2" t="s">
        <v>51</v>
      </c>
      <c r="B152" s="4" t="s">
        <v>52</v>
      </c>
      <c r="C152" s="4">
        <v>1</v>
      </c>
      <c r="D152" s="4">
        <v>1</v>
      </c>
      <c r="E152" s="4">
        <f t="shared" si="25"/>
        <v>1</v>
      </c>
      <c r="F152" s="4">
        <v>476.02739730000002</v>
      </c>
      <c r="G152" s="4">
        <v>1261.4726029999999</v>
      </c>
      <c r="H152" s="4">
        <f t="shared" si="34"/>
        <v>198.07500001653005</v>
      </c>
      <c r="I152" s="4">
        <f t="shared" si="35"/>
        <v>0.19807500001653006</v>
      </c>
      <c r="J152" s="4">
        <f t="shared" si="35"/>
        <v>1.9807500001653005E-4</v>
      </c>
      <c r="K152" s="4">
        <f t="shared" si="36"/>
        <v>0.43668010653644246</v>
      </c>
      <c r="L152" s="3">
        <v>1.24E-2</v>
      </c>
      <c r="M152" s="3">
        <v>3.2</v>
      </c>
      <c r="N152" s="4">
        <f t="shared" si="37"/>
        <v>20.585669387454402</v>
      </c>
      <c r="O152" s="4">
        <f t="shared" si="28"/>
        <v>4.2411938413157834E-3</v>
      </c>
      <c r="P152" s="4">
        <f t="shared" si="29"/>
        <v>1.9044529608533411</v>
      </c>
      <c r="Q152" s="4">
        <f t="shared" si="33"/>
        <v>4.8373105205674864</v>
      </c>
      <c r="R152" s="2">
        <f t="shared" si="30"/>
        <v>1.923775453962943</v>
      </c>
      <c r="S152" s="2">
        <f t="shared" si="31"/>
        <v>4.6233488439388202</v>
      </c>
      <c r="T152" s="2">
        <f t="shared" si="32"/>
        <v>12.251874436437873</v>
      </c>
      <c r="U152" s="4">
        <f t="shared" ref="U152:U161" si="42">$Y$154</f>
        <v>20.9</v>
      </c>
      <c r="V152" s="4">
        <f t="shared" ref="V152:V161" si="43">$Y$155</f>
        <v>0.19500000000000001</v>
      </c>
      <c r="W152" s="4">
        <f t="shared" ref="W152:W161" si="44">$Y$156</f>
        <v>-0.35</v>
      </c>
      <c r="Y152" s="4" t="s">
        <v>600</v>
      </c>
      <c r="Z152" s="4" t="s">
        <v>601</v>
      </c>
      <c r="AA152" s="4" t="s">
        <v>602</v>
      </c>
    </row>
    <row r="153" spans="1:28" x14ac:dyDescent="0.25">
      <c r="A153" s="2" t="s">
        <v>51</v>
      </c>
      <c r="B153" s="4" t="s">
        <v>52</v>
      </c>
      <c r="C153" s="4">
        <v>2</v>
      </c>
      <c r="D153" s="4">
        <v>1</v>
      </c>
      <c r="E153" s="4">
        <f t="shared" si="25"/>
        <v>2</v>
      </c>
      <c r="F153" s="4">
        <v>1129.488104</v>
      </c>
      <c r="G153" s="4">
        <v>2993.143474</v>
      </c>
      <c r="H153" s="4">
        <f t="shared" si="34"/>
        <v>469.98000007439998</v>
      </c>
      <c r="I153" s="4">
        <f t="shared" si="35"/>
        <v>0.4699800000744</v>
      </c>
      <c r="J153" s="4">
        <f t="shared" si="35"/>
        <v>4.6998000007440001E-4</v>
      </c>
      <c r="K153" s="4">
        <f t="shared" si="36"/>
        <v>1.0361273077640236</v>
      </c>
      <c r="L153" s="3">
        <v>1.24E-2</v>
      </c>
      <c r="M153" s="3">
        <v>3.2</v>
      </c>
      <c r="N153" s="4">
        <f t="shared" si="37"/>
        <v>26.966869202838879</v>
      </c>
      <c r="O153" s="4">
        <f t="shared" si="28"/>
        <v>1.8640835784128396E-2</v>
      </c>
      <c r="P153" s="4">
        <f t="shared" si="29"/>
        <v>3.0248277144610802</v>
      </c>
      <c r="Q153" s="4">
        <f t="shared" si="33"/>
        <v>7.6830623947311434</v>
      </c>
      <c r="R153" s="2">
        <f t="shared" si="30"/>
        <v>8.4553509376347833</v>
      </c>
      <c r="S153" s="2">
        <f t="shared" si="31"/>
        <v>20.320478100540214</v>
      </c>
      <c r="T153" s="2">
        <f t="shared" si="32"/>
        <v>53.849266966431564</v>
      </c>
      <c r="U153" s="4">
        <f t="shared" si="42"/>
        <v>20.9</v>
      </c>
      <c r="V153" s="4">
        <f t="shared" si="43"/>
        <v>0.19500000000000001</v>
      </c>
      <c r="W153" s="4">
        <f t="shared" si="44"/>
        <v>-0.35</v>
      </c>
      <c r="X153" s="4" t="s">
        <v>422</v>
      </c>
      <c r="Y153" s="4">
        <v>20</v>
      </c>
      <c r="Z153" s="4">
        <v>18</v>
      </c>
      <c r="AA153" s="4">
        <v>18</v>
      </c>
    </row>
    <row r="154" spans="1:28" x14ac:dyDescent="0.25">
      <c r="A154" s="2" t="s">
        <v>51</v>
      </c>
      <c r="B154" s="4" t="s">
        <v>52</v>
      </c>
      <c r="C154" s="4">
        <v>3</v>
      </c>
      <c r="D154" s="4">
        <v>1</v>
      </c>
      <c r="E154" s="4">
        <f t="shared" si="25"/>
        <v>3</v>
      </c>
      <c r="F154" s="4">
        <v>1548.9065129999999</v>
      </c>
      <c r="G154" s="4">
        <v>4104.6022599999997</v>
      </c>
      <c r="H154" s="4">
        <f t="shared" si="34"/>
        <v>644.50000005929996</v>
      </c>
      <c r="I154" s="4">
        <f t="shared" si="35"/>
        <v>0.64450000005929997</v>
      </c>
      <c r="J154" s="4">
        <f t="shared" si="35"/>
        <v>6.445000000593E-4</v>
      </c>
      <c r="K154" s="4">
        <f t="shared" si="36"/>
        <v>1.4208775901307338</v>
      </c>
      <c r="L154" s="3">
        <v>1.24E-2</v>
      </c>
      <c r="M154" s="3">
        <v>3.2</v>
      </c>
      <c r="N154" s="4">
        <f t="shared" si="37"/>
        <v>29.763766337987356</v>
      </c>
      <c r="O154" s="4">
        <f t="shared" si="28"/>
        <v>4.366930968595243E-2</v>
      </c>
      <c r="P154" s="4">
        <f t="shared" si="29"/>
        <v>3.9467108917405</v>
      </c>
      <c r="Q154" s="4">
        <f t="shared" si="33"/>
        <v>10.02464566502087</v>
      </c>
      <c r="R154" s="2">
        <f t="shared" si="30"/>
        <v>19.808089233497125</v>
      </c>
      <c r="S154" s="2">
        <f t="shared" si="31"/>
        <v>47.604155812297819</v>
      </c>
      <c r="T154" s="2">
        <f t="shared" si="32"/>
        <v>126.15101290258922</v>
      </c>
      <c r="U154" s="4">
        <f t="shared" si="42"/>
        <v>20.9</v>
      </c>
      <c r="V154" s="4">
        <f t="shared" si="43"/>
        <v>0.19500000000000001</v>
      </c>
      <c r="W154" s="4">
        <f t="shared" si="44"/>
        <v>-0.35</v>
      </c>
      <c r="X154" s="4" t="s">
        <v>18</v>
      </c>
      <c r="Y154" s="4">
        <v>20.9</v>
      </c>
    </row>
    <row r="155" spans="1:28" x14ac:dyDescent="0.25">
      <c r="A155" s="2" t="s">
        <v>51</v>
      </c>
      <c r="B155" s="4" t="s">
        <v>52</v>
      </c>
      <c r="C155" s="4">
        <v>4</v>
      </c>
      <c r="D155" s="4">
        <v>1</v>
      </c>
      <c r="E155" s="4">
        <f t="shared" si="25"/>
        <v>4</v>
      </c>
      <c r="F155" s="4">
        <v>2095.4578219999999</v>
      </c>
      <c r="G155" s="4">
        <v>5552.9632300000003</v>
      </c>
      <c r="H155" s="4">
        <f t="shared" si="34"/>
        <v>871.91999973419991</v>
      </c>
      <c r="I155" s="4">
        <f t="shared" si="35"/>
        <v>0.87191999973419987</v>
      </c>
      <c r="J155" s="4">
        <f t="shared" si="35"/>
        <v>8.7191999973419991E-4</v>
      </c>
      <c r="K155" s="4">
        <f t="shared" si="36"/>
        <v>1.9222522698140116</v>
      </c>
      <c r="L155" s="3">
        <v>1.24E-2</v>
      </c>
      <c r="M155" s="3">
        <v>3.2</v>
      </c>
      <c r="N155" s="4">
        <f t="shared" si="37"/>
        <v>32.711817394436984</v>
      </c>
      <c r="O155" s="4">
        <f t="shared" si="28"/>
        <v>7.6646686250982088E-2</v>
      </c>
      <c r="P155" s="4">
        <f t="shared" si="29"/>
        <v>4.705268320684806</v>
      </c>
      <c r="Q155" s="4">
        <f t="shared" si="33"/>
        <v>11.951381534539408</v>
      </c>
      <c r="R155" s="2">
        <f t="shared" si="30"/>
        <v>34.766393415183607</v>
      </c>
      <c r="S155" s="2">
        <f t="shared" si="31"/>
        <v>83.552976244132694</v>
      </c>
      <c r="T155" s="2">
        <f t="shared" si="32"/>
        <v>221.41538704695162</v>
      </c>
      <c r="U155" s="4">
        <f t="shared" si="42"/>
        <v>20.9</v>
      </c>
      <c r="V155" s="4">
        <f t="shared" si="43"/>
        <v>0.19500000000000001</v>
      </c>
      <c r="W155" s="4">
        <f t="shared" si="44"/>
        <v>-0.35</v>
      </c>
      <c r="X155" s="4" t="s">
        <v>19</v>
      </c>
      <c r="Y155" s="4">
        <v>0.19500000000000001</v>
      </c>
    </row>
    <row r="156" spans="1:28" x14ac:dyDescent="0.25">
      <c r="A156" s="2" t="s">
        <v>51</v>
      </c>
      <c r="B156" s="4" t="s">
        <v>52</v>
      </c>
      <c r="C156" s="4">
        <v>5</v>
      </c>
      <c r="D156" s="4">
        <v>1</v>
      </c>
      <c r="E156" s="4">
        <f t="shared" si="25"/>
        <v>5</v>
      </c>
      <c r="F156" s="4">
        <v>2636.890171</v>
      </c>
      <c r="G156" s="4">
        <v>6987.7589529999996</v>
      </c>
      <c r="H156" s="4">
        <f t="shared" si="34"/>
        <v>1097.2100001530998</v>
      </c>
      <c r="I156" s="4">
        <f t="shared" si="35"/>
        <v>1.0972100001530998</v>
      </c>
      <c r="J156" s="4">
        <f t="shared" si="35"/>
        <v>1.0972100001530997E-3</v>
      </c>
      <c r="K156" s="4">
        <f t="shared" si="36"/>
        <v>2.4189311105375264</v>
      </c>
      <c r="L156" s="3">
        <v>1.24E-2</v>
      </c>
      <c r="M156" s="3">
        <v>3.2</v>
      </c>
      <c r="N156" s="4">
        <f t="shared" si="37"/>
        <v>35.147648337383011</v>
      </c>
      <c r="O156" s="4">
        <f t="shared" si="28"/>
        <v>0.11418347013324644</v>
      </c>
      <c r="P156" s="4">
        <f t="shared" si="29"/>
        <v>5.3294356633460485</v>
      </c>
      <c r="Q156" s="4">
        <f t="shared" si="33"/>
        <v>13.536766584898963</v>
      </c>
      <c r="R156" s="2">
        <f t="shared" si="30"/>
        <v>51.792812427196722</v>
      </c>
      <c r="S156" s="2">
        <f t="shared" si="31"/>
        <v>124.47203178850451</v>
      </c>
      <c r="T156" s="2">
        <f t="shared" si="32"/>
        <v>329.85088423953692</v>
      </c>
      <c r="U156" s="4">
        <f t="shared" si="42"/>
        <v>20.9</v>
      </c>
      <c r="V156" s="4">
        <f t="shared" si="43"/>
        <v>0.19500000000000001</v>
      </c>
      <c r="W156" s="4">
        <f t="shared" si="44"/>
        <v>-0.35</v>
      </c>
      <c r="X156" s="4" t="s">
        <v>477</v>
      </c>
      <c r="Y156" s="4">
        <v>-0.35</v>
      </c>
    </row>
    <row r="157" spans="1:28" x14ac:dyDescent="0.25">
      <c r="A157" s="2" t="s">
        <v>51</v>
      </c>
      <c r="B157" s="4" t="s">
        <v>52</v>
      </c>
      <c r="C157" s="4">
        <v>6</v>
      </c>
      <c r="D157" s="4">
        <v>1</v>
      </c>
      <c r="E157" s="4">
        <f t="shared" si="25"/>
        <v>6</v>
      </c>
      <c r="F157" s="4">
        <v>2919.850997</v>
      </c>
      <c r="G157" s="4">
        <v>7737.6051429999998</v>
      </c>
      <c r="H157" s="4">
        <f t="shared" si="34"/>
        <v>1214.9499998517001</v>
      </c>
      <c r="I157" s="4">
        <f t="shared" si="35"/>
        <v>1.2149499998517002</v>
      </c>
      <c r="J157" s="4">
        <f t="shared" si="35"/>
        <v>1.2149499998517002E-3</v>
      </c>
      <c r="K157" s="4">
        <f t="shared" si="36"/>
        <v>2.6785030686730549</v>
      </c>
      <c r="L157" s="3">
        <v>1.24E-2</v>
      </c>
      <c r="M157" s="3">
        <v>3.2</v>
      </c>
      <c r="N157" s="4">
        <f t="shared" si="37"/>
        <v>36.285258805695427</v>
      </c>
      <c r="O157" s="4">
        <f t="shared" si="28"/>
        <v>0.15327221520668291</v>
      </c>
      <c r="P157" s="4">
        <f t="shared" si="29"/>
        <v>5.8430221853144442</v>
      </c>
      <c r="Q157" s="4">
        <f t="shared" si="33"/>
        <v>14.841276350698688</v>
      </c>
      <c r="R157" s="2">
        <f t="shared" si="30"/>
        <v>69.523190031244795</v>
      </c>
      <c r="S157" s="2">
        <f t="shared" si="31"/>
        <v>167.08288880376062</v>
      </c>
      <c r="T157" s="2">
        <f t="shared" si="32"/>
        <v>442.76965532996564</v>
      </c>
      <c r="U157" s="4">
        <f t="shared" si="42"/>
        <v>20.9</v>
      </c>
      <c r="V157" s="4">
        <f t="shared" si="43"/>
        <v>0.19500000000000001</v>
      </c>
      <c r="W157" s="4">
        <f t="shared" si="44"/>
        <v>-0.35</v>
      </c>
      <c r="X157" s="4" t="s">
        <v>423</v>
      </c>
    </row>
    <row r="158" spans="1:28" x14ac:dyDescent="0.25">
      <c r="A158" s="2" t="s">
        <v>51</v>
      </c>
      <c r="B158" s="4" t="s">
        <v>52</v>
      </c>
      <c r="C158" s="4">
        <v>7</v>
      </c>
      <c r="D158" s="4">
        <v>1</v>
      </c>
      <c r="E158" s="4">
        <f t="shared" si="25"/>
        <v>7</v>
      </c>
      <c r="F158" s="4">
        <v>3445.5659700000001</v>
      </c>
      <c r="G158" s="4">
        <v>9130.7498190000006</v>
      </c>
      <c r="H158" s="4">
        <f t="shared" si="34"/>
        <v>1433.7000001169999</v>
      </c>
      <c r="I158" s="4">
        <f t="shared" si="35"/>
        <v>1.4337000001169999</v>
      </c>
      <c r="J158" s="4">
        <f t="shared" si="35"/>
        <v>1.4337000001169999E-3</v>
      </c>
      <c r="K158" s="4">
        <f t="shared" si="36"/>
        <v>3.1607636942579402</v>
      </c>
      <c r="L158" s="3">
        <v>1.24E-2</v>
      </c>
      <c r="M158" s="3">
        <v>3.2</v>
      </c>
      <c r="N158" s="4">
        <f t="shared" si="37"/>
        <v>38.211926836032923</v>
      </c>
      <c r="O158" s="4">
        <f t="shared" si="28"/>
        <v>0.19164966333316838</v>
      </c>
      <c r="P158" s="4">
        <f t="shared" si="29"/>
        <v>6.2656189755004892</v>
      </c>
      <c r="Q158" s="4">
        <f t="shared" si="33"/>
        <v>15.914672197771242</v>
      </c>
      <c r="R158" s="2">
        <f t="shared" si="30"/>
        <v>86.930928383652684</v>
      </c>
      <c r="S158" s="2">
        <f t="shared" si="31"/>
        <v>208.91835708640397</v>
      </c>
      <c r="T158" s="2">
        <f t="shared" si="32"/>
        <v>553.63364627897056</v>
      </c>
      <c r="U158" s="4">
        <f t="shared" si="42"/>
        <v>20.9</v>
      </c>
      <c r="V158" s="4">
        <f t="shared" si="43"/>
        <v>0.19500000000000001</v>
      </c>
      <c r="W158" s="4">
        <f t="shared" si="44"/>
        <v>-0.35</v>
      </c>
      <c r="X158" s="4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s="4" t="s">
        <v>52</v>
      </c>
      <c r="C159" s="4">
        <v>8</v>
      </c>
      <c r="D159" s="4">
        <v>1</v>
      </c>
      <c r="E159" s="4">
        <f t="shared" si="25"/>
        <v>8</v>
      </c>
      <c r="F159" s="4">
        <v>3970.9204519999998</v>
      </c>
      <c r="G159" s="4">
        <v>10522.939200000001</v>
      </c>
      <c r="H159" s="4">
        <f t="shared" si="34"/>
        <v>1652.3000000771999</v>
      </c>
      <c r="I159" s="4">
        <f t="shared" si="35"/>
        <v>1.6523000000771999</v>
      </c>
      <c r="J159" s="4">
        <f t="shared" si="35"/>
        <v>1.6523000000772E-3</v>
      </c>
      <c r="K159" s="4">
        <f t="shared" si="36"/>
        <v>3.6426936261701961</v>
      </c>
      <c r="L159" s="3">
        <v>1.24E-2</v>
      </c>
      <c r="M159" s="3">
        <v>3.2</v>
      </c>
      <c r="N159" s="4">
        <f t="shared" si="37"/>
        <v>39.94463945663405</v>
      </c>
      <c r="O159" s="4">
        <f t="shared" si="28"/>
        <v>0.22780925292423412</v>
      </c>
      <c r="P159" s="4">
        <f t="shared" si="29"/>
        <v>6.613346260848795</v>
      </c>
      <c r="Q159" s="4">
        <f t="shared" si="33"/>
        <v>16.797899502555939</v>
      </c>
      <c r="R159" s="2">
        <f t="shared" si="30"/>
        <v>103.33266183026286</v>
      </c>
      <c r="S159" s="2">
        <f t="shared" si="31"/>
        <v>248.33612552334262</v>
      </c>
      <c r="T159" s="2">
        <f t="shared" si="32"/>
        <v>658.09073263685787</v>
      </c>
      <c r="U159" s="4">
        <f t="shared" si="42"/>
        <v>20.9</v>
      </c>
      <c r="V159" s="4">
        <f t="shared" si="43"/>
        <v>0.19500000000000001</v>
      </c>
      <c r="W159" s="4">
        <f t="shared" si="44"/>
        <v>-0.35</v>
      </c>
    </row>
    <row r="160" spans="1:28" x14ac:dyDescent="0.25">
      <c r="A160" s="2" t="s">
        <v>51</v>
      </c>
      <c r="B160" s="4" t="s">
        <v>52</v>
      </c>
      <c r="C160" s="4">
        <v>9</v>
      </c>
      <c r="D160" s="4">
        <v>1</v>
      </c>
      <c r="E160" s="4">
        <f t="shared" si="25"/>
        <v>9</v>
      </c>
      <c r="F160" s="4">
        <v>4109.5890410000002</v>
      </c>
      <c r="G160" s="4">
        <v>10890.410959999999</v>
      </c>
      <c r="H160" s="4">
        <f t="shared" si="34"/>
        <v>1709.9999999601</v>
      </c>
      <c r="I160" s="4">
        <f t="shared" si="35"/>
        <v>1.7099999999601001</v>
      </c>
      <c r="J160" s="4">
        <f t="shared" si="35"/>
        <v>1.7099999999601002E-3</v>
      </c>
      <c r="K160" s="4">
        <f t="shared" si="36"/>
        <v>3.7699001999120356</v>
      </c>
      <c r="L160" s="3">
        <v>1.24E-2</v>
      </c>
      <c r="M160" s="3">
        <v>3.2</v>
      </c>
      <c r="N160" s="4">
        <f t="shared" si="37"/>
        <v>40.375415800387913</v>
      </c>
      <c r="O160" s="4">
        <f t="shared" si="28"/>
        <v>0.26087551618474653</v>
      </c>
      <c r="P160" s="4">
        <f t="shared" si="29"/>
        <v>6.8994683227851157</v>
      </c>
      <c r="Q160" s="4">
        <f t="shared" si="33"/>
        <v>17.524649539874193</v>
      </c>
      <c r="R160" s="2">
        <f t="shared" si="30"/>
        <v>118.33128438676349</v>
      </c>
      <c r="S160" s="2">
        <f t="shared" si="31"/>
        <v>284.38184183312541</v>
      </c>
      <c r="T160" s="2">
        <f t="shared" si="32"/>
        <v>753.61188085778235</v>
      </c>
      <c r="U160" s="4">
        <f t="shared" si="42"/>
        <v>20.9</v>
      </c>
      <c r="V160" s="4">
        <f t="shared" si="43"/>
        <v>0.19500000000000001</v>
      </c>
      <c r="W160" s="4">
        <f t="shared" si="44"/>
        <v>-0.35</v>
      </c>
    </row>
    <row r="161" spans="1:25" x14ac:dyDescent="0.25">
      <c r="A161" s="2" t="s">
        <v>51</v>
      </c>
      <c r="B161" s="4" t="s">
        <v>52</v>
      </c>
      <c r="C161" s="4">
        <v>10</v>
      </c>
      <c r="D161" s="4">
        <v>1</v>
      </c>
      <c r="E161" s="4">
        <f t="shared" si="25"/>
        <v>10</v>
      </c>
      <c r="F161" s="4">
        <v>4373.9485699999996</v>
      </c>
      <c r="G161" s="4">
        <v>11590.96371</v>
      </c>
      <c r="H161" s="4">
        <f t="shared" si="34"/>
        <v>1819.9999999769998</v>
      </c>
      <c r="I161" s="4">
        <f t="shared" si="35"/>
        <v>1.8199999999769998</v>
      </c>
      <c r="J161" s="4">
        <f t="shared" si="35"/>
        <v>1.8199999999769997E-3</v>
      </c>
      <c r="K161" s="4">
        <f t="shared" si="36"/>
        <v>4.012408399949293</v>
      </c>
      <c r="L161" s="3">
        <v>1.24E-2</v>
      </c>
      <c r="M161" s="3">
        <v>3.2</v>
      </c>
      <c r="N161" s="4">
        <f t="shared" si="37"/>
        <v>41.169731262769922</v>
      </c>
      <c r="O161" s="4">
        <f t="shared" si="28"/>
        <v>0.29044537704626744</v>
      </c>
      <c r="P161" s="4">
        <f t="shared" si="29"/>
        <v>7.1348994717807708</v>
      </c>
      <c r="Q161" s="4">
        <f t="shared" si="33"/>
        <v>18.122644658323157</v>
      </c>
      <c r="R161" s="2">
        <f t="shared" si="30"/>
        <v>131.74396360654782</v>
      </c>
      <c r="S161" s="2">
        <f t="shared" si="31"/>
        <v>316.61611056608461</v>
      </c>
      <c r="T161" s="2">
        <f t="shared" si="32"/>
        <v>839.03269300012425</v>
      </c>
      <c r="U161" s="4">
        <f t="shared" si="42"/>
        <v>20.9</v>
      </c>
      <c r="V161" s="4">
        <f t="shared" si="43"/>
        <v>0.19500000000000001</v>
      </c>
      <c r="W161" s="4">
        <f t="shared" si="44"/>
        <v>-0.35</v>
      </c>
    </row>
    <row r="162" spans="1:25" x14ac:dyDescent="0.25">
      <c r="A162" s="4" t="s">
        <v>53</v>
      </c>
      <c r="B162" s="4" t="s">
        <v>54</v>
      </c>
      <c r="C162" s="4">
        <v>1</v>
      </c>
      <c r="D162" s="4">
        <v>2</v>
      </c>
      <c r="E162" s="4">
        <f t="shared" si="25"/>
        <v>2</v>
      </c>
      <c r="F162" s="4">
        <v>476.02739730000002</v>
      </c>
      <c r="G162" s="4">
        <v>1261.4726029999999</v>
      </c>
      <c r="H162" s="4">
        <v>198.07499999999999</v>
      </c>
      <c r="I162" s="4">
        <v>0.198075</v>
      </c>
      <c r="J162" s="4">
        <v>1.98075E-4</v>
      </c>
      <c r="K162" s="4">
        <v>0.43668010699999998</v>
      </c>
      <c r="L162" s="4">
        <v>1.2E-2</v>
      </c>
      <c r="M162" s="4">
        <v>2.95</v>
      </c>
      <c r="N162" s="4">
        <v>26.897463590000001</v>
      </c>
      <c r="O162" s="4">
        <f t="shared" si="28"/>
        <v>3.8588377440321391E-2</v>
      </c>
      <c r="P162" s="4">
        <f t="shared" si="29"/>
        <v>4.6525262861153562</v>
      </c>
      <c r="Q162" s="4">
        <f t="shared" si="33"/>
        <v>11.817416766733004</v>
      </c>
      <c r="R162" s="4">
        <f t="shared" si="30"/>
        <v>17.503414393555982</v>
      </c>
      <c r="S162" s="4">
        <f t="shared" si="31"/>
        <v>42.065403493285224</v>
      </c>
      <c r="T162" s="4">
        <f t="shared" si="32"/>
        <v>111.47331925720584</v>
      </c>
      <c r="U162" s="4">
        <v>41</v>
      </c>
      <c r="V162" s="4">
        <v>0.17</v>
      </c>
      <c r="W162" s="4">
        <v>0</v>
      </c>
      <c r="Y162" s="4" t="s">
        <v>606</v>
      </c>
    </row>
    <row r="163" spans="1:25" x14ac:dyDescent="0.25">
      <c r="A163" s="4" t="s">
        <v>53</v>
      </c>
      <c r="B163" s="4" t="s">
        <v>54</v>
      </c>
      <c r="C163" s="4">
        <v>2</v>
      </c>
      <c r="D163" s="4">
        <v>2</v>
      </c>
      <c r="E163" s="4">
        <f t="shared" si="25"/>
        <v>4</v>
      </c>
      <c r="F163" s="4">
        <v>1129.488104</v>
      </c>
      <c r="G163" s="4">
        <v>2993.143474</v>
      </c>
      <c r="H163" s="4">
        <v>469.98000009999998</v>
      </c>
      <c r="I163" s="4">
        <v>0.46998000000000001</v>
      </c>
      <c r="J163" s="4">
        <v>4.6998E-4</v>
      </c>
      <c r="K163" s="4">
        <v>1.036127308</v>
      </c>
      <c r="L163" s="4">
        <v>1.2E-2</v>
      </c>
      <c r="M163" s="4">
        <v>2.95</v>
      </c>
      <c r="N163" s="4">
        <v>36.05077627</v>
      </c>
      <c r="O163" s="4">
        <f t="shared" si="28"/>
        <v>0.18841727616725545</v>
      </c>
      <c r="P163" s="4">
        <f t="shared" si="29"/>
        <v>7.964056422445208</v>
      </c>
      <c r="Q163" s="4">
        <f t="shared" si="33"/>
        <v>20.228703313010829</v>
      </c>
      <c r="R163" s="4">
        <f t="shared" si="30"/>
        <v>85.464740484643812</v>
      </c>
      <c r="S163" s="4">
        <f t="shared" si="31"/>
        <v>205.39471397414999</v>
      </c>
      <c r="T163" s="4">
        <f t="shared" si="32"/>
        <v>544.29599203149746</v>
      </c>
      <c r="U163" s="4">
        <v>41</v>
      </c>
      <c r="V163" s="4">
        <v>0.17</v>
      </c>
      <c r="W163" s="4">
        <v>0</v>
      </c>
    </row>
    <row r="164" spans="1:25" x14ac:dyDescent="0.25">
      <c r="A164" s="4" t="s">
        <v>53</v>
      </c>
      <c r="B164" s="4" t="s">
        <v>54</v>
      </c>
      <c r="C164" s="4">
        <v>3</v>
      </c>
      <c r="D164" s="4">
        <v>2</v>
      </c>
      <c r="E164" s="4">
        <f t="shared" si="25"/>
        <v>6</v>
      </c>
      <c r="F164" s="4">
        <v>1548.9065129999999</v>
      </c>
      <c r="G164" s="4">
        <v>4104.6022599999997</v>
      </c>
      <c r="H164" s="4">
        <v>644.50000009999997</v>
      </c>
      <c r="I164" s="4">
        <v>0.64449999999999996</v>
      </c>
      <c r="J164" s="4">
        <v>6.445E-4</v>
      </c>
      <c r="K164" s="4">
        <v>1.4208775899999999</v>
      </c>
      <c r="L164" s="4">
        <v>1.2E-2</v>
      </c>
      <c r="M164" s="4">
        <v>2.95</v>
      </c>
      <c r="N164" s="4">
        <v>40.123975620000003</v>
      </c>
      <c r="O164" s="4">
        <f t="shared" si="28"/>
        <v>0.40482448204776578</v>
      </c>
      <c r="P164" s="4">
        <f t="shared" si="29"/>
        <v>10.321105296418812</v>
      </c>
      <c r="Q164" s="4">
        <f t="shared" si="33"/>
        <v>26.215607452903786</v>
      </c>
      <c r="R164" s="4">
        <f t="shared" si="30"/>
        <v>183.62551462282198</v>
      </c>
      <c r="S164" s="4">
        <f t="shared" si="31"/>
        <v>441.30140500558036</v>
      </c>
      <c r="T164" s="4">
        <f t="shared" si="32"/>
        <v>1169.448723264788</v>
      </c>
      <c r="U164" s="4">
        <v>41</v>
      </c>
      <c r="V164" s="4">
        <v>0.17</v>
      </c>
      <c r="W164" s="4">
        <v>0</v>
      </c>
    </row>
    <row r="165" spans="1:25" x14ac:dyDescent="0.25">
      <c r="A165" s="4" t="s">
        <v>53</v>
      </c>
      <c r="B165" s="4" t="s">
        <v>54</v>
      </c>
      <c r="C165" s="4">
        <v>4</v>
      </c>
      <c r="D165" s="4">
        <v>2</v>
      </c>
      <c r="E165" s="4">
        <f t="shared" si="25"/>
        <v>8</v>
      </c>
      <c r="F165" s="4">
        <v>2095.4578219999999</v>
      </c>
      <c r="G165" s="4">
        <v>5552.9632300000003</v>
      </c>
      <c r="H165" s="4">
        <v>871.91999969999995</v>
      </c>
      <c r="I165" s="4">
        <v>0.87192000000000003</v>
      </c>
      <c r="J165" s="4">
        <v>8.7191999999999999E-4</v>
      </c>
      <c r="K165" s="4">
        <v>1.92225227</v>
      </c>
      <c r="L165" s="4">
        <v>1.2E-2</v>
      </c>
      <c r="M165" s="4">
        <v>2.95</v>
      </c>
      <c r="N165" s="4">
        <v>44.45255659</v>
      </c>
      <c r="O165" s="4">
        <f t="shared" si="28"/>
        <v>0.63129036650426562</v>
      </c>
      <c r="P165" s="4">
        <f t="shared" si="29"/>
        <v>11.998782734214256</v>
      </c>
      <c r="Q165" s="4">
        <f t="shared" si="33"/>
        <v>30.476908144904211</v>
      </c>
      <c r="R165" s="4">
        <f t="shared" si="30"/>
        <v>286.34883404136116</v>
      </c>
      <c r="S165" s="4">
        <f t="shared" si="31"/>
        <v>688.17311713857521</v>
      </c>
      <c r="T165" s="4">
        <f t="shared" si="32"/>
        <v>1823.6587604172241</v>
      </c>
      <c r="U165" s="4">
        <v>41</v>
      </c>
      <c r="V165" s="4">
        <v>0.17</v>
      </c>
      <c r="W165" s="4">
        <v>0</v>
      </c>
    </row>
    <row r="166" spans="1:25" x14ac:dyDescent="0.25">
      <c r="A166" s="4" t="s">
        <v>53</v>
      </c>
      <c r="B166" s="4" t="s">
        <v>54</v>
      </c>
      <c r="C166" s="4">
        <v>5</v>
      </c>
      <c r="D166" s="4">
        <v>2</v>
      </c>
      <c r="E166" s="4">
        <f t="shared" si="25"/>
        <v>10</v>
      </c>
      <c r="F166" s="4">
        <v>2636.890171</v>
      </c>
      <c r="G166" s="4">
        <v>6987.7589529999996</v>
      </c>
      <c r="H166" s="4">
        <v>1097.21</v>
      </c>
      <c r="I166" s="4">
        <v>1.09721</v>
      </c>
      <c r="J166" s="4">
        <v>1.0972099999999999E-3</v>
      </c>
      <c r="K166" s="4">
        <v>2.418931111</v>
      </c>
      <c r="L166" s="4">
        <v>1.2E-2</v>
      </c>
      <c r="M166" s="4">
        <v>2.95</v>
      </c>
      <c r="N166" s="4">
        <v>48.054238410000004</v>
      </c>
      <c r="O166" s="4">
        <f t="shared" si="28"/>
        <v>0.83517717152534021</v>
      </c>
      <c r="P166" s="4">
        <f t="shared" si="29"/>
        <v>13.192903745605465</v>
      </c>
      <c r="Q166" s="4">
        <f t="shared" si="33"/>
        <v>33.50997551383788</v>
      </c>
      <c r="R166" s="4">
        <f t="shared" si="30"/>
        <v>378.83044312640737</v>
      </c>
      <c r="S166" s="4">
        <f t="shared" si="31"/>
        <v>910.43125000338216</v>
      </c>
      <c r="T166" s="4">
        <f t="shared" si="32"/>
        <v>2412.6428125089628</v>
      </c>
      <c r="U166" s="4">
        <v>41</v>
      </c>
      <c r="V166" s="4">
        <v>0.17</v>
      </c>
      <c r="W166" s="4">
        <v>0</v>
      </c>
    </row>
    <row r="167" spans="1:25" x14ac:dyDescent="0.25">
      <c r="A167" s="4" t="s">
        <v>53</v>
      </c>
      <c r="B167" s="4" t="s">
        <v>54</v>
      </c>
      <c r="C167" s="4">
        <v>6</v>
      </c>
      <c r="D167" s="4">
        <v>2</v>
      </c>
      <c r="E167" s="4">
        <f t="shared" si="25"/>
        <v>12</v>
      </c>
      <c r="F167" s="4">
        <v>2919.850997</v>
      </c>
      <c r="G167" s="4">
        <v>7737.6051429999998</v>
      </c>
      <c r="H167" s="4">
        <v>1214.95</v>
      </c>
      <c r="I167" s="4">
        <v>1.21495</v>
      </c>
      <c r="J167" s="4">
        <v>1.21495E-3</v>
      </c>
      <c r="K167" s="4">
        <v>2.678503069</v>
      </c>
      <c r="L167" s="4">
        <v>1.2E-2</v>
      </c>
      <c r="M167" s="4">
        <v>2.95</v>
      </c>
      <c r="N167" s="4">
        <v>49.743692510000002</v>
      </c>
      <c r="O167" s="4">
        <f t="shared" si="28"/>
        <v>1.0040766809778492</v>
      </c>
      <c r="P167" s="4">
        <f t="shared" si="29"/>
        <v>14.042843643300998</v>
      </c>
      <c r="Q167" s="4">
        <f t="shared" si="33"/>
        <v>35.668822853984537</v>
      </c>
      <c r="R167" s="4">
        <f t="shared" si="30"/>
        <v>455.44206302122319</v>
      </c>
      <c r="S167" s="4">
        <f t="shared" si="31"/>
        <v>1094.5495386234636</v>
      </c>
      <c r="T167" s="4">
        <f t="shared" si="32"/>
        <v>2900.5562773521783</v>
      </c>
      <c r="U167" s="4">
        <v>41</v>
      </c>
      <c r="V167" s="4">
        <v>0.17</v>
      </c>
      <c r="W167" s="4">
        <v>0</v>
      </c>
    </row>
    <row r="168" spans="1:25" x14ac:dyDescent="0.25">
      <c r="A168" s="4" t="s">
        <v>53</v>
      </c>
      <c r="B168" s="4" t="s">
        <v>54</v>
      </c>
      <c r="C168" s="4">
        <v>7</v>
      </c>
      <c r="D168" s="4">
        <v>2</v>
      </c>
      <c r="E168" s="4">
        <f t="shared" si="25"/>
        <v>14</v>
      </c>
      <c r="F168" s="4">
        <v>3445.5659700000001</v>
      </c>
      <c r="G168" s="4">
        <v>9130.7498190000006</v>
      </c>
      <c r="H168" s="4">
        <v>1433.7</v>
      </c>
      <c r="I168" s="4">
        <v>1.4337</v>
      </c>
      <c r="J168" s="4">
        <v>1.4337E-3</v>
      </c>
      <c r="K168" s="4">
        <v>3.1607636939999999</v>
      </c>
      <c r="L168" s="4">
        <v>1.2E-2</v>
      </c>
      <c r="M168" s="4">
        <v>2.95</v>
      </c>
      <c r="N168" s="4">
        <v>52.615155799999997</v>
      </c>
      <c r="O168" s="4">
        <f t="shared" si="28"/>
        <v>1.1371127539997286</v>
      </c>
      <c r="P168" s="4">
        <f t="shared" si="29"/>
        <v>14.647805638612571</v>
      </c>
      <c r="Q168" s="4">
        <f t="shared" si="33"/>
        <v>37.20542632207593</v>
      </c>
      <c r="R168" s="4">
        <f t="shared" si="30"/>
        <v>515.78628244310971</v>
      </c>
      <c r="S168" s="4">
        <f t="shared" si="31"/>
        <v>1239.5728970033879</v>
      </c>
      <c r="T168" s="4">
        <f t="shared" si="32"/>
        <v>3284.8681770589778</v>
      </c>
      <c r="U168" s="4">
        <v>41</v>
      </c>
      <c r="V168" s="4">
        <v>0.17</v>
      </c>
      <c r="W168" s="4">
        <v>0</v>
      </c>
    </row>
    <row r="169" spans="1:25" x14ac:dyDescent="0.25">
      <c r="A169" s="4" t="s">
        <v>53</v>
      </c>
      <c r="B169" s="4" t="s">
        <v>54</v>
      </c>
      <c r="C169" s="4">
        <v>8</v>
      </c>
      <c r="D169" s="4">
        <v>2</v>
      </c>
      <c r="E169" s="4">
        <f t="shared" si="25"/>
        <v>16</v>
      </c>
      <c r="F169" s="4">
        <v>3970.9204519999998</v>
      </c>
      <c r="G169" s="4">
        <v>10522.939200000001</v>
      </c>
      <c r="H169" s="4">
        <v>1652.3</v>
      </c>
      <c r="I169" s="4">
        <v>1.6523000000000001</v>
      </c>
      <c r="J169" s="4">
        <v>1.6523E-3</v>
      </c>
      <c r="K169" s="4">
        <v>3.6426936259999998</v>
      </c>
      <c r="L169" s="4">
        <v>1.2E-2</v>
      </c>
      <c r="M169" s="4">
        <v>2.95</v>
      </c>
      <c r="N169" s="4">
        <v>55.208073880000001</v>
      </c>
      <c r="O169" s="4">
        <f t="shared" si="28"/>
        <v>1.2385753690707848</v>
      </c>
      <c r="P169" s="4">
        <f t="shared" si="29"/>
        <v>15.078399633274598</v>
      </c>
      <c r="Q169" s="4">
        <f t="shared" si="33"/>
        <v>38.299135068517479</v>
      </c>
      <c r="R169" s="4">
        <f t="shared" si="30"/>
        <v>561.80900521213846</v>
      </c>
      <c r="S169" s="4">
        <f t="shared" si="31"/>
        <v>1350.1778543911041</v>
      </c>
      <c r="T169" s="4">
        <f t="shared" si="32"/>
        <v>3577.9713141364259</v>
      </c>
      <c r="U169" s="4">
        <v>41</v>
      </c>
      <c r="V169" s="4">
        <v>0.17</v>
      </c>
      <c r="W169" s="4">
        <v>0</v>
      </c>
    </row>
    <row r="170" spans="1:25" x14ac:dyDescent="0.25">
      <c r="A170" s="4" t="s">
        <v>53</v>
      </c>
      <c r="B170" s="4" t="s">
        <v>54</v>
      </c>
      <c r="C170" s="4">
        <v>9</v>
      </c>
      <c r="D170" s="4">
        <v>2</v>
      </c>
      <c r="E170" s="4">
        <f t="shared" si="25"/>
        <v>18</v>
      </c>
      <c r="F170" s="4">
        <v>4109.5890410000002</v>
      </c>
      <c r="G170" s="4">
        <v>10890.410959999999</v>
      </c>
      <c r="H170" s="4">
        <v>1710</v>
      </c>
      <c r="I170" s="4">
        <v>1.71</v>
      </c>
      <c r="J170" s="4">
        <v>1.7099999999999999E-3</v>
      </c>
      <c r="K170" s="4">
        <v>3.7699001999999999</v>
      </c>
      <c r="L170" s="4">
        <v>1.2E-2</v>
      </c>
      <c r="M170" s="4">
        <v>2.95</v>
      </c>
      <c r="N170" s="4">
        <v>55.854206490000003</v>
      </c>
      <c r="O170" s="4">
        <f t="shared" si="28"/>
        <v>1.3143238586178687</v>
      </c>
      <c r="P170" s="4">
        <f t="shared" si="29"/>
        <v>15.384883659834832</v>
      </c>
      <c r="Q170" s="4">
        <f t="shared" si="33"/>
        <v>39.077604495980474</v>
      </c>
      <c r="R170" s="4">
        <f t="shared" si="30"/>
        <v>596.16798297115542</v>
      </c>
      <c r="S170" s="4">
        <f t="shared" si="31"/>
        <v>1432.751701444738</v>
      </c>
      <c r="T170" s="4">
        <f t="shared" si="32"/>
        <v>3796.7920088285555</v>
      </c>
      <c r="U170" s="4">
        <v>41</v>
      </c>
      <c r="V170" s="4">
        <v>0.17</v>
      </c>
      <c r="W170" s="4">
        <v>0</v>
      </c>
    </row>
    <row r="171" spans="1:25" x14ac:dyDescent="0.25">
      <c r="A171" s="4" t="s">
        <v>53</v>
      </c>
      <c r="B171" s="4" t="s">
        <v>54</v>
      </c>
      <c r="C171" s="4">
        <v>10</v>
      </c>
      <c r="D171" s="4">
        <v>2</v>
      </c>
      <c r="E171" s="4">
        <f t="shared" si="25"/>
        <v>20</v>
      </c>
      <c r="F171" s="4">
        <v>4373.9485699999996</v>
      </c>
      <c r="G171" s="4">
        <v>11590.96371</v>
      </c>
      <c r="H171" s="4">
        <v>1820</v>
      </c>
      <c r="I171" s="4">
        <v>1.82</v>
      </c>
      <c r="J171" s="4">
        <v>1.82E-3</v>
      </c>
      <c r="K171" s="4">
        <v>4.0124084</v>
      </c>
      <c r="L171" s="4">
        <v>1.2E-2</v>
      </c>
      <c r="M171" s="4">
        <v>2.95</v>
      </c>
      <c r="N171" s="4">
        <v>57.0471492</v>
      </c>
      <c r="O171" s="4">
        <f t="shared" si="28"/>
        <v>1.3700639142901681</v>
      </c>
      <c r="P171" s="4">
        <f t="shared" si="29"/>
        <v>15.603029894341192</v>
      </c>
      <c r="Q171" s="4">
        <f t="shared" si="33"/>
        <v>39.631695931626631</v>
      </c>
      <c r="R171" s="4">
        <f t="shared" si="30"/>
        <v>621.45127699565819</v>
      </c>
      <c r="S171" s="4">
        <f t="shared" si="31"/>
        <v>1493.5142441616397</v>
      </c>
      <c r="T171" s="4">
        <f t="shared" si="32"/>
        <v>3957.8127470283448</v>
      </c>
      <c r="U171" s="4">
        <v>41</v>
      </c>
      <c r="V171" s="4">
        <v>0.17</v>
      </c>
      <c r="W171" s="4">
        <v>0</v>
      </c>
    </row>
    <row r="172" spans="1:25" x14ac:dyDescent="0.25">
      <c r="A172" s="4" t="s">
        <v>55</v>
      </c>
      <c r="B172" s="4" t="s">
        <v>56</v>
      </c>
      <c r="C172" s="4">
        <v>1</v>
      </c>
      <c r="D172" s="4">
        <v>1</v>
      </c>
      <c r="E172" s="4">
        <f t="shared" si="25"/>
        <v>1</v>
      </c>
      <c r="F172" s="4">
        <v>32.684450849999998</v>
      </c>
      <c r="G172" s="4">
        <v>86.613794760000005</v>
      </c>
      <c r="H172" s="4">
        <v>13.6</v>
      </c>
      <c r="I172" s="4">
        <v>1.3599999999999999E-2</v>
      </c>
      <c r="J172" s="4">
        <v>1.36E-5</v>
      </c>
      <c r="K172" s="4">
        <v>2.9982832000000001E-2</v>
      </c>
      <c r="L172" s="4">
        <v>1.2999999999999999E-2</v>
      </c>
      <c r="M172" s="4">
        <v>3</v>
      </c>
      <c r="N172" s="4">
        <v>10.15153817</v>
      </c>
      <c r="O172" s="4">
        <f t="shared" si="28"/>
        <v>5.8918280589254329E-2</v>
      </c>
      <c r="P172" s="4">
        <f t="shared" si="29"/>
        <v>5.00599724669864</v>
      </c>
      <c r="Q172" s="4">
        <f t="shared" si="33"/>
        <v>12.715233006614545</v>
      </c>
      <c r="R172" s="4">
        <f t="shared" si="30"/>
        <v>26.724914311425248</v>
      </c>
      <c r="S172" s="4">
        <f t="shared" si="31"/>
        <v>64.227143262257258</v>
      </c>
      <c r="T172" s="4">
        <f t="shared" si="32"/>
        <v>170.20192964498173</v>
      </c>
      <c r="U172" s="4">
        <v>152</v>
      </c>
      <c r="V172" s="4">
        <v>9.6000000000000002E-2</v>
      </c>
      <c r="W172" s="4">
        <v>0.09</v>
      </c>
      <c r="Y172" s="4" t="s">
        <v>607</v>
      </c>
    </row>
    <row r="173" spans="1:25" x14ac:dyDescent="0.25">
      <c r="A173" s="4" t="s">
        <v>55</v>
      </c>
      <c r="B173" s="4" t="s">
        <v>56</v>
      </c>
      <c r="C173" s="4">
        <v>2</v>
      </c>
      <c r="D173" s="4">
        <v>1</v>
      </c>
      <c r="E173" s="4">
        <f t="shared" si="25"/>
        <v>2</v>
      </c>
      <c r="F173" s="4">
        <v>155.0108147</v>
      </c>
      <c r="G173" s="4">
        <v>410.778659</v>
      </c>
      <c r="H173" s="4">
        <v>64.5</v>
      </c>
      <c r="I173" s="4">
        <v>6.4500000000000002E-2</v>
      </c>
      <c r="J173" s="4">
        <v>6.4499999999999996E-5</v>
      </c>
      <c r="K173" s="4">
        <v>0.14219799</v>
      </c>
      <c r="L173" s="4">
        <v>1.2999999999999999E-2</v>
      </c>
      <c r="M173" s="4">
        <v>3</v>
      </c>
      <c r="N173" s="4">
        <v>17.055801020000001</v>
      </c>
      <c r="O173" s="4">
        <f t="shared" si="28"/>
        <v>0.47325800148199632</v>
      </c>
      <c r="P173" s="4">
        <f t="shared" si="29"/>
        <v>10.02551228346263</v>
      </c>
      <c r="Q173" s="4">
        <f t="shared" si="33"/>
        <v>25.464801199995083</v>
      </c>
      <c r="R173" s="4">
        <f t="shared" si="30"/>
        <v>214.66647380591499</v>
      </c>
      <c r="S173" s="4">
        <f t="shared" si="31"/>
        <v>515.90116271548902</v>
      </c>
      <c r="T173" s="4">
        <f t="shared" si="32"/>
        <v>1367.138081196046</v>
      </c>
      <c r="U173" s="4">
        <v>152</v>
      </c>
      <c r="V173" s="4">
        <v>9.6000000000000002E-2</v>
      </c>
      <c r="W173" s="4">
        <v>0.09</v>
      </c>
    </row>
    <row r="174" spans="1:25" x14ac:dyDescent="0.25">
      <c r="A174" s="4" t="s">
        <v>55</v>
      </c>
      <c r="B174" s="4" t="s">
        <v>56</v>
      </c>
      <c r="C174" s="4">
        <v>3</v>
      </c>
      <c r="D174" s="4">
        <v>1</v>
      </c>
      <c r="E174" s="4">
        <f t="shared" si="25"/>
        <v>3</v>
      </c>
      <c r="F174" s="4">
        <v>455.65969719999998</v>
      </c>
      <c r="G174" s="4">
        <v>1207.498198</v>
      </c>
      <c r="H174" s="4">
        <v>189.6</v>
      </c>
      <c r="I174" s="4">
        <v>0.18959999999999999</v>
      </c>
      <c r="J174" s="4">
        <v>1.896E-4</v>
      </c>
      <c r="K174" s="4">
        <v>0.417995952</v>
      </c>
      <c r="L174" s="4">
        <v>1.2999999999999999E-2</v>
      </c>
      <c r="M174" s="4">
        <v>3</v>
      </c>
      <c r="N174" s="4">
        <v>24.432336070000002</v>
      </c>
      <c r="O174" s="4">
        <f t="shared" si="28"/>
        <v>1.4572956392570955</v>
      </c>
      <c r="P174" s="4">
        <f t="shared" si="29"/>
        <v>14.585561072478503</v>
      </c>
      <c r="Q174" s="4">
        <f t="shared" si="33"/>
        <v>37.047325124095401</v>
      </c>
      <c r="R174" s="4">
        <f t="shared" si="30"/>
        <v>661.0189689184964</v>
      </c>
      <c r="S174" s="4">
        <f t="shared" si="31"/>
        <v>1588.6060296046535</v>
      </c>
      <c r="T174" s="4">
        <f t="shared" si="32"/>
        <v>4209.8059784523311</v>
      </c>
      <c r="U174" s="4">
        <v>152</v>
      </c>
      <c r="V174" s="4">
        <v>9.6000000000000002E-2</v>
      </c>
      <c r="W174" s="4">
        <v>0.09</v>
      </c>
    </row>
    <row r="175" spans="1:25" x14ac:dyDescent="0.25">
      <c r="A175" s="4" t="s">
        <v>55</v>
      </c>
      <c r="B175" s="4" t="s">
        <v>56</v>
      </c>
      <c r="C175" s="4">
        <v>4</v>
      </c>
      <c r="D175" s="4">
        <v>1</v>
      </c>
      <c r="E175" s="4">
        <f t="shared" si="25"/>
        <v>4</v>
      </c>
      <c r="F175" s="4">
        <v>1113.4342710000001</v>
      </c>
      <c r="G175" s="4">
        <v>2950.600817</v>
      </c>
      <c r="H175" s="4">
        <v>463.3000002</v>
      </c>
      <c r="I175" s="4">
        <v>0.46329999999999999</v>
      </c>
      <c r="J175" s="4">
        <v>4.6329999999999999E-4</v>
      </c>
      <c r="K175" s="4">
        <v>1.0214004459999999</v>
      </c>
      <c r="L175" s="4">
        <v>1.2999999999999999E-2</v>
      </c>
      <c r="M175" s="4">
        <v>3</v>
      </c>
      <c r="N175" s="4">
        <v>32.908365789999998</v>
      </c>
      <c r="O175" s="4">
        <f t="shared" si="28"/>
        <v>3.085080153406305</v>
      </c>
      <c r="P175" s="4">
        <f t="shared" si="29"/>
        <v>18.728201308817106</v>
      </c>
      <c r="Q175" s="4">
        <f t="shared" si="33"/>
        <v>47.569631324395452</v>
      </c>
      <c r="R175" s="4">
        <f t="shared" si="30"/>
        <v>1399.3704826257156</v>
      </c>
      <c r="S175" s="4">
        <f t="shared" si="31"/>
        <v>3363.0629238781917</v>
      </c>
      <c r="T175" s="4">
        <f t="shared" si="32"/>
        <v>8912.1167482772071</v>
      </c>
      <c r="U175" s="4">
        <v>152</v>
      </c>
      <c r="V175" s="4">
        <v>9.6000000000000002E-2</v>
      </c>
      <c r="W175" s="4">
        <v>0.09</v>
      </c>
    </row>
    <row r="176" spans="1:25" x14ac:dyDescent="0.25">
      <c r="A176" s="4" t="s">
        <v>55</v>
      </c>
      <c r="B176" s="4" t="s">
        <v>56</v>
      </c>
      <c r="C176" s="4">
        <v>5</v>
      </c>
      <c r="D176" s="4">
        <v>1</v>
      </c>
      <c r="E176" s="4">
        <f t="shared" si="25"/>
        <v>5</v>
      </c>
      <c r="F176" s="4">
        <v>2142.0331649999998</v>
      </c>
      <c r="G176" s="4">
        <v>5676.3878869999999</v>
      </c>
      <c r="H176" s="4">
        <v>891.3</v>
      </c>
      <c r="I176" s="4">
        <v>0.89129999999999998</v>
      </c>
      <c r="J176" s="4">
        <v>8.9130000000000003E-4</v>
      </c>
      <c r="K176" s="4">
        <v>1.964977806</v>
      </c>
      <c r="L176" s="4">
        <v>1.2999999999999999E-2</v>
      </c>
      <c r="M176" s="4">
        <v>3</v>
      </c>
      <c r="N176" s="4">
        <v>40.928596409999997</v>
      </c>
      <c r="O176" s="4">
        <f t="shared" si="28"/>
        <v>5.3436950694669401</v>
      </c>
      <c r="P176" s="4">
        <f t="shared" si="29"/>
        <v>22.491640895049091</v>
      </c>
      <c r="Q176" s="4">
        <f t="shared" si="33"/>
        <v>57.128767873424692</v>
      </c>
      <c r="R176" s="4">
        <f t="shared" si="30"/>
        <v>2423.8621936963923</v>
      </c>
      <c r="S176" s="4">
        <f t="shared" si="31"/>
        <v>5825.1915253458119</v>
      </c>
      <c r="T176" s="4">
        <f t="shared" si="32"/>
        <v>15436.757542166401</v>
      </c>
      <c r="U176" s="4">
        <v>152</v>
      </c>
      <c r="V176" s="4">
        <v>9.6000000000000002E-2</v>
      </c>
      <c r="W176" s="4">
        <v>0.09</v>
      </c>
    </row>
    <row r="177" spans="1:25" x14ac:dyDescent="0.25">
      <c r="A177" s="4" t="s">
        <v>55</v>
      </c>
      <c r="B177" s="4" t="s">
        <v>56</v>
      </c>
      <c r="C177" s="4">
        <v>6</v>
      </c>
      <c r="D177" s="4">
        <v>1</v>
      </c>
      <c r="E177" s="4">
        <f t="shared" si="25"/>
        <v>6</v>
      </c>
      <c r="F177" s="4">
        <v>4036.7700070000001</v>
      </c>
      <c r="G177" s="4">
        <v>10697.44052</v>
      </c>
      <c r="H177" s="4">
        <v>1679.7</v>
      </c>
      <c r="I177" s="4">
        <v>1.6797</v>
      </c>
      <c r="J177" s="4">
        <v>1.6796999999999999E-3</v>
      </c>
      <c r="K177" s="4">
        <v>3.703100214</v>
      </c>
      <c r="L177" s="4">
        <v>1.2999999999999999E-2</v>
      </c>
      <c r="M177" s="4">
        <v>3</v>
      </c>
      <c r="N177" s="4">
        <v>50.554845790000002</v>
      </c>
      <c r="O177" s="4">
        <f t="shared" si="28"/>
        <v>8.169776368743193</v>
      </c>
      <c r="P177" s="4">
        <f t="shared" si="29"/>
        <v>25.91059033578934</v>
      </c>
      <c r="Q177" s="4">
        <f t="shared" si="33"/>
        <v>65.812899452904929</v>
      </c>
      <c r="R177" s="4">
        <f t="shared" si="30"/>
        <v>3705.7526325367608</v>
      </c>
      <c r="S177" s="4">
        <f t="shared" si="31"/>
        <v>8905.9183670674374</v>
      </c>
      <c r="T177" s="4">
        <f t="shared" si="32"/>
        <v>23600.683672728708</v>
      </c>
      <c r="U177" s="4">
        <v>152</v>
      </c>
      <c r="V177" s="4">
        <v>9.6000000000000002E-2</v>
      </c>
      <c r="W177" s="4">
        <v>0.09</v>
      </c>
    </row>
    <row r="178" spans="1:25" x14ac:dyDescent="0.25">
      <c r="A178" s="4" t="s">
        <v>55</v>
      </c>
      <c r="B178" s="4" t="s">
        <v>56</v>
      </c>
      <c r="C178" s="4">
        <v>7</v>
      </c>
      <c r="D178" s="4">
        <v>1</v>
      </c>
      <c r="E178" s="4">
        <f t="shared" si="25"/>
        <v>7</v>
      </c>
      <c r="F178" s="4">
        <v>6590.9637110000003</v>
      </c>
      <c r="G178" s="4">
        <v>17466.053830000001</v>
      </c>
      <c r="H178" s="4">
        <v>2742.5</v>
      </c>
      <c r="I178" s="4">
        <v>2.7425000000000002</v>
      </c>
      <c r="J178" s="4">
        <v>2.7425000000000001E-3</v>
      </c>
      <c r="K178" s="4">
        <v>6.0461703499999997</v>
      </c>
      <c r="L178" s="4">
        <v>1.2999999999999999E-2</v>
      </c>
      <c r="M178" s="4">
        <v>3</v>
      </c>
      <c r="N178" s="4">
        <v>59.529800620000003</v>
      </c>
      <c r="O178" s="4">
        <f t="shared" si="28"/>
        <v>11.474058109118864</v>
      </c>
      <c r="P178" s="4">
        <f t="shared" si="29"/>
        <v>29.016582875460092</v>
      </c>
      <c r="Q178" s="4">
        <f t="shared" si="33"/>
        <v>73.702120503668638</v>
      </c>
      <c r="R178" s="4">
        <f t="shared" si="30"/>
        <v>5204.55140074882</v>
      </c>
      <c r="S178" s="4">
        <f t="shared" si="31"/>
        <v>12507.934152244219</v>
      </c>
      <c r="T178" s="4">
        <f t="shared" si="32"/>
        <v>33146.025503447177</v>
      </c>
      <c r="U178" s="4">
        <v>152</v>
      </c>
      <c r="V178" s="4">
        <v>9.6000000000000002E-2</v>
      </c>
      <c r="W178" s="4">
        <v>0.09</v>
      </c>
    </row>
    <row r="179" spans="1:25" x14ac:dyDescent="0.25">
      <c r="A179" s="4" t="s">
        <v>55</v>
      </c>
      <c r="B179" s="4" t="s">
        <v>56</v>
      </c>
      <c r="C179" s="4">
        <v>8</v>
      </c>
      <c r="D179" s="4">
        <v>1</v>
      </c>
      <c r="E179" s="4">
        <f t="shared" si="25"/>
        <v>8</v>
      </c>
      <c r="F179" s="4">
        <v>10846.19082</v>
      </c>
      <c r="G179" s="4">
        <v>28742.40567</v>
      </c>
      <c r="H179" s="4">
        <v>4513.1000000000004</v>
      </c>
      <c r="I179" s="4">
        <v>4.5130999999999997</v>
      </c>
      <c r="J179" s="4">
        <v>4.5130999999999999E-3</v>
      </c>
      <c r="K179" s="4">
        <v>9.9496705219999999</v>
      </c>
      <c r="L179" s="4">
        <v>1.2999999999999999E-2</v>
      </c>
      <c r="M179" s="4">
        <v>3</v>
      </c>
      <c r="N179" s="4">
        <v>70.281960589999997</v>
      </c>
      <c r="O179" s="4">
        <f t="shared" si="28"/>
        <v>15.157460260179651</v>
      </c>
      <c r="P179" s="4">
        <f t="shared" si="29"/>
        <v>31.838265331928827</v>
      </c>
      <c r="Q179" s="4">
        <f t="shared" si="33"/>
        <v>80.869193943099219</v>
      </c>
      <c r="R179" s="4">
        <f t="shared" si="30"/>
        <v>6875.3164990699761</v>
      </c>
      <c r="S179" s="4">
        <f t="shared" si="31"/>
        <v>16523.23119218932</v>
      </c>
      <c r="T179" s="4">
        <f t="shared" si="32"/>
        <v>43786.562659301693</v>
      </c>
      <c r="U179" s="4">
        <v>152</v>
      </c>
      <c r="V179" s="4">
        <v>9.6000000000000002E-2</v>
      </c>
      <c r="W179" s="4">
        <v>0.09</v>
      </c>
    </row>
    <row r="180" spans="1:25" x14ac:dyDescent="0.25">
      <c r="A180" s="4" t="s">
        <v>55</v>
      </c>
      <c r="B180" s="4" t="s">
        <v>56</v>
      </c>
      <c r="C180" s="4">
        <v>9</v>
      </c>
      <c r="D180" s="4">
        <v>1</v>
      </c>
      <c r="E180" s="4">
        <f t="shared" si="25"/>
        <v>9</v>
      </c>
      <c r="F180" s="4">
        <v>18022.110069999999</v>
      </c>
      <c r="G180" s="4">
        <v>47758.591679999998</v>
      </c>
      <c r="H180" s="4">
        <v>7499</v>
      </c>
      <c r="I180" s="4">
        <v>7.4989999999999997</v>
      </c>
      <c r="J180" s="4">
        <v>7.4989999999999996E-3</v>
      </c>
      <c r="K180" s="4">
        <v>16.532445379999999</v>
      </c>
      <c r="L180" s="4">
        <v>1.2999999999999999E-2</v>
      </c>
      <c r="M180" s="4">
        <v>3</v>
      </c>
      <c r="N180" s="4">
        <v>83.244075370000004</v>
      </c>
      <c r="O180" s="4">
        <f t="shared" si="28"/>
        <v>19.12126104006353</v>
      </c>
      <c r="P180" s="4">
        <f t="shared" si="29"/>
        <v>34.401662308403012</v>
      </c>
      <c r="Q180" s="4">
        <f t="shared" si="33"/>
        <v>87.380222263343654</v>
      </c>
      <c r="R180" s="4">
        <f t="shared" si="30"/>
        <v>8673.2684272407623</v>
      </c>
      <c r="S180" s="4">
        <f t="shared" si="31"/>
        <v>20844.192326942473</v>
      </c>
      <c r="T180" s="4">
        <f t="shared" si="32"/>
        <v>55237.109666397555</v>
      </c>
      <c r="U180" s="4">
        <v>152</v>
      </c>
      <c r="V180" s="4">
        <v>9.6000000000000002E-2</v>
      </c>
      <c r="W180" s="4">
        <v>0.09</v>
      </c>
    </row>
    <row r="181" spans="1:25" x14ac:dyDescent="0.25">
      <c r="A181" s="4" t="s">
        <v>55</v>
      </c>
      <c r="B181" s="4" t="s">
        <v>56</v>
      </c>
      <c r="C181" s="4">
        <v>10</v>
      </c>
      <c r="D181" s="4">
        <v>1</v>
      </c>
      <c r="E181" s="4">
        <f t="shared" ref="E181:E244" si="45">C181*D181</f>
        <v>10</v>
      </c>
      <c r="F181" s="4">
        <v>27537.010340000001</v>
      </c>
      <c r="G181" s="4">
        <v>72973.077390000006</v>
      </c>
      <c r="H181" s="4">
        <v>11458.15</v>
      </c>
      <c r="I181" s="4">
        <v>11.45815</v>
      </c>
      <c r="J181" s="4">
        <v>1.145815E-2</v>
      </c>
      <c r="K181" s="4">
        <v>25.260866660000001</v>
      </c>
      <c r="L181" s="4">
        <v>1.2999999999999999E-2</v>
      </c>
      <c r="M181" s="4">
        <v>3</v>
      </c>
      <c r="N181" s="4">
        <v>95.879048850000004</v>
      </c>
      <c r="O181" s="4">
        <f t="shared" si="28"/>
        <v>23.273183523538354</v>
      </c>
      <c r="P181" s="4">
        <f t="shared" si="29"/>
        <v>36.730416220429134</v>
      </c>
      <c r="Q181" s="4">
        <f t="shared" si="33"/>
        <v>93.295257199890003</v>
      </c>
      <c r="R181" s="4">
        <f t="shared" si="30"/>
        <v>10556.551026271354</v>
      </c>
      <c r="S181" s="4">
        <f t="shared" si="31"/>
        <v>25370.225970370957</v>
      </c>
      <c r="T181" s="4">
        <f t="shared" si="32"/>
        <v>67231.098821483029</v>
      </c>
      <c r="U181" s="4">
        <v>152</v>
      </c>
      <c r="V181" s="4">
        <v>9.6000000000000002E-2</v>
      </c>
      <c r="W181" s="4">
        <v>0.09</v>
      </c>
    </row>
    <row r="182" spans="1:25" x14ac:dyDescent="0.25">
      <c r="A182" s="4" t="s">
        <v>57</v>
      </c>
      <c r="B182" s="4" t="s">
        <v>58</v>
      </c>
      <c r="C182" s="4">
        <v>1</v>
      </c>
      <c r="D182" s="4">
        <v>2</v>
      </c>
      <c r="E182" s="4">
        <f t="shared" si="45"/>
        <v>2</v>
      </c>
      <c r="F182" s="4">
        <v>290.55515500000001</v>
      </c>
      <c r="G182" s="4">
        <v>769.97116089999997</v>
      </c>
      <c r="H182" s="4">
        <v>120.9</v>
      </c>
      <c r="I182" s="4">
        <v>0.12089999999999999</v>
      </c>
      <c r="J182" s="4">
        <v>1.209E-4</v>
      </c>
      <c r="K182" s="4">
        <v>0.26653855799999998</v>
      </c>
      <c r="L182" s="4">
        <v>4.0000000000000001E-3</v>
      </c>
      <c r="M182" s="4">
        <v>3.1</v>
      </c>
      <c r="N182" s="4">
        <v>21.719413710000001</v>
      </c>
      <c r="O182" s="4">
        <f t="shared" si="28"/>
        <v>0.82530599124171045</v>
      </c>
      <c r="P182" s="4">
        <f t="shared" si="29"/>
        <v>15.804692329076595</v>
      </c>
      <c r="Q182" s="4">
        <f t="shared" si="33"/>
        <v>40.143918515854551</v>
      </c>
      <c r="R182" s="4">
        <f t="shared" si="30"/>
        <v>374.35294574199202</v>
      </c>
      <c r="S182" s="4">
        <f t="shared" si="31"/>
        <v>899.67062182646498</v>
      </c>
      <c r="T182" s="4">
        <f t="shared" si="32"/>
        <v>2384.1271478401322</v>
      </c>
      <c r="U182" s="4">
        <v>72.900000000000006</v>
      </c>
      <c r="V182" s="4">
        <v>0.4</v>
      </c>
      <c r="W182" s="4">
        <v>0</v>
      </c>
      <c r="Y182" s="4" t="s">
        <v>608</v>
      </c>
    </row>
    <row r="183" spans="1:25" x14ac:dyDescent="0.25">
      <c r="A183" s="4" t="s">
        <v>57</v>
      </c>
      <c r="B183" s="4" t="s">
        <v>58</v>
      </c>
      <c r="C183" s="4">
        <v>2</v>
      </c>
      <c r="D183" s="4">
        <v>2</v>
      </c>
      <c r="E183" s="4">
        <f t="shared" si="45"/>
        <v>4</v>
      </c>
      <c r="F183" s="4">
        <v>1987.02235</v>
      </c>
      <c r="G183" s="4">
        <v>5265.6092280000003</v>
      </c>
      <c r="H183" s="4">
        <v>826.79999980000002</v>
      </c>
      <c r="I183" s="4">
        <v>0.82679999999999998</v>
      </c>
      <c r="J183" s="4">
        <v>8.2680000000000004E-4</v>
      </c>
      <c r="K183" s="4">
        <v>1.8227798159999999</v>
      </c>
      <c r="L183" s="4">
        <v>4.0000000000000001E-3</v>
      </c>
      <c r="M183" s="4">
        <v>3.1</v>
      </c>
      <c r="N183" s="4">
        <v>41.2261539</v>
      </c>
      <c r="O183" s="4">
        <f t="shared" si="28"/>
        <v>2.6075497870551114</v>
      </c>
      <c r="P183" s="4">
        <f t="shared" si="29"/>
        <v>22.906198361491981</v>
      </c>
      <c r="Q183" s="4">
        <f t="shared" si="33"/>
        <v>58.181743838189632</v>
      </c>
      <c r="R183" s="4">
        <f t="shared" si="30"/>
        <v>1182.7660944086108</v>
      </c>
      <c r="S183" s="4">
        <f t="shared" si="31"/>
        <v>2842.5044326090137</v>
      </c>
      <c r="T183" s="4">
        <f t="shared" si="32"/>
        <v>7532.6367464138866</v>
      </c>
      <c r="U183" s="4">
        <v>72.900000000000006</v>
      </c>
      <c r="V183" s="4">
        <v>0.4</v>
      </c>
      <c r="W183" s="4">
        <v>0</v>
      </c>
    </row>
    <row r="184" spans="1:25" x14ac:dyDescent="0.25">
      <c r="A184" s="4" t="s">
        <v>57</v>
      </c>
      <c r="B184" s="4" t="s">
        <v>58</v>
      </c>
      <c r="C184" s="4">
        <v>3</v>
      </c>
      <c r="D184" s="4">
        <v>2</v>
      </c>
      <c r="E184" s="4">
        <f t="shared" si="45"/>
        <v>6</v>
      </c>
      <c r="F184" s="4">
        <v>3981.7351600000002</v>
      </c>
      <c r="G184" s="4">
        <v>10551.598169999999</v>
      </c>
      <c r="H184" s="4">
        <v>1656.8</v>
      </c>
      <c r="I184" s="4">
        <v>1.6568000000000001</v>
      </c>
      <c r="J184" s="4">
        <v>1.6567999999999999E-3</v>
      </c>
      <c r="K184" s="4">
        <v>3.652614416</v>
      </c>
      <c r="L184" s="4">
        <v>4.0000000000000001E-3</v>
      </c>
      <c r="M184" s="4">
        <v>3.1</v>
      </c>
      <c r="N184" s="4">
        <v>51.975182889999999</v>
      </c>
      <c r="O184" s="4">
        <f t="shared" si="28"/>
        <v>3.9067424584819719</v>
      </c>
      <c r="P184" s="4">
        <f t="shared" si="29"/>
        <v>26.097110710709384</v>
      </c>
      <c r="Q184" s="4">
        <f t="shared" si="33"/>
        <v>66.286661205201838</v>
      </c>
      <c r="R184" s="4">
        <f t="shared" si="30"/>
        <v>1772.0706781585814</v>
      </c>
      <c r="S184" s="4">
        <f t="shared" si="31"/>
        <v>4258.7615432794546</v>
      </c>
      <c r="T184" s="4">
        <f t="shared" si="32"/>
        <v>11285.718089690554</v>
      </c>
      <c r="U184" s="4">
        <v>72.900000000000006</v>
      </c>
      <c r="V184" s="4">
        <v>0.4</v>
      </c>
      <c r="W184" s="4">
        <v>0</v>
      </c>
    </row>
    <row r="185" spans="1:25" x14ac:dyDescent="0.25">
      <c r="A185" s="4" t="s">
        <v>57</v>
      </c>
      <c r="B185" s="4" t="s">
        <v>58</v>
      </c>
      <c r="C185" s="4">
        <v>4</v>
      </c>
      <c r="D185" s="4">
        <v>2</v>
      </c>
      <c r="E185" s="4">
        <f t="shared" si="45"/>
        <v>8</v>
      </c>
      <c r="F185" s="4">
        <v>5681.3266039999999</v>
      </c>
      <c r="G185" s="4">
        <v>15055.5155</v>
      </c>
      <c r="H185" s="4">
        <v>2364</v>
      </c>
      <c r="I185" s="4">
        <v>2.3639999999999999</v>
      </c>
      <c r="J185" s="4">
        <v>2.3640000000000002E-3</v>
      </c>
      <c r="K185" s="4">
        <v>5.2117216800000001</v>
      </c>
      <c r="L185" s="4">
        <v>4.0000000000000001E-3</v>
      </c>
      <c r="M185" s="4">
        <v>3.1</v>
      </c>
      <c r="N185" s="4">
        <v>58.513375859999996</v>
      </c>
      <c r="O185" s="4">
        <f t="shared" si="28"/>
        <v>4.6112699590305661</v>
      </c>
      <c r="P185" s="4">
        <f t="shared" si="29"/>
        <v>27.530880051172087</v>
      </c>
      <c r="Q185" s="4">
        <f t="shared" si="33"/>
        <v>69.928435329977106</v>
      </c>
      <c r="R185" s="4">
        <f t="shared" si="30"/>
        <v>2091.6393569098377</v>
      </c>
      <c r="S185" s="4">
        <f t="shared" si="31"/>
        <v>5026.7708649599563</v>
      </c>
      <c r="T185" s="4">
        <f t="shared" si="32"/>
        <v>13320.942792143884</v>
      </c>
      <c r="U185" s="4">
        <v>72.900000000000006</v>
      </c>
      <c r="V185" s="4">
        <v>0.4</v>
      </c>
      <c r="W185" s="4">
        <v>0</v>
      </c>
    </row>
    <row r="186" spans="1:25" x14ac:dyDescent="0.25">
      <c r="A186" s="4" t="s">
        <v>57</v>
      </c>
      <c r="B186" s="4" t="s">
        <v>58</v>
      </c>
      <c r="C186" s="4">
        <v>5</v>
      </c>
      <c r="D186" s="4">
        <v>2</v>
      </c>
      <c r="E186" s="4">
        <f t="shared" si="45"/>
        <v>10</v>
      </c>
      <c r="F186" s="4">
        <v>6717.4957940000004</v>
      </c>
      <c r="G186" s="4">
        <v>17801.363850000002</v>
      </c>
      <c r="H186" s="4">
        <v>2795.15</v>
      </c>
      <c r="I186" s="4">
        <v>2.79515</v>
      </c>
      <c r="J186" s="4">
        <v>2.7951500000000002E-3</v>
      </c>
      <c r="K186" s="4">
        <v>6.1622435930000004</v>
      </c>
      <c r="L186" s="4">
        <v>4.0000000000000001E-3</v>
      </c>
      <c r="M186" s="4">
        <v>3.1</v>
      </c>
      <c r="N186" s="4">
        <v>61.873930319999999</v>
      </c>
      <c r="O186" s="4">
        <f t="shared" si="28"/>
        <v>4.9540670098420607</v>
      </c>
      <c r="P186" s="4">
        <f t="shared" si="29"/>
        <v>28.17511414370523</v>
      </c>
      <c r="Q186" s="4">
        <f t="shared" si="33"/>
        <v>71.564789925011283</v>
      </c>
      <c r="R186" s="4">
        <f t="shared" si="30"/>
        <v>2247.12966853338</v>
      </c>
      <c r="S186" s="4">
        <f t="shared" si="31"/>
        <v>5400.4558244012987</v>
      </c>
      <c r="T186" s="4">
        <f t="shared" si="32"/>
        <v>14311.207934663442</v>
      </c>
      <c r="U186" s="4">
        <v>72.900000000000006</v>
      </c>
      <c r="V186" s="4">
        <v>0.4</v>
      </c>
      <c r="W186" s="4">
        <v>0</v>
      </c>
    </row>
    <row r="187" spans="1:25" x14ac:dyDescent="0.25">
      <c r="A187" s="4" t="s">
        <v>57</v>
      </c>
      <c r="B187" s="4" t="s">
        <v>58</v>
      </c>
      <c r="C187" s="4">
        <v>6</v>
      </c>
      <c r="D187" s="4">
        <v>2</v>
      </c>
      <c r="E187" s="4">
        <f t="shared" si="45"/>
        <v>12</v>
      </c>
      <c r="F187" s="4">
        <v>7278.5388130000001</v>
      </c>
      <c r="G187" s="4">
        <v>19288.127850000001</v>
      </c>
      <c r="H187" s="4">
        <v>3028.6</v>
      </c>
      <c r="I187" s="4">
        <v>3.0286</v>
      </c>
      <c r="J187" s="4">
        <v>3.0286000000000002E-3</v>
      </c>
      <c r="K187" s="4">
        <v>6.676912132</v>
      </c>
      <c r="L187" s="4">
        <v>4.0000000000000001E-3</v>
      </c>
      <c r="M187" s="4">
        <v>3.1</v>
      </c>
      <c r="N187" s="4">
        <v>63.550646100000002</v>
      </c>
      <c r="O187" s="4">
        <f t="shared" si="28"/>
        <v>5.1135606788957313</v>
      </c>
      <c r="P187" s="4">
        <f t="shared" si="29"/>
        <v>28.464587181152147</v>
      </c>
      <c r="Q187" s="4">
        <f t="shared" si="33"/>
        <v>72.300051440126452</v>
      </c>
      <c r="R187" s="4">
        <f t="shared" si="30"/>
        <v>2319.4748659159995</v>
      </c>
      <c r="S187" s="4">
        <f t="shared" si="31"/>
        <v>5574.320754424416</v>
      </c>
      <c r="T187" s="4">
        <f t="shared" si="32"/>
        <v>14771.949999224702</v>
      </c>
      <c r="U187" s="4">
        <v>72.900000000000006</v>
      </c>
      <c r="V187" s="4">
        <v>0.4</v>
      </c>
      <c r="W187" s="4">
        <v>0</v>
      </c>
    </row>
    <row r="188" spans="1:25" x14ac:dyDescent="0.25">
      <c r="A188" s="4" t="s">
        <v>57</v>
      </c>
      <c r="B188" s="4" t="s">
        <v>58</v>
      </c>
      <c r="C188" s="4">
        <v>7</v>
      </c>
      <c r="D188" s="4">
        <v>2</v>
      </c>
      <c r="E188" s="4">
        <f t="shared" si="45"/>
        <v>14</v>
      </c>
      <c r="F188" s="4">
        <v>7769.8870479999996</v>
      </c>
      <c r="G188" s="4">
        <v>20590.200680000002</v>
      </c>
      <c r="H188" s="4">
        <v>3233.0500010000001</v>
      </c>
      <c r="I188" s="4">
        <v>3.2330500010000001</v>
      </c>
      <c r="J188" s="4">
        <v>3.2330499999999999E-3</v>
      </c>
      <c r="K188" s="4">
        <v>7.1276466919999999</v>
      </c>
      <c r="L188" s="4">
        <v>4.0000000000000001E-3</v>
      </c>
      <c r="M188" s="4">
        <v>3.1</v>
      </c>
      <c r="N188" s="4">
        <v>64.949648440000004</v>
      </c>
      <c r="O188" s="4">
        <f t="shared" si="28"/>
        <v>5.1863445200664673</v>
      </c>
      <c r="P188" s="4">
        <f t="shared" si="29"/>
        <v>28.594655801208031</v>
      </c>
      <c r="Q188" s="4">
        <f t="shared" si="33"/>
        <v>72.6304257350684</v>
      </c>
      <c r="R188" s="4">
        <f t="shared" si="30"/>
        <v>2352.4891001925353</v>
      </c>
      <c r="S188" s="4">
        <f t="shared" si="31"/>
        <v>5653.6628218998685</v>
      </c>
      <c r="T188" s="4">
        <f t="shared" si="32"/>
        <v>14982.206478034652</v>
      </c>
      <c r="U188" s="4">
        <v>72.900000000000006</v>
      </c>
      <c r="V188" s="4">
        <v>0.4</v>
      </c>
      <c r="W188" s="4">
        <v>0</v>
      </c>
    </row>
    <row r="189" spans="1:25" x14ac:dyDescent="0.25">
      <c r="A189" s="4" t="s">
        <v>57</v>
      </c>
      <c r="B189" s="4" t="s">
        <v>58</v>
      </c>
      <c r="C189" s="4">
        <v>8</v>
      </c>
      <c r="D189" s="4">
        <v>2</v>
      </c>
      <c r="E189" s="4">
        <f t="shared" si="45"/>
        <v>16</v>
      </c>
      <c r="F189" s="4">
        <v>8090.60322</v>
      </c>
      <c r="G189" s="4">
        <v>21440.098529999999</v>
      </c>
      <c r="H189" s="4">
        <v>3366.5</v>
      </c>
      <c r="I189" s="4">
        <v>3.3664999999999998</v>
      </c>
      <c r="J189" s="4">
        <v>3.3665000000000001E-3</v>
      </c>
      <c r="K189" s="4">
        <v>7.42185323</v>
      </c>
      <c r="L189" s="4">
        <v>4.0000000000000001E-3</v>
      </c>
      <c r="M189" s="4">
        <v>3.1</v>
      </c>
      <c r="N189" s="4">
        <v>65.831265509999994</v>
      </c>
      <c r="O189" s="4">
        <f t="shared" si="28"/>
        <v>5.2192756664873734</v>
      </c>
      <c r="P189" s="4">
        <f t="shared" si="29"/>
        <v>28.653099399521899</v>
      </c>
      <c r="Q189" s="4">
        <f t="shared" si="33"/>
        <v>72.778872474785629</v>
      </c>
      <c r="R189" s="4">
        <f t="shared" si="30"/>
        <v>2367.426434708645</v>
      </c>
      <c r="S189" s="4">
        <f t="shared" si="31"/>
        <v>5689.5612465961185</v>
      </c>
      <c r="T189" s="4">
        <f t="shared" si="32"/>
        <v>15077.337303479713</v>
      </c>
      <c r="U189" s="4">
        <v>72.900000000000006</v>
      </c>
      <c r="V189" s="4">
        <v>0.4</v>
      </c>
      <c r="W189" s="4">
        <v>0</v>
      </c>
    </row>
    <row r="190" spans="1:25" x14ac:dyDescent="0.25">
      <c r="A190" s="4" t="s">
        <v>57</v>
      </c>
      <c r="B190" s="4" t="s">
        <v>58</v>
      </c>
      <c r="C190" s="4">
        <v>9</v>
      </c>
      <c r="D190" s="4">
        <v>2</v>
      </c>
      <c r="E190" s="4">
        <f t="shared" si="45"/>
        <v>18</v>
      </c>
      <c r="F190" s="4">
        <v>8291.2761339999997</v>
      </c>
      <c r="G190" s="4">
        <v>21971.88176</v>
      </c>
      <c r="H190" s="4">
        <v>3449.9999990000001</v>
      </c>
      <c r="I190" s="4">
        <v>3.4499999990000001</v>
      </c>
      <c r="J190" s="4">
        <v>3.4499999999999999E-3</v>
      </c>
      <c r="K190" s="4">
        <v>7.6059389990000001</v>
      </c>
      <c r="L190" s="4">
        <v>4.0000000000000001E-3</v>
      </c>
      <c r="M190" s="4">
        <v>3.1</v>
      </c>
      <c r="N190" s="4">
        <v>66.371102100000002</v>
      </c>
      <c r="O190" s="4">
        <f t="shared" si="28"/>
        <v>5.2341185935672314</v>
      </c>
      <c r="P190" s="4">
        <f t="shared" si="29"/>
        <v>28.67935980101155</v>
      </c>
      <c r="Q190" s="4">
        <f t="shared" si="33"/>
        <v>72.845573894569341</v>
      </c>
      <c r="R190" s="4">
        <f t="shared" si="30"/>
        <v>2374.1590811873389</v>
      </c>
      <c r="S190" s="4">
        <f t="shared" si="31"/>
        <v>5705.7416034302787</v>
      </c>
      <c r="T190" s="4">
        <f t="shared" si="32"/>
        <v>15120.215249090237</v>
      </c>
      <c r="U190" s="4">
        <v>72.900000000000006</v>
      </c>
      <c r="V190" s="4">
        <v>0.4</v>
      </c>
      <c r="W190" s="4">
        <v>0</v>
      </c>
    </row>
    <row r="191" spans="1:25" x14ac:dyDescent="0.25">
      <c r="A191" s="4" t="s">
        <v>57</v>
      </c>
      <c r="B191" s="4" t="s">
        <v>58</v>
      </c>
      <c r="C191" s="4">
        <v>10</v>
      </c>
      <c r="D191" s="4">
        <v>2</v>
      </c>
      <c r="E191" s="4">
        <f t="shared" si="45"/>
        <v>20</v>
      </c>
      <c r="F191" s="4">
        <v>8651.7664029999996</v>
      </c>
      <c r="G191" s="4">
        <v>22927.180970000001</v>
      </c>
      <c r="H191" s="4">
        <v>3600</v>
      </c>
      <c r="I191" s="4">
        <v>3.6</v>
      </c>
      <c r="J191" s="4">
        <v>3.5999999999999999E-3</v>
      </c>
      <c r="K191" s="4">
        <v>7.9366320010000004</v>
      </c>
      <c r="L191" s="4">
        <v>4.0000000000000001E-3</v>
      </c>
      <c r="M191" s="4">
        <v>3.1</v>
      </c>
      <c r="N191" s="4">
        <v>67.319388829999994</v>
      </c>
      <c r="O191" s="4">
        <f t="shared" si="28"/>
        <v>5.2407972511841665</v>
      </c>
      <c r="P191" s="4">
        <f t="shared" si="29"/>
        <v>28.691159360010204</v>
      </c>
      <c r="Q191" s="4">
        <f t="shared" si="33"/>
        <v>72.875544774425919</v>
      </c>
      <c r="R191" s="4">
        <f t="shared" si="30"/>
        <v>2377.1884729269291</v>
      </c>
      <c r="S191" s="4">
        <f t="shared" si="31"/>
        <v>5713.0220450058378</v>
      </c>
      <c r="T191" s="4">
        <f t="shared" si="32"/>
        <v>15139.50841926547</v>
      </c>
      <c r="U191" s="4">
        <v>72.900000000000006</v>
      </c>
      <c r="V191" s="4">
        <v>0.4</v>
      </c>
      <c r="W191" s="4">
        <v>0</v>
      </c>
    </row>
    <row r="192" spans="1:25" x14ac:dyDescent="0.25">
      <c r="A192" s="4" t="s">
        <v>59</v>
      </c>
      <c r="B192" s="4" t="s">
        <v>60</v>
      </c>
      <c r="C192" s="4">
        <v>1</v>
      </c>
      <c r="D192" s="4">
        <v>2</v>
      </c>
      <c r="E192" s="4">
        <f t="shared" si="45"/>
        <v>2</v>
      </c>
      <c r="F192" s="4">
        <v>476.02739730000002</v>
      </c>
      <c r="G192" s="4">
        <v>1261.4726029999999</v>
      </c>
      <c r="H192" s="4">
        <v>198.07499999999999</v>
      </c>
      <c r="I192" s="4">
        <v>0.198075</v>
      </c>
      <c r="J192" s="4">
        <v>1.98075E-4</v>
      </c>
      <c r="K192" s="4">
        <v>0.43668010699999998</v>
      </c>
      <c r="L192" s="4">
        <v>1.6799999999999999E-2</v>
      </c>
      <c r="M192" s="4">
        <v>3.1</v>
      </c>
      <c r="N192" s="4">
        <v>20.577550299999999</v>
      </c>
      <c r="O192" s="4">
        <f t="shared" si="28"/>
        <v>1.4079247080738808</v>
      </c>
      <c r="P192" s="4">
        <f t="shared" si="29"/>
        <v>11.818575229523548</v>
      </c>
      <c r="Q192" s="4">
        <f t="shared" si="33"/>
        <v>30.01918108298981</v>
      </c>
      <c r="R192" s="4">
        <f t="shared" si="30"/>
        <v>638.62466460155531</v>
      </c>
      <c r="S192" s="4">
        <f t="shared" si="31"/>
        <v>1534.7865046901115</v>
      </c>
      <c r="T192" s="4">
        <f t="shared" si="32"/>
        <v>4067.1842374287953</v>
      </c>
      <c r="U192" s="4">
        <v>263.2</v>
      </c>
      <c r="V192" s="4">
        <v>7.0000000000000007E-2</v>
      </c>
      <c r="W192" s="4">
        <v>0.27</v>
      </c>
      <c r="Y192" s="4" t="s">
        <v>609</v>
      </c>
    </row>
    <row r="193" spans="1:25" x14ac:dyDescent="0.25">
      <c r="A193" s="4" t="s">
        <v>59</v>
      </c>
      <c r="B193" s="4" t="s">
        <v>60</v>
      </c>
      <c r="C193" s="4">
        <v>2</v>
      </c>
      <c r="D193" s="4">
        <v>2</v>
      </c>
      <c r="E193" s="4">
        <f t="shared" si="45"/>
        <v>4</v>
      </c>
      <c r="F193" s="4">
        <v>1129.488104</v>
      </c>
      <c r="G193" s="4">
        <v>2993.143474</v>
      </c>
      <c r="H193" s="4">
        <v>469.98000009999998</v>
      </c>
      <c r="I193" s="4">
        <v>0.46998000000000001</v>
      </c>
      <c r="J193" s="4">
        <v>4.6998E-4</v>
      </c>
      <c r="K193" s="4">
        <v>1.036127308</v>
      </c>
      <c r="L193" s="4">
        <v>1.6799999999999999E-2</v>
      </c>
      <c r="M193" s="4">
        <v>3.1</v>
      </c>
      <c r="N193" s="4">
        <v>27.19205101</v>
      </c>
      <c r="O193" s="4">
        <f t="shared" si="28"/>
        <v>12.350698548657491</v>
      </c>
      <c r="P193" s="4">
        <f t="shared" si="29"/>
        <v>23.811942810023442</v>
      </c>
      <c r="Q193" s="4">
        <f t="shared" si="33"/>
        <v>60.482334737459546</v>
      </c>
      <c r="R193" s="4">
        <f t="shared" si="30"/>
        <v>5602.1892882480834</v>
      </c>
      <c r="S193" s="4">
        <f t="shared" si="31"/>
        <v>13463.564739841586</v>
      </c>
      <c r="T193" s="4">
        <f t="shared" si="32"/>
        <v>35678.446560580203</v>
      </c>
      <c r="U193" s="4">
        <v>263.2</v>
      </c>
      <c r="V193" s="4">
        <v>7.0000000000000007E-2</v>
      </c>
      <c r="W193" s="4">
        <v>0.27</v>
      </c>
    </row>
    <row r="194" spans="1:25" x14ac:dyDescent="0.25">
      <c r="A194" s="4" t="s">
        <v>59</v>
      </c>
      <c r="B194" s="4" t="s">
        <v>60</v>
      </c>
      <c r="C194" s="4">
        <v>3</v>
      </c>
      <c r="D194" s="4">
        <v>2</v>
      </c>
      <c r="E194" s="4">
        <f t="shared" si="45"/>
        <v>6</v>
      </c>
      <c r="F194" s="4">
        <v>1548.9065129999999</v>
      </c>
      <c r="G194" s="4">
        <v>4104.6022599999997</v>
      </c>
      <c r="H194" s="4">
        <v>644.50000009999997</v>
      </c>
      <c r="I194" s="4">
        <v>0.64449999999999996</v>
      </c>
      <c r="J194" s="4">
        <v>6.445E-4</v>
      </c>
      <c r="K194" s="4">
        <v>1.4208775899999999</v>
      </c>
      <c r="L194" s="4">
        <v>1.6799999999999999E-2</v>
      </c>
      <c r="M194" s="4">
        <v>3.1</v>
      </c>
      <c r="N194" s="4">
        <v>30.1079939</v>
      </c>
      <c r="O194" s="4">
        <f t="shared" ref="O194:O257" si="46">R194*0.00220462</f>
        <v>38.073451818461308</v>
      </c>
      <c r="P194" s="4">
        <f t="shared" ref="P194:P257" si="47">Q194/2.54</f>
        <v>34.238475686296084</v>
      </c>
      <c r="Q194" s="4">
        <f t="shared" si="33"/>
        <v>86.965728243192046</v>
      </c>
      <c r="R194" s="4">
        <f t="shared" ref="R194:R257" si="48">L194*(Q194^M194)</f>
        <v>17269.847782593512</v>
      </c>
      <c r="S194" s="4">
        <f t="shared" ref="S194:S257" si="49">R194/20/5.7/3.65*1000</f>
        <v>41504.080227333594</v>
      </c>
      <c r="T194" s="4">
        <f t="shared" ref="T194:T257" si="50">S194*2.65</f>
        <v>109985.81260243402</v>
      </c>
      <c r="U194" s="4">
        <v>263.2</v>
      </c>
      <c r="V194" s="4">
        <v>7.0000000000000007E-2</v>
      </c>
      <c r="W194" s="4">
        <v>0.27</v>
      </c>
    </row>
    <row r="195" spans="1:25" x14ac:dyDescent="0.25">
      <c r="A195" s="4" t="s">
        <v>59</v>
      </c>
      <c r="B195" s="4" t="s">
        <v>60</v>
      </c>
      <c r="C195" s="4">
        <v>4</v>
      </c>
      <c r="D195" s="4">
        <v>2</v>
      </c>
      <c r="E195" s="4">
        <f t="shared" si="45"/>
        <v>8</v>
      </c>
      <c r="F195" s="4">
        <v>2095.4578219999999</v>
      </c>
      <c r="G195" s="4">
        <v>5552.9632300000003</v>
      </c>
      <c r="H195" s="4">
        <v>871.91999969999995</v>
      </c>
      <c r="I195" s="4">
        <v>0.87192000000000003</v>
      </c>
      <c r="J195" s="4">
        <v>8.7191999999999999E-4</v>
      </c>
      <c r="K195" s="4">
        <v>1.92225227</v>
      </c>
      <c r="L195" s="4">
        <v>1.6799999999999999E-2</v>
      </c>
      <c r="M195" s="4">
        <v>3.1</v>
      </c>
      <c r="N195" s="4">
        <v>33.191106310000002</v>
      </c>
      <c r="O195" s="4">
        <f t="shared" si="46"/>
        <v>78.854992162426996</v>
      </c>
      <c r="P195" s="4">
        <f t="shared" si="47"/>
        <v>43.302867908940087</v>
      </c>
      <c r="Q195" s="4">
        <f t="shared" ref="Q195:Q258" si="51">U195*(1-EXP(-V195*(E195-W195)))</f>
        <v>109.98928448870782</v>
      </c>
      <c r="R195" s="4">
        <f t="shared" si="48"/>
        <v>35768.065318479828</v>
      </c>
      <c r="S195" s="4">
        <f t="shared" si="49"/>
        <v>85960.262721653038</v>
      </c>
      <c r="T195" s="4">
        <f t="shared" si="50"/>
        <v>227794.69621238054</v>
      </c>
      <c r="U195" s="4">
        <v>263.2</v>
      </c>
      <c r="V195" s="4">
        <v>7.0000000000000007E-2</v>
      </c>
      <c r="W195" s="4">
        <v>0.27</v>
      </c>
    </row>
    <row r="196" spans="1:25" x14ac:dyDescent="0.25">
      <c r="A196" s="4" t="s">
        <v>59</v>
      </c>
      <c r="B196" s="4" t="s">
        <v>60</v>
      </c>
      <c r="C196" s="4">
        <v>5</v>
      </c>
      <c r="D196" s="4">
        <v>2</v>
      </c>
      <c r="E196" s="4">
        <f t="shared" si="45"/>
        <v>10</v>
      </c>
      <c r="F196" s="4">
        <v>2636.890171</v>
      </c>
      <c r="G196" s="4">
        <v>6987.7589529999996</v>
      </c>
      <c r="H196" s="4">
        <v>1097.21</v>
      </c>
      <c r="I196" s="4">
        <v>1.09721</v>
      </c>
      <c r="J196" s="4">
        <v>1.0972099999999999E-3</v>
      </c>
      <c r="K196" s="4">
        <v>2.418931111</v>
      </c>
      <c r="L196" s="4">
        <v>1.6799999999999999E-2</v>
      </c>
      <c r="M196" s="4">
        <v>3.1</v>
      </c>
      <c r="N196" s="4">
        <v>35.745346249999997</v>
      </c>
      <c r="O196" s="4">
        <f t="shared" si="46"/>
        <v>132.40952428635586</v>
      </c>
      <c r="P196" s="4">
        <f t="shared" si="47"/>
        <v>51.183071936580546</v>
      </c>
      <c r="Q196" s="4">
        <f t="shared" si="51"/>
        <v>130.0050027189146</v>
      </c>
      <c r="R196" s="4">
        <f t="shared" si="48"/>
        <v>60060.021358037149</v>
      </c>
      <c r="S196" s="4">
        <f t="shared" si="49"/>
        <v>144340.3541409208</v>
      </c>
      <c r="T196" s="4">
        <f t="shared" si="50"/>
        <v>382501.93847344012</v>
      </c>
      <c r="U196" s="4">
        <v>263.2</v>
      </c>
      <c r="V196" s="4">
        <v>7.0000000000000007E-2</v>
      </c>
      <c r="W196" s="4">
        <v>0.27</v>
      </c>
    </row>
    <row r="197" spans="1:25" x14ac:dyDescent="0.25">
      <c r="A197" s="4" t="s">
        <v>59</v>
      </c>
      <c r="B197" s="4" t="s">
        <v>60</v>
      </c>
      <c r="C197" s="4">
        <v>6</v>
      </c>
      <c r="D197" s="4">
        <v>2</v>
      </c>
      <c r="E197" s="4">
        <f t="shared" si="45"/>
        <v>12</v>
      </c>
      <c r="F197" s="4">
        <v>2919.850997</v>
      </c>
      <c r="G197" s="4">
        <v>7737.6051429999998</v>
      </c>
      <c r="H197" s="4">
        <v>1214.95</v>
      </c>
      <c r="I197" s="4">
        <v>1.21495</v>
      </c>
      <c r="J197" s="4">
        <v>1.21495E-3</v>
      </c>
      <c r="K197" s="4">
        <v>2.678503069</v>
      </c>
      <c r="L197" s="4">
        <v>1.6799999999999999E-2</v>
      </c>
      <c r="M197" s="4">
        <v>3.1</v>
      </c>
      <c r="N197" s="4">
        <v>36.94024039</v>
      </c>
      <c r="O197" s="4">
        <f t="shared" si="46"/>
        <v>195.45126801943385</v>
      </c>
      <c r="P197" s="4">
        <f t="shared" si="47"/>
        <v>58.033792204632618</v>
      </c>
      <c r="Q197" s="4">
        <f t="shared" si="51"/>
        <v>147.40583219976685</v>
      </c>
      <c r="R197" s="4">
        <f t="shared" si="48"/>
        <v>88655.309313820006</v>
      </c>
      <c r="S197" s="4">
        <f t="shared" si="49"/>
        <v>213062.50736318194</v>
      </c>
      <c r="T197" s="4">
        <f t="shared" si="50"/>
        <v>564615.64451243216</v>
      </c>
      <c r="U197" s="4">
        <v>263.2</v>
      </c>
      <c r="V197" s="4">
        <v>7.0000000000000007E-2</v>
      </c>
      <c r="W197" s="4">
        <v>0.27</v>
      </c>
    </row>
    <row r="198" spans="1:25" x14ac:dyDescent="0.25">
      <c r="A198" s="4" t="s">
        <v>59</v>
      </c>
      <c r="B198" s="4" t="s">
        <v>60</v>
      </c>
      <c r="C198" s="4">
        <v>7</v>
      </c>
      <c r="D198" s="4">
        <v>2</v>
      </c>
      <c r="E198" s="4">
        <f t="shared" si="45"/>
        <v>14</v>
      </c>
      <c r="F198" s="4">
        <v>3445.5659700000001</v>
      </c>
      <c r="G198" s="4">
        <v>9130.7498190000006</v>
      </c>
      <c r="H198" s="4">
        <v>1433.7</v>
      </c>
      <c r="I198" s="4">
        <v>1.4337</v>
      </c>
      <c r="J198" s="4">
        <v>1.4337E-3</v>
      </c>
      <c r="K198" s="4">
        <v>3.1607636939999999</v>
      </c>
      <c r="L198" s="4">
        <v>1.6799999999999999E-2</v>
      </c>
      <c r="M198" s="4">
        <v>3.1</v>
      </c>
      <c r="N198" s="4">
        <v>38.966664020000003</v>
      </c>
      <c r="O198" s="4">
        <f t="shared" si="46"/>
        <v>264.58488888747956</v>
      </c>
      <c r="P198" s="4">
        <f t="shared" si="47"/>
        <v>63.989522288077197</v>
      </c>
      <c r="Q198" s="4">
        <f t="shared" si="51"/>
        <v>162.53338661171608</v>
      </c>
      <c r="R198" s="4">
        <f t="shared" si="48"/>
        <v>120013.82954317731</v>
      </c>
      <c r="S198" s="4">
        <f t="shared" si="49"/>
        <v>288425.44951496593</v>
      </c>
      <c r="T198" s="4">
        <f t="shared" si="50"/>
        <v>764327.44121465972</v>
      </c>
      <c r="U198" s="4">
        <v>263.2</v>
      </c>
      <c r="V198" s="4">
        <v>7.0000000000000007E-2</v>
      </c>
      <c r="W198" s="4">
        <v>0.27</v>
      </c>
    </row>
    <row r="199" spans="1:25" x14ac:dyDescent="0.25">
      <c r="A199" s="4" t="s">
        <v>59</v>
      </c>
      <c r="B199" s="4" t="s">
        <v>60</v>
      </c>
      <c r="C199" s="4">
        <v>8</v>
      </c>
      <c r="D199" s="4">
        <v>2</v>
      </c>
      <c r="E199" s="4">
        <f t="shared" si="45"/>
        <v>16</v>
      </c>
      <c r="F199" s="4">
        <v>3970.9204519999998</v>
      </c>
      <c r="G199" s="4">
        <v>10522.939200000001</v>
      </c>
      <c r="H199" s="4">
        <v>1652.3</v>
      </c>
      <c r="I199" s="4">
        <v>1.6523000000000001</v>
      </c>
      <c r="J199" s="4">
        <v>1.6523E-3</v>
      </c>
      <c r="K199" s="4">
        <v>3.6426936259999998</v>
      </c>
      <c r="L199" s="4">
        <v>1.6799999999999999E-2</v>
      </c>
      <c r="M199" s="4">
        <v>3.1</v>
      </c>
      <c r="N199" s="4">
        <v>40.791912869999997</v>
      </c>
      <c r="O199" s="4">
        <f t="shared" si="46"/>
        <v>336.75795576802403</v>
      </c>
      <c r="P199" s="4">
        <f t="shared" si="47"/>
        <v>69.16718528393217</v>
      </c>
      <c r="Q199" s="4">
        <f t="shared" si="51"/>
        <v>175.6846506211877</v>
      </c>
      <c r="R199" s="4">
        <f t="shared" si="48"/>
        <v>152751.02093241649</v>
      </c>
      <c r="S199" s="4">
        <f t="shared" si="49"/>
        <v>367101.70856144308</v>
      </c>
      <c r="T199" s="4">
        <f t="shared" si="50"/>
        <v>972819.5276878241</v>
      </c>
      <c r="U199" s="4">
        <v>263.2</v>
      </c>
      <c r="V199" s="4">
        <v>7.0000000000000007E-2</v>
      </c>
      <c r="W199" s="4">
        <v>0.27</v>
      </c>
    </row>
    <row r="200" spans="1:25" x14ac:dyDescent="0.25">
      <c r="A200" s="4" t="s">
        <v>59</v>
      </c>
      <c r="B200" s="4" t="s">
        <v>60</v>
      </c>
      <c r="C200" s="4">
        <v>9</v>
      </c>
      <c r="D200" s="4">
        <v>2</v>
      </c>
      <c r="E200" s="4">
        <f t="shared" si="45"/>
        <v>18</v>
      </c>
      <c r="F200" s="4">
        <v>4109.5890410000002</v>
      </c>
      <c r="G200" s="4">
        <v>10890.410959999999</v>
      </c>
      <c r="H200" s="4">
        <v>1710</v>
      </c>
      <c r="I200" s="4">
        <v>1.71</v>
      </c>
      <c r="J200" s="4">
        <v>1.7099999999999999E-3</v>
      </c>
      <c r="K200" s="4">
        <v>3.7699001999999999</v>
      </c>
      <c r="L200" s="4">
        <v>1.6799999999999999E-2</v>
      </c>
      <c r="M200" s="4">
        <v>3.1</v>
      </c>
      <c r="N200" s="4">
        <v>41.246095969999999</v>
      </c>
      <c r="O200" s="4">
        <f t="shared" si="46"/>
        <v>409.44909648971856</v>
      </c>
      <c r="P200" s="4">
        <f t="shared" si="47"/>
        <v>73.668429249498331</v>
      </c>
      <c r="Q200" s="4">
        <f t="shared" si="51"/>
        <v>187.11781029372577</v>
      </c>
      <c r="R200" s="4">
        <f t="shared" si="48"/>
        <v>185723.20694256542</v>
      </c>
      <c r="S200" s="4">
        <f t="shared" si="49"/>
        <v>446342.72276511759</v>
      </c>
      <c r="T200" s="4">
        <f t="shared" si="50"/>
        <v>1182808.2153275616</v>
      </c>
      <c r="U200" s="4">
        <v>263.2</v>
      </c>
      <c r="V200" s="4">
        <v>7.0000000000000007E-2</v>
      </c>
      <c r="W200" s="4">
        <v>0.27</v>
      </c>
    </row>
    <row r="201" spans="1:25" x14ac:dyDescent="0.25">
      <c r="A201" s="4" t="s">
        <v>59</v>
      </c>
      <c r="B201" s="4" t="s">
        <v>60</v>
      </c>
      <c r="C201" s="4">
        <v>10</v>
      </c>
      <c r="D201" s="4">
        <v>2</v>
      </c>
      <c r="E201" s="4">
        <f t="shared" si="45"/>
        <v>20</v>
      </c>
      <c r="F201" s="4">
        <v>4373.9485699999996</v>
      </c>
      <c r="G201" s="4">
        <v>11590.96371</v>
      </c>
      <c r="H201" s="4">
        <v>1820</v>
      </c>
      <c r="I201" s="4">
        <v>1.82</v>
      </c>
      <c r="J201" s="4">
        <v>1.82E-3</v>
      </c>
      <c r="K201" s="4">
        <v>4.0124084</v>
      </c>
      <c r="L201" s="4">
        <v>1.6799999999999999E-2</v>
      </c>
      <c r="M201" s="4">
        <v>3.1</v>
      </c>
      <c r="N201" s="4">
        <v>42.083980279999999</v>
      </c>
      <c r="O201" s="4">
        <f t="shared" si="46"/>
        <v>480.70651748495408</v>
      </c>
      <c r="P201" s="4">
        <f t="shared" si="47"/>
        <v>77.581622760502455</v>
      </c>
      <c r="Q201" s="4">
        <f t="shared" si="51"/>
        <v>197.05732181167625</v>
      </c>
      <c r="R201" s="4">
        <f t="shared" si="48"/>
        <v>218045.06785067453</v>
      </c>
      <c r="S201" s="4">
        <f t="shared" si="49"/>
        <v>524020.83117201278</v>
      </c>
      <c r="T201" s="4">
        <f t="shared" si="50"/>
        <v>1388655.2026058338</v>
      </c>
      <c r="U201" s="4">
        <v>263.2</v>
      </c>
      <c r="V201" s="4">
        <v>7.0000000000000007E-2</v>
      </c>
      <c r="W201" s="4">
        <v>0.27</v>
      </c>
    </row>
    <row r="202" spans="1:25" x14ac:dyDescent="0.25">
      <c r="A202" s="4" t="s">
        <v>61</v>
      </c>
      <c r="B202" s="4" t="s">
        <v>62</v>
      </c>
      <c r="C202" s="4">
        <v>1</v>
      </c>
      <c r="D202" s="4">
        <v>1</v>
      </c>
      <c r="E202" s="4">
        <f t="shared" si="45"/>
        <v>1</v>
      </c>
      <c r="F202" s="4">
        <v>16.822879109999999</v>
      </c>
      <c r="G202" s="4">
        <v>44.580629649999999</v>
      </c>
      <c r="H202" s="4">
        <v>6.9999999979999998</v>
      </c>
      <c r="I202" s="4">
        <v>7.0000000000000001E-3</v>
      </c>
      <c r="J202" s="4">
        <v>6.9999999999999999E-6</v>
      </c>
      <c r="K202" s="4">
        <v>1.5432339999999999E-2</v>
      </c>
      <c r="L202" s="4">
        <v>1.2500000000000001E-2</v>
      </c>
      <c r="M202" s="4">
        <v>3</v>
      </c>
      <c r="N202" s="4">
        <v>8.2425705990000004</v>
      </c>
      <c r="O202" s="4">
        <f t="shared" si="46"/>
        <v>2.5441272143766646E-3</v>
      </c>
      <c r="P202" s="4">
        <f t="shared" si="47"/>
        <v>1.7793633426790521</v>
      </c>
      <c r="Q202" s="4">
        <f t="shared" si="51"/>
        <v>4.5195828904047923</v>
      </c>
      <c r="R202" s="4">
        <f t="shared" si="48"/>
        <v>1.1539980651435007</v>
      </c>
      <c r="S202" s="4">
        <f t="shared" si="49"/>
        <v>2.773367135648884</v>
      </c>
      <c r="T202" s="4">
        <f t="shared" si="50"/>
        <v>7.349422909469542</v>
      </c>
      <c r="U202" s="4">
        <v>33.700000000000003</v>
      </c>
      <c r="V202" s="4">
        <v>0.32</v>
      </c>
      <c r="W202" s="4">
        <v>0.55000000000000004</v>
      </c>
      <c r="Y202" s="4" t="s">
        <v>610</v>
      </c>
    </row>
    <row r="203" spans="1:25" x14ac:dyDescent="0.25">
      <c r="A203" s="4" t="s">
        <v>61</v>
      </c>
      <c r="B203" s="4" t="s">
        <v>62</v>
      </c>
      <c r="C203" s="4">
        <v>2</v>
      </c>
      <c r="D203" s="4">
        <v>1</v>
      </c>
      <c r="E203" s="4">
        <f t="shared" si="45"/>
        <v>2</v>
      </c>
      <c r="F203" s="4">
        <v>32.972843070000003</v>
      </c>
      <c r="G203" s="4">
        <v>87.378034139999997</v>
      </c>
      <c r="H203" s="4">
        <v>13.72</v>
      </c>
      <c r="I203" s="4">
        <v>1.372E-2</v>
      </c>
      <c r="J203" s="4">
        <v>1.3699999999999999E-5</v>
      </c>
      <c r="K203" s="4">
        <v>3.0247386000000001E-2</v>
      </c>
      <c r="L203" s="4">
        <v>1.2500000000000001E-2</v>
      </c>
      <c r="M203" s="4">
        <v>3</v>
      </c>
      <c r="N203" s="4">
        <v>10.315288199999999</v>
      </c>
      <c r="O203" s="4">
        <f t="shared" si="46"/>
        <v>5.3961656859975192E-2</v>
      </c>
      <c r="P203" s="4">
        <f t="shared" si="47"/>
        <v>4.9254599269522767</v>
      </c>
      <c r="Q203" s="4">
        <f t="shared" si="51"/>
        <v>12.510668214458784</v>
      </c>
      <c r="R203" s="4">
        <f t="shared" si="48"/>
        <v>24.476624933083794</v>
      </c>
      <c r="S203" s="4">
        <f t="shared" si="49"/>
        <v>58.823900343868765</v>
      </c>
      <c r="T203" s="4">
        <f t="shared" si="50"/>
        <v>155.88333591125223</v>
      </c>
      <c r="U203" s="4">
        <v>33.700000000000003</v>
      </c>
      <c r="V203" s="4">
        <v>0.32</v>
      </c>
      <c r="W203" s="4">
        <v>0.55000000000000004</v>
      </c>
    </row>
    <row r="204" spans="1:25" x14ac:dyDescent="0.25">
      <c r="A204" s="4" t="s">
        <v>61</v>
      </c>
      <c r="B204" s="4" t="s">
        <v>62</v>
      </c>
      <c r="C204" s="4">
        <v>3</v>
      </c>
      <c r="D204" s="4">
        <v>1</v>
      </c>
      <c r="E204" s="4">
        <f t="shared" si="45"/>
        <v>3</v>
      </c>
      <c r="F204" s="4">
        <v>91.492429720000004</v>
      </c>
      <c r="G204" s="4">
        <v>242.45493880000001</v>
      </c>
      <c r="H204" s="4">
        <v>38.070000010000001</v>
      </c>
      <c r="I204" s="4">
        <v>3.807E-2</v>
      </c>
      <c r="J204" s="4">
        <v>3.8099999999999998E-5</v>
      </c>
      <c r="K204" s="4">
        <v>8.3929882999999997E-2</v>
      </c>
      <c r="L204" s="4">
        <v>1.2500000000000001E-2</v>
      </c>
      <c r="M204" s="4">
        <v>3</v>
      </c>
      <c r="N204" s="4">
        <v>14.495202539999999</v>
      </c>
      <c r="O204" s="4">
        <f t="shared" si="46"/>
        <v>0.16925822579919275</v>
      </c>
      <c r="P204" s="4">
        <f t="shared" si="47"/>
        <v>7.2099949321631094</v>
      </c>
      <c r="Q204" s="4">
        <f t="shared" si="51"/>
        <v>18.313387127694298</v>
      </c>
      <c r="R204" s="4">
        <f t="shared" si="48"/>
        <v>76.774331086170292</v>
      </c>
      <c r="S204" s="4">
        <f t="shared" si="49"/>
        <v>184.5093272919257</v>
      </c>
      <c r="T204" s="4">
        <f t="shared" si="50"/>
        <v>488.94971732360307</v>
      </c>
      <c r="U204" s="4">
        <v>33.700000000000003</v>
      </c>
      <c r="V204" s="4">
        <v>0.32</v>
      </c>
      <c r="W204" s="4">
        <v>0.55000000000000004</v>
      </c>
    </row>
    <row r="205" spans="1:25" x14ac:dyDescent="0.25">
      <c r="A205" s="4" t="s">
        <v>61</v>
      </c>
      <c r="B205" s="4" t="s">
        <v>62</v>
      </c>
      <c r="C205" s="4">
        <v>4</v>
      </c>
      <c r="D205" s="4">
        <v>1</v>
      </c>
      <c r="E205" s="4">
        <f t="shared" si="45"/>
        <v>4</v>
      </c>
      <c r="F205" s="4">
        <v>197.62076429999999</v>
      </c>
      <c r="G205" s="4">
        <v>523.6950253</v>
      </c>
      <c r="H205" s="4">
        <v>82.230000029999999</v>
      </c>
      <c r="I205" s="4">
        <v>8.2229999999999998E-2</v>
      </c>
      <c r="J205" s="4">
        <v>8.2200000000000006E-5</v>
      </c>
      <c r="K205" s="4">
        <v>0.181285903</v>
      </c>
      <c r="L205" s="4">
        <v>1.2500000000000001E-2</v>
      </c>
      <c r="M205" s="4">
        <v>3</v>
      </c>
      <c r="N205" s="4">
        <v>18.73728916</v>
      </c>
      <c r="O205" s="4">
        <f t="shared" si="46"/>
        <v>0.31503247839267406</v>
      </c>
      <c r="P205" s="4">
        <f t="shared" si="47"/>
        <v>8.8689078263580932</v>
      </c>
      <c r="Q205" s="4">
        <f t="shared" si="51"/>
        <v>22.527025878949555</v>
      </c>
      <c r="R205" s="4">
        <f t="shared" si="48"/>
        <v>142.89649844085332</v>
      </c>
      <c r="S205" s="4">
        <f t="shared" si="49"/>
        <v>343.41864561608588</v>
      </c>
      <c r="T205" s="4">
        <f t="shared" si="50"/>
        <v>910.0594108826275</v>
      </c>
      <c r="U205" s="4">
        <v>33.700000000000003</v>
      </c>
      <c r="V205" s="4">
        <v>0.32</v>
      </c>
      <c r="W205" s="4">
        <v>0.55000000000000004</v>
      </c>
    </row>
    <row r="206" spans="1:25" x14ac:dyDescent="0.25">
      <c r="A206" s="4" t="s">
        <v>61</v>
      </c>
      <c r="B206" s="4" t="s">
        <v>62</v>
      </c>
      <c r="C206" s="4">
        <v>5</v>
      </c>
      <c r="D206" s="4">
        <v>1</v>
      </c>
      <c r="E206" s="4">
        <f t="shared" si="45"/>
        <v>5</v>
      </c>
      <c r="F206" s="4">
        <v>286.37346789999998</v>
      </c>
      <c r="G206" s="4">
        <v>758.88968990000001</v>
      </c>
      <c r="H206" s="4">
        <v>119.16</v>
      </c>
      <c r="I206" s="4">
        <v>0.11916</v>
      </c>
      <c r="J206" s="4">
        <v>1.1916E-4</v>
      </c>
      <c r="K206" s="4">
        <v>0.26270251900000002</v>
      </c>
      <c r="L206" s="4">
        <v>1.2500000000000001E-2</v>
      </c>
      <c r="M206" s="4">
        <v>3</v>
      </c>
      <c r="N206" s="4">
        <v>21.203464490000002</v>
      </c>
      <c r="O206" s="4">
        <f t="shared" si="46"/>
        <v>0.46162510404551982</v>
      </c>
      <c r="P206" s="4">
        <f t="shared" si="47"/>
        <v>10.073525827066911</v>
      </c>
      <c r="Q206" s="4">
        <f t="shared" si="51"/>
        <v>25.586755600749953</v>
      </c>
      <c r="R206" s="4">
        <f t="shared" si="48"/>
        <v>209.38987401253723</v>
      </c>
      <c r="S206" s="4">
        <f t="shared" si="49"/>
        <v>503.22007693472062</v>
      </c>
      <c r="T206" s="4">
        <f t="shared" si="50"/>
        <v>1333.5332038770096</v>
      </c>
      <c r="U206" s="4">
        <v>33.700000000000003</v>
      </c>
      <c r="V206" s="4">
        <v>0.32</v>
      </c>
      <c r="W206" s="4">
        <v>0.55000000000000004</v>
      </c>
    </row>
    <row r="207" spans="1:25" x14ac:dyDescent="0.25">
      <c r="A207" s="4" t="s">
        <v>61</v>
      </c>
      <c r="B207" s="4" t="s">
        <v>62</v>
      </c>
      <c r="C207" s="4">
        <v>6</v>
      </c>
      <c r="D207" s="4">
        <v>1</v>
      </c>
      <c r="E207" s="4">
        <f t="shared" si="45"/>
        <v>6</v>
      </c>
      <c r="F207" s="4">
        <v>355.75582800000001</v>
      </c>
      <c r="G207" s="4">
        <v>942.75294410000004</v>
      </c>
      <c r="H207" s="4">
        <v>148.03</v>
      </c>
      <c r="I207" s="4">
        <v>0.14802999999999999</v>
      </c>
      <c r="J207" s="4">
        <v>1.4803E-4</v>
      </c>
      <c r="K207" s="4">
        <v>0.326349899</v>
      </c>
      <c r="L207" s="4">
        <v>1.2500000000000001E-2</v>
      </c>
      <c r="M207" s="4">
        <v>3</v>
      </c>
      <c r="N207" s="4">
        <v>22.793616759999999</v>
      </c>
      <c r="O207" s="4">
        <f t="shared" si="46"/>
        <v>0.59262501419292635</v>
      </c>
      <c r="P207" s="4">
        <f t="shared" si="47"/>
        <v>10.948258028323252</v>
      </c>
      <c r="Q207" s="4">
        <f t="shared" si="51"/>
        <v>27.808575391941062</v>
      </c>
      <c r="R207" s="4">
        <f t="shared" si="48"/>
        <v>268.81050439210674</v>
      </c>
      <c r="S207" s="4">
        <f t="shared" si="49"/>
        <v>646.0238029130179</v>
      </c>
      <c r="T207" s="4">
        <f t="shared" si="50"/>
        <v>1711.9630777194973</v>
      </c>
      <c r="U207" s="4">
        <v>33.700000000000003</v>
      </c>
      <c r="V207" s="4">
        <v>0.32</v>
      </c>
      <c r="W207" s="4">
        <v>0.55000000000000004</v>
      </c>
    </row>
    <row r="208" spans="1:25" x14ac:dyDescent="0.25">
      <c r="A208" s="4" t="s">
        <v>61</v>
      </c>
      <c r="B208" s="4" t="s">
        <v>62</v>
      </c>
      <c r="C208" s="4">
        <v>7</v>
      </c>
      <c r="D208" s="4">
        <v>1</v>
      </c>
      <c r="E208" s="4">
        <f t="shared" si="45"/>
        <v>7</v>
      </c>
      <c r="F208" s="4">
        <v>418.3129055</v>
      </c>
      <c r="G208" s="4">
        <v>1108.5291999999999</v>
      </c>
      <c r="H208" s="4">
        <v>174.06</v>
      </c>
      <c r="I208" s="4">
        <v>0.17405999999999999</v>
      </c>
      <c r="J208" s="4">
        <v>1.7406E-4</v>
      </c>
      <c r="K208" s="4">
        <v>0.38373615700000002</v>
      </c>
      <c r="L208" s="4">
        <v>1.2500000000000001E-2</v>
      </c>
      <c r="M208" s="4">
        <v>3</v>
      </c>
      <c r="N208" s="4">
        <v>24.058192120000001</v>
      </c>
      <c r="O208" s="4">
        <f t="shared" si="46"/>
        <v>0.70187215487787324</v>
      </c>
      <c r="P208" s="4">
        <f t="shared" si="47"/>
        <v>11.583443973962897</v>
      </c>
      <c r="Q208" s="4">
        <f t="shared" si="51"/>
        <v>29.421947693865757</v>
      </c>
      <c r="R208" s="4">
        <f t="shared" si="48"/>
        <v>318.36423278291642</v>
      </c>
      <c r="S208" s="4">
        <f t="shared" si="49"/>
        <v>765.1147146909791</v>
      </c>
      <c r="T208" s="4">
        <f t="shared" si="50"/>
        <v>2027.5539939310945</v>
      </c>
      <c r="U208" s="4">
        <v>33.700000000000003</v>
      </c>
      <c r="V208" s="4">
        <v>0.32</v>
      </c>
      <c r="W208" s="4">
        <v>0.55000000000000004</v>
      </c>
    </row>
    <row r="209" spans="1:25" x14ac:dyDescent="0.25">
      <c r="A209" s="4" t="s">
        <v>61</v>
      </c>
      <c r="B209" s="4" t="s">
        <v>62</v>
      </c>
      <c r="C209" s="4">
        <v>8</v>
      </c>
      <c r="D209" s="4">
        <v>1</v>
      </c>
      <c r="E209" s="4">
        <f t="shared" si="45"/>
        <v>8</v>
      </c>
      <c r="F209" s="4">
        <v>455.49146839999997</v>
      </c>
      <c r="G209" s="4">
        <v>1207.0523909999999</v>
      </c>
      <c r="H209" s="4">
        <v>189.53</v>
      </c>
      <c r="I209" s="4">
        <v>0.18953</v>
      </c>
      <c r="J209" s="4">
        <v>1.8953000000000001E-4</v>
      </c>
      <c r="K209" s="4">
        <v>0.41784162899999999</v>
      </c>
      <c r="L209" s="4">
        <v>1.2500000000000001E-2</v>
      </c>
      <c r="M209" s="4">
        <v>3</v>
      </c>
      <c r="N209" s="4">
        <v>24.750804309999999</v>
      </c>
      <c r="O209" s="4">
        <f t="shared" si="46"/>
        <v>0.7890982822677115</v>
      </c>
      <c r="P209" s="4">
        <f t="shared" si="47"/>
        <v>12.044683636751865</v>
      </c>
      <c r="Q209" s="4">
        <f t="shared" si="51"/>
        <v>30.593496437349735</v>
      </c>
      <c r="R209" s="4">
        <f t="shared" si="48"/>
        <v>357.92938568447693</v>
      </c>
      <c r="S209" s="4">
        <f t="shared" si="49"/>
        <v>860.20039818427529</v>
      </c>
      <c r="T209" s="4">
        <f t="shared" si="50"/>
        <v>2279.5310551883294</v>
      </c>
      <c r="U209" s="4">
        <v>33.700000000000003</v>
      </c>
      <c r="V209" s="4">
        <v>0.32</v>
      </c>
      <c r="W209" s="4">
        <v>0.55000000000000004</v>
      </c>
    </row>
    <row r="210" spans="1:25" x14ac:dyDescent="0.25">
      <c r="A210" s="4" t="s">
        <v>61</v>
      </c>
      <c r="B210" s="4" t="s">
        <v>62</v>
      </c>
      <c r="C210" s="4">
        <v>9</v>
      </c>
      <c r="D210" s="4">
        <v>1</v>
      </c>
      <c r="E210" s="4">
        <f t="shared" si="45"/>
        <v>9</v>
      </c>
      <c r="F210" s="4">
        <v>520.11535690000005</v>
      </c>
      <c r="G210" s="4">
        <v>1378.3056959999999</v>
      </c>
      <c r="H210" s="4">
        <v>216.42</v>
      </c>
      <c r="I210" s="4">
        <v>0.21642</v>
      </c>
      <c r="J210" s="4">
        <v>2.1641999999999999E-4</v>
      </c>
      <c r="K210" s="4">
        <v>0.47712386000000001</v>
      </c>
      <c r="L210" s="4">
        <v>1.2500000000000001E-2</v>
      </c>
      <c r="M210" s="4">
        <v>3</v>
      </c>
      <c r="N210" s="4">
        <v>25.869962149999999</v>
      </c>
      <c r="O210" s="4">
        <f t="shared" si="46"/>
        <v>0.85677353898074948</v>
      </c>
      <c r="P210" s="4">
        <f t="shared" si="47"/>
        <v>12.379612373746269</v>
      </c>
      <c r="Q210" s="4">
        <f t="shared" si="51"/>
        <v>31.444215429315523</v>
      </c>
      <c r="R210" s="4">
        <f t="shared" si="48"/>
        <v>388.6264022737476</v>
      </c>
      <c r="S210" s="4">
        <f t="shared" si="49"/>
        <v>933.97356951152983</v>
      </c>
      <c r="T210" s="4">
        <f t="shared" si="50"/>
        <v>2475.029959205554</v>
      </c>
      <c r="U210" s="4">
        <v>33.700000000000003</v>
      </c>
      <c r="V210" s="4">
        <v>0.32</v>
      </c>
      <c r="W210" s="4">
        <v>0.55000000000000004</v>
      </c>
    </row>
    <row r="211" spans="1:25" x14ac:dyDescent="0.25">
      <c r="A211" s="4" t="s">
        <v>61</v>
      </c>
      <c r="B211" s="4" t="s">
        <v>62</v>
      </c>
      <c r="C211" s="4">
        <v>10</v>
      </c>
      <c r="D211" s="4">
        <v>1</v>
      </c>
      <c r="E211" s="4">
        <f t="shared" si="45"/>
        <v>10</v>
      </c>
      <c r="F211" s="4">
        <v>647.62076430000002</v>
      </c>
      <c r="G211" s="4">
        <v>1716.195025</v>
      </c>
      <c r="H211" s="4">
        <v>269.47500000000002</v>
      </c>
      <c r="I211" s="4">
        <v>0.26947500000000002</v>
      </c>
      <c r="J211" s="4">
        <v>2.6947499999999998E-4</v>
      </c>
      <c r="K211" s="4">
        <v>0.59408997500000005</v>
      </c>
      <c r="L211" s="4">
        <v>1.2500000000000001E-2</v>
      </c>
      <c r="M211" s="4">
        <v>3</v>
      </c>
      <c r="N211" s="4">
        <v>27.831470670000002</v>
      </c>
      <c r="O211" s="4">
        <f t="shared" si="46"/>
        <v>0.9082682453704467</v>
      </c>
      <c r="P211" s="4">
        <f t="shared" si="47"/>
        <v>12.622820553603063</v>
      </c>
      <c r="Q211" s="4">
        <f t="shared" si="51"/>
        <v>32.061964206151778</v>
      </c>
      <c r="R211" s="4">
        <f t="shared" si="48"/>
        <v>411.98403596558438</v>
      </c>
      <c r="S211" s="4">
        <f t="shared" si="49"/>
        <v>990.10823351498277</v>
      </c>
      <c r="T211" s="4">
        <f t="shared" si="50"/>
        <v>2623.7868188147045</v>
      </c>
      <c r="U211" s="4">
        <v>33.700000000000003</v>
      </c>
      <c r="V211" s="4">
        <v>0.32</v>
      </c>
      <c r="W211" s="4">
        <v>0.55000000000000004</v>
      </c>
    </row>
    <row r="212" spans="1:25" x14ac:dyDescent="0.25">
      <c r="A212" s="4" t="s">
        <v>63</v>
      </c>
      <c r="B212" s="4" t="s">
        <v>64</v>
      </c>
      <c r="C212" s="4">
        <v>1</v>
      </c>
      <c r="D212" s="4">
        <v>2</v>
      </c>
      <c r="E212" s="4">
        <f t="shared" si="45"/>
        <v>2</v>
      </c>
      <c r="F212" s="4">
        <v>127.5414564</v>
      </c>
      <c r="G212" s="4">
        <v>337.98485950000003</v>
      </c>
      <c r="H212" s="4">
        <v>53.070000010000001</v>
      </c>
      <c r="I212" s="4">
        <v>5.3069999999999999E-2</v>
      </c>
      <c r="J212" s="4">
        <v>5.3100000000000003E-5</v>
      </c>
      <c r="K212" s="4">
        <v>0.11699918300000001</v>
      </c>
      <c r="L212" s="4">
        <v>1.2E-2</v>
      </c>
      <c r="M212" s="4">
        <v>3.1</v>
      </c>
      <c r="N212" s="4">
        <v>14.99760408</v>
      </c>
      <c r="O212" s="4">
        <f t="shared" si="46"/>
        <v>0.60670467650071125</v>
      </c>
      <c r="P212" s="4">
        <f t="shared" si="47"/>
        <v>10.0407705456392</v>
      </c>
      <c r="Q212" s="4">
        <f t="shared" si="51"/>
        <v>25.503557185923569</v>
      </c>
      <c r="R212" s="4">
        <f t="shared" si="48"/>
        <v>275.19693938216619</v>
      </c>
      <c r="S212" s="4">
        <f t="shared" si="49"/>
        <v>661.37212060121658</v>
      </c>
      <c r="T212" s="4">
        <f t="shared" si="50"/>
        <v>1752.6361195932238</v>
      </c>
      <c r="U212" s="4">
        <v>42.5</v>
      </c>
      <c r="V212" s="4">
        <v>0.47</v>
      </c>
      <c r="W212" s="4">
        <v>0.05</v>
      </c>
      <c r="Y212" s="4" t="s">
        <v>611</v>
      </c>
    </row>
    <row r="213" spans="1:25" x14ac:dyDescent="0.25">
      <c r="A213" s="4" t="s">
        <v>63</v>
      </c>
      <c r="B213" s="4" t="s">
        <v>64</v>
      </c>
      <c r="C213" s="4">
        <v>2</v>
      </c>
      <c r="D213" s="4">
        <v>2</v>
      </c>
      <c r="E213" s="4">
        <f t="shared" si="45"/>
        <v>4</v>
      </c>
      <c r="F213" s="4">
        <v>347.4885845</v>
      </c>
      <c r="G213" s="4">
        <v>920.84474890000001</v>
      </c>
      <c r="H213" s="4">
        <v>144.59</v>
      </c>
      <c r="I213" s="4">
        <v>0.14459</v>
      </c>
      <c r="J213" s="4">
        <v>1.4459E-4</v>
      </c>
      <c r="K213" s="4">
        <v>0.31876600599999999</v>
      </c>
      <c r="L213" s="4">
        <v>1.2E-2</v>
      </c>
      <c r="M213" s="4">
        <v>3.1</v>
      </c>
      <c r="N213" s="4">
        <v>20.722289929999999</v>
      </c>
      <c r="O213" s="4">
        <f t="shared" si="46"/>
        <v>1.7451540389025069</v>
      </c>
      <c r="P213" s="4">
        <f t="shared" si="47"/>
        <v>14.118392257772612</v>
      </c>
      <c r="Q213" s="4">
        <f t="shared" si="51"/>
        <v>35.860716334742435</v>
      </c>
      <c r="R213" s="4">
        <f t="shared" si="48"/>
        <v>791.58949791914563</v>
      </c>
      <c r="S213" s="4">
        <f t="shared" si="49"/>
        <v>1902.4020618100112</v>
      </c>
      <c r="T213" s="4">
        <f t="shared" si="50"/>
        <v>5041.3654637965292</v>
      </c>
      <c r="U213" s="4">
        <v>42.5</v>
      </c>
      <c r="V213" s="4">
        <v>0.47</v>
      </c>
      <c r="W213" s="4">
        <v>0.05</v>
      </c>
    </row>
    <row r="214" spans="1:25" x14ac:dyDescent="0.25">
      <c r="A214" s="4" t="s">
        <v>63</v>
      </c>
      <c r="B214" s="4" t="s">
        <v>64</v>
      </c>
      <c r="C214" s="4">
        <v>3</v>
      </c>
      <c r="D214" s="4">
        <v>2</v>
      </c>
      <c r="E214" s="4">
        <f t="shared" si="45"/>
        <v>6</v>
      </c>
      <c r="F214" s="4">
        <v>732.42009129999997</v>
      </c>
      <c r="G214" s="4">
        <v>1940.9132420000001</v>
      </c>
      <c r="H214" s="4">
        <v>304.76</v>
      </c>
      <c r="I214" s="4">
        <v>0.30475999999999998</v>
      </c>
      <c r="J214" s="4">
        <v>3.0476E-4</v>
      </c>
      <c r="K214" s="4">
        <v>0.67187999099999995</v>
      </c>
      <c r="L214" s="4">
        <v>1.2E-2</v>
      </c>
      <c r="M214" s="4">
        <v>3.1</v>
      </c>
      <c r="N214" s="4">
        <v>26.35698417</v>
      </c>
      <c r="O214" s="4">
        <f t="shared" si="46"/>
        <v>2.4308079206819979</v>
      </c>
      <c r="P214" s="4">
        <f t="shared" si="47"/>
        <v>15.711224800594193</v>
      </c>
      <c r="Q214" s="4">
        <f t="shared" si="51"/>
        <v>39.906510993509251</v>
      </c>
      <c r="R214" s="4">
        <f t="shared" si="48"/>
        <v>1102.5972370213451</v>
      </c>
      <c r="S214" s="4">
        <f t="shared" si="49"/>
        <v>2649.8371473716534</v>
      </c>
      <c r="T214" s="4">
        <f t="shared" si="50"/>
        <v>7022.0684405348811</v>
      </c>
      <c r="U214" s="4">
        <v>42.5</v>
      </c>
      <c r="V214" s="4">
        <v>0.47</v>
      </c>
      <c r="W214" s="4">
        <v>0.05</v>
      </c>
    </row>
    <row r="215" spans="1:25" x14ac:dyDescent="0.25">
      <c r="A215" s="4" t="s">
        <v>63</v>
      </c>
      <c r="B215" s="4" t="s">
        <v>64</v>
      </c>
      <c r="C215" s="4">
        <v>4</v>
      </c>
      <c r="D215" s="4">
        <v>2</v>
      </c>
      <c r="E215" s="4">
        <f t="shared" si="45"/>
        <v>8</v>
      </c>
      <c r="F215" s="4">
        <v>1115.2006730000001</v>
      </c>
      <c r="G215" s="4">
        <v>2955.281782</v>
      </c>
      <c r="H215" s="4">
        <v>464.03500000000003</v>
      </c>
      <c r="I215" s="4">
        <v>0.46403499999999998</v>
      </c>
      <c r="J215" s="4">
        <v>4.6403500000000001E-4</v>
      </c>
      <c r="K215" s="4">
        <v>1.023020842</v>
      </c>
      <c r="L215" s="4">
        <v>1.2E-2</v>
      </c>
      <c r="M215" s="4">
        <v>3.1</v>
      </c>
      <c r="N215" s="4">
        <v>30.185377429999999</v>
      </c>
      <c r="O215" s="4">
        <f t="shared" si="46"/>
        <v>2.741822891893761</v>
      </c>
      <c r="P215" s="4">
        <f t="shared" si="47"/>
        <v>16.333429528885198</v>
      </c>
      <c r="Q215" s="4">
        <f t="shared" si="51"/>
        <v>41.486911003368398</v>
      </c>
      <c r="R215" s="4">
        <f t="shared" si="48"/>
        <v>1243.6714226913305</v>
      </c>
      <c r="S215" s="4">
        <f t="shared" si="49"/>
        <v>2988.8762862084363</v>
      </c>
      <c r="T215" s="4">
        <f t="shared" si="50"/>
        <v>7920.5221584523561</v>
      </c>
      <c r="U215" s="4">
        <v>42.5</v>
      </c>
      <c r="V215" s="4">
        <v>0.47</v>
      </c>
      <c r="W215" s="4">
        <v>0.05</v>
      </c>
    </row>
    <row r="216" spans="1:25" x14ac:dyDescent="0.25">
      <c r="A216" s="4" t="s">
        <v>63</v>
      </c>
      <c r="B216" s="4" t="s">
        <v>64</v>
      </c>
      <c r="C216" s="4">
        <v>5</v>
      </c>
      <c r="D216" s="4">
        <v>2</v>
      </c>
      <c r="E216" s="4">
        <f t="shared" si="45"/>
        <v>10</v>
      </c>
      <c r="F216" s="4">
        <v>1550.4325879999999</v>
      </c>
      <c r="G216" s="4">
        <v>4108.6463590000003</v>
      </c>
      <c r="H216" s="4">
        <v>645.13499990000003</v>
      </c>
      <c r="I216" s="4">
        <v>0.64513500000000001</v>
      </c>
      <c r="J216" s="4">
        <v>6.4513500000000002E-4</v>
      </c>
      <c r="K216" s="4">
        <v>1.422277523</v>
      </c>
      <c r="L216" s="4">
        <v>1.2E-2</v>
      </c>
      <c r="M216" s="4">
        <v>3.1</v>
      </c>
      <c r="N216" s="4">
        <v>33.570503690000002</v>
      </c>
      <c r="O216" s="4">
        <f t="shared" si="46"/>
        <v>2.870289386316494</v>
      </c>
      <c r="P216" s="4">
        <f t="shared" si="47"/>
        <v>16.576480015047345</v>
      </c>
      <c r="Q216" s="4">
        <f t="shared" si="51"/>
        <v>42.104259238220259</v>
      </c>
      <c r="R216" s="4">
        <f t="shared" si="48"/>
        <v>1301.9429136615354</v>
      </c>
      <c r="S216" s="4">
        <f t="shared" si="49"/>
        <v>3128.9183217052046</v>
      </c>
      <c r="T216" s="4">
        <f t="shared" si="50"/>
        <v>8291.6335525187915</v>
      </c>
      <c r="U216" s="4">
        <v>42.5</v>
      </c>
      <c r="V216" s="4">
        <v>0.47</v>
      </c>
      <c r="W216" s="4">
        <v>0.05</v>
      </c>
    </row>
    <row r="217" spans="1:25" x14ac:dyDescent="0.25">
      <c r="A217" s="4" t="s">
        <v>63</v>
      </c>
      <c r="B217" s="4" t="s">
        <v>64</v>
      </c>
      <c r="C217" s="4">
        <v>6</v>
      </c>
      <c r="D217" s="4">
        <v>2</v>
      </c>
      <c r="E217" s="4">
        <f t="shared" si="45"/>
        <v>12</v>
      </c>
      <c r="F217" s="4">
        <v>1976.4359529999999</v>
      </c>
      <c r="G217" s="4">
        <v>5237.5552749999997</v>
      </c>
      <c r="H217" s="4">
        <v>822.39499999999998</v>
      </c>
      <c r="I217" s="4">
        <v>0.82239499999999999</v>
      </c>
      <c r="J217" s="4">
        <v>8.2239499999999996E-4</v>
      </c>
      <c r="K217" s="4">
        <v>1.813068465</v>
      </c>
      <c r="L217" s="4">
        <v>1.2E-2</v>
      </c>
      <c r="M217" s="4">
        <v>3.1</v>
      </c>
      <c r="N217" s="4">
        <v>36.305087579999999</v>
      </c>
      <c r="O217" s="4">
        <f t="shared" si="46"/>
        <v>2.9215594884746614</v>
      </c>
      <c r="P217" s="4">
        <f t="shared" si="47"/>
        <v>16.671422300339703</v>
      </c>
      <c r="Q217" s="4">
        <f t="shared" si="51"/>
        <v>42.345412642862847</v>
      </c>
      <c r="R217" s="4">
        <f t="shared" si="48"/>
        <v>1325.198668466521</v>
      </c>
      <c r="S217" s="4">
        <f t="shared" si="49"/>
        <v>3184.8081433946668</v>
      </c>
      <c r="T217" s="4">
        <f t="shared" si="50"/>
        <v>8439.7415799958671</v>
      </c>
      <c r="U217" s="4">
        <v>42.5</v>
      </c>
      <c r="V217" s="4">
        <v>0.47</v>
      </c>
      <c r="W217" s="4">
        <v>0.05</v>
      </c>
    </row>
    <row r="218" spans="1:25" x14ac:dyDescent="0.25">
      <c r="A218" s="4" t="s">
        <v>63</v>
      </c>
      <c r="B218" s="4" t="s">
        <v>64</v>
      </c>
      <c r="C218" s="4">
        <v>7</v>
      </c>
      <c r="D218" s="4">
        <v>2</v>
      </c>
      <c r="E218" s="4">
        <f t="shared" si="45"/>
        <v>14</v>
      </c>
      <c r="F218" s="4">
        <v>2275.6669069999998</v>
      </c>
      <c r="G218" s="4">
        <v>6030.517304</v>
      </c>
      <c r="H218" s="4">
        <v>946.90499999999997</v>
      </c>
      <c r="I218" s="4">
        <v>0.946905</v>
      </c>
      <c r="J218" s="4">
        <v>9.4690499999999995E-4</v>
      </c>
      <c r="K218" s="4">
        <v>2.0875657009999999</v>
      </c>
      <c r="L218" s="4">
        <v>1.2E-2</v>
      </c>
      <c r="M218" s="4">
        <v>3.1</v>
      </c>
      <c r="N218" s="4">
        <v>37.994242890000002</v>
      </c>
      <c r="O218" s="4">
        <f t="shared" si="46"/>
        <v>2.9417543425699604</v>
      </c>
      <c r="P218" s="4">
        <f t="shared" si="47"/>
        <v>16.708509399727451</v>
      </c>
      <c r="Q218" s="4">
        <f t="shared" si="51"/>
        <v>42.439613875307721</v>
      </c>
      <c r="R218" s="4">
        <f t="shared" si="48"/>
        <v>1334.3589110912358</v>
      </c>
      <c r="S218" s="4">
        <f t="shared" si="49"/>
        <v>3206.82266544397</v>
      </c>
      <c r="T218" s="4">
        <f t="shared" si="50"/>
        <v>8498.0800634265197</v>
      </c>
      <c r="U218" s="4">
        <v>42.5</v>
      </c>
      <c r="V218" s="4">
        <v>0.47</v>
      </c>
      <c r="W218" s="4">
        <v>0.05</v>
      </c>
    </row>
    <row r="219" spans="1:25" x14ac:dyDescent="0.25">
      <c r="A219" s="4" t="s">
        <v>63</v>
      </c>
      <c r="B219" s="4" t="s">
        <v>64</v>
      </c>
      <c r="C219" s="4">
        <v>8</v>
      </c>
      <c r="D219" s="4">
        <v>2</v>
      </c>
      <c r="E219" s="4">
        <f t="shared" si="45"/>
        <v>16</v>
      </c>
      <c r="F219" s="4">
        <v>2451.3338140000001</v>
      </c>
      <c r="G219" s="4">
        <v>6496.0346079999999</v>
      </c>
      <c r="H219" s="4">
        <v>1020</v>
      </c>
      <c r="I219" s="4">
        <v>1.02</v>
      </c>
      <c r="J219" s="4">
        <v>1.0200000000000001E-3</v>
      </c>
      <c r="K219" s="4">
        <v>2.2487124000000001</v>
      </c>
      <c r="L219" s="4">
        <v>1.2E-2</v>
      </c>
      <c r="M219" s="4">
        <v>3.1</v>
      </c>
      <c r="N219" s="4">
        <v>38.916622109999999</v>
      </c>
      <c r="O219" s="4">
        <f t="shared" si="46"/>
        <v>2.9496686292408216</v>
      </c>
      <c r="P219" s="4">
        <f t="shared" si="47"/>
        <v>16.722996653081008</v>
      </c>
      <c r="Q219" s="4">
        <f t="shared" si="51"/>
        <v>42.476411498825762</v>
      </c>
      <c r="R219" s="4">
        <f t="shared" si="48"/>
        <v>1337.9487754083796</v>
      </c>
      <c r="S219" s="4">
        <f t="shared" si="49"/>
        <v>3215.4500730794989</v>
      </c>
      <c r="T219" s="4">
        <f t="shared" si="50"/>
        <v>8520.9426936606724</v>
      </c>
      <c r="U219" s="4">
        <v>42.5</v>
      </c>
      <c r="V219" s="4">
        <v>0.47</v>
      </c>
      <c r="W219" s="4">
        <v>0.05</v>
      </c>
    </row>
    <row r="220" spans="1:25" x14ac:dyDescent="0.25">
      <c r="A220" s="4" t="s">
        <v>63</v>
      </c>
      <c r="B220" s="4" t="s">
        <v>64</v>
      </c>
      <c r="C220" s="4">
        <v>9</v>
      </c>
      <c r="D220" s="4">
        <v>2</v>
      </c>
      <c r="E220" s="4">
        <f t="shared" si="45"/>
        <v>18</v>
      </c>
      <c r="F220" s="4">
        <v>2643.5952900000002</v>
      </c>
      <c r="G220" s="4">
        <v>7005.5275179999999</v>
      </c>
      <c r="H220" s="4">
        <v>1100</v>
      </c>
      <c r="I220" s="4">
        <v>1.1000000000000001</v>
      </c>
      <c r="J220" s="4">
        <v>1.1000000000000001E-3</v>
      </c>
      <c r="K220" s="4">
        <v>2.4250820000000002</v>
      </c>
      <c r="L220" s="4">
        <v>1.2E-2</v>
      </c>
      <c r="M220" s="4">
        <v>3.1</v>
      </c>
      <c r="N220" s="4">
        <v>39.87616345</v>
      </c>
      <c r="O220" s="4">
        <f t="shared" si="46"/>
        <v>2.9527640833468047</v>
      </c>
      <c r="P220" s="4">
        <f t="shared" si="47"/>
        <v>16.728655777498801</v>
      </c>
      <c r="Q220" s="4">
        <f t="shared" si="51"/>
        <v>42.490785674846954</v>
      </c>
      <c r="R220" s="4">
        <f t="shared" si="48"/>
        <v>1339.3528514423369</v>
      </c>
      <c r="S220" s="4">
        <f t="shared" si="49"/>
        <v>3218.8244447064089</v>
      </c>
      <c r="T220" s="4">
        <f t="shared" si="50"/>
        <v>8529.8847784719837</v>
      </c>
      <c r="U220" s="4">
        <v>42.5</v>
      </c>
      <c r="V220" s="4">
        <v>0.47</v>
      </c>
      <c r="W220" s="4">
        <v>0.05</v>
      </c>
    </row>
    <row r="221" spans="1:25" x14ac:dyDescent="0.25">
      <c r="A221" s="4" t="s">
        <v>63</v>
      </c>
      <c r="B221" s="4" t="s">
        <v>64</v>
      </c>
      <c r="C221" s="4">
        <v>10</v>
      </c>
      <c r="D221" s="4">
        <v>2</v>
      </c>
      <c r="E221" s="4">
        <f t="shared" si="45"/>
        <v>20</v>
      </c>
      <c r="F221" s="4">
        <v>3076.18361</v>
      </c>
      <c r="G221" s="4">
        <v>8151.8865660000001</v>
      </c>
      <c r="H221" s="4">
        <v>1280</v>
      </c>
      <c r="I221" s="4">
        <v>1.28</v>
      </c>
      <c r="J221" s="4">
        <v>1.2800000000000001E-3</v>
      </c>
      <c r="K221" s="4">
        <v>2.8219135999999998</v>
      </c>
      <c r="L221" s="4">
        <v>1.2E-2</v>
      </c>
      <c r="M221" s="4">
        <v>3.1</v>
      </c>
      <c r="N221" s="4">
        <v>41.874029010000001</v>
      </c>
      <c r="O221" s="4">
        <f t="shared" si="46"/>
        <v>2.9539738513279654</v>
      </c>
      <c r="P221" s="4">
        <f t="shared" si="47"/>
        <v>16.730866389020147</v>
      </c>
      <c r="Q221" s="4">
        <f t="shared" si="51"/>
        <v>42.496400628111175</v>
      </c>
      <c r="R221" s="4">
        <f t="shared" si="48"/>
        <v>1339.9015936206536</v>
      </c>
      <c r="S221" s="4">
        <f t="shared" si="49"/>
        <v>3220.1432194680451</v>
      </c>
      <c r="T221" s="4">
        <f t="shared" si="50"/>
        <v>8533.3795315903189</v>
      </c>
      <c r="U221" s="4">
        <v>42.5</v>
      </c>
      <c r="V221" s="4">
        <v>0.47</v>
      </c>
      <c r="W221" s="4">
        <v>0.05</v>
      </c>
    </row>
    <row r="222" spans="1:25" x14ac:dyDescent="0.25">
      <c r="A222" s="4" t="s">
        <v>65</v>
      </c>
      <c r="B222" s="4" t="s">
        <v>66</v>
      </c>
      <c r="C222" s="4">
        <v>1</v>
      </c>
      <c r="D222" s="4">
        <v>3</v>
      </c>
      <c r="E222" s="4">
        <f t="shared" si="45"/>
        <v>3</v>
      </c>
      <c r="F222" s="4">
        <v>350</v>
      </c>
      <c r="G222" s="4">
        <v>927.5</v>
      </c>
      <c r="H222" s="4">
        <v>145.63499999999999</v>
      </c>
      <c r="I222" s="4">
        <v>0.14563499999999999</v>
      </c>
      <c r="J222" s="4">
        <v>1.45635E-4</v>
      </c>
      <c r="K222" s="4">
        <v>0.321069834</v>
      </c>
      <c r="L222" s="4">
        <v>1.2699999999999999E-2</v>
      </c>
      <c r="M222" s="4">
        <v>3.1</v>
      </c>
      <c r="N222" s="4">
        <v>20.394068969999999</v>
      </c>
      <c r="O222" s="4">
        <f t="shared" si="46"/>
        <v>0.71421687962519242</v>
      </c>
      <c r="P222" s="4">
        <f t="shared" si="47"/>
        <v>10.391543026968289</v>
      </c>
      <c r="Q222" s="4">
        <f t="shared" si="51"/>
        <v>26.394519288499456</v>
      </c>
      <c r="R222" s="4">
        <f t="shared" si="48"/>
        <v>323.9637123972351</v>
      </c>
      <c r="S222" s="4">
        <f t="shared" si="49"/>
        <v>778.57176735696964</v>
      </c>
      <c r="T222" s="4">
        <f t="shared" si="50"/>
        <v>2063.2151834959695</v>
      </c>
      <c r="U222" s="4">
        <v>58.5</v>
      </c>
      <c r="V222" s="4">
        <v>0.2</v>
      </c>
      <c r="W222" s="4">
        <v>0</v>
      </c>
      <c r="Y222" s="4" t="s">
        <v>607</v>
      </c>
    </row>
    <row r="223" spans="1:25" x14ac:dyDescent="0.25">
      <c r="A223" s="4" t="s">
        <v>65</v>
      </c>
      <c r="B223" s="4" t="s">
        <v>66</v>
      </c>
      <c r="C223" s="4">
        <v>2</v>
      </c>
      <c r="D223" s="4">
        <v>3</v>
      </c>
      <c r="E223" s="4">
        <f t="shared" si="45"/>
        <v>6</v>
      </c>
      <c r="F223" s="4">
        <v>1200</v>
      </c>
      <c r="G223" s="4">
        <v>3180</v>
      </c>
      <c r="H223" s="4">
        <v>499.32</v>
      </c>
      <c r="I223" s="4">
        <v>0.49931999999999999</v>
      </c>
      <c r="J223" s="4">
        <v>4.9932000000000004E-4</v>
      </c>
      <c r="K223" s="4">
        <v>1.100810858</v>
      </c>
      <c r="L223" s="4">
        <v>1.2699999999999999E-2</v>
      </c>
      <c r="M223" s="4">
        <v>3.1</v>
      </c>
      <c r="N223" s="4">
        <v>30.347369</v>
      </c>
      <c r="O223" s="4">
        <f t="shared" si="46"/>
        <v>2.7722077841252046</v>
      </c>
      <c r="P223" s="4">
        <f t="shared" si="47"/>
        <v>16.094542757140228</v>
      </c>
      <c r="Q223" s="4">
        <f t="shared" si="51"/>
        <v>40.880138603136182</v>
      </c>
      <c r="R223" s="4">
        <f t="shared" si="48"/>
        <v>1257.4537943614794</v>
      </c>
      <c r="S223" s="4">
        <f t="shared" si="49"/>
        <v>3021.9990251417435</v>
      </c>
      <c r="T223" s="4">
        <f t="shared" si="50"/>
        <v>8008.2974166256199</v>
      </c>
      <c r="U223" s="4">
        <v>58.5</v>
      </c>
      <c r="V223" s="4">
        <v>0.2</v>
      </c>
      <c r="W223" s="4">
        <v>0</v>
      </c>
    </row>
    <row r="224" spans="1:25" x14ac:dyDescent="0.25">
      <c r="A224" s="4" t="s">
        <v>65</v>
      </c>
      <c r="B224" s="4" t="s">
        <v>66</v>
      </c>
      <c r="C224" s="4">
        <v>3</v>
      </c>
      <c r="D224" s="4">
        <v>3</v>
      </c>
      <c r="E224" s="4">
        <f t="shared" si="45"/>
        <v>9</v>
      </c>
      <c r="F224" s="4">
        <v>1800</v>
      </c>
      <c r="G224" s="4">
        <v>4770</v>
      </c>
      <c r="H224" s="4">
        <v>748.98</v>
      </c>
      <c r="I224" s="4">
        <v>0.74897999999999998</v>
      </c>
      <c r="J224" s="4">
        <v>7.4898E-4</v>
      </c>
      <c r="K224" s="4">
        <v>1.6512162880000001</v>
      </c>
      <c r="L224" s="4">
        <v>1.2699999999999999E-2</v>
      </c>
      <c r="M224" s="4">
        <v>3.1</v>
      </c>
      <c r="N224" s="4">
        <v>34.587938440000002</v>
      </c>
      <c r="O224" s="4">
        <f t="shared" si="46"/>
        <v>4.8091322899113846</v>
      </c>
      <c r="P224" s="4">
        <f t="shared" si="47"/>
        <v>19.224415369699678</v>
      </c>
      <c r="Q224" s="4">
        <f t="shared" si="51"/>
        <v>48.830015039037185</v>
      </c>
      <c r="R224" s="4">
        <f t="shared" si="48"/>
        <v>2181.3883072417852</v>
      </c>
      <c r="S224" s="4">
        <f t="shared" si="49"/>
        <v>5242.4616852722547</v>
      </c>
      <c r="T224" s="4">
        <f t="shared" si="50"/>
        <v>13892.523465971475</v>
      </c>
      <c r="U224" s="4">
        <v>58.5</v>
      </c>
      <c r="V224" s="4">
        <v>0.2</v>
      </c>
      <c r="W224" s="4">
        <v>0</v>
      </c>
    </row>
    <row r="225" spans="1:25" x14ac:dyDescent="0.25">
      <c r="A225" s="4" t="s">
        <v>65</v>
      </c>
      <c r="B225" s="4" t="s">
        <v>66</v>
      </c>
      <c r="C225" s="4">
        <v>4</v>
      </c>
      <c r="D225" s="4">
        <v>3</v>
      </c>
      <c r="E225" s="4">
        <f t="shared" si="45"/>
        <v>12</v>
      </c>
      <c r="F225" s="4">
        <v>3129.99</v>
      </c>
      <c r="G225" s="4">
        <v>8294.48</v>
      </c>
      <c r="H225" s="4">
        <v>1302.388839</v>
      </c>
      <c r="I225" s="4">
        <v>1.302388839</v>
      </c>
      <c r="J225" s="4">
        <v>1.3023889999999999E-3</v>
      </c>
      <c r="K225" s="4">
        <v>2.8712724820000002</v>
      </c>
      <c r="L225" s="4">
        <v>1.2699999999999999E-2</v>
      </c>
      <c r="M225" s="4">
        <v>3.1</v>
      </c>
      <c r="N225" s="4">
        <v>41.345787909999999</v>
      </c>
      <c r="O225" s="4">
        <f t="shared" si="46"/>
        <v>6.2702716901252744</v>
      </c>
      <c r="P225" s="4">
        <f t="shared" si="47"/>
        <v>20.942125878964319</v>
      </c>
      <c r="Q225" s="4">
        <f t="shared" si="51"/>
        <v>53.192999732569369</v>
      </c>
      <c r="R225" s="4">
        <f t="shared" si="48"/>
        <v>2844.150778875849</v>
      </c>
      <c r="S225" s="4">
        <f t="shared" si="49"/>
        <v>6835.2578199371519</v>
      </c>
      <c r="T225" s="4">
        <f t="shared" si="50"/>
        <v>18113.433222833453</v>
      </c>
      <c r="U225" s="4">
        <v>58.5</v>
      </c>
      <c r="V225" s="4">
        <v>0.2</v>
      </c>
      <c r="W225" s="4">
        <v>0</v>
      </c>
    </row>
    <row r="226" spans="1:25" x14ac:dyDescent="0.25">
      <c r="A226" s="4" t="s">
        <v>65</v>
      </c>
      <c r="B226" s="4" t="s">
        <v>66</v>
      </c>
      <c r="C226" s="4">
        <v>5</v>
      </c>
      <c r="D226" s="4">
        <v>3</v>
      </c>
      <c r="E226" s="4">
        <f t="shared" si="45"/>
        <v>15</v>
      </c>
      <c r="F226" s="4">
        <v>7000</v>
      </c>
      <c r="G226" s="4">
        <v>18550</v>
      </c>
      <c r="H226" s="4">
        <v>2912.7</v>
      </c>
      <c r="I226" s="4">
        <v>2.9127000000000001</v>
      </c>
      <c r="J226" s="4">
        <v>2.9126999999999998E-3</v>
      </c>
      <c r="K226" s="4">
        <v>6.4213966740000004</v>
      </c>
      <c r="L226" s="4">
        <v>1.2699999999999999E-2</v>
      </c>
      <c r="M226" s="4">
        <v>3.1</v>
      </c>
      <c r="N226" s="4">
        <v>53.603232339999998</v>
      </c>
      <c r="O226" s="4">
        <f t="shared" si="46"/>
        <v>7.187296345346331</v>
      </c>
      <c r="P226" s="4">
        <f t="shared" si="47"/>
        <v>21.884825393889749</v>
      </c>
      <c r="Q226" s="4">
        <f t="shared" si="51"/>
        <v>55.587456500479959</v>
      </c>
      <c r="R226" s="4">
        <f t="shared" si="48"/>
        <v>3260.1066602617825</v>
      </c>
      <c r="S226" s="4">
        <f t="shared" si="49"/>
        <v>7834.9114642196164</v>
      </c>
      <c r="T226" s="4">
        <f t="shared" si="50"/>
        <v>20762.515380181983</v>
      </c>
      <c r="U226" s="4">
        <v>58.5</v>
      </c>
      <c r="V226" s="4">
        <v>0.2</v>
      </c>
      <c r="W226" s="4">
        <v>0</v>
      </c>
    </row>
    <row r="227" spans="1:25" x14ac:dyDescent="0.25">
      <c r="A227" s="4" t="s">
        <v>65</v>
      </c>
      <c r="B227" s="4" t="s">
        <v>66</v>
      </c>
      <c r="C227" s="4">
        <v>6</v>
      </c>
      <c r="D227" s="4">
        <v>3</v>
      </c>
      <c r="E227" s="4">
        <f t="shared" si="45"/>
        <v>18</v>
      </c>
      <c r="F227" s="4">
        <v>9000</v>
      </c>
      <c r="G227" s="4">
        <v>23850</v>
      </c>
      <c r="H227" s="4">
        <v>3744.9</v>
      </c>
      <c r="I227" s="4">
        <v>3.7448999999999999</v>
      </c>
      <c r="J227" s="4">
        <v>3.7448999999999998E-3</v>
      </c>
      <c r="K227" s="4">
        <v>8.2560814380000007</v>
      </c>
      <c r="L227" s="4">
        <v>1.2699999999999999E-2</v>
      </c>
      <c r="M227" s="4">
        <v>3.1</v>
      </c>
      <c r="N227" s="4">
        <v>58.129805840000003</v>
      </c>
      <c r="O227" s="4">
        <f t="shared" si="46"/>
        <v>7.7272053432386754</v>
      </c>
      <c r="P227" s="4">
        <f t="shared" si="47"/>
        <v>22.402189857021018</v>
      </c>
      <c r="Q227" s="4">
        <f t="shared" si="51"/>
        <v>56.901562236833385</v>
      </c>
      <c r="R227" s="4">
        <f t="shared" si="48"/>
        <v>3505.0055534462517</v>
      </c>
      <c r="S227" s="4">
        <f t="shared" si="49"/>
        <v>8423.4692464461714</v>
      </c>
      <c r="T227" s="4">
        <f t="shared" si="50"/>
        <v>22322.193503082355</v>
      </c>
      <c r="U227" s="4">
        <v>58.5</v>
      </c>
      <c r="V227" s="4">
        <v>0.2</v>
      </c>
      <c r="W227" s="4">
        <v>0</v>
      </c>
    </row>
    <row r="228" spans="1:25" x14ac:dyDescent="0.25">
      <c r="A228" s="4" t="s">
        <v>65</v>
      </c>
      <c r="B228" s="4" t="s">
        <v>66</v>
      </c>
      <c r="C228" s="4">
        <v>7</v>
      </c>
      <c r="D228" s="4">
        <v>3</v>
      </c>
      <c r="E228" s="4">
        <f t="shared" si="45"/>
        <v>21</v>
      </c>
      <c r="F228" s="4">
        <v>13000</v>
      </c>
      <c r="G228" s="4">
        <v>34450</v>
      </c>
      <c r="H228" s="4">
        <v>5409.3</v>
      </c>
      <c r="I228" s="4">
        <v>5.4093</v>
      </c>
      <c r="J228" s="4">
        <v>5.4092999999999997E-3</v>
      </c>
      <c r="K228" s="4">
        <v>11.92545097</v>
      </c>
      <c r="L228" s="4">
        <v>1.2699999999999999E-2</v>
      </c>
      <c r="M228" s="4">
        <v>3.1</v>
      </c>
      <c r="N228" s="4">
        <v>65.450847319999994</v>
      </c>
      <c r="O228" s="4">
        <f t="shared" si="46"/>
        <v>8.0348728577253983</v>
      </c>
      <c r="P228" s="4">
        <f t="shared" si="47"/>
        <v>22.686125494488998</v>
      </c>
      <c r="Q228" s="4">
        <f t="shared" si="51"/>
        <v>57.622758756002057</v>
      </c>
      <c r="R228" s="4">
        <f t="shared" si="48"/>
        <v>3644.561356481116</v>
      </c>
      <c r="S228" s="4">
        <f t="shared" si="49"/>
        <v>8758.8593042084012</v>
      </c>
      <c r="T228" s="4">
        <f t="shared" si="50"/>
        <v>23210.977156152261</v>
      </c>
      <c r="U228" s="4">
        <v>58.5</v>
      </c>
      <c r="V228" s="4">
        <v>0.2</v>
      </c>
      <c r="W228" s="4">
        <v>0</v>
      </c>
    </row>
    <row r="229" spans="1:25" x14ac:dyDescent="0.25">
      <c r="A229" s="4" t="s">
        <v>65</v>
      </c>
      <c r="B229" s="4" t="s">
        <v>66</v>
      </c>
      <c r="C229" s="4">
        <v>8</v>
      </c>
      <c r="D229" s="4">
        <v>3</v>
      </c>
      <c r="E229" s="4">
        <f t="shared" si="45"/>
        <v>24</v>
      </c>
      <c r="F229" s="4">
        <v>18000</v>
      </c>
      <c r="G229" s="4">
        <v>40770</v>
      </c>
      <c r="H229" s="4">
        <v>7489.8</v>
      </c>
      <c r="I229" s="4">
        <v>7.4897999999999998</v>
      </c>
      <c r="J229" s="4">
        <v>7.4897999999999996E-3</v>
      </c>
      <c r="K229" s="4">
        <v>16.512162880000002</v>
      </c>
      <c r="L229" s="4">
        <v>1.2699999999999999E-2</v>
      </c>
      <c r="M229" s="4">
        <v>3.1</v>
      </c>
      <c r="N229" s="4">
        <v>72.695130840000004</v>
      </c>
      <c r="O229" s="4">
        <f t="shared" si="46"/>
        <v>8.2071995022360511</v>
      </c>
      <c r="P229" s="4">
        <f t="shared" si="47"/>
        <v>22.841952676233198</v>
      </c>
      <c r="Q229" s="4">
        <f t="shared" si="51"/>
        <v>58.018559797632328</v>
      </c>
      <c r="R229" s="4">
        <f t="shared" si="48"/>
        <v>3722.7275005379847</v>
      </c>
      <c r="S229" s="4">
        <f t="shared" si="49"/>
        <v>8946.7135316942658</v>
      </c>
      <c r="T229" s="4">
        <f t="shared" si="50"/>
        <v>23708.790858989803</v>
      </c>
      <c r="U229" s="4">
        <v>58.5</v>
      </c>
      <c r="V229" s="4">
        <v>0.2</v>
      </c>
      <c r="W229" s="4">
        <v>0</v>
      </c>
    </row>
    <row r="230" spans="1:25" x14ac:dyDescent="0.25">
      <c r="A230" s="4" t="s">
        <v>65</v>
      </c>
      <c r="B230" s="4" t="s">
        <v>66</v>
      </c>
      <c r="C230" s="4">
        <v>9</v>
      </c>
      <c r="D230" s="4">
        <v>3</v>
      </c>
      <c r="E230" s="4">
        <f t="shared" si="45"/>
        <v>27</v>
      </c>
      <c r="F230" s="4">
        <v>30000</v>
      </c>
      <c r="G230" s="4">
        <v>79500</v>
      </c>
      <c r="H230" s="4">
        <v>12483</v>
      </c>
      <c r="I230" s="4">
        <v>12.483000000000001</v>
      </c>
      <c r="J230" s="4">
        <v>1.2482999999999999E-2</v>
      </c>
      <c r="K230" s="4">
        <v>27.52027146</v>
      </c>
      <c r="L230" s="4">
        <v>1.2699999999999999E-2</v>
      </c>
      <c r="M230" s="4">
        <v>3.1</v>
      </c>
      <c r="N230" s="4">
        <v>85.717488009999997</v>
      </c>
      <c r="O230" s="4">
        <f t="shared" si="46"/>
        <v>8.3028299656065201</v>
      </c>
      <c r="P230" s="4">
        <f t="shared" si="47"/>
        <v>22.927472446794159</v>
      </c>
      <c r="Q230" s="4">
        <f t="shared" si="51"/>
        <v>58.235780014857163</v>
      </c>
      <c r="R230" s="4">
        <f t="shared" si="48"/>
        <v>3766.1048006488736</v>
      </c>
      <c r="S230" s="4">
        <f t="shared" si="49"/>
        <v>9050.9608282837635</v>
      </c>
      <c r="T230" s="4">
        <f t="shared" si="50"/>
        <v>23985.046194951974</v>
      </c>
      <c r="U230" s="4">
        <v>58.5</v>
      </c>
      <c r="V230" s="4">
        <v>0.2</v>
      </c>
      <c r="W230" s="4">
        <v>0</v>
      </c>
    </row>
    <row r="231" spans="1:25" x14ac:dyDescent="0.25">
      <c r="A231" s="4" t="s">
        <v>65</v>
      </c>
      <c r="B231" s="4" t="s">
        <v>66</v>
      </c>
      <c r="C231" s="4">
        <v>10</v>
      </c>
      <c r="D231" s="4">
        <v>3</v>
      </c>
      <c r="E231" s="4">
        <f t="shared" si="45"/>
        <v>30</v>
      </c>
      <c r="F231" s="4">
        <v>32000</v>
      </c>
      <c r="G231" s="4">
        <v>85500</v>
      </c>
      <c r="H231" s="4">
        <v>13315.2</v>
      </c>
      <c r="I231" s="4">
        <v>13.315200000000001</v>
      </c>
      <c r="J231" s="4">
        <v>1.3315199999999999E-2</v>
      </c>
      <c r="K231" s="4">
        <v>29.354956219999998</v>
      </c>
      <c r="L231" s="4">
        <v>1.2699999999999999E-2</v>
      </c>
      <c r="M231" s="4">
        <v>3.1</v>
      </c>
      <c r="N231" s="4">
        <v>87.520735579999993</v>
      </c>
      <c r="O231" s="4">
        <f t="shared" si="46"/>
        <v>8.3556324890236819</v>
      </c>
      <c r="P231" s="4">
        <f t="shared" si="47"/>
        <v>22.974406691994101</v>
      </c>
      <c r="Q231" s="4">
        <f t="shared" si="51"/>
        <v>58.354992997665015</v>
      </c>
      <c r="R231" s="4">
        <f t="shared" si="48"/>
        <v>3790.0556508712079</v>
      </c>
      <c r="S231" s="4">
        <f t="shared" si="49"/>
        <v>9108.5211508560624</v>
      </c>
      <c r="T231" s="4">
        <f t="shared" si="50"/>
        <v>24137.581049768563</v>
      </c>
      <c r="U231" s="4">
        <v>58.5</v>
      </c>
      <c r="V231" s="4">
        <v>0.2</v>
      </c>
      <c r="W231" s="4">
        <v>0</v>
      </c>
    </row>
    <row r="232" spans="1:25" x14ac:dyDescent="0.25">
      <c r="A232" s="4" t="s">
        <v>67</v>
      </c>
      <c r="B232" s="4" t="s">
        <v>68</v>
      </c>
      <c r="C232" s="4">
        <v>1</v>
      </c>
      <c r="D232" s="4">
        <v>1</v>
      </c>
      <c r="E232" s="4">
        <f t="shared" si="45"/>
        <v>1</v>
      </c>
      <c r="F232" s="4">
        <v>24.46</v>
      </c>
      <c r="G232" s="4">
        <v>64.84</v>
      </c>
      <c r="H232" s="4">
        <v>10.177806</v>
      </c>
      <c r="I232" s="4">
        <v>1.0177805999999999E-2</v>
      </c>
      <c r="J232" s="4">
        <v>1.0200000000000001E-5</v>
      </c>
      <c r="K232" s="4">
        <v>2.2438195000000001E-2</v>
      </c>
      <c r="L232" s="4">
        <v>1.29E-2</v>
      </c>
      <c r="M232" s="4">
        <v>3.05</v>
      </c>
      <c r="N232" s="4">
        <v>8.9095793360000002</v>
      </c>
      <c r="O232" s="4">
        <f t="shared" si="46"/>
        <v>1.3890644189659731E-2</v>
      </c>
      <c r="P232" s="4">
        <f t="shared" si="47"/>
        <v>2.9973655002853401</v>
      </c>
      <c r="Q232" s="4">
        <f t="shared" si="51"/>
        <v>7.6133083707247637</v>
      </c>
      <c r="R232" s="4">
        <f t="shared" si="48"/>
        <v>6.3006977119230214</v>
      </c>
      <c r="S232" s="4">
        <f t="shared" si="49"/>
        <v>15.142267993085847</v>
      </c>
      <c r="T232" s="4">
        <f t="shared" si="50"/>
        <v>40.127010181677491</v>
      </c>
      <c r="U232" s="4">
        <v>42</v>
      </c>
      <c r="V232" s="4">
        <v>0.2</v>
      </c>
      <c r="W232" s="4">
        <v>0</v>
      </c>
      <c r="Y232" s="4" t="s">
        <v>1037</v>
      </c>
    </row>
    <row r="233" spans="1:25" x14ac:dyDescent="0.25">
      <c r="A233" s="4" t="s">
        <v>67</v>
      </c>
      <c r="B233" s="4" t="s">
        <v>68</v>
      </c>
      <c r="C233" s="4">
        <v>2</v>
      </c>
      <c r="D233" s="4">
        <v>1</v>
      </c>
      <c r="E233" s="4">
        <f t="shared" si="45"/>
        <v>2</v>
      </c>
      <c r="F233" s="4">
        <v>31.24</v>
      </c>
      <c r="G233" s="4">
        <v>82.79</v>
      </c>
      <c r="H233" s="4">
        <v>12.998964000000001</v>
      </c>
      <c r="I233" s="4">
        <v>1.2998964E-2</v>
      </c>
      <c r="J233" s="4">
        <v>1.2999999999999999E-5</v>
      </c>
      <c r="K233" s="4">
        <v>2.8657775999999999E-2</v>
      </c>
      <c r="L233" s="4">
        <v>1.29E-2</v>
      </c>
      <c r="M233" s="4">
        <v>3.05</v>
      </c>
      <c r="N233" s="4">
        <v>9.6537214660000004</v>
      </c>
      <c r="O233" s="4">
        <f t="shared" si="46"/>
        <v>8.610255495348762E-2</v>
      </c>
      <c r="P233" s="4">
        <f t="shared" si="47"/>
        <v>5.4514008135839163</v>
      </c>
      <c r="Q233" s="4">
        <f t="shared" si="51"/>
        <v>13.846558066503148</v>
      </c>
      <c r="R233" s="4">
        <f t="shared" si="48"/>
        <v>39.055508411194502</v>
      </c>
      <c r="S233" s="4">
        <f t="shared" si="49"/>
        <v>93.860870971387897</v>
      </c>
      <c r="T233" s="4">
        <f t="shared" si="50"/>
        <v>248.73130807417792</v>
      </c>
      <c r="U233" s="4">
        <v>42</v>
      </c>
      <c r="V233" s="4">
        <v>0.2</v>
      </c>
      <c r="W233" s="4">
        <v>0</v>
      </c>
    </row>
    <row r="234" spans="1:25" x14ac:dyDescent="0.25">
      <c r="A234" s="4" t="s">
        <v>67</v>
      </c>
      <c r="B234" s="4" t="s">
        <v>68</v>
      </c>
      <c r="C234" s="4">
        <v>3</v>
      </c>
      <c r="D234" s="4">
        <v>1</v>
      </c>
      <c r="E234" s="4">
        <f t="shared" si="45"/>
        <v>3</v>
      </c>
      <c r="F234" s="4">
        <v>60.65</v>
      </c>
      <c r="G234" s="4">
        <v>160.72999999999999</v>
      </c>
      <c r="H234" s="4">
        <v>25.236464999999999</v>
      </c>
      <c r="I234" s="4">
        <v>2.5236465E-2</v>
      </c>
      <c r="J234" s="4">
        <v>2.5199999999999999E-5</v>
      </c>
      <c r="K234" s="4">
        <v>5.5636814999999999E-2</v>
      </c>
      <c r="L234" s="4">
        <v>1.29E-2</v>
      </c>
      <c r="M234" s="4">
        <v>3.05</v>
      </c>
      <c r="N234" s="4">
        <v>11.99942031</v>
      </c>
      <c r="O234" s="4">
        <f t="shared" si="46"/>
        <v>0.22419470726138793</v>
      </c>
      <c r="P234" s="4">
        <f t="shared" si="47"/>
        <v>7.4605949937208234</v>
      </c>
      <c r="Q234" s="4">
        <f t="shared" si="51"/>
        <v>18.949911284050891</v>
      </c>
      <c r="R234" s="4">
        <f t="shared" si="48"/>
        <v>101.6931295467645</v>
      </c>
      <c r="S234" s="4">
        <f t="shared" si="49"/>
        <v>244.3958893217123</v>
      </c>
      <c r="T234" s="4">
        <f t="shared" si="50"/>
        <v>647.64910670253755</v>
      </c>
      <c r="U234" s="4">
        <v>42</v>
      </c>
      <c r="V234" s="4">
        <v>0.2</v>
      </c>
      <c r="W234" s="4">
        <v>0</v>
      </c>
    </row>
    <row r="235" spans="1:25" x14ac:dyDescent="0.25">
      <c r="A235" s="4" t="s">
        <v>67</v>
      </c>
      <c r="B235" s="4" t="s">
        <v>68</v>
      </c>
      <c r="C235" s="4">
        <v>4</v>
      </c>
      <c r="D235" s="4">
        <v>1</v>
      </c>
      <c r="E235" s="4">
        <f t="shared" si="45"/>
        <v>4</v>
      </c>
      <c r="F235" s="4">
        <v>230.06</v>
      </c>
      <c r="G235" s="4">
        <v>609.66999999999996</v>
      </c>
      <c r="H235" s="4">
        <v>95.727965999999995</v>
      </c>
      <c r="I235" s="4">
        <v>9.5727965999999998E-2</v>
      </c>
      <c r="J235" s="4">
        <v>9.5699999999999995E-5</v>
      </c>
      <c r="K235" s="4">
        <v>0.21104378800000001</v>
      </c>
      <c r="L235" s="4">
        <v>1.29E-2</v>
      </c>
      <c r="M235" s="4">
        <v>3.05</v>
      </c>
      <c r="N235" s="4">
        <v>18.578032220000001</v>
      </c>
      <c r="O235" s="4">
        <f t="shared" si="46"/>
        <v>0.41167557715465103</v>
      </c>
      <c r="P235" s="4">
        <f t="shared" si="47"/>
        <v>9.1055840579042098</v>
      </c>
      <c r="Q235" s="4">
        <f t="shared" si="51"/>
        <v>23.128183507076695</v>
      </c>
      <c r="R235" s="4">
        <f t="shared" si="48"/>
        <v>186.73312278517432</v>
      </c>
      <c r="S235" s="4">
        <f t="shared" si="49"/>
        <v>448.76982164185131</v>
      </c>
      <c r="T235" s="4">
        <f t="shared" si="50"/>
        <v>1189.2400273509058</v>
      </c>
      <c r="U235" s="4">
        <v>42</v>
      </c>
      <c r="V235" s="4">
        <v>0.2</v>
      </c>
      <c r="W235" s="4">
        <v>0</v>
      </c>
    </row>
    <row r="236" spans="1:25" x14ac:dyDescent="0.25">
      <c r="A236" s="4" t="s">
        <v>67</v>
      </c>
      <c r="B236" s="4" t="s">
        <v>68</v>
      </c>
      <c r="C236" s="4">
        <v>5</v>
      </c>
      <c r="D236" s="4">
        <v>1</v>
      </c>
      <c r="E236" s="4">
        <f t="shared" si="45"/>
        <v>5</v>
      </c>
      <c r="F236" s="4">
        <v>437.81</v>
      </c>
      <c r="G236" s="4">
        <v>1160.21</v>
      </c>
      <c r="H236" s="4">
        <v>182.172741</v>
      </c>
      <c r="I236" s="4">
        <v>0.182172741</v>
      </c>
      <c r="J236" s="4">
        <v>1.8217299999999999E-4</v>
      </c>
      <c r="K236" s="4">
        <v>0.40162166799999999</v>
      </c>
      <c r="L236" s="4">
        <v>1.29E-2</v>
      </c>
      <c r="M236" s="4">
        <v>3.05</v>
      </c>
      <c r="N236" s="4">
        <v>22.941450830000001</v>
      </c>
      <c r="O236" s="4">
        <f t="shared" si="46"/>
        <v>0.62700864797761546</v>
      </c>
      <c r="P236" s="4">
        <f t="shared" si="47"/>
        <v>10.452387193228118</v>
      </c>
      <c r="Q236" s="4">
        <f t="shared" si="51"/>
        <v>26.549063470799421</v>
      </c>
      <c r="R236" s="4">
        <f t="shared" si="48"/>
        <v>284.40667687747344</v>
      </c>
      <c r="S236" s="4">
        <f t="shared" si="49"/>
        <v>683.50559211120753</v>
      </c>
      <c r="T236" s="4">
        <f t="shared" si="50"/>
        <v>1811.2898190946999</v>
      </c>
      <c r="U236" s="4">
        <v>42</v>
      </c>
      <c r="V236" s="4">
        <v>0.2</v>
      </c>
      <c r="W236" s="4">
        <v>0</v>
      </c>
    </row>
    <row r="237" spans="1:25" x14ac:dyDescent="0.25">
      <c r="A237" s="4" t="s">
        <v>67</v>
      </c>
      <c r="B237" s="4" t="s">
        <v>68</v>
      </c>
      <c r="C237" s="4">
        <v>6</v>
      </c>
      <c r="D237" s="4">
        <v>1</v>
      </c>
      <c r="E237" s="4">
        <f t="shared" si="45"/>
        <v>6</v>
      </c>
      <c r="F237" s="4">
        <v>498.6</v>
      </c>
      <c r="G237" s="4">
        <v>1321.3</v>
      </c>
      <c r="H237" s="4">
        <v>207.46745999999999</v>
      </c>
      <c r="I237" s="4">
        <v>0.20746745999999999</v>
      </c>
      <c r="J237" s="4">
        <v>2.07467E-4</v>
      </c>
      <c r="K237" s="4">
        <v>0.45738691199999998</v>
      </c>
      <c r="L237" s="4">
        <v>1.29E-2</v>
      </c>
      <c r="M237" s="4">
        <v>3.05</v>
      </c>
      <c r="N237" s="4">
        <v>23.940571739999999</v>
      </c>
      <c r="O237" s="4">
        <f t="shared" si="46"/>
        <v>0.85137539381242777</v>
      </c>
      <c r="P237" s="4">
        <f t="shared" si="47"/>
        <v>11.555056338459654</v>
      </c>
      <c r="Q237" s="4">
        <f t="shared" si="51"/>
        <v>29.349843099687519</v>
      </c>
      <c r="R237" s="4">
        <f t="shared" si="48"/>
        <v>386.17784190129265</v>
      </c>
      <c r="S237" s="4">
        <f t="shared" si="49"/>
        <v>928.08902163252264</v>
      </c>
      <c r="T237" s="4">
        <f t="shared" si="50"/>
        <v>2459.4359073261849</v>
      </c>
      <c r="U237" s="4">
        <v>42</v>
      </c>
      <c r="V237" s="4">
        <v>0.2</v>
      </c>
      <c r="W237" s="4">
        <v>0</v>
      </c>
    </row>
    <row r="238" spans="1:25" x14ac:dyDescent="0.25">
      <c r="A238" s="4" t="s">
        <v>67</v>
      </c>
      <c r="B238" s="4" t="s">
        <v>68</v>
      </c>
      <c r="C238" s="4">
        <v>7</v>
      </c>
      <c r="D238" s="4">
        <v>1</v>
      </c>
      <c r="E238" s="4">
        <f t="shared" si="45"/>
        <v>7</v>
      </c>
      <c r="F238" s="4">
        <v>581.54999999999995</v>
      </c>
      <c r="G238" s="4">
        <v>1541.12</v>
      </c>
      <c r="H238" s="4">
        <v>241.982955</v>
      </c>
      <c r="I238" s="4">
        <v>0.241982955</v>
      </c>
      <c r="J238" s="4">
        <v>2.41983E-4</v>
      </c>
      <c r="K238" s="4">
        <v>0.53348046199999999</v>
      </c>
      <c r="L238" s="4">
        <v>1.29E-2</v>
      </c>
      <c r="M238" s="4">
        <v>3.05</v>
      </c>
      <c r="N238" s="4">
        <v>25.1795267</v>
      </c>
      <c r="O238" s="4">
        <f t="shared" si="46"/>
        <v>1.070945216199229</v>
      </c>
      <c r="P238" s="4">
        <f t="shared" si="47"/>
        <v>12.457845478130915</v>
      </c>
      <c r="Q238" s="4">
        <f t="shared" si="51"/>
        <v>31.642927514452527</v>
      </c>
      <c r="R238" s="4">
        <f t="shared" si="48"/>
        <v>485.77315646198849</v>
      </c>
      <c r="S238" s="4">
        <f t="shared" si="49"/>
        <v>1167.443298394589</v>
      </c>
      <c r="T238" s="4">
        <f t="shared" si="50"/>
        <v>3093.7247407456607</v>
      </c>
      <c r="U238" s="4">
        <v>42</v>
      </c>
      <c r="V238" s="4">
        <v>0.2</v>
      </c>
      <c r="W238" s="4">
        <v>0</v>
      </c>
    </row>
    <row r="239" spans="1:25" x14ac:dyDescent="0.25">
      <c r="A239" s="4" t="s">
        <v>67</v>
      </c>
      <c r="B239" s="4" t="s">
        <v>68</v>
      </c>
      <c r="C239" s="4">
        <v>8</v>
      </c>
      <c r="D239" s="4">
        <v>1</v>
      </c>
      <c r="E239" s="4">
        <f t="shared" si="45"/>
        <v>8</v>
      </c>
      <c r="F239" s="4">
        <v>607.61</v>
      </c>
      <c r="G239" s="4">
        <v>1610.16</v>
      </c>
      <c r="H239" s="4">
        <v>252.82652100000001</v>
      </c>
      <c r="I239" s="4">
        <v>0.25282652100000003</v>
      </c>
      <c r="J239" s="4">
        <v>2.5282700000000001E-4</v>
      </c>
      <c r="K239" s="4">
        <v>0.55738640500000003</v>
      </c>
      <c r="L239" s="4">
        <v>1.29E-2</v>
      </c>
      <c r="M239" s="4">
        <v>3.05</v>
      </c>
      <c r="N239" s="4">
        <v>25.54403387</v>
      </c>
      <c r="O239" s="4">
        <f t="shared" si="46"/>
        <v>1.2767749871137366</v>
      </c>
      <c r="P239" s="4">
        <f t="shared" si="47"/>
        <v>13.196986710324596</v>
      </c>
      <c r="Q239" s="4">
        <f t="shared" si="51"/>
        <v>33.520346244224477</v>
      </c>
      <c r="R239" s="4">
        <f t="shared" si="48"/>
        <v>579.13608109957113</v>
      </c>
      <c r="S239" s="4">
        <f t="shared" si="49"/>
        <v>1391.8194691169697</v>
      </c>
      <c r="T239" s="4">
        <f t="shared" si="50"/>
        <v>3688.3215931599693</v>
      </c>
      <c r="U239" s="4">
        <v>42</v>
      </c>
      <c r="V239" s="4">
        <v>0.2</v>
      </c>
      <c r="W239" s="4">
        <v>0</v>
      </c>
    </row>
    <row r="240" spans="1:25" x14ac:dyDescent="0.25">
      <c r="A240" s="4" t="s">
        <v>67</v>
      </c>
      <c r="B240" s="4" t="s">
        <v>68</v>
      </c>
      <c r="C240" s="4">
        <v>9</v>
      </c>
      <c r="D240" s="4">
        <v>1</v>
      </c>
      <c r="E240" s="4">
        <f t="shared" si="45"/>
        <v>9</v>
      </c>
      <c r="F240" s="4">
        <v>704.28</v>
      </c>
      <c r="G240" s="4">
        <v>1866.37</v>
      </c>
      <c r="H240" s="4">
        <v>293.05090799999999</v>
      </c>
      <c r="I240" s="4">
        <v>0.293050908</v>
      </c>
      <c r="J240" s="4">
        <v>2.9305100000000001E-4</v>
      </c>
      <c r="K240" s="4">
        <v>0.64606589299999995</v>
      </c>
      <c r="L240" s="4">
        <v>1.29E-2</v>
      </c>
      <c r="M240" s="4">
        <v>3.05</v>
      </c>
      <c r="N240" s="4">
        <v>26.810973130000001</v>
      </c>
      <c r="O240" s="4">
        <f t="shared" si="46"/>
        <v>1.4638727094694686</v>
      </c>
      <c r="P240" s="4">
        <f t="shared" si="47"/>
        <v>13.802144367989513</v>
      </c>
      <c r="Q240" s="4">
        <f t="shared" si="51"/>
        <v>35.057446694693361</v>
      </c>
      <c r="R240" s="4">
        <f t="shared" si="48"/>
        <v>664.00228133168912</v>
      </c>
      <c r="S240" s="4">
        <f t="shared" si="49"/>
        <v>1595.7757301891108</v>
      </c>
      <c r="T240" s="4">
        <f t="shared" si="50"/>
        <v>4228.8056850011435</v>
      </c>
      <c r="U240" s="4">
        <v>42</v>
      </c>
      <c r="V240" s="4">
        <v>0.2</v>
      </c>
      <c r="W240" s="4">
        <v>0</v>
      </c>
    </row>
    <row r="241" spans="1:28" x14ac:dyDescent="0.25">
      <c r="A241" s="4" t="s">
        <v>67</v>
      </c>
      <c r="B241" s="4" t="s">
        <v>68</v>
      </c>
      <c r="C241" s="4">
        <v>10</v>
      </c>
      <c r="D241" s="4">
        <v>1</v>
      </c>
      <c r="E241" s="4">
        <f t="shared" si="45"/>
        <v>10</v>
      </c>
      <c r="F241" s="4">
        <v>759.34</v>
      </c>
      <c r="G241" s="4">
        <v>2012.27</v>
      </c>
      <c r="H241" s="4">
        <v>315.96137399999998</v>
      </c>
      <c r="I241" s="4">
        <v>0.31596137400000002</v>
      </c>
      <c r="J241" s="4">
        <v>3.1596100000000002E-4</v>
      </c>
      <c r="K241" s="4">
        <v>0.69657476399999996</v>
      </c>
      <c r="L241" s="4">
        <v>1.29E-2</v>
      </c>
      <c r="M241" s="4">
        <v>3.05</v>
      </c>
      <c r="N241" s="4">
        <v>27.480897519999999</v>
      </c>
      <c r="O241" s="4">
        <f t="shared" si="46"/>
        <v>1.6301192980268571</v>
      </c>
      <c r="P241" s="4">
        <f t="shared" si="47"/>
        <v>14.297605552780421</v>
      </c>
      <c r="Q241" s="4">
        <f t="shared" si="51"/>
        <v>36.31591810406227</v>
      </c>
      <c r="R241" s="4">
        <f t="shared" si="48"/>
        <v>739.41055511918478</v>
      </c>
      <c r="S241" s="4">
        <f t="shared" si="49"/>
        <v>1777.0020550809536</v>
      </c>
      <c r="T241" s="4">
        <f t="shared" si="50"/>
        <v>4709.0554459645273</v>
      </c>
      <c r="U241" s="4">
        <v>42</v>
      </c>
      <c r="V241" s="4">
        <v>0.2</v>
      </c>
      <c r="W241" s="4">
        <v>0</v>
      </c>
    </row>
    <row r="242" spans="1:28" x14ac:dyDescent="0.25">
      <c r="A242" s="4" t="s">
        <v>69</v>
      </c>
      <c r="B242" s="4" t="s">
        <v>70</v>
      </c>
      <c r="C242" s="4">
        <v>1</v>
      </c>
      <c r="D242" s="4">
        <v>1</v>
      </c>
      <c r="E242" s="4">
        <f t="shared" si="45"/>
        <v>1</v>
      </c>
      <c r="F242" s="4">
        <v>48.065368900000003</v>
      </c>
      <c r="G242" s="4">
        <v>127.37322760000001</v>
      </c>
      <c r="H242" s="4">
        <v>20</v>
      </c>
      <c r="I242" s="4">
        <v>0.02</v>
      </c>
      <c r="J242" s="4">
        <v>2.0000000000000002E-5</v>
      </c>
      <c r="K242" s="4">
        <v>4.4092399999999997E-2</v>
      </c>
      <c r="L242" s="4">
        <v>0.01</v>
      </c>
      <c r="M242" s="4">
        <v>2.9</v>
      </c>
      <c r="N242" s="4">
        <v>13.749477840000001</v>
      </c>
      <c r="O242" s="4">
        <f t="shared" si="46"/>
        <v>9.5162548772999445E-3</v>
      </c>
      <c r="P242" s="4">
        <f t="shared" si="47"/>
        <v>3.1903079158645773</v>
      </c>
      <c r="Q242" s="4">
        <f t="shared" si="51"/>
        <v>8.1033821062960261</v>
      </c>
      <c r="R242" s="4">
        <f t="shared" si="48"/>
        <v>4.3165057367255786</v>
      </c>
      <c r="S242" s="4">
        <f t="shared" si="49"/>
        <v>10.373722030102327</v>
      </c>
      <c r="T242" s="4">
        <f t="shared" si="50"/>
        <v>27.490363379771164</v>
      </c>
      <c r="U242" s="4">
        <v>37.700000000000003</v>
      </c>
      <c r="V242" s="4">
        <v>0.24199999999999999</v>
      </c>
      <c r="W242" s="4">
        <v>0</v>
      </c>
    </row>
    <row r="243" spans="1:28" x14ac:dyDescent="0.25">
      <c r="A243" s="4" t="s">
        <v>69</v>
      </c>
      <c r="B243" s="4" t="s">
        <v>70</v>
      </c>
      <c r="C243" s="4">
        <v>2</v>
      </c>
      <c r="D243" s="4">
        <v>1</v>
      </c>
      <c r="E243" s="4">
        <f t="shared" si="45"/>
        <v>2</v>
      </c>
      <c r="F243" s="4">
        <v>120.16342229999999</v>
      </c>
      <c r="G243" s="4">
        <v>318.43306899999999</v>
      </c>
      <c r="H243" s="4">
        <v>50.000000020000002</v>
      </c>
      <c r="I243" s="4">
        <v>0.05</v>
      </c>
      <c r="J243" s="4">
        <v>5.0000000000000002E-5</v>
      </c>
      <c r="K243" s="4">
        <v>0.110231</v>
      </c>
      <c r="L243" s="4">
        <v>0.01</v>
      </c>
      <c r="M243" s="4">
        <v>2.9</v>
      </c>
      <c r="N243" s="4">
        <v>18.85848923</v>
      </c>
      <c r="O243" s="4">
        <f t="shared" si="46"/>
        <v>5.1080664891453721E-2</v>
      </c>
      <c r="P243" s="4">
        <f t="shared" si="47"/>
        <v>5.6948788535065669</v>
      </c>
      <c r="Q243" s="4">
        <f t="shared" si="51"/>
        <v>14.46499228790668</v>
      </c>
      <c r="R243" s="4">
        <f t="shared" si="48"/>
        <v>23.169827404021429</v>
      </c>
      <c r="S243" s="4">
        <f t="shared" si="49"/>
        <v>55.683315078157726</v>
      </c>
      <c r="T243" s="4">
        <f t="shared" si="50"/>
        <v>147.56078495711796</v>
      </c>
      <c r="U243" s="4">
        <v>37.700000000000003</v>
      </c>
      <c r="V243" s="4">
        <v>0.24199999999999999</v>
      </c>
      <c r="W243" s="4">
        <v>0</v>
      </c>
    </row>
    <row r="244" spans="1:28" x14ac:dyDescent="0.25">
      <c r="A244" s="4" t="s">
        <v>69</v>
      </c>
      <c r="B244" s="4" t="s">
        <v>70</v>
      </c>
      <c r="C244" s="4">
        <v>3</v>
      </c>
      <c r="D244" s="4">
        <v>1</v>
      </c>
      <c r="E244" s="4">
        <f t="shared" si="45"/>
        <v>3</v>
      </c>
      <c r="F244" s="4">
        <v>192.26147560000001</v>
      </c>
      <c r="G244" s="4">
        <v>509.49291040000003</v>
      </c>
      <c r="H244" s="4">
        <v>80</v>
      </c>
      <c r="I244" s="4">
        <v>0.08</v>
      </c>
      <c r="J244" s="4">
        <v>8.0000000000000007E-5</v>
      </c>
      <c r="K244" s="4">
        <v>0.17636959999999999</v>
      </c>
      <c r="L244" s="4">
        <v>0.01</v>
      </c>
      <c r="M244" s="4">
        <v>2.9</v>
      </c>
      <c r="N244" s="4">
        <v>22.176504810000001</v>
      </c>
      <c r="O244" s="4">
        <f t="shared" si="46"/>
        <v>0.12072496109088769</v>
      </c>
      <c r="P244" s="4">
        <f t="shared" si="47"/>
        <v>7.6611077402191885</v>
      </c>
      <c r="Q244" s="4">
        <f t="shared" si="51"/>
        <v>19.459213660156738</v>
      </c>
      <c r="R244" s="4">
        <f t="shared" si="48"/>
        <v>54.759986342720147</v>
      </c>
      <c r="S244" s="4">
        <f t="shared" si="49"/>
        <v>131.6029472307622</v>
      </c>
      <c r="T244" s="4">
        <f t="shared" si="50"/>
        <v>348.74781016151979</v>
      </c>
      <c r="U244" s="4">
        <v>37.700000000000003</v>
      </c>
      <c r="V244" s="4">
        <v>0.24199999999999999</v>
      </c>
      <c r="W244" s="4">
        <v>0</v>
      </c>
    </row>
    <row r="245" spans="1:28" x14ac:dyDescent="0.25">
      <c r="A245" s="4" t="s">
        <v>69</v>
      </c>
      <c r="B245" s="4" t="s">
        <v>70</v>
      </c>
      <c r="C245" s="4">
        <v>4</v>
      </c>
      <c r="D245" s="4">
        <v>1</v>
      </c>
      <c r="E245" s="4">
        <f t="shared" ref="E245:E308" si="52">C245*D245</f>
        <v>4</v>
      </c>
      <c r="F245" s="4">
        <v>242.73011299999999</v>
      </c>
      <c r="G245" s="4">
        <v>643.23479940000004</v>
      </c>
      <c r="H245" s="4">
        <v>101</v>
      </c>
      <c r="I245" s="4">
        <v>0.10100000000000001</v>
      </c>
      <c r="J245" s="4">
        <v>1.01E-4</v>
      </c>
      <c r="K245" s="4">
        <v>0.22266662000000001</v>
      </c>
      <c r="L245" s="4">
        <v>0.01</v>
      </c>
      <c r="M245" s="4">
        <v>2.9</v>
      </c>
      <c r="N245" s="4">
        <v>24.032584270000001</v>
      </c>
      <c r="O245" s="4">
        <f t="shared" si="46"/>
        <v>0.20557985257407074</v>
      </c>
      <c r="P245" s="4">
        <f t="shared" si="47"/>
        <v>9.2047078742137884</v>
      </c>
      <c r="Q245" s="4">
        <f t="shared" si="51"/>
        <v>23.379958000503024</v>
      </c>
      <c r="R245" s="4">
        <f t="shared" si="48"/>
        <v>93.249563450422627</v>
      </c>
      <c r="S245" s="4">
        <f t="shared" si="49"/>
        <v>224.10373335838173</v>
      </c>
      <c r="T245" s="4">
        <f t="shared" si="50"/>
        <v>593.8748933997116</v>
      </c>
      <c r="U245" s="4">
        <v>37.700000000000003</v>
      </c>
      <c r="V245" s="4">
        <v>0.24199999999999999</v>
      </c>
      <c r="W245" s="4">
        <v>0</v>
      </c>
    </row>
    <row r="246" spans="1:28" x14ac:dyDescent="0.25">
      <c r="A246" s="4" t="s">
        <v>69</v>
      </c>
      <c r="B246" s="4" t="s">
        <v>70</v>
      </c>
      <c r="C246" s="4">
        <v>5</v>
      </c>
      <c r="D246" s="4">
        <v>1</v>
      </c>
      <c r="E246" s="4">
        <f t="shared" si="52"/>
        <v>5</v>
      </c>
      <c r="F246" s="4">
        <v>254.74645520000001</v>
      </c>
      <c r="G246" s="4">
        <v>675.07810619999998</v>
      </c>
      <c r="H246" s="4">
        <v>106</v>
      </c>
      <c r="I246" s="4">
        <v>0.106</v>
      </c>
      <c r="J246" s="4">
        <v>1.06E-4</v>
      </c>
      <c r="K246" s="4">
        <v>0.23368971999999999</v>
      </c>
      <c r="L246" s="4">
        <v>0.01</v>
      </c>
      <c r="M246" s="4">
        <v>2.9</v>
      </c>
      <c r="N246" s="4">
        <v>24.43635948</v>
      </c>
      <c r="O246" s="4">
        <f t="shared" si="46"/>
        <v>0.29427088552397013</v>
      </c>
      <c r="P246" s="4">
        <f t="shared" si="47"/>
        <v>10.416520695076082</v>
      </c>
      <c r="Q246" s="4">
        <f t="shared" si="51"/>
        <v>26.457962565493247</v>
      </c>
      <c r="R246" s="4">
        <f t="shared" si="48"/>
        <v>133.47918712701969</v>
      </c>
      <c r="S246" s="4">
        <f t="shared" si="49"/>
        <v>320.7863184980045</v>
      </c>
      <c r="T246" s="4">
        <f t="shared" si="50"/>
        <v>850.08374401971196</v>
      </c>
      <c r="U246" s="4">
        <v>37.700000000000003</v>
      </c>
      <c r="V246" s="4">
        <v>0.24199999999999999</v>
      </c>
      <c r="W246" s="4">
        <v>0</v>
      </c>
    </row>
    <row r="247" spans="1:28" x14ac:dyDescent="0.25">
      <c r="A247" s="4" t="s">
        <v>69</v>
      </c>
      <c r="B247" s="4" t="s">
        <v>70</v>
      </c>
      <c r="C247" s="4">
        <v>6</v>
      </c>
      <c r="D247" s="4">
        <v>1</v>
      </c>
      <c r="E247" s="4">
        <f t="shared" si="52"/>
        <v>6</v>
      </c>
      <c r="F247" s="4">
        <v>283.32131700000002</v>
      </c>
      <c r="G247" s="4">
        <v>750.80149010000002</v>
      </c>
      <c r="H247" s="4">
        <v>117.89</v>
      </c>
      <c r="I247" s="4">
        <v>0.11788999999999999</v>
      </c>
      <c r="J247" s="4">
        <v>1.1789E-4</v>
      </c>
      <c r="K247" s="4">
        <v>0.25990265200000001</v>
      </c>
      <c r="L247" s="4">
        <v>0.01</v>
      </c>
      <c r="M247" s="4">
        <v>2.9</v>
      </c>
      <c r="N247" s="4">
        <v>25.348809930000002</v>
      </c>
      <c r="O247" s="4">
        <f t="shared" si="46"/>
        <v>0.37915780659131448</v>
      </c>
      <c r="P247" s="4">
        <f t="shared" si="47"/>
        <v>11.367861836130533</v>
      </c>
      <c r="Q247" s="4">
        <f t="shared" si="51"/>
        <v>28.874369063771553</v>
      </c>
      <c r="R247" s="4">
        <f t="shared" si="48"/>
        <v>171.98329262698991</v>
      </c>
      <c r="S247" s="4">
        <f t="shared" si="49"/>
        <v>413.32202025231896</v>
      </c>
      <c r="T247" s="4">
        <f t="shared" si="50"/>
        <v>1095.3033536686453</v>
      </c>
      <c r="U247" s="4">
        <v>37.700000000000003</v>
      </c>
      <c r="V247" s="4">
        <v>0.24199999999999999</v>
      </c>
      <c r="W247" s="4">
        <v>0</v>
      </c>
    </row>
    <row r="248" spans="1:28" x14ac:dyDescent="0.25">
      <c r="A248" s="4" t="s">
        <v>69</v>
      </c>
      <c r="B248" s="4" t="s">
        <v>70</v>
      </c>
      <c r="C248" s="4">
        <v>7</v>
      </c>
      <c r="D248" s="4">
        <v>1</v>
      </c>
      <c r="E248" s="4">
        <f t="shared" si="52"/>
        <v>7</v>
      </c>
      <c r="F248" s="4">
        <v>314.44364339999998</v>
      </c>
      <c r="G248" s="4">
        <v>833.27565500000003</v>
      </c>
      <c r="H248" s="4">
        <v>130.84</v>
      </c>
      <c r="I248" s="4">
        <v>0.13084000000000001</v>
      </c>
      <c r="J248" s="4">
        <v>1.3083999999999999E-4</v>
      </c>
      <c r="K248" s="4">
        <v>0.28845248099999998</v>
      </c>
      <c r="L248" s="4">
        <v>0.01</v>
      </c>
      <c r="M248" s="4">
        <v>2.9</v>
      </c>
      <c r="N248" s="4">
        <v>26.276390169999999</v>
      </c>
      <c r="O248" s="4">
        <f t="shared" si="46"/>
        <v>0.45599504768110882</v>
      </c>
      <c r="P248" s="4">
        <f t="shared" si="47"/>
        <v>12.114718075874537</v>
      </c>
      <c r="Q248" s="4">
        <f t="shared" si="51"/>
        <v>30.771383912721323</v>
      </c>
      <c r="R248" s="4">
        <f t="shared" si="48"/>
        <v>206.8361203659174</v>
      </c>
      <c r="S248" s="4">
        <f t="shared" si="49"/>
        <v>497.08272137927759</v>
      </c>
      <c r="T248" s="4">
        <f t="shared" si="50"/>
        <v>1317.2692116550857</v>
      </c>
      <c r="U248" s="4">
        <v>37.700000000000003</v>
      </c>
      <c r="V248" s="4">
        <v>0.24199999999999999</v>
      </c>
      <c r="W248" s="4">
        <v>0</v>
      </c>
    </row>
    <row r="249" spans="1:28" x14ac:dyDescent="0.25">
      <c r="A249" s="4" t="s">
        <v>69</v>
      </c>
      <c r="B249" s="4" t="s">
        <v>70</v>
      </c>
      <c r="C249" s="4">
        <v>8</v>
      </c>
      <c r="D249" s="4">
        <v>1</v>
      </c>
      <c r="E249" s="4">
        <f t="shared" si="52"/>
        <v>8</v>
      </c>
      <c r="F249" s="4">
        <v>345.5659698</v>
      </c>
      <c r="G249" s="4">
        <v>915.74981979999995</v>
      </c>
      <c r="H249" s="4">
        <v>143.79</v>
      </c>
      <c r="I249" s="4">
        <v>0.14379</v>
      </c>
      <c r="J249" s="4">
        <v>1.4379E-4</v>
      </c>
      <c r="K249" s="4">
        <v>0.31700231000000001</v>
      </c>
      <c r="L249" s="4">
        <v>0.01</v>
      </c>
      <c r="M249" s="4">
        <v>2.9</v>
      </c>
      <c r="N249" s="4">
        <v>27.145606300000001</v>
      </c>
      <c r="O249" s="4">
        <f t="shared" si="46"/>
        <v>0.52298069795271684</v>
      </c>
      <c r="P249" s="4">
        <f t="shared" si="47"/>
        <v>12.701042180628697</v>
      </c>
      <c r="Q249" s="4">
        <f t="shared" si="51"/>
        <v>32.260647138796891</v>
      </c>
      <c r="R249" s="4">
        <f t="shared" si="48"/>
        <v>237.22033636305432</v>
      </c>
      <c r="S249" s="4">
        <f t="shared" si="49"/>
        <v>570.10414891385335</v>
      </c>
      <c r="T249" s="4">
        <f t="shared" si="50"/>
        <v>1510.7759946217113</v>
      </c>
      <c r="U249" s="4">
        <v>37.700000000000003</v>
      </c>
      <c r="V249" s="4">
        <v>0.24199999999999999</v>
      </c>
      <c r="W249" s="4">
        <v>0</v>
      </c>
    </row>
    <row r="250" spans="1:28" x14ac:dyDescent="0.25">
      <c r="A250" s="4" t="s">
        <v>69</v>
      </c>
      <c r="B250" s="4" t="s">
        <v>70</v>
      </c>
      <c r="C250" s="4">
        <v>9</v>
      </c>
      <c r="D250" s="4">
        <v>1</v>
      </c>
      <c r="E250" s="4">
        <f t="shared" si="52"/>
        <v>9</v>
      </c>
      <c r="F250" s="4">
        <v>372.74693589999998</v>
      </c>
      <c r="G250" s="4">
        <v>987.77937999999995</v>
      </c>
      <c r="H250" s="4">
        <v>155.1</v>
      </c>
      <c r="I250" s="4">
        <v>0.15509999999999999</v>
      </c>
      <c r="J250" s="4">
        <v>1.551E-4</v>
      </c>
      <c r="K250" s="4">
        <v>0.341936562</v>
      </c>
      <c r="L250" s="4">
        <v>0.01</v>
      </c>
      <c r="M250" s="4">
        <v>2.9</v>
      </c>
      <c r="N250" s="4">
        <v>27.86368495</v>
      </c>
      <c r="O250" s="4">
        <f t="shared" si="46"/>
        <v>0.57985818507813769</v>
      </c>
      <c r="P250" s="4">
        <f t="shared" si="47"/>
        <v>13.161339541113493</v>
      </c>
      <c r="Q250" s="4">
        <f t="shared" si="51"/>
        <v>33.429802434428275</v>
      </c>
      <c r="R250" s="4">
        <f t="shared" si="48"/>
        <v>263.01956122966209</v>
      </c>
      <c r="S250" s="4">
        <f t="shared" si="49"/>
        <v>632.10661194343209</v>
      </c>
      <c r="T250" s="4">
        <f t="shared" si="50"/>
        <v>1675.082521650095</v>
      </c>
      <c r="U250" s="4">
        <v>37.700000000000003</v>
      </c>
      <c r="V250" s="4">
        <v>0.24199999999999999</v>
      </c>
      <c r="W250" s="4">
        <v>0</v>
      </c>
    </row>
    <row r="251" spans="1:28" x14ac:dyDescent="0.25">
      <c r="A251" s="4" t="s">
        <v>69</v>
      </c>
      <c r="B251" s="4" t="s">
        <v>70</v>
      </c>
      <c r="C251" s="4">
        <v>10</v>
      </c>
      <c r="D251" s="4">
        <v>1</v>
      </c>
      <c r="E251" s="4">
        <f t="shared" si="52"/>
        <v>10</v>
      </c>
      <c r="F251" s="4">
        <v>408.79596249999997</v>
      </c>
      <c r="G251" s="4">
        <v>1083.309301</v>
      </c>
      <c r="H251" s="4">
        <v>170.1</v>
      </c>
      <c r="I251" s="4">
        <v>0.1701</v>
      </c>
      <c r="J251" s="4">
        <v>1.7009999999999999E-4</v>
      </c>
      <c r="K251" s="4">
        <v>0.37500586200000002</v>
      </c>
      <c r="L251" s="4">
        <v>0.01</v>
      </c>
      <c r="M251" s="4">
        <v>2.9</v>
      </c>
      <c r="N251" s="4">
        <v>28.764945560000001</v>
      </c>
      <c r="O251" s="4">
        <f t="shared" si="46"/>
        <v>0.62724225960754854</v>
      </c>
      <c r="P251" s="4">
        <f t="shared" si="47"/>
        <v>13.522698827472889</v>
      </c>
      <c r="Q251" s="4">
        <f t="shared" si="51"/>
        <v>34.347655021781136</v>
      </c>
      <c r="R251" s="4">
        <f t="shared" si="48"/>
        <v>284.51264145637276</v>
      </c>
      <c r="S251" s="4">
        <f t="shared" si="49"/>
        <v>683.76025343997298</v>
      </c>
      <c r="T251" s="4">
        <f t="shared" si="50"/>
        <v>1811.9646716159284</v>
      </c>
      <c r="U251" s="4">
        <v>37.700000000000003</v>
      </c>
      <c r="V251" s="4">
        <v>0.24199999999999999</v>
      </c>
      <c r="W251" s="4">
        <v>0</v>
      </c>
    </row>
    <row r="252" spans="1:28" x14ac:dyDescent="0.25">
      <c r="A252" s="2" t="s">
        <v>71</v>
      </c>
      <c r="B252" s="4" t="s">
        <v>72</v>
      </c>
      <c r="C252" s="4">
        <v>1</v>
      </c>
      <c r="D252" s="4">
        <v>1</v>
      </c>
      <c r="E252" s="4">
        <f t="shared" si="52"/>
        <v>1</v>
      </c>
      <c r="F252" s="4">
        <v>2.6676279740000002</v>
      </c>
      <c r="G252" s="4">
        <v>7.0692141299999998</v>
      </c>
      <c r="H252" s="4">
        <f t="shared" ref="H252:H261" si="53">F252*3.65*5.7*20/1000</f>
        <v>1.1099999999814001</v>
      </c>
      <c r="I252" s="4">
        <f t="shared" ref="I252:J261" si="54">H252/1000</f>
        <v>1.1099999999814002E-3</v>
      </c>
      <c r="J252" s="4">
        <f t="shared" si="54"/>
        <v>1.1099999999814002E-6</v>
      </c>
      <c r="K252" s="4">
        <f t="shared" ref="K252:K261" si="55">I252*2.20462</f>
        <v>2.447128199958994E-3</v>
      </c>
      <c r="L252" s="3">
        <v>1.0999999999999999E-2</v>
      </c>
      <c r="M252" s="3">
        <v>3.01</v>
      </c>
      <c r="N252" s="4">
        <f t="shared" ref="N252:N261" si="56">(H252/L252)^(1/M252)</f>
        <v>4.6318829138707471</v>
      </c>
      <c r="O252" s="4">
        <f t="shared" si="46"/>
        <v>3.663653069333461E-4</v>
      </c>
      <c r="P252" s="4">
        <f t="shared" si="47"/>
        <v>0.97033805761290604</v>
      </c>
      <c r="Q252" s="4">
        <f t="shared" si="51"/>
        <v>2.4646586663367813</v>
      </c>
      <c r="R252" s="2">
        <f t="shared" si="48"/>
        <v>0.16618070548817759</v>
      </c>
      <c r="S252" s="2">
        <f t="shared" si="49"/>
        <v>0.39937684568175341</v>
      </c>
      <c r="T252" s="2">
        <f t="shared" si="50"/>
        <v>1.0583486410566465</v>
      </c>
      <c r="U252" s="4">
        <f t="shared" ref="U252:U261" si="57">$AA$254</f>
        <v>9</v>
      </c>
      <c r="V252" s="4">
        <f t="shared" ref="V252:V261" si="58">$AA$255</f>
        <v>0.32</v>
      </c>
      <c r="W252" s="4">
        <v>0</v>
      </c>
      <c r="Y252" s="4" t="s">
        <v>614</v>
      </c>
      <c r="Z252" s="4" t="s">
        <v>615</v>
      </c>
      <c r="AA252" s="4" t="s">
        <v>616</v>
      </c>
      <c r="AB252" s="4" t="s">
        <v>617</v>
      </c>
    </row>
    <row r="253" spans="1:28" x14ac:dyDescent="0.25">
      <c r="A253" s="2" t="s">
        <v>71</v>
      </c>
      <c r="B253" s="4" t="s">
        <v>72</v>
      </c>
      <c r="C253" s="4">
        <v>2</v>
      </c>
      <c r="D253" s="4">
        <v>1</v>
      </c>
      <c r="E253" s="4">
        <f t="shared" si="52"/>
        <v>2</v>
      </c>
      <c r="F253" s="4">
        <v>3.8692621960000002</v>
      </c>
      <c r="G253" s="4">
        <v>10.25354482</v>
      </c>
      <c r="H253" s="4">
        <f t="shared" si="53"/>
        <v>1.6099999997556003</v>
      </c>
      <c r="I253" s="4">
        <f t="shared" si="54"/>
        <v>1.6099999997556003E-3</v>
      </c>
      <c r="J253" s="4">
        <f t="shared" si="54"/>
        <v>1.6099999997556003E-6</v>
      </c>
      <c r="K253" s="4">
        <f t="shared" si="55"/>
        <v>3.5494381994611913E-3</v>
      </c>
      <c r="L253" s="3">
        <v>1.0999999999999999E-2</v>
      </c>
      <c r="M253" s="3">
        <v>3.01</v>
      </c>
      <c r="N253" s="4">
        <f t="shared" si="56"/>
        <v>5.240986248696256</v>
      </c>
      <c r="O253" s="4">
        <f t="shared" si="46"/>
        <v>1.8946107414087817E-3</v>
      </c>
      <c r="P253" s="4">
        <f t="shared" si="47"/>
        <v>1.6749481037844736</v>
      </c>
      <c r="Q253" s="4">
        <f t="shared" si="51"/>
        <v>4.2543681836125629</v>
      </c>
      <c r="R253" s="2">
        <f t="shared" si="48"/>
        <v>0.85938199844362373</v>
      </c>
      <c r="S253" s="2">
        <f t="shared" si="49"/>
        <v>2.0653256391339192</v>
      </c>
      <c r="T253" s="2">
        <f t="shared" si="50"/>
        <v>5.4731129437048853</v>
      </c>
      <c r="U253" s="4">
        <f t="shared" si="57"/>
        <v>9</v>
      </c>
      <c r="V253" s="4">
        <f t="shared" si="58"/>
        <v>0.32</v>
      </c>
      <c r="W253" s="4">
        <v>0</v>
      </c>
      <c r="X253" s="4" t="s">
        <v>422</v>
      </c>
      <c r="Y253" s="4">
        <v>9</v>
      </c>
      <c r="Z253" s="4">
        <v>5.2</v>
      </c>
      <c r="AA253" s="4">
        <v>11</v>
      </c>
      <c r="AB253" s="4">
        <v>8</v>
      </c>
    </row>
    <row r="254" spans="1:28" x14ac:dyDescent="0.25">
      <c r="A254" s="2" t="s">
        <v>71</v>
      </c>
      <c r="B254" s="4" t="s">
        <v>72</v>
      </c>
      <c r="C254" s="4">
        <v>3</v>
      </c>
      <c r="D254" s="4">
        <v>1</v>
      </c>
      <c r="E254" s="4">
        <f t="shared" si="52"/>
        <v>3</v>
      </c>
      <c r="F254" s="4">
        <v>5.0708964190000003</v>
      </c>
      <c r="G254" s="4">
        <v>13.43787551</v>
      </c>
      <c r="H254" s="4">
        <f t="shared" si="53"/>
        <v>2.1099999999459</v>
      </c>
      <c r="I254" s="4">
        <f t="shared" si="54"/>
        <v>2.1099999999458999E-3</v>
      </c>
      <c r="J254" s="4">
        <f t="shared" si="54"/>
        <v>2.1099999999459001E-6</v>
      </c>
      <c r="K254" s="4">
        <f t="shared" si="55"/>
        <v>4.6517481998807298E-3</v>
      </c>
      <c r="L254" s="3">
        <v>1.0999999999999999E-2</v>
      </c>
      <c r="M254" s="3">
        <v>3.01</v>
      </c>
      <c r="N254" s="4">
        <f t="shared" si="56"/>
        <v>5.7337022923298262</v>
      </c>
      <c r="O254" s="4">
        <f t="shared" si="46"/>
        <v>4.2265075202375779E-3</v>
      </c>
      <c r="P254" s="4">
        <f t="shared" si="47"/>
        <v>2.1866000103244061</v>
      </c>
      <c r="Q254" s="4">
        <f t="shared" si="51"/>
        <v>5.5539640262239915</v>
      </c>
      <c r="R254" s="2">
        <f t="shared" si="48"/>
        <v>1.9171138428561738</v>
      </c>
      <c r="S254" s="2">
        <f t="shared" si="49"/>
        <v>4.6073392041724919</v>
      </c>
      <c r="T254" s="2">
        <f t="shared" si="50"/>
        <v>12.209448891057104</v>
      </c>
      <c r="U254" s="4">
        <f t="shared" si="57"/>
        <v>9</v>
      </c>
      <c r="V254" s="4">
        <f t="shared" si="58"/>
        <v>0.32</v>
      </c>
      <c r="W254" s="4">
        <v>0</v>
      </c>
      <c r="X254" s="4" t="s">
        <v>18</v>
      </c>
      <c r="AA254" s="4">
        <v>9</v>
      </c>
    </row>
    <row r="255" spans="1:28" x14ac:dyDescent="0.25">
      <c r="A255" s="2" t="s">
        <v>71</v>
      </c>
      <c r="B255" s="4" t="s">
        <v>72</v>
      </c>
      <c r="C255" s="4">
        <v>4</v>
      </c>
      <c r="D255" s="4">
        <v>1</v>
      </c>
      <c r="E255" s="4">
        <f t="shared" si="52"/>
        <v>4</v>
      </c>
      <c r="F255" s="4">
        <v>5.0829127610000002</v>
      </c>
      <c r="G255" s="4">
        <v>13.469718820000001</v>
      </c>
      <c r="H255" s="4">
        <f t="shared" si="53"/>
        <v>2.1149999998521003</v>
      </c>
      <c r="I255" s="4">
        <f t="shared" si="54"/>
        <v>2.1149999998521002E-3</v>
      </c>
      <c r="J255" s="4">
        <f t="shared" si="54"/>
        <v>2.1149999998521001E-6</v>
      </c>
      <c r="K255" s="4">
        <f t="shared" si="55"/>
        <v>4.6627712996739372E-3</v>
      </c>
      <c r="L255" s="3">
        <v>1.0999999999999999E-2</v>
      </c>
      <c r="M255" s="3">
        <v>3.01</v>
      </c>
      <c r="N255" s="4">
        <f t="shared" si="56"/>
        <v>5.738212669774577</v>
      </c>
      <c r="O255" s="4">
        <f t="shared" si="46"/>
        <v>6.778378402677733E-3</v>
      </c>
      <c r="P255" s="4">
        <f t="shared" si="47"/>
        <v>2.558135549575296</v>
      </c>
      <c r="Q255" s="4">
        <f t="shared" si="51"/>
        <v>6.4976642959212523</v>
      </c>
      <c r="R255" s="2">
        <f t="shared" si="48"/>
        <v>3.0746243809262972</v>
      </c>
      <c r="S255" s="2">
        <f t="shared" si="49"/>
        <v>7.3891477551701454</v>
      </c>
      <c r="T255" s="2">
        <f t="shared" si="50"/>
        <v>19.581241551200886</v>
      </c>
      <c r="U255" s="4">
        <f t="shared" si="57"/>
        <v>9</v>
      </c>
      <c r="V255" s="4">
        <f t="shared" si="58"/>
        <v>0.32</v>
      </c>
      <c r="W255" s="4">
        <v>0</v>
      </c>
      <c r="X255" s="4" t="s">
        <v>19</v>
      </c>
      <c r="AA255" s="4">
        <v>0.32</v>
      </c>
    </row>
    <row r="256" spans="1:28" x14ac:dyDescent="0.25">
      <c r="A256" s="2" t="s">
        <v>71</v>
      </c>
      <c r="B256" s="4" t="s">
        <v>72</v>
      </c>
      <c r="C256" s="4">
        <v>5</v>
      </c>
      <c r="D256" s="4">
        <v>1</v>
      </c>
      <c r="E256" s="4">
        <f t="shared" si="52"/>
        <v>5</v>
      </c>
      <c r="F256" s="4">
        <v>5.0949291030000001</v>
      </c>
      <c r="G256" s="4">
        <v>13.501562119999999</v>
      </c>
      <c r="H256" s="4">
        <f t="shared" si="53"/>
        <v>2.1199999997583001</v>
      </c>
      <c r="I256" s="4">
        <f t="shared" si="54"/>
        <v>2.1199999997583E-3</v>
      </c>
      <c r="J256" s="4">
        <f t="shared" si="54"/>
        <v>2.1199999997583E-6</v>
      </c>
      <c r="K256" s="4">
        <f t="shared" si="55"/>
        <v>4.6737943994671427E-3</v>
      </c>
      <c r="L256" s="3">
        <v>1.0999999999999999E-2</v>
      </c>
      <c r="M256" s="3">
        <v>3.01</v>
      </c>
      <c r="N256" s="4">
        <f t="shared" si="56"/>
        <v>5.7427159324658712</v>
      </c>
      <c r="O256" s="4">
        <f t="shared" si="46"/>
        <v>9.1663110452539654E-3</v>
      </c>
      <c r="P256" s="4">
        <f t="shared" si="47"/>
        <v>2.8279257236409849</v>
      </c>
      <c r="Q256" s="4">
        <f t="shared" si="51"/>
        <v>7.1829313380481015</v>
      </c>
      <c r="R256" s="2">
        <f t="shared" si="48"/>
        <v>4.1577736958087854</v>
      </c>
      <c r="S256" s="2">
        <f t="shared" si="49"/>
        <v>9.9922463249430074</v>
      </c>
      <c r="T256" s="2">
        <f t="shared" si="50"/>
        <v>26.479452761098969</v>
      </c>
      <c r="U256" s="4">
        <f t="shared" si="57"/>
        <v>9</v>
      </c>
      <c r="V256" s="4">
        <f t="shared" si="58"/>
        <v>0.32</v>
      </c>
      <c r="W256" s="4">
        <v>0</v>
      </c>
      <c r="X256" s="4" t="s">
        <v>477</v>
      </c>
      <c r="AA256" s="4">
        <v>-0.91</v>
      </c>
    </row>
    <row r="257" spans="1:28" x14ac:dyDescent="0.25">
      <c r="A257" s="2" t="s">
        <v>71</v>
      </c>
      <c r="B257" s="4" t="s">
        <v>72</v>
      </c>
      <c r="C257" s="4">
        <v>6</v>
      </c>
      <c r="D257" s="4">
        <v>1</v>
      </c>
      <c r="E257" s="4">
        <f t="shared" si="52"/>
        <v>6</v>
      </c>
      <c r="F257" s="4">
        <v>5.1069454460000001</v>
      </c>
      <c r="G257" s="4">
        <v>13.53340543</v>
      </c>
      <c r="H257" s="4">
        <f t="shared" si="53"/>
        <v>2.1250000000806004</v>
      </c>
      <c r="I257" s="4">
        <f t="shared" si="54"/>
        <v>2.1250000000806006E-3</v>
      </c>
      <c r="J257" s="4">
        <f t="shared" si="54"/>
        <v>2.1250000000806007E-6</v>
      </c>
      <c r="K257" s="4">
        <f t="shared" si="55"/>
        <v>4.6848175001776935E-3</v>
      </c>
      <c r="L257" s="3">
        <v>1.0999999999999999E-2</v>
      </c>
      <c r="M257" s="3">
        <v>3.01</v>
      </c>
      <c r="N257" s="4">
        <f t="shared" si="56"/>
        <v>5.747212108740996</v>
      </c>
      <c r="O257" s="4">
        <f t="shared" si="46"/>
        <v>1.1213860751776305E-2</v>
      </c>
      <c r="P257" s="4">
        <f t="shared" si="47"/>
        <v>3.0238335987507279</v>
      </c>
      <c r="Q257" s="4">
        <f t="shared" si="51"/>
        <v>7.6805373408268487</v>
      </c>
      <c r="R257" s="2">
        <f t="shared" si="48"/>
        <v>5.0865277244043439</v>
      </c>
      <c r="S257" s="2">
        <f t="shared" si="49"/>
        <v>12.224291575112579</v>
      </c>
      <c r="T257" s="2">
        <f t="shared" si="50"/>
        <v>32.394372674048334</v>
      </c>
      <c r="U257" s="4">
        <f t="shared" si="57"/>
        <v>9</v>
      </c>
      <c r="V257" s="4">
        <f t="shared" si="58"/>
        <v>0.32</v>
      </c>
      <c r="W257" s="4">
        <v>0</v>
      </c>
      <c r="X257" s="4" t="s">
        <v>423</v>
      </c>
      <c r="AA257" s="4" t="s">
        <v>618</v>
      </c>
    </row>
    <row r="258" spans="1:28" x14ac:dyDescent="0.25">
      <c r="A258" s="2" t="s">
        <v>71</v>
      </c>
      <c r="B258" s="4" t="s">
        <v>72</v>
      </c>
      <c r="C258" s="4">
        <v>7</v>
      </c>
      <c r="D258" s="4">
        <v>1</v>
      </c>
      <c r="E258" s="4">
        <f t="shared" si="52"/>
        <v>7</v>
      </c>
      <c r="F258" s="4">
        <v>5.118961788</v>
      </c>
      <c r="G258" s="4">
        <v>13.565248739999999</v>
      </c>
      <c r="H258" s="4">
        <f t="shared" si="53"/>
        <v>2.1299999999868002</v>
      </c>
      <c r="I258" s="4">
        <f t="shared" si="54"/>
        <v>2.1299999999868004E-3</v>
      </c>
      <c r="J258" s="4">
        <f t="shared" si="54"/>
        <v>2.1299999999868006E-6</v>
      </c>
      <c r="K258" s="4">
        <f t="shared" si="55"/>
        <v>4.6958405999709E-3</v>
      </c>
      <c r="L258" s="3">
        <v>1.0999999999999999E-2</v>
      </c>
      <c r="M258" s="3">
        <v>3.01</v>
      </c>
      <c r="N258" s="4">
        <f t="shared" si="56"/>
        <v>5.7517012256396187</v>
      </c>
      <c r="O258" s="4">
        <f t="shared" ref="O258:O321" si="59">R258*0.00220462</f>
        <v>1.2878097415732448E-2</v>
      </c>
      <c r="P258" s="4">
        <f t="shared" ref="P258:P321" si="60">Q258/2.54</f>
        <v>3.1660919136168206</v>
      </c>
      <c r="Q258" s="4">
        <f t="shared" si="51"/>
        <v>8.041873460586725</v>
      </c>
      <c r="R258" s="2">
        <f t="shared" ref="R258:R321" si="61">L258*(Q258^M258)</f>
        <v>5.8414136747976739</v>
      </c>
      <c r="S258" s="2">
        <f t="shared" ref="S258:S321" si="62">R258/20/5.7/3.65*1000</f>
        <v>14.038485159331108</v>
      </c>
      <c r="T258" s="2">
        <f t="shared" ref="T258:T321" si="63">S258*2.65</f>
        <v>37.201985672227437</v>
      </c>
      <c r="U258" s="4">
        <f t="shared" si="57"/>
        <v>9</v>
      </c>
      <c r="V258" s="4">
        <f t="shared" si="58"/>
        <v>0.32</v>
      </c>
      <c r="W258" s="4">
        <v>0</v>
      </c>
      <c r="X258" s="4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s="4" t="s">
        <v>72</v>
      </c>
      <c r="C259" s="4">
        <v>8</v>
      </c>
      <c r="D259" s="4">
        <v>1</v>
      </c>
      <c r="E259" s="4">
        <f t="shared" si="52"/>
        <v>8</v>
      </c>
      <c r="F259" s="4">
        <v>5.1309781299999999</v>
      </c>
      <c r="G259" s="4">
        <v>13.597092050000001</v>
      </c>
      <c r="H259" s="4">
        <f t="shared" si="53"/>
        <v>2.134999999893</v>
      </c>
      <c r="I259" s="4">
        <f t="shared" si="54"/>
        <v>2.1349999998929998E-3</v>
      </c>
      <c r="J259" s="4">
        <f t="shared" si="54"/>
        <v>2.1349999998929997E-6</v>
      </c>
      <c r="K259" s="4">
        <f t="shared" si="55"/>
        <v>4.7068636997641047E-3</v>
      </c>
      <c r="L259" s="3">
        <v>1.0999999999999999E-2</v>
      </c>
      <c r="M259" s="3">
        <v>3.01</v>
      </c>
      <c r="N259" s="4">
        <f t="shared" si="56"/>
        <v>5.7561833111503411</v>
      </c>
      <c r="O259" s="4">
        <f t="shared" si="59"/>
        <v>1.4184754788822251E-2</v>
      </c>
      <c r="P259" s="4">
        <f t="shared" si="60"/>
        <v>3.2693926519725598</v>
      </c>
      <c r="Q259" s="4">
        <f t="shared" ref="Q259:Q322" si="64">U259*(1-EXP(-V259*(E259-W259)))</f>
        <v>8.304257336010302</v>
      </c>
      <c r="R259" s="2">
        <f t="shared" si="61"/>
        <v>6.434104194293008</v>
      </c>
      <c r="S259" s="2">
        <f t="shared" si="62"/>
        <v>15.462879582535466</v>
      </c>
      <c r="T259" s="2">
        <f t="shared" si="63"/>
        <v>40.976630893718983</v>
      </c>
      <c r="U259" s="4">
        <f t="shared" si="57"/>
        <v>9</v>
      </c>
      <c r="V259" s="4">
        <f t="shared" si="58"/>
        <v>0.32</v>
      </c>
      <c r="W259" s="4">
        <v>0</v>
      </c>
    </row>
    <row r="260" spans="1:28" x14ac:dyDescent="0.25">
      <c r="A260" s="2" t="s">
        <v>71</v>
      </c>
      <c r="B260" s="4" t="s">
        <v>72</v>
      </c>
      <c r="C260" s="4">
        <v>9</v>
      </c>
      <c r="D260" s="4">
        <v>1</v>
      </c>
      <c r="E260" s="4">
        <f t="shared" si="52"/>
        <v>9</v>
      </c>
      <c r="F260" s="4">
        <v>5.1429944729999999</v>
      </c>
      <c r="G260" s="4">
        <v>13.628935350000001</v>
      </c>
      <c r="H260" s="4">
        <f t="shared" si="53"/>
        <v>2.1400000002152995</v>
      </c>
      <c r="I260" s="4">
        <f t="shared" si="54"/>
        <v>2.1400000002152995E-3</v>
      </c>
      <c r="J260" s="4">
        <f t="shared" si="54"/>
        <v>2.1400000002152995E-6</v>
      </c>
      <c r="K260" s="4">
        <f t="shared" si="55"/>
        <v>4.7178868004746528E-3</v>
      </c>
      <c r="L260" s="3">
        <v>1.0999999999999999E-2</v>
      </c>
      <c r="M260" s="3">
        <v>3.01</v>
      </c>
      <c r="N260" s="4">
        <f t="shared" si="56"/>
        <v>5.7606583930870281</v>
      </c>
      <c r="O260" s="4">
        <f t="shared" si="59"/>
        <v>1.5187121066583507E-2</v>
      </c>
      <c r="P260" s="4">
        <f t="shared" si="60"/>
        <v>3.3444043836585813</v>
      </c>
      <c r="Q260" s="4">
        <f t="shared" si="64"/>
        <v>8.4947871344927961</v>
      </c>
      <c r="R260" s="2">
        <f t="shared" si="61"/>
        <v>6.8887704305429089</v>
      </c>
      <c r="S260" s="2">
        <f t="shared" si="62"/>
        <v>16.555564601160558</v>
      </c>
      <c r="T260" s="2">
        <f t="shared" si="63"/>
        <v>43.872246193075476</v>
      </c>
      <c r="U260" s="4">
        <f t="shared" si="57"/>
        <v>9</v>
      </c>
      <c r="V260" s="4">
        <f t="shared" si="58"/>
        <v>0.32</v>
      </c>
      <c r="W260" s="4">
        <v>0</v>
      </c>
    </row>
    <row r="261" spans="1:28" x14ac:dyDescent="0.25">
      <c r="A261" s="2" t="s">
        <v>71</v>
      </c>
      <c r="B261" s="4" t="s">
        <v>72</v>
      </c>
      <c r="C261" s="4">
        <v>10</v>
      </c>
      <c r="D261" s="4">
        <v>1</v>
      </c>
      <c r="E261" s="4">
        <f t="shared" si="52"/>
        <v>10</v>
      </c>
      <c r="F261" s="4">
        <v>5.1550108149999998</v>
      </c>
      <c r="G261" s="4">
        <v>13.66077866</v>
      </c>
      <c r="H261" s="4">
        <f t="shared" si="53"/>
        <v>2.1450000001214997</v>
      </c>
      <c r="I261" s="4">
        <f t="shared" si="54"/>
        <v>2.1450000001214998E-3</v>
      </c>
      <c r="J261" s="4">
        <f t="shared" si="54"/>
        <v>2.1450000001214999E-6</v>
      </c>
      <c r="K261" s="4">
        <f t="shared" si="55"/>
        <v>4.7289099002678602E-3</v>
      </c>
      <c r="L261" s="3">
        <v>1.0999999999999999E-2</v>
      </c>
      <c r="M261" s="3">
        <v>3.01</v>
      </c>
      <c r="N261" s="4">
        <f t="shared" si="56"/>
        <v>5.7651264979756727</v>
      </c>
      <c r="O261" s="4">
        <f t="shared" si="59"/>
        <v>1.5943897438191308E-2</v>
      </c>
      <c r="P261" s="4">
        <f t="shared" si="60"/>
        <v>3.3988740803916162</v>
      </c>
      <c r="Q261" s="4">
        <f t="shared" si="64"/>
        <v>8.633140164194705</v>
      </c>
      <c r="R261" s="2">
        <f t="shared" si="61"/>
        <v>7.2320388267326381</v>
      </c>
      <c r="S261" s="2">
        <f t="shared" si="62"/>
        <v>17.380530705918382</v>
      </c>
      <c r="T261" s="2">
        <f t="shared" si="63"/>
        <v>46.058406370683713</v>
      </c>
      <c r="U261" s="4">
        <f t="shared" si="57"/>
        <v>9</v>
      </c>
      <c r="V261" s="4">
        <f t="shared" si="58"/>
        <v>0.32</v>
      </c>
      <c r="W261" s="4">
        <v>0</v>
      </c>
    </row>
    <row r="262" spans="1:28" x14ac:dyDescent="0.25">
      <c r="A262" s="4" t="s">
        <v>73</v>
      </c>
      <c r="B262" s="4" t="s">
        <v>74</v>
      </c>
      <c r="C262" s="4">
        <v>1</v>
      </c>
      <c r="D262" s="4">
        <v>2</v>
      </c>
      <c r="E262" s="4">
        <f t="shared" si="52"/>
        <v>2</v>
      </c>
      <c r="F262" s="4">
        <v>127.5414564</v>
      </c>
      <c r="G262" s="4">
        <v>337.98485950000003</v>
      </c>
      <c r="H262" s="4">
        <v>53.070000010000001</v>
      </c>
      <c r="I262" s="4">
        <v>5.3069999999999999E-2</v>
      </c>
      <c r="J262" s="4">
        <v>5.3100000000000003E-5</v>
      </c>
      <c r="K262" s="4">
        <v>0.11699918300000001</v>
      </c>
      <c r="L262" s="4">
        <v>1.4E-2</v>
      </c>
      <c r="M262" s="4">
        <v>2.8</v>
      </c>
      <c r="N262" s="4">
        <v>18.972067509999999</v>
      </c>
      <c r="O262" s="4">
        <f t="shared" si="59"/>
        <v>0.29935257803298476</v>
      </c>
      <c r="P262" s="4">
        <f t="shared" si="60"/>
        <v>10.447088938216606</v>
      </c>
      <c r="Q262" s="4">
        <f t="shared" si="64"/>
        <v>26.535605903070181</v>
      </c>
      <c r="R262" s="4">
        <f t="shared" si="61"/>
        <v>135.78420681704091</v>
      </c>
      <c r="S262" s="4">
        <f t="shared" si="62"/>
        <v>326.32589958433289</v>
      </c>
      <c r="T262" s="4">
        <f t="shared" si="63"/>
        <v>864.76363389848211</v>
      </c>
      <c r="U262" s="4">
        <v>43</v>
      </c>
      <c r="V262" s="4">
        <v>0.48</v>
      </c>
      <c r="W262" s="4">
        <v>0</v>
      </c>
      <c r="Y262" s="4" t="s">
        <v>622</v>
      </c>
    </row>
    <row r="263" spans="1:28" x14ac:dyDescent="0.25">
      <c r="A263" s="4" t="s">
        <v>73</v>
      </c>
      <c r="B263" s="4" t="s">
        <v>74</v>
      </c>
      <c r="C263" s="4">
        <v>2</v>
      </c>
      <c r="D263" s="4">
        <v>2</v>
      </c>
      <c r="E263" s="4">
        <f t="shared" si="52"/>
        <v>4</v>
      </c>
      <c r="F263" s="4">
        <v>347.4885845</v>
      </c>
      <c r="G263" s="4">
        <v>920.84474890000001</v>
      </c>
      <c r="H263" s="4">
        <v>144.59</v>
      </c>
      <c r="I263" s="4">
        <v>0.14459</v>
      </c>
      <c r="J263" s="4">
        <v>1.4459E-4</v>
      </c>
      <c r="K263" s="4">
        <v>0.31876600599999999</v>
      </c>
      <c r="L263" s="4">
        <v>1.4E-2</v>
      </c>
      <c r="M263" s="4">
        <v>2.8</v>
      </c>
      <c r="N263" s="4">
        <v>27.137827609999999</v>
      </c>
      <c r="O263" s="4">
        <f t="shared" si="59"/>
        <v>0.74197781751165304</v>
      </c>
      <c r="P263" s="4">
        <f t="shared" si="60"/>
        <v>14.447204971809033</v>
      </c>
      <c r="Q263" s="4">
        <f t="shared" si="64"/>
        <v>36.695900628394945</v>
      </c>
      <c r="R263" s="4">
        <f t="shared" si="61"/>
        <v>336.55587698181682</v>
      </c>
      <c r="S263" s="4">
        <f t="shared" si="62"/>
        <v>808.83411915841577</v>
      </c>
      <c r="T263" s="4">
        <f t="shared" si="63"/>
        <v>2143.4104157698016</v>
      </c>
      <c r="U263" s="4">
        <v>43</v>
      </c>
      <c r="V263" s="4">
        <v>0.48</v>
      </c>
      <c r="W263" s="4">
        <v>0</v>
      </c>
    </row>
    <row r="264" spans="1:28" x14ac:dyDescent="0.25">
      <c r="A264" s="4" t="s">
        <v>73</v>
      </c>
      <c r="B264" s="4" t="s">
        <v>74</v>
      </c>
      <c r="C264" s="4">
        <v>3</v>
      </c>
      <c r="D264" s="4">
        <v>2</v>
      </c>
      <c r="E264" s="4">
        <f t="shared" si="52"/>
        <v>6</v>
      </c>
      <c r="F264" s="4">
        <v>732.42009129999997</v>
      </c>
      <c r="G264" s="4">
        <v>1940.9132420000001</v>
      </c>
      <c r="H264" s="4">
        <v>304.76</v>
      </c>
      <c r="I264" s="4">
        <v>0.30475999999999998</v>
      </c>
      <c r="J264" s="4">
        <v>3.0476E-4</v>
      </c>
      <c r="K264" s="4">
        <v>0.67187999099999995</v>
      </c>
      <c r="L264" s="4">
        <v>1.4E-2</v>
      </c>
      <c r="M264" s="4">
        <v>2.8</v>
      </c>
      <c r="N264" s="4">
        <v>35.418076749999997</v>
      </c>
      <c r="O264" s="4">
        <f t="shared" si="59"/>
        <v>0.98383309943816588</v>
      </c>
      <c r="P264" s="4">
        <f t="shared" si="60"/>
        <v>15.978820944146554</v>
      </c>
      <c r="Q264" s="4">
        <f t="shared" si="64"/>
        <v>40.586205198132248</v>
      </c>
      <c r="R264" s="4">
        <f t="shared" si="61"/>
        <v>446.2597179732407</v>
      </c>
      <c r="S264" s="4">
        <f t="shared" si="62"/>
        <v>1072.4818985177617</v>
      </c>
      <c r="T264" s="4">
        <f t="shared" si="63"/>
        <v>2842.0770310720682</v>
      </c>
      <c r="U264" s="4">
        <v>43</v>
      </c>
      <c r="V264" s="4">
        <v>0.48</v>
      </c>
      <c r="W264" s="4">
        <v>0</v>
      </c>
    </row>
    <row r="265" spans="1:28" x14ac:dyDescent="0.25">
      <c r="A265" s="4" t="s">
        <v>73</v>
      </c>
      <c r="B265" s="4" t="s">
        <v>74</v>
      </c>
      <c r="C265" s="4">
        <v>4</v>
      </c>
      <c r="D265" s="4">
        <v>2</v>
      </c>
      <c r="E265" s="4">
        <f t="shared" si="52"/>
        <v>8</v>
      </c>
      <c r="F265" s="4">
        <v>1115.2006730000001</v>
      </c>
      <c r="G265" s="4">
        <v>2955.281782</v>
      </c>
      <c r="H265" s="4">
        <v>464.03500000000003</v>
      </c>
      <c r="I265" s="4">
        <v>0.46403499999999998</v>
      </c>
      <c r="J265" s="4">
        <v>4.6403500000000001E-4</v>
      </c>
      <c r="K265" s="4">
        <v>1.023020842</v>
      </c>
      <c r="L265" s="4">
        <v>1.4E-2</v>
      </c>
      <c r="M265" s="4">
        <v>2.8</v>
      </c>
      <c r="N265" s="4">
        <v>41.156333680000003</v>
      </c>
      <c r="O265" s="4">
        <f t="shared" si="59"/>
        <v>1.0883077706500881</v>
      </c>
      <c r="P265" s="4">
        <f t="shared" si="60"/>
        <v>16.565265804000447</v>
      </c>
      <c r="Q265" s="4">
        <f t="shared" si="64"/>
        <v>42.075775142161135</v>
      </c>
      <c r="R265" s="4">
        <f t="shared" si="61"/>
        <v>493.64868805058831</v>
      </c>
      <c r="S265" s="4">
        <f t="shared" si="62"/>
        <v>1186.3703149497437</v>
      </c>
      <c r="T265" s="4">
        <f t="shared" si="63"/>
        <v>3143.8813346168208</v>
      </c>
      <c r="U265" s="4">
        <v>43</v>
      </c>
      <c r="V265" s="4">
        <v>0.48</v>
      </c>
      <c r="W265" s="4">
        <v>0</v>
      </c>
    </row>
    <row r="266" spans="1:28" x14ac:dyDescent="0.25">
      <c r="A266" s="4" t="s">
        <v>73</v>
      </c>
      <c r="B266" s="4" t="s">
        <v>74</v>
      </c>
      <c r="C266" s="4">
        <v>5</v>
      </c>
      <c r="D266" s="4">
        <v>2</v>
      </c>
      <c r="E266" s="4">
        <f t="shared" si="52"/>
        <v>10</v>
      </c>
      <c r="F266" s="4">
        <v>1550.4325879999999</v>
      </c>
      <c r="G266" s="4">
        <v>4108.6463590000003</v>
      </c>
      <c r="H266" s="4">
        <v>645.13499990000003</v>
      </c>
      <c r="I266" s="4">
        <v>0.64513500000000001</v>
      </c>
      <c r="J266" s="4">
        <v>6.4513500000000002E-4</v>
      </c>
      <c r="K266" s="4">
        <v>1.422277523</v>
      </c>
      <c r="L266" s="4">
        <v>1.4E-2</v>
      </c>
      <c r="M266" s="4">
        <v>2.8</v>
      </c>
      <c r="N266" s="4">
        <v>46.296032510000003</v>
      </c>
      <c r="O266" s="4">
        <f t="shared" si="59"/>
        <v>1.13011977039518</v>
      </c>
      <c r="P266" s="4">
        <f t="shared" si="60"/>
        <v>16.789811368855172</v>
      </c>
      <c r="Q266" s="4">
        <f t="shared" si="64"/>
        <v>42.646120876892141</v>
      </c>
      <c r="R266" s="4">
        <f t="shared" si="61"/>
        <v>512.61431466428678</v>
      </c>
      <c r="S266" s="4">
        <f t="shared" si="62"/>
        <v>1231.9498069317153</v>
      </c>
      <c r="T266" s="4">
        <f t="shared" si="63"/>
        <v>3264.6669883690456</v>
      </c>
      <c r="U266" s="4">
        <v>43</v>
      </c>
      <c r="V266" s="4">
        <v>0.48</v>
      </c>
      <c r="W266" s="4">
        <v>0</v>
      </c>
    </row>
    <row r="267" spans="1:28" x14ac:dyDescent="0.25">
      <c r="A267" s="4" t="s">
        <v>73</v>
      </c>
      <c r="B267" s="4" t="s">
        <v>74</v>
      </c>
      <c r="C267" s="4">
        <v>6</v>
      </c>
      <c r="D267" s="4">
        <v>2</v>
      </c>
      <c r="E267" s="4">
        <f t="shared" si="52"/>
        <v>12</v>
      </c>
      <c r="F267" s="4">
        <v>1976.4359529999999</v>
      </c>
      <c r="G267" s="4">
        <v>5237.5552749999997</v>
      </c>
      <c r="H267" s="4">
        <v>822.39499999999998</v>
      </c>
      <c r="I267" s="4">
        <v>0.82239499999999999</v>
      </c>
      <c r="J267" s="4">
        <v>8.2239499999999996E-4</v>
      </c>
      <c r="K267" s="4">
        <v>1.813068465</v>
      </c>
      <c r="L267" s="4">
        <v>1.4E-2</v>
      </c>
      <c r="M267" s="4">
        <v>2.8</v>
      </c>
      <c r="N267" s="4">
        <v>50.489061130000003</v>
      </c>
      <c r="O267" s="4">
        <f t="shared" si="59"/>
        <v>1.1463984104643572</v>
      </c>
      <c r="P267" s="4">
        <f t="shared" si="60"/>
        <v>16.875788268215313</v>
      </c>
      <c r="Q267" s="4">
        <f t="shared" si="64"/>
        <v>42.864502201266895</v>
      </c>
      <c r="R267" s="4">
        <f t="shared" si="61"/>
        <v>519.99819037492045</v>
      </c>
      <c r="S267" s="4">
        <f t="shared" si="62"/>
        <v>1249.6952424295134</v>
      </c>
      <c r="T267" s="4">
        <f t="shared" si="63"/>
        <v>3311.6923924382104</v>
      </c>
      <c r="U267" s="4">
        <v>43</v>
      </c>
      <c r="V267" s="4">
        <v>0.48</v>
      </c>
      <c r="W267" s="4">
        <v>0</v>
      </c>
    </row>
    <row r="268" spans="1:28" x14ac:dyDescent="0.25">
      <c r="A268" s="4" t="s">
        <v>73</v>
      </c>
      <c r="B268" s="4" t="s">
        <v>74</v>
      </c>
      <c r="C268" s="4">
        <v>7</v>
      </c>
      <c r="D268" s="4">
        <v>2</v>
      </c>
      <c r="E268" s="4">
        <f t="shared" si="52"/>
        <v>14</v>
      </c>
      <c r="F268" s="4">
        <v>2275.6669069999998</v>
      </c>
      <c r="G268" s="4">
        <v>6030.517304</v>
      </c>
      <c r="H268" s="4">
        <v>946.90499999999997</v>
      </c>
      <c r="I268" s="4">
        <v>0.946905</v>
      </c>
      <c r="J268" s="4">
        <v>9.4690499999999995E-4</v>
      </c>
      <c r="K268" s="4">
        <v>2.0875657009999999</v>
      </c>
      <c r="L268" s="4">
        <v>1.4E-2</v>
      </c>
      <c r="M268" s="4">
        <v>2.8</v>
      </c>
      <c r="N268" s="4">
        <v>53.09623234</v>
      </c>
      <c r="O268" s="4">
        <f t="shared" si="59"/>
        <v>1.1526710569267764</v>
      </c>
      <c r="P268" s="4">
        <f t="shared" si="60"/>
        <v>16.908708211338507</v>
      </c>
      <c r="Q268" s="4">
        <f t="shared" si="64"/>
        <v>42.948118856799809</v>
      </c>
      <c r="R268" s="4">
        <f t="shared" si="61"/>
        <v>522.84341833367034</v>
      </c>
      <c r="S268" s="4">
        <f t="shared" si="62"/>
        <v>1256.5330890018513</v>
      </c>
      <c r="T268" s="4">
        <f t="shared" si="63"/>
        <v>3329.8126858549058</v>
      </c>
      <c r="U268" s="4">
        <v>43</v>
      </c>
      <c r="V268" s="4">
        <v>0.48</v>
      </c>
      <c r="W268" s="4">
        <v>0</v>
      </c>
    </row>
    <row r="269" spans="1:28" x14ac:dyDescent="0.25">
      <c r="A269" s="4" t="s">
        <v>73</v>
      </c>
      <c r="B269" s="4" t="s">
        <v>74</v>
      </c>
      <c r="C269" s="4">
        <v>8</v>
      </c>
      <c r="D269" s="4">
        <v>2</v>
      </c>
      <c r="E269" s="4">
        <f t="shared" si="52"/>
        <v>16</v>
      </c>
      <c r="F269" s="4">
        <v>2451.3338140000001</v>
      </c>
      <c r="G269" s="4">
        <v>6496.0346079999999</v>
      </c>
      <c r="H269" s="4">
        <v>1020</v>
      </c>
      <c r="I269" s="4">
        <v>1.02</v>
      </c>
      <c r="J269" s="4">
        <v>1.0200000000000001E-3</v>
      </c>
      <c r="K269" s="4">
        <v>2.2487124000000001</v>
      </c>
      <c r="L269" s="4">
        <v>1.4E-2</v>
      </c>
      <c r="M269" s="4">
        <v>2.8</v>
      </c>
      <c r="N269" s="4">
        <v>54.525190479999999</v>
      </c>
      <c r="O269" s="4">
        <f t="shared" si="59"/>
        <v>1.1550786367721839</v>
      </c>
      <c r="P269" s="4">
        <f t="shared" si="60"/>
        <v>16.92131302336708</v>
      </c>
      <c r="Q269" s="4">
        <f t="shared" si="64"/>
        <v>42.980135079352387</v>
      </c>
      <c r="R269" s="4">
        <f t="shared" si="61"/>
        <v>523.93547948044738</v>
      </c>
      <c r="S269" s="4">
        <f t="shared" si="62"/>
        <v>1259.1576050960045</v>
      </c>
      <c r="T269" s="4">
        <f t="shared" si="63"/>
        <v>3336.767653504412</v>
      </c>
      <c r="U269" s="4">
        <v>43</v>
      </c>
      <c r="V269" s="4">
        <v>0.48</v>
      </c>
      <c r="W269" s="4">
        <v>0</v>
      </c>
    </row>
    <row r="270" spans="1:28" x14ac:dyDescent="0.25">
      <c r="A270" s="4" t="s">
        <v>73</v>
      </c>
      <c r="B270" s="4" t="s">
        <v>74</v>
      </c>
      <c r="C270" s="4">
        <v>9</v>
      </c>
      <c r="D270" s="4">
        <v>2</v>
      </c>
      <c r="E270" s="4">
        <f t="shared" si="52"/>
        <v>18</v>
      </c>
      <c r="F270" s="4">
        <v>2643.5952900000002</v>
      </c>
      <c r="G270" s="4">
        <v>7005.5275179999999</v>
      </c>
      <c r="H270" s="4">
        <v>1100</v>
      </c>
      <c r="I270" s="4">
        <v>1.1000000000000001</v>
      </c>
      <c r="J270" s="4">
        <v>1.1000000000000001E-3</v>
      </c>
      <c r="K270" s="4">
        <v>2.4250820000000002</v>
      </c>
      <c r="L270" s="4">
        <v>1.4E-2</v>
      </c>
      <c r="M270" s="4">
        <v>2.8</v>
      </c>
      <c r="N270" s="4">
        <v>56.015575650000002</v>
      </c>
      <c r="O270" s="4">
        <f t="shared" si="59"/>
        <v>1.1560013370918456</v>
      </c>
      <c r="P270" s="4">
        <f t="shared" si="60"/>
        <v>16.926139316221878</v>
      </c>
      <c r="Q270" s="4">
        <f t="shared" si="64"/>
        <v>42.992393863203567</v>
      </c>
      <c r="R270" s="4">
        <f t="shared" si="61"/>
        <v>524.35400980297993</v>
      </c>
      <c r="S270" s="4">
        <f t="shared" si="62"/>
        <v>1260.1634458134583</v>
      </c>
      <c r="T270" s="4">
        <f t="shared" si="63"/>
        <v>3339.4331314056644</v>
      </c>
      <c r="U270" s="4">
        <v>43</v>
      </c>
      <c r="V270" s="4">
        <v>0.48</v>
      </c>
      <c r="W270" s="4">
        <v>0</v>
      </c>
    </row>
    <row r="271" spans="1:28" x14ac:dyDescent="0.25">
      <c r="A271" s="4" t="s">
        <v>73</v>
      </c>
      <c r="B271" s="4" t="s">
        <v>74</v>
      </c>
      <c r="C271" s="4">
        <v>10</v>
      </c>
      <c r="D271" s="4">
        <v>2</v>
      </c>
      <c r="E271" s="4">
        <f t="shared" si="52"/>
        <v>20</v>
      </c>
      <c r="F271" s="4">
        <v>3076.18361</v>
      </c>
      <c r="G271" s="4">
        <v>8151.8865660000001</v>
      </c>
      <c r="H271" s="4">
        <v>1280</v>
      </c>
      <c r="I271" s="4">
        <v>1.28</v>
      </c>
      <c r="J271" s="4">
        <v>1.2800000000000001E-3</v>
      </c>
      <c r="K271" s="4">
        <v>2.8219135999999998</v>
      </c>
      <c r="L271" s="4">
        <v>1.4E-2</v>
      </c>
      <c r="M271" s="4">
        <v>2.8</v>
      </c>
      <c r="N271" s="4">
        <v>59.130966340000001</v>
      </c>
      <c r="O271" s="4">
        <f t="shared" si="59"/>
        <v>1.156354757885421</v>
      </c>
      <c r="P271" s="4">
        <f t="shared" si="60"/>
        <v>16.92798726942161</v>
      </c>
      <c r="Q271" s="4">
        <f t="shared" si="64"/>
        <v>42.997087664330891</v>
      </c>
      <c r="R271" s="4">
        <f t="shared" si="61"/>
        <v>524.51431896899282</v>
      </c>
      <c r="S271" s="4">
        <f t="shared" si="62"/>
        <v>1260.5487117735947</v>
      </c>
      <c r="T271" s="4">
        <f t="shared" si="63"/>
        <v>3340.4540862000258</v>
      </c>
      <c r="U271" s="4">
        <v>43</v>
      </c>
      <c r="V271" s="4">
        <v>0.48</v>
      </c>
      <c r="W271" s="4">
        <v>0</v>
      </c>
    </row>
    <row r="272" spans="1:28" x14ac:dyDescent="0.25">
      <c r="A272" s="4" t="s">
        <v>75</v>
      </c>
      <c r="B272" s="4" t="s">
        <v>76</v>
      </c>
      <c r="C272" s="4">
        <v>1</v>
      </c>
      <c r="D272" s="4">
        <v>2</v>
      </c>
      <c r="E272" s="4">
        <f t="shared" si="52"/>
        <v>2</v>
      </c>
      <c r="F272" s="4">
        <v>127.5414564</v>
      </c>
      <c r="G272" s="4">
        <v>337.98485950000003</v>
      </c>
      <c r="H272" s="4">
        <v>53.070000010000001</v>
      </c>
      <c r="I272" s="4">
        <v>5.3069999999999999E-2</v>
      </c>
      <c r="J272" s="4">
        <v>5.3100000000000003E-5</v>
      </c>
      <c r="K272" s="4">
        <v>0.11699918300000001</v>
      </c>
      <c r="L272" s="4">
        <v>2.5000000000000001E-3</v>
      </c>
      <c r="M272" s="4">
        <v>3.1</v>
      </c>
      <c r="N272" s="4">
        <v>24.875803770000001</v>
      </c>
      <c r="O272" s="4">
        <f t="shared" si="59"/>
        <v>9.8126080995731169E-2</v>
      </c>
      <c r="P272" s="4">
        <f t="shared" si="60"/>
        <v>9.2533452863121504</v>
      </c>
      <c r="Q272" s="4">
        <f t="shared" si="64"/>
        <v>23.503497027232861</v>
      </c>
      <c r="R272" s="4">
        <f t="shared" si="61"/>
        <v>44.509294570370933</v>
      </c>
      <c r="S272" s="4">
        <f t="shared" si="62"/>
        <v>106.96778315397964</v>
      </c>
      <c r="T272" s="4">
        <f t="shared" si="63"/>
        <v>283.46462535804602</v>
      </c>
      <c r="U272" s="4">
        <v>122</v>
      </c>
      <c r="V272" s="4">
        <v>0.107</v>
      </c>
      <c r="W272" s="4">
        <v>0</v>
      </c>
      <c r="Y272" s="4" t="s">
        <v>623</v>
      </c>
    </row>
    <row r="273" spans="1:29" x14ac:dyDescent="0.25">
      <c r="A273" s="4" t="s">
        <v>75</v>
      </c>
      <c r="B273" s="4" t="s">
        <v>76</v>
      </c>
      <c r="C273" s="4">
        <v>2</v>
      </c>
      <c r="D273" s="4">
        <v>2</v>
      </c>
      <c r="E273" s="4">
        <f t="shared" si="52"/>
        <v>4</v>
      </c>
      <c r="F273" s="4">
        <v>347.4885845</v>
      </c>
      <c r="G273" s="4">
        <v>920.84474890000001</v>
      </c>
      <c r="H273" s="4">
        <v>144.59</v>
      </c>
      <c r="I273" s="4">
        <v>0.14459</v>
      </c>
      <c r="J273" s="4">
        <v>1.4459E-4</v>
      </c>
      <c r="K273" s="4">
        <v>0.31876600599999999</v>
      </c>
      <c r="L273" s="4">
        <v>2.5000000000000001E-3</v>
      </c>
      <c r="M273" s="4">
        <v>3.1</v>
      </c>
      <c r="N273" s="4">
        <v>34.371064560000001</v>
      </c>
      <c r="O273" s="4">
        <f t="shared" si="59"/>
        <v>0.61463072670785202</v>
      </c>
      <c r="P273" s="4">
        <f t="shared" si="60"/>
        <v>16.724018659273504</v>
      </c>
      <c r="Q273" s="4">
        <f t="shared" si="64"/>
        <v>42.479007394554699</v>
      </c>
      <c r="R273" s="4">
        <f t="shared" si="61"/>
        <v>278.79213955595611</v>
      </c>
      <c r="S273" s="4">
        <f t="shared" si="62"/>
        <v>670.01235173265104</v>
      </c>
      <c r="T273" s="4">
        <f t="shared" si="63"/>
        <v>1775.5327320915253</v>
      </c>
      <c r="U273" s="4">
        <v>122</v>
      </c>
      <c r="V273" s="4">
        <v>0.107</v>
      </c>
      <c r="W273" s="4">
        <v>0</v>
      </c>
    </row>
    <row r="274" spans="1:29" x14ac:dyDescent="0.25">
      <c r="A274" s="4" t="s">
        <v>75</v>
      </c>
      <c r="B274" s="4" t="s">
        <v>76</v>
      </c>
      <c r="C274" s="4">
        <v>3</v>
      </c>
      <c r="D274" s="4">
        <v>2</v>
      </c>
      <c r="E274" s="4">
        <f t="shared" si="52"/>
        <v>6</v>
      </c>
      <c r="F274" s="4">
        <v>732.42009129999997</v>
      </c>
      <c r="G274" s="4">
        <v>1940.9132420000001</v>
      </c>
      <c r="H274" s="4">
        <v>304.76</v>
      </c>
      <c r="I274" s="4">
        <v>0.30475999999999998</v>
      </c>
      <c r="J274" s="4">
        <v>3.0476E-4</v>
      </c>
      <c r="K274" s="4">
        <v>0.67187999099999995</v>
      </c>
      <c r="L274" s="4">
        <v>2.5000000000000001E-3</v>
      </c>
      <c r="M274" s="4">
        <v>3.1</v>
      </c>
      <c r="N274" s="4">
        <v>43.717060600000003</v>
      </c>
      <c r="O274" s="4">
        <f t="shared" si="59"/>
        <v>1.5967002065243137</v>
      </c>
      <c r="P274" s="4">
        <f t="shared" si="60"/>
        <v>22.755454741965806</v>
      </c>
      <c r="Q274" s="4">
        <f t="shared" si="64"/>
        <v>57.798855044593147</v>
      </c>
      <c r="R274" s="4">
        <f t="shared" si="61"/>
        <v>724.25189217385025</v>
      </c>
      <c r="S274" s="4">
        <f t="shared" si="62"/>
        <v>1740.5717187547471</v>
      </c>
      <c r="T274" s="4">
        <f t="shared" si="63"/>
        <v>4612.5150547000794</v>
      </c>
      <c r="U274" s="4">
        <v>122</v>
      </c>
      <c r="V274" s="4">
        <v>0.107</v>
      </c>
      <c r="W274" s="4">
        <v>0</v>
      </c>
    </row>
    <row r="275" spans="1:29" x14ac:dyDescent="0.25">
      <c r="A275" s="4" t="s">
        <v>75</v>
      </c>
      <c r="B275" s="4" t="s">
        <v>76</v>
      </c>
      <c r="C275" s="4">
        <v>4</v>
      </c>
      <c r="D275" s="4">
        <v>2</v>
      </c>
      <c r="E275" s="4">
        <f t="shared" si="52"/>
        <v>8</v>
      </c>
      <c r="F275" s="4">
        <v>1115.2006730000001</v>
      </c>
      <c r="G275" s="4">
        <v>2955.281782</v>
      </c>
      <c r="H275" s="4">
        <v>464.03500000000003</v>
      </c>
      <c r="I275" s="4">
        <v>0.46403499999999998</v>
      </c>
      <c r="J275" s="4">
        <v>4.6403500000000001E-4</v>
      </c>
      <c r="K275" s="4">
        <v>1.023020842</v>
      </c>
      <c r="L275" s="4">
        <v>2.5000000000000001E-3</v>
      </c>
      <c r="M275" s="4">
        <v>3.1</v>
      </c>
      <c r="N275" s="4">
        <v>50.067032159999997</v>
      </c>
      <c r="O275" s="4">
        <f t="shared" si="59"/>
        <v>2.9126728188399946</v>
      </c>
      <c r="P275" s="4">
        <f t="shared" si="60"/>
        <v>27.624924922694959</v>
      </c>
      <c r="Q275" s="4">
        <f t="shared" si="64"/>
        <v>70.167309303645197</v>
      </c>
      <c r="R275" s="4">
        <f t="shared" si="61"/>
        <v>1321.167738131739</v>
      </c>
      <c r="S275" s="4">
        <f t="shared" si="62"/>
        <v>3175.1207357167482</v>
      </c>
      <c r="T275" s="4">
        <f t="shared" si="63"/>
        <v>8414.0699496493817</v>
      </c>
      <c r="U275" s="4">
        <v>122</v>
      </c>
      <c r="V275" s="4">
        <v>0.107</v>
      </c>
      <c r="W275" s="4">
        <v>0</v>
      </c>
    </row>
    <row r="276" spans="1:29" x14ac:dyDescent="0.25">
      <c r="A276" s="4" t="s">
        <v>75</v>
      </c>
      <c r="B276" s="4" t="s">
        <v>76</v>
      </c>
      <c r="C276" s="4">
        <v>5</v>
      </c>
      <c r="D276" s="4">
        <v>2</v>
      </c>
      <c r="E276" s="4">
        <f t="shared" si="52"/>
        <v>10</v>
      </c>
      <c r="F276" s="4">
        <v>1550.4325879999999</v>
      </c>
      <c r="G276" s="4">
        <v>4108.6463590000003</v>
      </c>
      <c r="H276" s="4">
        <v>645.13499990000003</v>
      </c>
      <c r="I276" s="4">
        <v>0.64513500000000001</v>
      </c>
      <c r="J276" s="4">
        <v>6.4513500000000002E-4</v>
      </c>
      <c r="K276" s="4">
        <v>1.422277523</v>
      </c>
      <c r="L276" s="4">
        <v>2.5000000000000001E-3</v>
      </c>
      <c r="M276" s="4">
        <v>3.1</v>
      </c>
      <c r="N276" s="4">
        <v>55.681778100000002</v>
      </c>
      <c r="O276" s="4">
        <f t="shared" si="59"/>
        <v>4.3997137170161444</v>
      </c>
      <c r="P276" s="4">
        <f t="shared" si="60"/>
        <v>31.556283809022755</v>
      </c>
      <c r="Q276" s="4">
        <f t="shared" si="64"/>
        <v>80.152960874917795</v>
      </c>
      <c r="R276" s="4">
        <f t="shared" si="61"/>
        <v>1995.6789455852456</v>
      </c>
      <c r="S276" s="4">
        <f t="shared" si="62"/>
        <v>4796.1522364461562</v>
      </c>
      <c r="T276" s="4">
        <f t="shared" si="63"/>
        <v>12709.803426582313</v>
      </c>
      <c r="U276" s="4">
        <v>122</v>
      </c>
      <c r="V276" s="4">
        <v>0.107</v>
      </c>
      <c r="W276" s="4">
        <v>0</v>
      </c>
    </row>
    <row r="277" spans="1:29" x14ac:dyDescent="0.25">
      <c r="A277" s="4" t="s">
        <v>75</v>
      </c>
      <c r="B277" s="4" t="s">
        <v>76</v>
      </c>
      <c r="C277" s="4">
        <v>6</v>
      </c>
      <c r="D277" s="4">
        <v>2</v>
      </c>
      <c r="E277" s="4">
        <f t="shared" si="52"/>
        <v>12</v>
      </c>
      <c r="F277" s="4">
        <v>1976.4359529999999</v>
      </c>
      <c r="G277" s="4">
        <v>5237.5552749999997</v>
      </c>
      <c r="H277" s="4">
        <v>822.39499999999998</v>
      </c>
      <c r="I277" s="4">
        <v>0.82239499999999999</v>
      </c>
      <c r="J277" s="4">
        <v>8.2239499999999996E-4</v>
      </c>
      <c r="K277" s="4">
        <v>1.813068465</v>
      </c>
      <c r="L277" s="4">
        <v>2.5000000000000001E-3</v>
      </c>
      <c r="M277" s="4">
        <v>3.1</v>
      </c>
      <c r="N277" s="4">
        <v>60.217500739999998</v>
      </c>
      <c r="O277" s="4">
        <f t="shared" si="59"/>
        <v>5.9217924576912848</v>
      </c>
      <c r="P277" s="4">
        <f t="shared" si="60"/>
        <v>34.73026005684406</v>
      </c>
      <c r="Q277" s="4">
        <f t="shared" si="64"/>
        <v>88.21486054438391</v>
      </c>
      <c r="R277" s="4">
        <f t="shared" si="61"/>
        <v>2686.083069958217</v>
      </c>
      <c r="S277" s="4">
        <f t="shared" si="62"/>
        <v>6455.3786829084756</v>
      </c>
      <c r="T277" s="4">
        <f t="shared" si="63"/>
        <v>17106.753509707461</v>
      </c>
      <c r="U277" s="4">
        <v>122</v>
      </c>
      <c r="V277" s="4">
        <v>0.107</v>
      </c>
      <c r="W277" s="4">
        <v>0</v>
      </c>
    </row>
    <row r="278" spans="1:29" x14ac:dyDescent="0.25">
      <c r="A278" s="4" t="s">
        <v>75</v>
      </c>
      <c r="B278" s="4" t="s">
        <v>76</v>
      </c>
      <c r="C278" s="4">
        <v>7</v>
      </c>
      <c r="D278" s="4">
        <v>2</v>
      </c>
      <c r="E278" s="4">
        <f t="shared" si="52"/>
        <v>14</v>
      </c>
      <c r="F278" s="4">
        <v>2275.6669069999998</v>
      </c>
      <c r="G278" s="4">
        <v>6030.517304</v>
      </c>
      <c r="H278" s="4">
        <v>946.90499999999997</v>
      </c>
      <c r="I278" s="4">
        <v>0.946905</v>
      </c>
      <c r="J278" s="4">
        <v>9.4690499999999995E-4</v>
      </c>
      <c r="K278" s="4">
        <v>2.0875657009999999</v>
      </c>
      <c r="L278" s="4">
        <v>2.5000000000000001E-3</v>
      </c>
      <c r="M278" s="4">
        <v>3.1</v>
      </c>
      <c r="N278" s="4">
        <v>63.01922132</v>
      </c>
      <c r="O278" s="4">
        <f t="shared" si="59"/>
        <v>7.384047343867624</v>
      </c>
      <c r="P278" s="4">
        <f t="shared" si="60"/>
        <v>37.292764654622943</v>
      </c>
      <c r="Q278" s="4">
        <f t="shared" si="64"/>
        <v>94.723622222742279</v>
      </c>
      <c r="R278" s="4">
        <f t="shared" si="61"/>
        <v>3349.351518115423</v>
      </c>
      <c r="S278" s="4">
        <f t="shared" si="62"/>
        <v>8049.3908149853951</v>
      </c>
      <c r="T278" s="4">
        <f t="shared" si="63"/>
        <v>21330.885659711297</v>
      </c>
      <c r="U278" s="4">
        <v>122</v>
      </c>
      <c r="V278" s="4">
        <v>0.107</v>
      </c>
      <c r="W278" s="4">
        <v>0</v>
      </c>
    </row>
    <row r="279" spans="1:29" x14ac:dyDescent="0.25">
      <c r="A279" s="4" t="s">
        <v>75</v>
      </c>
      <c r="B279" s="4" t="s">
        <v>76</v>
      </c>
      <c r="C279" s="4">
        <v>8</v>
      </c>
      <c r="D279" s="4">
        <v>2</v>
      </c>
      <c r="E279" s="4">
        <f t="shared" si="52"/>
        <v>16</v>
      </c>
      <c r="F279" s="4">
        <v>2451.3338140000001</v>
      </c>
      <c r="G279" s="4">
        <v>6496.0346079999999</v>
      </c>
      <c r="H279" s="4">
        <v>1020</v>
      </c>
      <c r="I279" s="4">
        <v>1.02</v>
      </c>
      <c r="J279" s="4">
        <v>1.0200000000000001E-3</v>
      </c>
      <c r="K279" s="4">
        <v>2.2487124000000001</v>
      </c>
      <c r="L279" s="4">
        <v>2.5000000000000001E-3</v>
      </c>
      <c r="M279" s="4">
        <v>3.1</v>
      </c>
      <c r="N279" s="4">
        <v>64.549127330000005</v>
      </c>
      <c r="O279" s="4">
        <f t="shared" si="59"/>
        <v>8.7293866619177649</v>
      </c>
      <c r="P279" s="4">
        <f t="shared" si="60"/>
        <v>39.361598603252915</v>
      </c>
      <c r="Q279" s="4">
        <f t="shared" si="64"/>
        <v>99.978460452262411</v>
      </c>
      <c r="R279" s="4">
        <f t="shared" si="61"/>
        <v>3959.5878935679457</v>
      </c>
      <c r="S279" s="4">
        <f t="shared" si="62"/>
        <v>9515.9526401536805</v>
      </c>
      <c r="T279" s="4">
        <f t="shared" si="63"/>
        <v>25217.274496407252</v>
      </c>
      <c r="U279" s="4">
        <v>122</v>
      </c>
      <c r="V279" s="4">
        <v>0.107</v>
      </c>
      <c r="W279" s="4">
        <v>0</v>
      </c>
    </row>
    <row r="280" spans="1:29" x14ac:dyDescent="0.25">
      <c r="A280" s="4" t="s">
        <v>75</v>
      </c>
      <c r="B280" s="4" t="s">
        <v>76</v>
      </c>
      <c r="C280" s="4">
        <v>9</v>
      </c>
      <c r="D280" s="4">
        <v>2</v>
      </c>
      <c r="E280" s="4">
        <f t="shared" si="52"/>
        <v>18</v>
      </c>
      <c r="F280" s="4">
        <v>2643.5952900000002</v>
      </c>
      <c r="G280" s="4">
        <v>7005.5275179999999</v>
      </c>
      <c r="H280" s="4">
        <v>1100</v>
      </c>
      <c r="I280" s="4">
        <v>1.1000000000000001</v>
      </c>
      <c r="J280" s="4">
        <v>1.1000000000000001E-3</v>
      </c>
      <c r="K280" s="4">
        <v>2.4250820000000002</v>
      </c>
      <c r="L280" s="4">
        <v>2.5000000000000001E-3</v>
      </c>
      <c r="M280" s="4">
        <v>3.1</v>
      </c>
      <c r="N280" s="4">
        <v>66.140672339999995</v>
      </c>
      <c r="O280" s="4">
        <f t="shared" si="59"/>
        <v>9.9296577637612291</v>
      </c>
      <c r="P280" s="4">
        <f t="shared" si="60"/>
        <v>41.031868350559428</v>
      </c>
      <c r="Q280" s="4">
        <f t="shared" si="64"/>
        <v>104.22094561042094</v>
      </c>
      <c r="R280" s="4">
        <f t="shared" si="61"/>
        <v>4504.0223547646438</v>
      </c>
      <c r="S280" s="4">
        <f t="shared" si="62"/>
        <v>10824.374801164729</v>
      </c>
      <c r="T280" s="4">
        <f t="shared" si="63"/>
        <v>28684.593223086533</v>
      </c>
      <c r="U280" s="4">
        <v>122</v>
      </c>
      <c r="V280" s="4">
        <v>0.107</v>
      </c>
      <c r="W280" s="4">
        <v>0</v>
      </c>
      <c r="AA280" s="2" t="s">
        <v>624</v>
      </c>
      <c r="AB280" s="2" t="s">
        <v>624</v>
      </c>
    </row>
    <row r="281" spans="1:29" x14ac:dyDescent="0.25">
      <c r="A281" s="4" t="s">
        <v>75</v>
      </c>
      <c r="B281" s="4" t="s">
        <v>76</v>
      </c>
      <c r="C281" s="4">
        <v>10</v>
      </c>
      <c r="D281" s="4">
        <v>2</v>
      </c>
      <c r="E281" s="4">
        <f t="shared" si="52"/>
        <v>20</v>
      </c>
      <c r="F281" s="4">
        <v>3076.18361</v>
      </c>
      <c r="G281" s="4">
        <v>8151.8865660000001</v>
      </c>
      <c r="H281" s="4">
        <v>1280</v>
      </c>
      <c r="I281" s="4">
        <v>1.28</v>
      </c>
      <c r="J281" s="4">
        <v>1.2800000000000001E-3</v>
      </c>
      <c r="K281" s="4">
        <v>2.8219135999999998</v>
      </c>
      <c r="L281" s="4">
        <v>2.5000000000000001E-3</v>
      </c>
      <c r="M281" s="4">
        <v>3.1</v>
      </c>
      <c r="N281" s="4">
        <v>69.454435750000002</v>
      </c>
      <c r="O281" s="4">
        <f t="shared" si="59"/>
        <v>10.976619154794601</v>
      </c>
      <c r="P281" s="4">
        <f t="shared" si="60"/>
        <v>42.380357933599583</v>
      </c>
      <c r="Q281" s="4">
        <f t="shared" si="64"/>
        <v>107.64610915134294</v>
      </c>
      <c r="R281" s="4">
        <f t="shared" si="61"/>
        <v>4978.9166181902556</v>
      </c>
      <c r="S281" s="4">
        <f t="shared" si="62"/>
        <v>11965.673199207537</v>
      </c>
      <c r="T281" s="4">
        <f t="shared" si="63"/>
        <v>31709.03397789997</v>
      </c>
      <c r="U281" s="4">
        <v>122</v>
      </c>
      <c r="V281" s="4">
        <v>0.107</v>
      </c>
      <c r="W281" s="4">
        <v>0</v>
      </c>
      <c r="Y281" s="4" t="s">
        <v>625</v>
      </c>
      <c r="Z281" s="4" t="s">
        <v>626</v>
      </c>
      <c r="AA281" s="4" t="s">
        <v>627</v>
      </c>
      <c r="AB281" s="4" t="s">
        <v>628</v>
      </c>
    </row>
    <row r="282" spans="1:29" x14ac:dyDescent="0.25">
      <c r="A282" s="4" t="s">
        <v>77</v>
      </c>
      <c r="B282" s="4" t="s">
        <v>78</v>
      </c>
      <c r="C282" s="4">
        <v>1</v>
      </c>
      <c r="D282" s="4">
        <v>3</v>
      </c>
      <c r="E282" s="4">
        <f t="shared" si="52"/>
        <v>3</v>
      </c>
      <c r="F282" s="4">
        <v>9202.4770129999997</v>
      </c>
      <c r="G282" s="4">
        <v>24386.56408</v>
      </c>
      <c r="H282" s="4">
        <v>3829.1506850000001</v>
      </c>
      <c r="I282" s="4">
        <v>3.8291506850000001</v>
      </c>
      <c r="J282" s="4">
        <v>3.8291509999999998E-3</v>
      </c>
      <c r="K282" s="4">
        <v>8.4418221829999993</v>
      </c>
      <c r="L282" s="4">
        <v>3.5000000000000003E-2</v>
      </c>
      <c r="M282" s="4">
        <v>2.9</v>
      </c>
      <c r="N282" s="4">
        <v>54.650995010000003</v>
      </c>
      <c r="O282" s="4">
        <f t="shared" si="59"/>
        <v>196.90530677965444</v>
      </c>
      <c r="P282" s="4">
        <f t="shared" si="60"/>
        <v>63.742170359821344</v>
      </c>
      <c r="Q282" s="4">
        <f t="shared" si="64"/>
        <v>161.90511271394621</v>
      </c>
      <c r="R282" s="2">
        <f t="shared" si="61"/>
        <v>89314.850985500641</v>
      </c>
      <c r="S282" s="2">
        <f t="shared" si="62"/>
        <v>214647.56305095079</v>
      </c>
      <c r="T282" s="2">
        <f t="shared" si="63"/>
        <v>568816.04208501952</v>
      </c>
      <c r="U282" s="4">
        <f t="shared" ref="U282:U291" si="65">$AC$283*100</f>
        <v>208.40700000000004</v>
      </c>
      <c r="V282" s="4">
        <v>0.5</v>
      </c>
      <c r="W282" s="4">
        <v>0</v>
      </c>
      <c r="X282" s="4" t="s">
        <v>459</v>
      </c>
      <c r="Y282" s="4">
        <f>AVERAGE(550,88)*0.453592</f>
        <v>144.69584800000001</v>
      </c>
      <c r="Z282" s="4">
        <f>AVERAGE(180,285)*0.45392</f>
        <v>105.5364</v>
      </c>
      <c r="AA282" s="4">
        <f>610*0.453592</f>
        <v>276.69112000000001</v>
      </c>
      <c r="AB282" s="4">
        <f>300*0.453592</f>
        <v>136.07759999999999</v>
      </c>
      <c r="AC282" s="4">
        <f>AVERAGE(Y282:AB282)</f>
        <v>165.75024199999999</v>
      </c>
    </row>
    <row r="283" spans="1:29" x14ac:dyDescent="0.25">
      <c r="A283" s="4" t="s">
        <v>77</v>
      </c>
      <c r="B283" s="4" t="s">
        <v>78</v>
      </c>
      <c r="C283" s="4">
        <v>2</v>
      </c>
      <c r="D283" s="4">
        <v>3</v>
      </c>
      <c r="E283" s="4">
        <f t="shared" si="52"/>
        <v>6</v>
      </c>
      <c r="F283" s="4">
        <v>68782.88609</v>
      </c>
      <c r="G283" s="4">
        <v>182274.6482</v>
      </c>
      <c r="H283" s="4">
        <v>28620.5589</v>
      </c>
      <c r="I283" s="4">
        <v>28.620558899999999</v>
      </c>
      <c r="J283" s="4">
        <v>2.8620559E-2</v>
      </c>
      <c r="K283" s="4">
        <v>63.097456569999999</v>
      </c>
      <c r="L283" s="4">
        <v>3.5000000000000003E-2</v>
      </c>
      <c r="M283" s="4">
        <v>2.9</v>
      </c>
      <c r="N283" s="4">
        <v>109.3530894</v>
      </c>
      <c r="O283" s="4">
        <f t="shared" si="59"/>
        <v>353.12476735426327</v>
      </c>
      <c r="P283" s="4">
        <f t="shared" si="60"/>
        <v>77.964971040416785</v>
      </c>
      <c r="Q283" s="4">
        <f t="shared" si="64"/>
        <v>198.03102644265863</v>
      </c>
      <c r="R283" s="2">
        <f t="shared" si="61"/>
        <v>160174.89061800367</v>
      </c>
      <c r="S283" s="2">
        <f t="shared" si="62"/>
        <v>384943.26031724026</v>
      </c>
      <c r="T283" s="2">
        <f t="shared" si="63"/>
        <v>1020099.6398406867</v>
      </c>
      <c r="U283" s="4">
        <f t="shared" si="65"/>
        <v>208.40700000000004</v>
      </c>
      <c r="V283" s="4">
        <v>0.5</v>
      </c>
      <c r="W283" s="4">
        <v>0</v>
      </c>
      <c r="X283" s="4" t="s">
        <v>460</v>
      </c>
      <c r="Y283" s="4">
        <f>AVERAGE(7.5, 10)*0.3048</f>
        <v>2.6670000000000003</v>
      </c>
      <c r="Z283" s="4">
        <f>5.5*0.3048</f>
        <v>1.6764000000000001</v>
      </c>
      <c r="AA283" s="4">
        <f>7.6*0.3048</f>
        <v>2.3164799999999999</v>
      </c>
      <c r="AB283" s="4">
        <f>5.5*0.3048</f>
        <v>1.6764000000000001</v>
      </c>
      <c r="AC283" s="4">
        <f>AVERAGE(Y283:AB283)</f>
        <v>2.0840700000000005</v>
      </c>
    </row>
    <row r="284" spans="1:29" x14ac:dyDescent="0.25">
      <c r="A284" s="4" t="s">
        <v>77</v>
      </c>
      <c r="B284" s="4" t="s">
        <v>78</v>
      </c>
      <c r="C284" s="4">
        <v>3</v>
      </c>
      <c r="D284" s="4">
        <v>3</v>
      </c>
      <c r="E284" s="4">
        <f t="shared" si="52"/>
        <v>9</v>
      </c>
      <c r="F284" s="4">
        <v>123834.1152</v>
      </c>
      <c r="G284" s="4">
        <v>328160.40529999998</v>
      </c>
      <c r="H284" s="4">
        <v>51527.375330000003</v>
      </c>
      <c r="I284" s="4">
        <v>51.527375329999998</v>
      </c>
      <c r="J284" s="4">
        <v>5.1527375E-2</v>
      </c>
      <c r="K284" s="4">
        <v>113.5982822</v>
      </c>
      <c r="L284" s="4">
        <v>3.5000000000000003E-2</v>
      </c>
      <c r="M284" s="4">
        <v>2.9</v>
      </c>
      <c r="N284" s="4">
        <v>133.93256890000001</v>
      </c>
      <c r="O284" s="4">
        <f t="shared" si="59"/>
        <v>396.44039314893666</v>
      </c>
      <c r="P284" s="4">
        <f t="shared" si="60"/>
        <v>81.138506834037244</v>
      </c>
      <c r="Q284" s="4">
        <f t="shared" si="64"/>
        <v>206.09180735845459</v>
      </c>
      <c r="R284" s="2">
        <f t="shared" si="61"/>
        <v>179822.55134623504</v>
      </c>
      <c r="S284" s="2">
        <f t="shared" si="62"/>
        <v>432161.86336514069</v>
      </c>
      <c r="T284" s="2">
        <f t="shared" si="63"/>
        <v>1145228.9379176227</v>
      </c>
      <c r="U284" s="4">
        <f t="shared" si="65"/>
        <v>208.40700000000004</v>
      </c>
      <c r="V284" s="4">
        <v>0.5</v>
      </c>
      <c r="W284" s="4">
        <v>0</v>
      </c>
      <c r="X284" s="4" t="s">
        <v>461</v>
      </c>
      <c r="Y284" s="4">
        <v>30</v>
      </c>
      <c r="Z284" s="4">
        <v>30</v>
      </c>
    </row>
    <row r="285" spans="1:29" x14ac:dyDescent="0.25">
      <c r="A285" s="4" t="s">
        <v>77</v>
      </c>
      <c r="B285" s="4" t="s">
        <v>78</v>
      </c>
      <c r="C285" s="4">
        <v>4</v>
      </c>
      <c r="D285" s="4">
        <v>3</v>
      </c>
      <c r="E285" s="4">
        <f t="shared" si="52"/>
        <v>12</v>
      </c>
      <c r="F285" s="4">
        <v>155824.3573</v>
      </c>
      <c r="G285" s="4">
        <v>412934.54680000001</v>
      </c>
      <c r="H285" s="4">
        <v>64838.515070000001</v>
      </c>
      <c r="I285" s="4">
        <v>64.83851507</v>
      </c>
      <c r="J285" s="4">
        <v>6.4838514999999999E-2</v>
      </c>
      <c r="K285" s="4">
        <v>142.9442871</v>
      </c>
      <c r="L285" s="4">
        <v>3.5000000000000003E-2</v>
      </c>
      <c r="M285" s="4">
        <v>2.9</v>
      </c>
      <c r="N285" s="4">
        <v>144.9767238</v>
      </c>
      <c r="O285" s="4">
        <f t="shared" si="59"/>
        <v>406.55725291291765</v>
      </c>
      <c r="P285" s="4">
        <f t="shared" si="60"/>
        <v>81.846618383904541</v>
      </c>
      <c r="Q285" s="4">
        <f t="shared" si="64"/>
        <v>207.89041069511754</v>
      </c>
      <c r="R285" s="2">
        <f t="shared" si="61"/>
        <v>184411.48720093153</v>
      </c>
      <c r="S285" s="2">
        <f t="shared" si="62"/>
        <v>443190.30810125335</v>
      </c>
      <c r="T285" s="2">
        <f t="shared" si="63"/>
        <v>1174454.3164683213</v>
      </c>
      <c r="U285" s="4">
        <f t="shared" si="65"/>
        <v>208.40700000000004</v>
      </c>
      <c r="V285" s="4">
        <v>0.5</v>
      </c>
      <c r="W285" s="4">
        <v>0</v>
      </c>
      <c r="X285" s="4" t="s">
        <v>462</v>
      </c>
      <c r="Y285" s="4">
        <f>35*0.453592</f>
        <v>15.875719999999999</v>
      </c>
      <c r="Z285" s="4">
        <f>24*0.453592</f>
        <v>10.886208</v>
      </c>
    </row>
    <row r="286" spans="1:29" x14ac:dyDescent="0.25">
      <c r="A286" s="4" t="s">
        <v>77</v>
      </c>
      <c r="B286" s="4" t="s">
        <v>78</v>
      </c>
      <c r="C286" s="4">
        <v>5</v>
      </c>
      <c r="D286" s="4">
        <v>3</v>
      </c>
      <c r="E286" s="4">
        <f t="shared" si="52"/>
        <v>15</v>
      </c>
      <c r="F286" s="4">
        <v>171800.33780000001</v>
      </c>
      <c r="G286" s="4">
        <v>455270.89510000002</v>
      </c>
      <c r="H286" s="4">
        <v>71486.120559999996</v>
      </c>
      <c r="I286" s="4">
        <v>71.486120560000003</v>
      </c>
      <c r="J286" s="4">
        <v>7.1486121E-2</v>
      </c>
      <c r="K286" s="4">
        <v>157.59973110000001</v>
      </c>
      <c r="L286" s="4">
        <v>3.5000000000000003E-2</v>
      </c>
      <c r="M286" s="4">
        <v>2.9</v>
      </c>
      <c r="N286" s="4">
        <v>149.93915659999999</v>
      </c>
      <c r="O286" s="4">
        <f t="shared" si="59"/>
        <v>408.83746436511427</v>
      </c>
      <c r="P286" s="4">
        <f t="shared" si="60"/>
        <v>82.00461942742939</v>
      </c>
      <c r="Q286" s="4">
        <f t="shared" si="64"/>
        <v>208.29173334567065</v>
      </c>
      <c r="R286" s="2">
        <f t="shared" si="61"/>
        <v>185445.77494766185</v>
      </c>
      <c r="S286" s="2">
        <f t="shared" si="62"/>
        <v>445675.97920610878</v>
      </c>
      <c r="T286" s="2">
        <f t="shared" si="63"/>
        <v>1181041.3448961882</v>
      </c>
      <c r="U286" s="4">
        <f t="shared" si="65"/>
        <v>208.40700000000004</v>
      </c>
      <c r="V286" s="4">
        <v>0.5</v>
      </c>
      <c r="W286" s="4">
        <v>0</v>
      </c>
      <c r="X286" s="4" t="s">
        <v>463</v>
      </c>
    </row>
    <row r="287" spans="1:29" x14ac:dyDescent="0.25">
      <c r="A287" s="4" t="s">
        <v>77</v>
      </c>
      <c r="B287" s="4" t="s">
        <v>78</v>
      </c>
      <c r="C287" s="4">
        <v>6</v>
      </c>
      <c r="D287" s="4">
        <v>3</v>
      </c>
      <c r="E287" s="4">
        <f t="shared" si="52"/>
        <v>18</v>
      </c>
      <c r="F287" s="4">
        <v>179314.69320000001</v>
      </c>
      <c r="G287" s="4">
        <v>475183.93689999997</v>
      </c>
      <c r="H287" s="4">
        <v>74612.843840000001</v>
      </c>
      <c r="I287" s="4">
        <v>74.612843839999996</v>
      </c>
      <c r="J287" s="4">
        <v>7.4612843999999998E-2</v>
      </c>
      <c r="K287" s="4">
        <v>164.4929678</v>
      </c>
      <c r="L287" s="4">
        <v>3.5000000000000003E-2</v>
      </c>
      <c r="M287" s="4">
        <v>2.9</v>
      </c>
      <c r="N287" s="4">
        <v>152.16895260000001</v>
      </c>
      <c r="O287" s="4">
        <f t="shared" si="59"/>
        <v>409.34738895909385</v>
      </c>
      <c r="P287" s="4">
        <f t="shared" si="60"/>
        <v>82.039874225574707</v>
      </c>
      <c r="Q287" s="4">
        <f t="shared" si="64"/>
        <v>208.38128053295975</v>
      </c>
      <c r="R287" s="2">
        <f t="shared" si="61"/>
        <v>185677.07312783782</v>
      </c>
      <c r="S287" s="2">
        <f t="shared" si="62"/>
        <v>446231.85082393134</v>
      </c>
      <c r="T287" s="2">
        <f t="shared" si="63"/>
        <v>1182514.4046834181</v>
      </c>
      <c r="U287" s="4">
        <f t="shared" si="65"/>
        <v>208.40700000000004</v>
      </c>
      <c r="V287" s="4">
        <v>0.5</v>
      </c>
      <c r="W287" s="4">
        <v>0</v>
      </c>
      <c r="X287" s="4" t="s">
        <v>464</v>
      </c>
    </row>
    <row r="288" spans="1:29" x14ac:dyDescent="0.25">
      <c r="A288" s="4" t="s">
        <v>77</v>
      </c>
      <c r="B288" s="4" t="s">
        <v>78</v>
      </c>
      <c r="C288" s="4">
        <v>7</v>
      </c>
      <c r="D288" s="4">
        <v>3</v>
      </c>
      <c r="E288" s="4">
        <f t="shared" si="52"/>
        <v>21</v>
      </c>
      <c r="F288" s="4">
        <v>182759.99249999999</v>
      </c>
      <c r="G288" s="4">
        <v>484313.98009999999</v>
      </c>
      <c r="H288" s="4">
        <v>76046.432879999993</v>
      </c>
      <c r="I288" s="4">
        <v>76.046432879999998</v>
      </c>
      <c r="J288" s="4">
        <v>7.6046432999999997E-2</v>
      </c>
      <c r="K288" s="4">
        <v>167.65348689999999</v>
      </c>
      <c r="L288" s="4">
        <v>3.5000000000000003E-2</v>
      </c>
      <c r="M288" s="4">
        <v>2.9</v>
      </c>
      <c r="N288" s="4">
        <v>153.1708558</v>
      </c>
      <c r="O288" s="4">
        <f t="shared" si="59"/>
        <v>409.46122534671082</v>
      </c>
      <c r="P288" s="4">
        <f t="shared" si="60"/>
        <v>82.047740634330879</v>
      </c>
      <c r="Q288" s="4">
        <f t="shared" si="64"/>
        <v>208.40126121120042</v>
      </c>
      <c r="R288" s="2">
        <f t="shared" si="61"/>
        <v>185728.70850609665</v>
      </c>
      <c r="S288" s="2">
        <f t="shared" si="62"/>
        <v>446355.94449915079</v>
      </c>
      <c r="T288" s="2">
        <f t="shared" si="63"/>
        <v>1182843.2529227496</v>
      </c>
      <c r="U288" s="4">
        <f t="shared" si="65"/>
        <v>208.40700000000004</v>
      </c>
      <c r="V288" s="4">
        <v>0.5</v>
      </c>
      <c r="W288" s="4">
        <v>0</v>
      </c>
      <c r="X288" s="4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s="4" t="s">
        <v>77</v>
      </c>
      <c r="B289" s="4" t="s">
        <v>78</v>
      </c>
      <c r="C289" s="4">
        <v>8</v>
      </c>
      <c r="D289" s="4">
        <v>3</v>
      </c>
      <c r="E289" s="4">
        <f t="shared" si="52"/>
        <v>24</v>
      </c>
      <c r="F289" s="4">
        <v>184322.0116</v>
      </c>
      <c r="G289" s="4">
        <v>488453.3308</v>
      </c>
      <c r="H289" s="4">
        <v>76696.389030000006</v>
      </c>
      <c r="I289" s="4">
        <v>76.696389030000006</v>
      </c>
      <c r="J289" s="4">
        <v>7.6696389000000004E-2</v>
      </c>
      <c r="K289" s="4">
        <v>169.0863932</v>
      </c>
      <c r="L289" s="4">
        <v>3.5000000000000003E-2</v>
      </c>
      <c r="M289" s="4">
        <v>2.9</v>
      </c>
      <c r="N289" s="4">
        <v>153.62102049999999</v>
      </c>
      <c r="O289" s="4">
        <f t="shared" si="59"/>
        <v>409.48662850803771</v>
      </c>
      <c r="P289" s="4">
        <f t="shared" si="60"/>
        <v>82.049495867376422</v>
      </c>
      <c r="Q289" s="4">
        <f t="shared" si="64"/>
        <v>208.40571950313611</v>
      </c>
      <c r="R289" s="2">
        <f t="shared" si="61"/>
        <v>185740.23119995178</v>
      </c>
      <c r="S289" s="2">
        <f t="shared" si="62"/>
        <v>446383.63662569522</v>
      </c>
      <c r="T289" s="2">
        <f t="shared" si="63"/>
        <v>1182916.6370580923</v>
      </c>
      <c r="U289" s="4">
        <f t="shared" si="65"/>
        <v>208.40700000000004</v>
      </c>
      <c r="V289" s="4">
        <v>0.5</v>
      </c>
      <c r="W289" s="4">
        <v>0</v>
      </c>
      <c r="X289" s="4" t="s">
        <v>469</v>
      </c>
      <c r="Y289" s="4">
        <v>11</v>
      </c>
      <c r="Z289" s="4">
        <v>10</v>
      </c>
    </row>
    <row r="290" spans="1:26" x14ac:dyDescent="0.25">
      <c r="A290" s="4" t="s">
        <v>77</v>
      </c>
      <c r="B290" s="4" t="s">
        <v>78</v>
      </c>
      <c r="C290" s="4">
        <v>9</v>
      </c>
      <c r="D290" s="4">
        <v>3</v>
      </c>
      <c r="E290" s="4">
        <f t="shared" si="52"/>
        <v>27</v>
      </c>
      <c r="F290" s="4">
        <v>185026.83429999999</v>
      </c>
      <c r="G290" s="4">
        <v>490321.11090000003</v>
      </c>
      <c r="H290" s="4">
        <v>76989.66575</v>
      </c>
      <c r="I290" s="4">
        <v>76.98966575</v>
      </c>
      <c r="J290" s="4">
        <v>7.6989665999999998E-2</v>
      </c>
      <c r="K290" s="4">
        <v>169.7329569</v>
      </c>
      <c r="L290" s="4">
        <v>3.5000000000000003E-2</v>
      </c>
      <c r="M290" s="4">
        <v>2.9</v>
      </c>
      <c r="N290" s="4">
        <v>153.8233281</v>
      </c>
      <c r="O290" s="4">
        <f t="shared" si="59"/>
        <v>409.4922968603928</v>
      </c>
      <c r="P290" s="4">
        <f t="shared" si="60"/>
        <v>82.049887512806976</v>
      </c>
      <c r="Q290" s="4">
        <f t="shared" si="64"/>
        <v>208.40671428252972</v>
      </c>
      <c r="R290" s="2">
        <f t="shared" si="61"/>
        <v>185742.80232438823</v>
      </c>
      <c r="S290" s="2">
        <f t="shared" si="62"/>
        <v>446389.81572792178</v>
      </c>
      <c r="T290" s="2">
        <f t="shared" si="63"/>
        <v>1182933.0116789928</v>
      </c>
      <c r="U290" s="4">
        <f t="shared" si="65"/>
        <v>208.40700000000004</v>
      </c>
      <c r="V290" s="4">
        <v>0.5</v>
      </c>
      <c r="W290" s="4">
        <v>0</v>
      </c>
      <c r="X290" s="4" t="s">
        <v>470</v>
      </c>
      <c r="Z290" s="4">
        <v>5</v>
      </c>
    </row>
    <row r="291" spans="1:26" x14ac:dyDescent="0.25">
      <c r="A291" s="4" t="s">
        <v>77</v>
      </c>
      <c r="B291" s="4" t="s">
        <v>78</v>
      </c>
      <c r="C291" s="4">
        <v>10</v>
      </c>
      <c r="D291" s="4">
        <v>3</v>
      </c>
      <c r="E291" s="4">
        <f t="shared" si="52"/>
        <v>30</v>
      </c>
      <c r="F291" s="4">
        <v>185344.34229999999</v>
      </c>
      <c r="G291" s="4">
        <v>491162.50699999998</v>
      </c>
      <c r="H291" s="4">
        <v>77121.780830000003</v>
      </c>
      <c r="I291" s="4">
        <v>77.121780830000006</v>
      </c>
      <c r="J291" s="4">
        <v>7.7121781E-2</v>
      </c>
      <c r="K291" s="4">
        <v>170.02422050000001</v>
      </c>
      <c r="L291" s="4">
        <v>3.5000000000000003E-2</v>
      </c>
      <c r="M291" s="4">
        <v>2.9</v>
      </c>
      <c r="N291" s="4">
        <v>153.9142985</v>
      </c>
      <c r="O291" s="4">
        <f t="shared" si="59"/>
        <v>409.49356164777606</v>
      </c>
      <c r="P291" s="4">
        <f t="shared" si="60"/>
        <v>82.049974900714616</v>
      </c>
      <c r="Q291" s="4">
        <f t="shared" si="64"/>
        <v>208.40693624781514</v>
      </c>
      <c r="R291" s="2">
        <f t="shared" si="61"/>
        <v>185743.37602297723</v>
      </c>
      <c r="S291" s="2">
        <f t="shared" si="62"/>
        <v>446391.19447963766</v>
      </c>
      <c r="T291" s="2">
        <f t="shared" si="63"/>
        <v>1182936.6653710399</v>
      </c>
      <c r="U291" s="4">
        <f t="shared" si="65"/>
        <v>208.40700000000004</v>
      </c>
      <c r="V291" s="4">
        <v>0.5</v>
      </c>
      <c r="W291" s="4">
        <v>0</v>
      </c>
      <c r="X291" s="4" t="s">
        <v>471</v>
      </c>
      <c r="Y291" s="4">
        <f>3/52</f>
        <v>5.7692307692307696E-2</v>
      </c>
      <c r="Z291" s="4">
        <f>6/52</f>
        <v>0.11538461538461539</v>
      </c>
    </row>
    <row r="292" spans="1:26" x14ac:dyDescent="0.25">
      <c r="A292" s="4" t="s">
        <v>79</v>
      </c>
      <c r="B292" s="4" t="s">
        <v>80</v>
      </c>
      <c r="C292" s="4">
        <v>1</v>
      </c>
      <c r="D292" s="4">
        <v>2</v>
      </c>
      <c r="E292" s="4">
        <f t="shared" si="52"/>
        <v>2</v>
      </c>
      <c r="F292" s="4">
        <v>476.02739730000002</v>
      </c>
      <c r="G292" s="4">
        <v>1261.4726029999999</v>
      </c>
      <c r="H292" s="4">
        <v>198.07499999999999</v>
      </c>
      <c r="I292" s="4">
        <v>0.198075</v>
      </c>
      <c r="J292" s="4">
        <v>1.98075E-4</v>
      </c>
      <c r="K292" s="4">
        <v>0.43668010699999998</v>
      </c>
      <c r="L292" s="4">
        <v>3.3999999999999998E-3</v>
      </c>
      <c r="M292" s="4">
        <v>3.2850000000000001</v>
      </c>
      <c r="N292" s="4">
        <v>20.58566939</v>
      </c>
      <c r="O292" s="4">
        <f t="shared" si="59"/>
        <v>8.6876313928669013E-2</v>
      </c>
      <c r="P292" s="4">
        <f t="shared" si="60"/>
        <v>6.7972274277636542</v>
      </c>
      <c r="Q292" s="4">
        <f t="shared" si="64"/>
        <v>17.264957666519681</v>
      </c>
      <c r="R292" s="4">
        <f t="shared" si="61"/>
        <v>39.40647999594897</v>
      </c>
      <c r="S292" s="4">
        <f t="shared" si="62"/>
        <v>94.704349906149901</v>
      </c>
      <c r="T292" s="4">
        <f t="shared" si="63"/>
        <v>250.96652725129724</v>
      </c>
      <c r="U292" s="4">
        <v>59.9</v>
      </c>
      <c r="V292" s="4">
        <v>0.17</v>
      </c>
      <c r="W292" s="4">
        <v>0</v>
      </c>
      <c r="Y292" s="4" t="s">
        <v>632</v>
      </c>
    </row>
    <row r="293" spans="1:26" x14ac:dyDescent="0.25">
      <c r="A293" s="4" t="s">
        <v>79</v>
      </c>
      <c r="B293" s="4" t="s">
        <v>80</v>
      </c>
      <c r="C293" s="4">
        <v>2</v>
      </c>
      <c r="D293" s="4">
        <v>2</v>
      </c>
      <c r="E293" s="4">
        <f t="shared" si="52"/>
        <v>4</v>
      </c>
      <c r="F293" s="4">
        <v>1129.488104</v>
      </c>
      <c r="G293" s="4">
        <v>2993.143474</v>
      </c>
      <c r="H293" s="4">
        <v>469.98000009999998</v>
      </c>
      <c r="I293" s="4">
        <v>0.46998000000000001</v>
      </c>
      <c r="J293" s="4">
        <v>4.6998E-4</v>
      </c>
      <c r="K293" s="4">
        <v>1.036127308</v>
      </c>
      <c r="L293" s="4">
        <v>3.3999999999999998E-3</v>
      </c>
      <c r="M293" s="4">
        <v>3.2850000000000001</v>
      </c>
      <c r="N293" s="4">
        <v>26.966869200000001</v>
      </c>
      <c r="O293" s="4">
        <f t="shared" si="59"/>
        <v>0.50789019582223249</v>
      </c>
      <c r="P293" s="4">
        <f t="shared" si="60"/>
        <v>11.635292187913853</v>
      </c>
      <c r="Q293" s="4">
        <f t="shared" si="64"/>
        <v>29.553642157301187</v>
      </c>
      <c r="R293" s="4">
        <f t="shared" si="61"/>
        <v>230.3753915968432</v>
      </c>
      <c r="S293" s="4">
        <f t="shared" si="62"/>
        <v>553.65390914886609</v>
      </c>
      <c r="T293" s="4">
        <f t="shared" si="63"/>
        <v>1467.1828592444951</v>
      </c>
      <c r="U293" s="4">
        <v>59.9</v>
      </c>
      <c r="V293" s="4">
        <v>0.17</v>
      </c>
      <c r="W293" s="4">
        <v>0</v>
      </c>
    </row>
    <row r="294" spans="1:26" x14ac:dyDescent="0.25">
      <c r="A294" s="4" t="s">
        <v>79</v>
      </c>
      <c r="B294" s="4" t="s">
        <v>80</v>
      </c>
      <c r="C294" s="4">
        <v>3</v>
      </c>
      <c r="D294" s="4">
        <v>2</v>
      </c>
      <c r="E294" s="4">
        <f t="shared" si="52"/>
        <v>6</v>
      </c>
      <c r="F294" s="4">
        <v>1548.9065129999999</v>
      </c>
      <c r="G294" s="4">
        <v>4104.6022599999997</v>
      </c>
      <c r="H294" s="4">
        <v>644.50000009999997</v>
      </c>
      <c r="I294" s="4">
        <v>0.64449999999999996</v>
      </c>
      <c r="J294" s="4">
        <v>6.445E-4</v>
      </c>
      <c r="K294" s="4">
        <v>1.4208775899999999</v>
      </c>
      <c r="L294" s="4">
        <v>3.3999999999999998E-3</v>
      </c>
      <c r="M294" s="4">
        <v>3.2850000000000001</v>
      </c>
      <c r="N294" s="4">
        <v>29.76376634</v>
      </c>
      <c r="O294" s="4">
        <f t="shared" si="59"/>
        <v>1.1902389469204189</v>
      </c>
      <c r="P294" s="4">
        <f t="shared" si="60"/>
        <v>15.078883103792364</v>
      </c>
      <c r="Q294" s="4">
        <f t="shared" si="64"/>
        <v>38.300363083632604</v>
      </c>
      <c r="R294" s="4">
        <f t="shared" si="61"/>
        <v>539.88394685724472</v>
      </c>
      <c r="S294" s="4">
        <f t="shared" si="62"/>
        <v>1297.4860534901338</v>
      </c>
      <c r="T294" s="4">
        <f t="shared" si="63"/>
        <v>3438.3380417488547</v>
      </c>
      <c r="U294" s="4">
        <v>59.9</v>
      </c>
      <c r="V294" s="4">
        <v>0.17</v>
      </c>
      <c r="W294" s="4">
        <v>0</v>
      </c>
    </row>
    <row r="295" spans="1:26" x14ac:dyDescent="0.25">
      <c r="A295" s="4" t="s">
        <v>79</v>
      </c>
      <c r="B295" s="4" t="s">
        <v>80</v>
      </c>
      <c r="C295" s="4">
        <v>4</v>
      </c>
      <c r="D295" s="4">
        <v>2</v>
      </c>
      <c r="E295" s="4">
        <f t="shared" si="52"/>
        <v>8</v>
      </c>
      <c r="F295" s="4">
        <v>2095.4578219999999</v>
      </c>
      <c r="G295" s="4">
        <v>5552.9632300000003</v>
      </c>
      <c r="H295" s="4">
        <v>871.91999969999995</v>
      </c>
      <c r="I295" s="4">
        <v>0.87192000000000003</v>
      </c>
      <c r="J295" s="4">
        <v>8.7191999999999999E-4</v>
      </c>
      <c r="K295" s="4">
        <v>1.92225227</v>
      </c>
      <c r="L295" s="4">
        <v>3.3999999999999998E-3</v>
      </c>
      <c r="M295" s="4">
        <v>3.2850000000000001</v>
      </c>
      <c r="N295" s="4">
        <v>32.71181739</v>
      </c>
      <c r="O295" s="4">
        <f t="shared" si="59"/>
        <v>1.9521322166409434</v>
      </c>
      <c r="P295" s="4">
        <f t="shared" si="60"/>
        <v>17.529928921449606</v>
      </c>
      <c r="Q295" s="4">
        <f t="shared" si="64"/>
        <v>44.526019460482004</v>
      </c>
      <c r="R295" s="4">
        <f t="shared" si="61"/>
        <v>885.47333174921005</v>
      </c>
      <c r="S295" s="4">
        <f t="shared" si="62"/>
        <v>2128.0301171574383</v>
      </c>
      <c r="T295" s="4">
        <f t="shared" si="63"/>
        <v>5639.2798104672111</v>
      </c>
      <c r="U295" s="4">
        <v>59.9</v>
      </c>
      <c r="V295" s="4">
        <v>0.17</v>
      </c>
      <c r="W295" s="4">
        <v>0</v>
      </c>
    </row>
    <row r="296" spans="1:26" x14ac:dyDescent="0.25">
      <c r="A296" s="4" t="s">
        <v>79</v>
      </c>
      <c r="B296" s="4" t="s">
        <v>80</v>
      </c>
      <c r="C296" s="4">
        <v>5</v>
      </c>
      <c r="D296" s="4">
        <v>2</v>
      </c>
      <c r="E296" s="4">
        <f t="shared" si="52"/>
        <v>10</v>
      </c>
      <c r="F296" s="4">
        <v>2636.890171</v>
      </c>
      <c r="G296" s="4">
        <v>6987.7589529999996</v>
      </c>
      <c r="H296" s="4">
        <v>1097.21</v>
      </c>
      <c r="I296" s="4">
        <v>1.09721</v>
      </c>
      <c r="J296" s="4">
        <v>1.0972099999999999E-3</v>
      </c>
      <c r="K296" s="4">
        <v>2.418931111</v>
      </c>
      <c r="L296" s="4">
        <v>3.3999999999999998E-3</v>
      </c>
      <c r="M296" s="4">
        <v>3.2850000000000001</v>
      </c>
      <c r="N296" s="4">
        <v>35.147648340000003</v>
      </c>
      <c r="O296" s="4">
        <f t="shared" si="59"/>
        <v>2.666009883957372</v>
      </c>
      <c r="P296" s="4">
        <f t="shared" si="60"/>
        <v>19.274510594189447</v>
      </c>
      <c r="Q296" s="4">
        <f t="shared" si="64"/>
        <v>48.957256909241195</v>
      </c>
      <c r="R296" s="4">
        <f t="shared" si="61"/>
        <v>1209.2831798483965</v>
      </c>
      <c r="S296" s="4">
        <f t="shared" si="62"/>
        <v>2906.2321073020826</v>
      </c>
      <c r="T296" s="4">
        <f t="shared" si="63"/>
        <v>7701.5150843505189</v>
      </c>
      <c r="U296" s="4">
        <v>59.9</v>
      </c>
      <c r="V296" s="4">
        <v>0.17</v>
      </c>
      <c r="W296" s="4">
        <v>0</v>
      </c>
    </row>
    <row r="297" spans="1:26" x14ac:dyDescent="0.25">
      <c r="A297" s="4" t="s">
        <v>79</v>
      </c>
      <c r="B297" s="4" t="s">
        <v>80</v>
      </c>
      <c r="C297" s="4">
        <v>6</v>
      </c>
      <c r="D297" s="4">
        <v>2</v>
      </c>
      <c r="E297" s="4">
        <f t="shared" si="52"/>
        <v>12</v>
      </c>
      <c r="F297" s="4">
        <v>2919.850997</v>
      </c>
      <c r="G297" s="4">
        <v>7737.6051429999998</v>
      </c>
      <c r="H297" s="4">
        <v>1214.95</v>
      </c>
      <c r="I297" s="4">
        <v>1.21495</v>
      </c>
      <c r="J297" s="4">
        <v>1.21495E-3</v>
      </c>
      <c r="K297" s="4">
        <v>2.678503069</v>
      </c>
      <c r="L297" s="4">
        <v>3.3999999999999998E-3</v>
      </c>
      <c r="M297" s="4">
        <v>3.2850000000000001</v>
      </c>
      <c r="N297" s="4">
        <v>36.285258810000002</v>
      </c>
      <c r="O297" s="4">
        <f t="shared" si="59"/>
        <v>3.2729052631188242</v>
      </c>
      <c r="P297" s="4">
        <f t="shared" si="60"/>
        <v>20.516252054481214</v>
      </c>
      <c r="Q297" s="4">
        <f t="shared" si="64"/>
        <v>52.111280218382284</v>
      </c>
      <c r="R297" s="4">
        <f t="shared" si="61"/>
        <v>1484.5666206052854</v>
      </c>
      <c r="S297" s="4">
        <f t="shared" si="62"/>
        <v>3567.8121139276268</v>
      </c>
      <c r="T297" s="4">
        <f t="shared" si="63"/>
        <v>9454.7021019082113</v>
      </c>
      <c r="U297" s="4">
        <v>59.9</v>
      </c>
      <c r="V297" s="4">
        <v>0.17</v>
      </c>
      <c r="W297" s="4">
        <v>0</v>
      </c>
    </row>
    <row r="298" spans="1:26" x14ac:dyDescent="0.25">
      <c r="A298" s="4" t="s">
        <v>79</v>
      </c>
      <c r="B298" s="4" t="s">
        <v>80</v>
      </c>
      <c r="C298" s="4">
        <v>7</v>
      </c>
      <c r="D298" s="4">
        <v>2</v>
      </c>
      <c r="E298" s="4">
        <f t="shared" si="52"/>
        <v>14</v>
      </c>
      <c r="F298" s="4">
        <v>3445.5659700000001</v>
      </c>
      <c r="G298" s="4">
        <v>9130.7498190000006</v>
      </c>
      <c r="H298" s="4">
        <v>1433.7</v>
      </c>
      <c r="I298" s="4">
        <v>1.4337</v>
      </c>
      <c r="J298" s="4">
        <v>1.4337E-3</v>
      </c>
      <c r="K298" s="4">
        <v>3.1607636939999999</v>
      </c>
      <c r="L298" s="4">
        <v>3.3999999999999998E-3</v>
      </c>
      <c r="M298" s="4">
        <v>3.2850000000000001</v>
      </c>
      <c r="N298" s="4">
        <v>38.211926839999997</v>
      </c>
      <c r="O298" s="4">
        <f t="shared" si="59"/>
        <v>3.7592953668596425</v>
      </c>
      <c r="P298" s="4">
        <f t="shared" si="60"/>
        <v>21.400086774460803</v>
      </c>
      <c r="Q298" s="4">
        <f t="shared" si="64"/>
        <v>54.356220407130436</v>
      </c>
      <c r="R298" s="4">
        <f t="shared" si="61"/>
        <v>1705.1897228817857</v>
      </c>
      <c r="S298" s="4">
        <f t="shared" si="62"/>
        <v>4098.0286538855698</v>
      </c>
      <c r="T298" s="4">
        <f t="shared" si="63"/>
        <v>10859.77593279676</v>
      </c>
      <c r="U298" s="4">
        <v>59.9</v>
      </c>
      <c r="V298" s="4">
        <v>0.17</v>
      </c>
      <c r="W298" s="4">
        <v>0</v>
      </c>
    </row>
    <row r="299" spans="1:26" x14ac:dyDescent="0.25">
      <c r="A299" s="4" t="s">
        <v>79</v>
      </c>
      <c r="B299" s="4" t="s">
        <v>80</v>
      </c>
      <c r="C299" s="4">
        <v>8</v>
      </c>
      <c r="D299" s="4">
        <v>2</v>
      </c>
      <c r="E299" s="4">
        <f t="shared" si="52"/>
        <v>16</v>
      </c>
      <c r="F299" s="4">
        <v>3970.9204519999998</v>
      </c>
      <c r="G299" s="4">
        <v>10522.939200000001</v>
      </c>
      <c r="H299" s="4">
        <v>1652.3</v>
      </c>
      <c r="I299" s="4">
        <v>1.6523000000000001</v>
      </c>
      <c r="J299" s="4">
        <v>1.6523E-3</v>
      </c>
      <c r="K299" s="4">
        <v>3.6426936259999998</v>
      </c>
      <c r="L299" s="4">
        <v>3.3999999999999998E-3</v>
      </c>
      <c r="M299" s="4">
        <v>3.2850000000000001</v>
      </c>
      <c r="N299" s="4">
        <v>39.944639459999998</v>
      </c>
      <c r="O299" s="4">
        <f t="shared" si="59"/>
        <v>4.1346671731349414</v>
      </c>
      <c r="P299" s="4">
        <f t="shared" si="60"/>
        <v>22.029174098369474</v>
      </c>
      <c r="Q299" s="4">
        <f t="shared" si="64"/>
        <v>55.954102209858462</v>
      </c>
      <c r="R299" s="4">
        <f t="shared" si="61"/>
        <v>1875.45571261031</v>
      </c>
      <c r="S299" s="4">
        <f t="shared" si="62"/>
        <v>4507.223534271352</v>
      </c>
      <c r="T299" s="4">
        <f t="shared" si="63"/>
        <v>11944.142365819083</v>
      </c>
      <c r="U299" s="4">
        <v>59.9</v>
      </c>
      <c r="V299" s="4">
        <v>0.17</v>
      </c>
      <c r="W299" s="4">
        <v>0</v>
      </c>
    </row>
    <row r="300" spans="1:26" x14ac:dyDescent="0.25">
      <c r="A300" s="4" t="s">
        <v>79</v>
      </c>
      <c r="B300" s="4" t="s">
        <v>80</v>
      </c>
      <c r="C300" s="4">
        <v>9</v>
      </c>
      <c r="D300" s="4">
        <v>2</v>
      </c>
      <c r="E300" s="4">
        <f t="shared" si="52"/>
        <v>18</v>
      </c>
      <c r="F300" s="4">
        <v>4109.5890410000002</v>
      </c>
      <c r="G300" s="4">
        <v>10890.410959999999</v>
      </c>
      <c r="H300" s="4">
        <v>1710</v>
      </c>
      <c r="I300" s="4">
        <v>1.71</v>
      </c>
      <c r="J300" s="4">
        <v>1.7099999999999999E-3</v>
      </c>
      <c r="K300" s="4">
        <v>3.7699001999999999</v>
      </c>
      <c r="L300" s="4">
        <v>3.3999999999999998E-3</v>
      </c>
      <c r="M300" s="4">
        <v>3.2850000000000001</v>
      </c>
      <c r="N300" s="4">
        <v>40.375415799999999</v>
      </c>
      <c r="O300" s="4">
        <f t="shared" si="59"/>
        <v>4.417210160077591</v>
      </c>
      <c r="P300" s="4">
        <f t="shared" si="60"/>
        <v>22.476939785953814</v>
      </c>
      <c r="Q300" s="4">
        <f t="shared" si="64"/>
        <v>57.091427056322686</v>
      </c>
      <c r="R300" s="4">
        <f t="shared" si="61"/>
        <v>2003.6152080982622</v>
      </c>
      <c r="S300" s="4">
        <f t="shared" si="62"/>
        <v>4815.2252057156029</v>
      </c>
      <c r="T300" s="4">
        <f t="shared" si="63"/>
        <v>12760.346795146348</v>
      </c>
      <c r="U300" s="4">
        <v>59.9</v>
      </c>
      <c r="V300" s="4">
        <v>0.17</v>
      </c>
      <c r="W300" s="4">
        <v>0</v>
      </c>
    </row>
    <row r="301" spans="1:26" x14ac:dyDescent="0.25">
      <c r="A301" s="4" t="s">
        <v>79</v>
      </c>
      <c r="B301" s="4" t="s">
        <v>80</v>
      </c>
      <c r="C301" s="4">
        <v>10</v>
      </c>
      <c r="D301" s="4">
        <v>2</v>
      </c>
      <c r="E301" s="4">
        <f t="shared" si="52"/>
        <v>20</v>
      </c>
      <c r="F301" s="4">
        <v>4373.9485699999996</v>
      </c>
      <c r="G301" s="4">
        <v>11590.96371</v>
      </c>
      <c r="H301" s="4">
        <v>1820</v>
      </c>
      <c r="I301" s="4">
        <v>1.82</v>
      </c>
      <c r="J301" s="4">
        <v>1.82E-3</v>
      </c>
      <c r="K301" s="4">
        <v>4.0124084</v>
      </c>
      <c r="L301" s="4">
        <v>3.3999999999999998E-3</v>
      </c>
      <c r="M301" s="4">
        <v>3.2850000000000001</v>
      </c>
      <c r="N301" s="4">
        <v>41.169731259999999</v>
      </c>
      <c r="O301" s="4">
        <f t="shared" si="59"/>
        <v>4.6263121354707657</v>
      </c>
      <c r="P301" s="4">
        <f t="shared" si="60"/>
        <v>22.795646113927745</v>
      </c>
      <c r="Q301" s="4">
        <f t="shared" si="64"/>
        <v>57.90094112937647</v>
      </c>
      <c r="R301" s="4">
        <f t="shared" si="61"/>
        <v>2098.4623814855918</v>
      </c>
      <c r="S301" s="4">
        <f t="shared" si="62"/>
        <v>5043.168424622907</v>
      </c>
      <c r="T301" s="4">
        <f t="shared" si="63"/>
        <v>13364.396325250704</v>
      </c>
      <c r="U301" s="4">
        <v>59.9</v>
      </c>
      <c r="V301" s="4">
        <v>0.17</v>
      </c>
      <c r="W301" s="4">
        <v>0</v>
      </c>
    </row>
    <row r="302" spans="1:26" x14ac:dyDescent="0.25">
      <c r="A302" s="4" t="s">
        <v>81</v>
      </c>
      <c r="B302" s="4" t="s">
        <v>82</v>
      </c>
      <c r="C302" s="4">
        <v>1</v>
      </c>
      <c r="D302" s="4">
        <v>2</v>
      </c>
      <c r="E302" s="4">
        <f t="shared" si="52"/>
        <v>2</v>
      </c>
      <c r="F302" s="4">
        <v>127.5414564</v>
      </c>
      <c r="G302" s="4">
        <v>337.98485950000003</v>
      </c>
      <c r="H302" s="4">
        <v>53.070000010000001</v>
      </c>
      <c r="I302" s="4">
        <v>5.3069999999999999E-2</v>
      </c>
      <c r="J302" s="4">
        <v>5.3100000000000003E-5</v>
      </c>
      <c r="K302" s="4">
        <v>0.11699918300000001</v>
      </c>
      <c r="L302" s="4">
        <v>1.4999999999999999E-2</v>
      </c>
      <c r="M302" s="4">
        <v>3</v>
      </c>
      <c r="N302" s="4">
        <v>15.23769499</v>
      </c>
      <c r="O302" s="4">
        <f t="shared" si="59"/>
        <v>0.9431020395102423</v>
      </c>
      <c r="P302" s="4">
        <f t="shared" si="60"/>
        <v>12.028482593371407</v>
      </c>
      <c r="Q302" s="4">
        <f t="shared" si="64"/>
        <v>30.552345787163375</v>
      </c>
      <c r="R302" s="4">
        <f t="shared" si="61"/>
        <v>427.78439799613642</v>
      </c>
      <c r="S302" s="4">
        <f t="shared" si="62"/>
        <v>1028.0807450039329</v>
      </c>
      <c r="T302" s="4">
        <f t="shared" si="63"/>
        <v>2724.413974260422</v>
      </c>
      <c r="U302" s="4">
        <v>106</v>
      </c>
      <c r="V302" s="4">
        <v>0.17</v>
      </c>
      <c r="W302" s="4">
        <v>0</v>
      </c>
      <c r="Y302" s="4" t="s">
        <v>633</v>
      </c>
    </row>
    <row r="303" spans="1:26" x14ac:dyDescent="0.25">
      <c r="A303" s="4" t="s">
        <v>81</v>
      </c>
      <c r="B303" s="4" t="s">
        <v>82</v>
      </c>
      <c r="C303" s="4">
        <v>2</v>
      </c>
      <c r="D303" s="4">
        <v>2</v>
      </c>
      <c r="E303" s="4">
        <f t="shared" si="52"/>
        <v>4</v>
      </c>
      <c r="F303" s="4">
        <v>347.4885845</v>
      </c>
      <c r="G303" s="4">
        <v>920.84474890000001</v>
      </c>
      <c r="H303" s="4">
        <v>144.59</v>
      </c>
      <c r="I303" s="4">
        <v>0.14459</v>
      </c>
      <c r="J303" s="4">
        <v>1.4459E-4</v>
      </c>
      <c r="K303" s="4">
        <v>0.31876600599999999</v>
      </c>
      <c r="L303" s="4">
        <v>1.4999999999999999E-2</v>
      </c>
      <c r="M303" s="4">
        <v>3</v>
      </c>
      <c r="N303" s="4">
        <v>21.282158150000001</v>
      </c>
      <c r="O303" s="4">
        <f t="shared" si="59"/>
        <v>4.7303705484569845</v>
      </c>
      <c r="P303" s="4">
        <f t="shared" si="60"/>
        <v>20.589999531199805</v>
      </c>
      <c r="Q303" s="4">
        <f t="shared" si="64"/>
        <v>52.298598809247508</v>
      </c>
      <c r="R303" s="4">
        <f t="shared" si="61"/>
        <v>2145.6625397832663</v>
      </c>
      <c r="S303" s="4">
        <f t="shared" si="62"/>
        <v>5156.6030756627415</v>
      </c>
      <c r="T303" s="4">
        <f t="shared" si="63"/>
        <v>13664.998150506264</v>
      </c>
      <c r="U303" s="4">
        <v>106</v>
      </c>
      <c r="V303" s="4">
        <v>0.17</v>
      </c>
      <c r="W303" s="4">
        <v>0</v>
      </c>
    </row>
    <row r="304" spans="1:26" x14ac:dyDescent="0.25">
      <c r="A304" s="4" t="s">
        <v>81</v>
      </c>
      <c r="B304" s="4" t="s">
        <v>82</v>
      </c>
      <c r="C304" s="4">
        <v>3</v>
      </c>
      <c r="D304" s="4">
        <v>2</v>
      </c>
      <c r="E304" s="4">
        <f t="shared" si="52"/>
        <v>6</v>
      </c>
      <c r="F304" s="4">
        <v>732.42009129999997</v>
      </c>
      <c r="G304" s="4">
        <v>1940.9132420000001</v>
      </c>
      <c r="H304" s="4">
        <v>304.76</v>
      </c>
      <c r="I304" s="4">
        <v>0.30475999999999998</v>
      </c>
      <c r="J304" s="4">
        <v>3.0476E-4</v>
      </c>
      <c r="K304" s="4">
        <v>0.67187999099999995</v>
      </c>
      <c r="L304" s="4">
        <v>1.4999999999999999E-2</v>
      </c>
      <c r="M304" s="4">
        <v>3</v>
      </c>
      <c r="N304" s="4">
        <v>27.286986030000001</v>
      </c>
      <c r="O304" s="4">
        <f t="shared" si="59"/>
        <v>10.296053813818979</v>
      </c>
      <c r="P304" s="4">
        <f t="shared" si="60"/>
        <v>26.683833205375471</v>
      </c>
      <c r="Q304" s="4">
        <f t="shared" si="64"/>
        <v>67.776936341653695</v>
      </c>
      <c r="R304" s="4">
        <f t="shared" si="61"/>
        <v>4670.2170051160647</v>
      </c>
      <c r="S304" s="4">
        <f t="shared" si="62"/>
        <v>11223.785160096286</v>
      </c>
      <c r="T304" s="4">
        <f t="shared" si="63"/>
        <v>29743.030674255155</v>
      </c>
      <c r="U304" s="4">
        <v>106</v>
      </c>
      <c r="V304" s="4">
        <v>0.17</v>
      </c>
      <c r="W304" s="4">
        <v>0</v>
      </c>
    </row>
    <row r="305" spans="1:25" x14ac:dyDescent="0.25">
      <c r="A305" s="4" t="s">
        <v>81</v>
      </c>
      <c r="B305" s="4" t="s">
        <v>82</v>
      </c>
      <c r="C305" s="4">
        <v>4</v>
      </c>
      <c r="D305" s="4">
        <v>2</v>
      </c>
      <c r="E305" s="4">
        <f t="shared" si="52"/>
        <v>8</v>
      </c>
      <c r="F305" s="4">
        <v>1115.2006730000001</v>
      </c>
      <c r="G305" s="4">
        <v>2955.281782</v>
      </c>
      <c r="H305" s="4">
        <v>464.03500000000003</v>
      </c>
      <c r="I305" s="4">
        <v>0.46403499999999998</v>
      </c>
      <c r="J305" s="4">
        <v>4.6403500000000001E-4</v>
      </c>
      <c r="K305" s="4">
        <v>1.023020842</v>
      </c>
      <c r="L305" s="4">
        <v>1.4999999999999999E-2</v>
      </c>
      <c r="M305" s="4">
        <v>3</v>
      </c>
      <c r="N305" s="4">
        <v>31.392060780000001</v>
      </c>
      <c r="O305" s="4">
        <f t="shared" si="59"/>
        <v>16.177214573687809</v>
      </c>
      <c r="P305" s="4">
        <f t="shared" si="60"/>
        <v>31.021243166505155</v>
      </c>
      <c r="Q305" s="4">
        <f t="shared" si="64"/>
        <v>78.79395764292309</v>
      </c>
      <c r="R305" s="4">
        <f t="shared" si="61"/>
        <v>7337.8698250436855</v>
      </c>
      <c r="S305" s="4">
        <f t="shared" si="62"/>
        <v>17634.871004671197</v>
      </c>
      <c r="T305" s="4">
        <f t="shared" si="63"/>
        <v>46732.40816237867</v>
      </c>
      <c r="U305" s="4">
        <v>106</v>
      </c>
      <c r="V305" s="4">
        <v>0.17</v>
      </c>
      <c r="W305" s="4">
        <v>0</v>
      </c>
    </row>
    <row r="306" spans="1:25" x14ac:dyDescent="0.25">
      <c r="A306" s="4" t="s">
        <v>81</v>
      </c>
      <c r="B306" s="4" t="s">
        <v>82</v>
      </c>
      <c r="C306" s="4">
        <v>5</v>
      </c>
      <c r="D306" s="4">
        <v>2</v>
      </c>
      <c r="E306" s="4">
        <f t="shared" si="52"/>
        <v>10</v>
      </c>
      <c r="F306" s="4">
        <v>1550.4325879999999</v>
      </c>
      <c r="G306" s="4">
        <v>4108.6463590000003</v>
      </c>
      <c r="H306" s="4">
        <v>645.13499990000003</v>
      </c>
      <c r="I306" s="4">
        <v>0.64513500000000001</v>
      </c>
      <c r="J306" s="4">
        <v>6.4513500000000002E-4</v>
      </c>
      <c r="K306" s="4">
        <v>1.422277523</v>
      </c>
      <c r="L306" s="4">
        <v>1.4999999999999999E-2</v>
      </c>
      <c r="M306" s="4">
        <v>3</v>
      </c>
      <c r="N306" s="4">
        <v>35.036424660000002</v>
      </c>
      <c r="O306" s="4">
        <f t="shared" si="59"/>
        <v>21.503708248125271</v>
      </c>
      <c r="P306" s="4">
        <f t="shared" si="60"/>
        <v>34.108482854492181</v>
      </c>
      <c r="Q306" s="4">
        <f t="shared" si="64"/>
        <v>86.635546450410132</v>
      </c>
      <c r="R306" s="4">
        <f t="shared" si="61"/>
        <v>9753.9295879223046</v>
      </c>
      <c r="S306" s="4">
        <f t="shared" si="62"/>
        <v>23441.3111942377</v>
      </c>
      <c r="T306" s="4">
        <f t="shared" si="63"/>
        <v>62119.474664729903</v>
      </c>
      <c r="U306" s="4">
        <v>106</v>
      </c>
      <c r="V306" s="4">
        <v>0.17</v>
      </c>
      <c r="W306" s="4">
        <v>0</v>
      </c>
    </row>
    <row r="307" spans="1:25" x14ac:dyDescent="0.25">
      <c r="A307" s="4" t="s">
        <v>81</v>
      </c>
      <c r="B307" s="4" t="s">
        <v>82</v>
      </c>
      <c r="C307" s="4">
        <v>6</v>
      </c>
      <c r="D307" s="4">
        <v>2</v>
      </c>
      <c r="E307" s="4">
        <f t="shared" si="52"/>
        <v>12</v>
      </c>
      <c r="F307" s="4">
        <v>1976.4359529999999</v>
      </c>
      <c r="G307" s="4">
        <v>5237.5552749999997</v>
      </c>
      <c r="H307" s="4">
        <v>822.39499999999998</v>
      </c>
      <c r="I307" s="4">
        <v>0.82239499999999999</v>
      </c>
      <c r="J307" s="4">
        <v>8.2239499999999996E-4</v>
      </c>
      <c r="K307" s="4">
        <v>1.813068465</v>
      </c>
      <c r="L307" s="4">
        <v>1.4999999999999999E-2</v>
      </c>
      <c r="M307" s="4">
        <v>3</v>
      </c>
      <c r="N307" s="4">
        <v>37.989455370000002</v>
      </c>
      <c r="O307" s="4">
        <f t="shared" si="59"/>
        <v>25.93327458768583</v>
      </c>
      <c r="P307" s="4">
        <f t="shared" si="60"/>
        <v>36.305888443656244</v>
      </c>
      <c r="Q307" s="4">
        <f t="shared" si="64"/>
        <v>92.216956646886857</v>
      </c>
      <c r="R307" s="4">
        <f t="shared" si="61"/>
        <v>11763.149471421755</v>
      </c>
      <c r="S307" s="4">
        <f t="shared" si="62"/>
        <v>28270.005939489918</v>
      </c>
      <c r="T307" s="4">
        <f t="shared" si="63"/>
        <v>74915.515739648283</v>
      </c>
      <c r="U307" s="4">
        <v>106</v>
      </c>
      <c r="V307" s="4">
        <v>0.17</v>
      </c>
      <c r="W307" s="4">
        <v>0</v>
      </c>
    </row>
    <row r="308" spans="1:25" x14ac:dyDescent="0.25">
      <c r="A308" s="4" t="s">
        <v>81</v>
      </c>
      <c r="B308" s="4" t="s">
        <v>82</v>
      </c>
      <c r="C308" s="4">
        <v>7</v>
      </c>
      <c r="D308" s="4">
        <v>2</v>
      </c>
      <c r="E308" s="4">
        <f t="shared" si="52"/>
        <v>14</v>
      </c>
      <c r="F308" s="4">
        <v>2275.6669069999998</v>
      </c>
      <c r="G308" s="4">
        <v>6030.517304</v>
      </c>
      <c r="H308" s="4">
        <v>946.90499999999997</v>
      </c>
      <c r="I308" s="4">
        <v>0.946905</v>
      </c>
      <c r="J308" s="4">
        <v>9.4690499999999995E-4</v>
      </c>
      <c r="K308" s="4">
        <v>2.0875657009999999</v>
      </c>
      <c r="L308" s="4">
        <v>1.4999999999999999E-2</v>
      </c>
      <c r="M308" s="4">
        <v>3</v>
      </c>
      <c r="N308" s="4">
        <v>39.817291709999999</v>
      </c>
      <c r="O308" s="4">
        <f t="shared" si="59"/>
        <v>29.431329680530105</v>
      </c>
      <c r="P308" s="4">
        <f t="shared" si="60"/>
        <v>37.869936529095909</v>
      </c>
      <c r="Q308" s="4">
        <f t="shared" si="64"/>
        <v>96.189638783903618</v>
      </c>
      <c r="R308" s="4">
        <f t="shared" si="61"/>
        <v>13349.842458351146</v>
      </c>
      <c r="S308" s="4">
        <f t="shared" si="62"/>
        <v>32083.255127015491</v>
      </c>
      <c r="T308" s="4">
        <f t="shared" si="63"/>
        <v>85020.626086591044</v>
      </c>
      <c r="U308" s="4">
        <v>106</v>
      </c>
      <c r="V308" s="4">
        <v>0.17</v>
      </c>
      <c r="W308" s="4">
        <v>0</v>
      </c>
    </row>
    <row r="309" spans="1:25" x14ac:dyDescent="0.25">
      <c r="A309" s="4" t="s">
        <v>81</v>
      </c>
      <c r="B309" s="4" t="s">
        <v>82</v>
      </c>
      <c r="C309" s="4">
        <v>8</v>
      </c>
      <c r="D309" s="4">
        <v>2</v>
      </c>
      <c r="E309" s="4">
        <f t="shared" ref="E309:E372" si="66">C309*D309</f>
        <v>16</v>
      </c>
      <c r="F309" s="4">
        <v>2451.3338140000001</v>
      </c>
      <c r="G309" s="4">
        <v>6496.0346079999999</v>
      </c>
      <c r="H309" s="4">
        <v>1020</v>
      </c>
      <c r="I309" s="4">
        <v>1.02</v>
      </c>
      <c r="J309" s="4">
        <v>1.0200000000000001E-3</v>
      </c>
      <c r="K309" s="4">
        <v>2.2487124000000001</v>
      </c>
      <c r="L309" s="4">
        <v>1.4999999999999999E-2</v>
      </c>
      <c r="M309" s="4">
        <v>3</v>
      </c>
      <c r="N309" s="4">
        <v>40.816551019999999</v>
      </c>
      <c r="O309" s="4">
        <f t="shared" si="59"/>
        <v>32.103909769764918</v>
      </c>
      <c r="P309" s="4">
        <f t="shared" si="60"/>
        <v>38.983179539685551</v>
      </c>
      <c r="Q309" s="4">
        <f t="shared" si="64"/>
        <v>99.017276030801298</v>
      </c>
      <c r="R309" s="4">
        <f t="shared" si="61"/>
        <v>14562.105836726927</v>
      </c>
      <c r="S309" s="4">
        <f t="shared" si="62"/>
        <v>34996.649451398531</v>
      </c>
      <c r="T309" s="4">
        <f t="shared" si="63"/>
        <v>92741.121046206099</v>
      </c>
      <c r="U309" s="4">
        <v>106</v>
      </c>
      <c r="V309" s="4">
        <v>0.17</v>
      </c>
      <c r="W309" s="4">
        <v>0</v>
      </c>
    </row>
    <row r="310" spans="1:25" x14ac:dyDescent="0.25">
      <c r="A310" s="4" t="s">
        <v>81</v>
      </c>
      <c r="B310" s="4" t="s">
        <v>82</v>
      </c>
      <c r="C310" s="4">
        <v>9</v>
      </c>
      <c r="D310" s="4">
        <v>2</v>
      </c>
      <c r="E310" s="4">
        <f t="shared" si="66"/>
        <v>18</v>
      </c>
      <c r="F310" s="4">
        <v>2643.5952900000002</v>
      </c>
      <c r="G310" s="4">
        <v>7005.5275179999999</v>
      </c>
      <c r="H310" s="4">
        <v>1100</v>
      </c>
      <c r="I310" s="4">
        <v>1.1000000000000001</v>
      </c>
      <c r="J310" s="4">
        <v>1.1000000000000001E-3</v>
      </c>
      <c r="K310" s="4">
        <v>2.4250820000000002</v>
      </c>
      <c r="L310" s="4">
        <v>1.4999999999999999E-2</v>
      </c>
      <c r="M310" s="4">
        <v>3</v>
      </c>
      <c r="N310" s="4">
        <v>41.85690786</v>
      </c>
      <c r="O310" s="4">
        <f t="shared" si="59"/>
        <v>34.101605570848228</v>
      </c>
      <c r="P310" s="4">
        <f t="shared" si="60"/>
        <v>39.775552876646145</v>
      </c>
      <c r="Q310" s="4">
        <f t="shared" si="64"/>
        <v>101.02990430668122</v>
      </c>
      <c r="R310" s="4">
        <f t="shared" si="61"/>
        <v>15468.246487307668</v>
      </c>
      <c r="S310" s="4">
        <f t="shared" si="62"/>
        <v>37174.3486837483</v>
      </c>
      <c r="T310" s="4">
        <f t="shared" si="63"/>
        <v>98512.024011932997</v>
      </c>
      <c r="U310" s="4">
        <v>106</v>
      </c>
      <c r="V310" s="4">
        <v>0.17</v>
      </c>
      <c r="W310" s="4">
        <v>0</v>
      </c>
    </row>
    <row r="311" spans="1:25" x14ac:dyDescent="0.25">
      <c r="A311" s="4" t="s">
        <v>81</v>
      </c>
      <c r="B311" s="4" t="s">
        <v>82</v>
      </c>
      <c r="C311" s="4">
        <v>10</v>
      </c>
      <c r="D311" s="4">
        <v>2</v>
      </c>
      <c r="E311" s="4">
        <f t="shared" si="66"/>
        <v>20</v>
      </c>
      <c r="F311" s="4">
        <v>3076.18361</v>
      </c>
      <c r="G311" s="4">
        <v>8151.8865660000001</v>
      </c>
      <c r="H311" s="4">
        <v>1280</v>
      </c>
      <c r="I311" s="4">
        <v>1.28</v>
      </c>
      <c r="J311" s="4">
        <v>1.2800000000000001E-3</v>
      </c>
      <c r="K311" s="4">
        <v>2.8219135999999998</v>
      </c>
      <c r="L311" s="4">
        <v>1.4999999999999999E-2</v>
      </c>
      <c r="M311" s="4">
        <v>3</v>
      </c>
      <c r="N311" s="4">
        <v>44.02569665</v>
      </c>
      <c r="O311" s="4">
        <f t="shared" si="59"/>
        <v>35.572877697979344</v>
      </c>
      <c r="P311" s="4">
        <f t="shared" si="60"/>
        <v>40.339540702443088</v>
      </c>
      <c r="Q311" s="4">
        <f t="shared" si="64"/>
        <v>102.46243338420544</v>
      </c>
      <c r="R311" s="4">
        <f t="shared" si="61"/>
        <v>16135.605092024631</v>
      </c>
      <c r="S311" s="4">
        <f t="shared" si="62"/>
        <v>38778.190560020739</v>
      </c>
      <c r="T311" s="4">
        <f t="shared" si="63"/>
        <v>102762.20498405496</v>
      </c>
      <c r="U311" s="4">
        <v>106</v>
      </c>
      <c r="V311" s="4">
        <v>0.17</v>
      </c>
      <c r="W311" s="4">
        <v>0</v>
      </c>
    </row>
    <row r="312" spans="1:25" x14ac:dyDescent="0.25">
      <c r="A312" s="4" t="s">
        <v>83</v>
      </c>
      <c r="B312" s="4" t="s">
        <v>84</v>
      </c>
      <c r="C312" s="4">
        <v>1</v>
      </c>
      <c r="D312" s="4">
        <v>7</v>
      </c>
      <c r="E312" s="4">
        <f t="shared" si="66"/>
        <v>7</v>
      </c>
      <c r="F312" s="4">
        <v>1355.00938</v>
      </c>
      <c r="G312" s="4">
        <v>3590.52486</v>
      </c>
      <c r="H312" s="4">
        <v>563.81940299999997</v>
      </c>
      <c r="I312" s="4">
        <v>0.563819403</v>
      </c>
      <c r="J312" s="4">
        <v>5.6381900000000002E-4</v>
      </c>
      <c r="K312" s="4">
        <v>1.243007532</v>
      </c>
      <c r="L312" s="4">
        <v>5.4000000000000003E-3</v>
      </c>
      <c r="M312" s="4">
        <v>3</v>
      </c>
      <c r="N312" s="4">
        <v>47.088561040000002</v>
      </c>
      <c r="O312" s="4">
        <f t="shared" si="59"/>
        <v>44.926030931406785</v>
      </c>
      <c r="P312" s="4">
        <f t="shared" si="60"/>
        <v>61.294729535488813</v>
      </c>
      <c r="Q312" s="4">
        <f t="shared" si="64"/>
        <v>155.68861302014159</v>
      </c>
      <c r="R312" s="4">
        <f t="shared" si="61"/>
        <v>20378.129079572347</v>
      </c>
      <c r="S312" s="4">
        <f t="shared" si="62"/>
        <v>48974.114586811695</v>
      </c>
      <c r="T312" s="4">
        <f t="shared" si="63"/>
        <v>129781.40365505099</v>
      </c>
      <c r="U312" s="4">
        <v>280</v>
      </c>
      <c r="V312" s="4">
        <v>0.11600000000000001</v>
      </c>
      <c r="W312" s="4">
        <v>0</v>
      </c>
      <c r="Y312" s="4" t="s">
        <v>634</v>
      </c>
    </row>
    <row r="313" spans="1:25" x14ac:dyDescent="0.25">
      <c r="A313" s="4" t="s">
        <v>83</v>
      </c>
      <c r="B313" s="4" t="s">
        <v>84</v>
      </c>
      <c r="C313" s="4">
        <v>2</v>
      </c>
      <c r="D313" s="4">
        <v>7</v>
      </c>
      <c r="E313" s="4">
        <f t="shared" si="66"/>
        <v>14</v>
      </c>
      <c r="F313" s="4">
        <v>9019.2820400000001</v>
      </c>
      <c r="G313" s="4">
        <v>23901.197400000001</v>
      </c>
      <c r="H313" s="4">
        <v>3752.9232569999999</v>
      </c>
      <c r="I313" s="4">
        <v>3.752923257</v>
      </c>
      <c r="J313" s="4">
        <v>3.752923E-3</v>
      </c>
      <c r="K313" s="4">
        <v>8.2737696710000002</v>
      </c>
      <c r="L313" s="4">
        <v>5.4000000000000003E-3</v>
      </c>
      <c r="M313" s="4">
        <v>3</v>
      </c>
      <c r="N313" s="4">
        <v>88.577885339999995</v>
      </c>
      <c r="O313" s="4">
        <f t="shared" si="59"/>
        <v>135.26077658038764</v>
      </c>
      <c r="P313" s="4">
        <f t="shared" si="60"/>
        <v>88.507703975174209</v>
      </c>
      <c r="Q313" s="4">
        <f t="shared" si="64"/>
        <v>224.80956809694248</v>
      </c>
      <c r="R313" s="4">
        <f t="shared" si="61"/>
        <v>61353.329181622066</v>
      </c>
      <c r="S313" s="4">
        <f t="shared" si="62"/>
        <v>147448.52002312441</v>
      </c>
      <c r="T313" s="4">
        <f t="shared" si="63"/>
        <v>390738.57806127967</v>
      </c>
      <c r="U313" s="4">
        <v>280</v>
      </c>
      <c r="V313" s="4">
        <v>0.11600000000000001</v>
      </c>
      <c r="W313" s="4">
        <v>0</v>
      </c>
    </row>
    <row r="314" spans="1:25" x14ac:dyDescent="0.25">
      <c r="A314" s="4" t="s">
        <v>83</v>
      </c>
      <c r="B314" s="4" t="s">
        <v>84</v>
      </c>
      <c r="C314" s="4">
        <v>3</v>
      </c>
      <c r="D314" s="4">
        <v>7</v>
      </c>
      <c r="E314" s="4">
        <f t="shared" si="66"/>
        <v>21</v>
      </c>
      <c r="F314" s="4">
        <v>20847.385399999999</v>
      </c>
      <c r="G314" s="4">
        <v>55245.121400000004</v>
      </c>
      <c r="H314" s="4">
        <v>8674.5970649999999</v>
      </c>
      <c r="I314" s="4">
        <v>8.6745970650000004</v>
      </c>
      <c r="J314" s="4">
        <v>8.6745969999999992E-3</v>
      </c>
      <c r="K314" s="4">
        <v>19.124190179999999</v>
      </c>
      <c r="L314" s="4">
        <v>5.4000000000000003E-3</v>
      </c>
      <c r="M314" s="4">
        <v>3</v>
      </c>
      <c r="N314" s="4">
        <v>117.11661650000001</v>
      </c>
      <c r="O314" s="4">
        <f t="shared" si="59"/>
        <v>198.55721021722917</v>
      </c>
      <c r="P314" s="4">
        <f t="shared" si="60"/>
        <v>100.58942753390535</v>
      </c>
      <c r="Q314" s="4">
        <f t="shared" si="64"/>
        <v>255.49714593611961</v>
      </c>
      <c r="R314" s="4">
        <f t="shared" si="61"/>
        <v>90064.142671856898</v>
      </c>
      <c r="S314" s="4">
        <f t="shared" si="62"/>
        <v>216448.31211693559</v>
      </c>
      <c r="T314" s="4">
        <f t="shared" si="63"/>
        <v>573588.0271098793</v>
      </c>
      <c r="U314" s="4">
        <v>280</v>
      </c>
      <c r="V314" s="4">
        <v>0.11600000000000001</v>
      </c>
      <c r="W314" s="4">
        <v>0</v>
      </c>
    </row>
    <row r="315" spans="1:25" x14ac:dyDescent="0.25">
      <c r="A315" s="4" t="s">
        <v>83</v>
      </c>
      <c r="B315" s="4" t="s">
        <v>84</v>
      </c>
      <c r="C315" s="4">
        <v>4</v>
      </c>
      <c r="D315" s="4">
        <v>7</v>
      </c>
      <c r="E315" s="4">
        <f t="shared" si="66"/>
        <v>28</v>
      </c>
      <c r="F315" s="4">
        <v>32899.059300000001</v>
      </c>
      <c r="G315" s="4">
        <v>87183.557100000005</v>
      </c>
      <c r="H315" s="4">
        <v>13689.298570000001</v>
      </c>
      <c r="I315" s="4">
        <v>13.68929857</v>
      </c>
      <c r="J315" s="4">
        <v>1.3689299E-2</v>
      </c>
      <c r="K315" s="4">
        <v>30.179701420000001</v>
      </c>
      <c r="L315" s="4">
        <v>5.4000000000000003E-3</v>
      </c>
      <c r="M315" s="4">
        <v>3</v>
      </c>
      <c r="N315" s="4">
        <v>136.35230329999999</v>
      </c>
      <c r="O315" s="4">
        <f t="shared" si="59"/>
        <v>232.04521740618117</v>
      </c>
      <c r="P315" s="4">
        <f t="shared" si="60"/>
        <v>105.95334115066643</v>
      </c>
      <c r="Q315" s="4">
        <f t="shared" si="64"/>
        <v>269.12148652269275</v>
      </c>
      <c r="R315" s="4">
        <f t="shared" si="61"/>
        <v>105254.06528389525</v>
      </c>
      <c r="S315" s="4">
        <f t="shared" si="62"/>
        <v>252953.77381373526</v>
      </c>
      <c r="T315" s="4">
        <f t="shared" si="63"/>
        <v>670327.50060639845</v>
      </c>
      <c r="U315" s="4">
        <v>280</v>
      </c>
      <c r="V315" s="4">
        <v>0.11600000000000001</v>
      </c>
      <c r="W315" s="4">
        <v>0</v>
      </c>
    </row>
    <row r="316" spans="1:25" x14ac:dyDescent="0.25">
      <c r="A316" s="4" t="s">
        <v>83</v>
      </c>
      <c r="B316" s="4" t="s">
        <v>84</v>
      </c>
      <c r="C316" s="4">
        <v>5</v>
      </c>
      <c r="D316" s="4">
        <v>7</v>
      </c>
      <c r="E316" s="4">
        <f t="shared" si="66"/>
        <v>35</v>
      </c>
      <c r="F316" s="4">
        <v>43204.537799999998</v>
      </c>
      <c r="G316" s="4">
        <v>114492.325</v>
      </c>
      <c r="H316" s="4">
        <v>17977.408179999999</v>
      </c>
      <c r="I316" s="4">
        <v>17.977408180000001</v>
      </c>
      <c r="J316" s="4">
        <v>1.7977408E-2</v>
      </c>
      <c r="K316" s="4">
        <v>39.633353620000001</v>
      </c>
      <c r="L316" s="4">
        <v>5.4000000000000003E-3</v>
      </c>
      <c r="M316" s="4">
        <v>3</v>
      </c>
      <c r="N316" s="4">
        <v>149.3176363</v>
      </c>
      <c r="O316" s="4">
        <f t="shared" si="59"/>
        <v>248.04590102666805</v>
      </c>
      <c r="P316" s="4">
        <f t="shared" si="60"/>
        <v>108.33475379830827</v>
      </c>
      <c r="Q316" s="4">
        <f t="shared" si="64"/>
        <v>275.17027464770302</v>
      </c>
      <c r="R316" s="4">
        <f t="shared" si="61"/>
        <v>112511.86192027108</v>
      </c>
      <c r="S316" s="4">
        <f t="shared" si="62"/>
        <v>270396.20745078364</v>
      </c>
      <c r="T316" s="4">
        <f t="shared" si="63"/>
        <v>716549.94974457659</v>
      </c>
      <c r="U316" s="4">
        <v>280</v>
      </c>
      <c r="V316" s="4">
        <v>0.11600000000000001</v>
      </c>
      <c r="W316" s="4">
        <v>0</v>
      </c>
    </row>
    <row r="317" spans="1:25" x14ac:dyDescent="0.25">
      <c r="A317" s="4" t="s">
        <v>83</v>
      </c>
      <c r="B317" s="4" t="s">
        <v>84</v>
      </c>
      <c r="C317" s="4">
        <v>6</v>
      </c>
      <c r="D317" s="4">
        <v>7</v>
      </c>
      <c r="E317" s="4">
        <f t="shared" si="66"/>
        <v>42</v>
      </c>
      <c r="F317" s="4">
        <v>51223.1927</v>
      </c>
      <c r="G317" s="4">
        <v>135742.56099999999</v>
      </c>
      <c r="H317" s="4">
        <v>21313.97048</v>
      </c>
      <c r="I317" s="4">
        <v>21.313970479999998</v>
      </c>
      <c r="J317" s="4">
        <v>2.1313970000000002E-2</v>
      </c>
      <c r="K317" s="4">
        <v>46.989205609999999</v>
      </c>
      <c r="L317" s="4">
        <v>5.4000000000000003E-3</v>
      </c>
      <c r="M317" s="4">
        <v>3</v>
      </c>
      <c r="N317" s="4">
        <v>158.0363049</v>
      </c>
      <c r="O317" s="4">
        <f t="shared" si="59"/>
        <v>255.37928747878141</v>
      </c>
      <c r="P317" s="4">
        <f t="shared" si="60"/>
        <v>109.39202775973591</v>
      </c>
      <c r="Q317" s="4">
        <f t="shared" si="64"/>
        <v>277.85575050972921</v>
      </c>
      <c r="R317" s="4">
        <f t="shared" si="61"/>
        <v>115838.23401710109</v>
      </c>
      <c r="S317" s="4">
        <f t="shared" si="62"/>
        <v>278390.37254770752</v>
      </c>
      <c r="T317" s="4">
        <f t="shared" si="63"/>
        <v>737734.48725142493</v>
      </c>
      <c r="U317" s="4">
        <v>280</v>
      </c>
      <c r="V317" s="4">
        <v>0.11600000000000001</v>
      </c>
      <c r="W317" s="4">
        <v>0</v>
      </c>
    </row>
    <row r="318" spans="1:25" x14ac:dyDescent="0.25">
      <c r="A318" s="4" t="s">
        <v>83</v>
      </c>
      <c r="B318" s="4" t="s">
        <v>84</v>
      </c>
      <c r="C318" s="4">
        <v>7</v>
      </c>
      <c r="D318" s="4">
        <v>7</v>
      </c>
      <c r="E318" s="4">
        <f t="shared" si="66"/>
        <v>49</v>
      </c>
      <c r="F318" s="4">
        <v>57132.702899999997</v>
      </c>
      <c r="G318" s="4">
        <v>151401.76300000001</v>
      </c>
      <c r="H318" s="4">
        <v>23772.917679999999</v>
      </c>
      <c r="I318" s="4">
        <v>23.772917679999999</v>
      </c>
      <c r="J318" s="4">
        <v>2.3772918000000001E-2</v>
      </c>
      <c r="K318" s="4">
        <v>52.41024977</v>
      </c>
      <c r="L318" s="4">
        <v>5.4000000000000003E-3</v>
      </c>
      <c r="M318" s="4">
        <v>3</v>
      </c>
      <c r="N318" s="4">
        <v>163.89394490000001</v>
      </c>
      <c r="O318" s="4">
        <f t="shared" si="59"/>
        <v>258.68088309191813</v>
      </c>
      <c r="P318" s="4">
        <f t="shared" si="60"/>
        <v>109.86142487603146</v>
      </c>
      <c r="Q318" s="4">
        <f t="shared" si="64"/>
        <v>279.04801918511993</v>
      </c>
      <c r="R318" s="4">
        <f t="shared" si="61"/>
        <v>117335.81437704373</v>
      </c>
      <c r="S318" s="4">
        <f t="shared" si="62"/>
        <v>281989.46017073718</v>
      </c>
      <c r="T318" s="4">
        <f t="shared" si="63"/>
        <v>747272.06945245352</v>
      </c>
      <c r="U318" s="4">
        <v>280</v>
      </c>
      <c r="V318" s="4">
        <v>0.11600000000000001</v>
      </c>
      <c r="W318" s="4">
        <v>0</v>
      </c>
    </row>
    <row r="319" spans="1:25" x14ac:dyDescent="0.25">
      <c r="A319" s="4" t="s">
        <v>83</v>
      </c>
      <c r="B319" s="4" t="s">
        <v>84</v>
      </c>
      <c r="C319" s="4">
        <v>8</v>
      </c>
      <c r="D319" s="4">
        <v>7</v>
      </c>
      <c r="E319" s="4">
        <f t="shared" si="66"/>
        <v>56</v>
      </c>
      <c r="F319" s="4">
        <v>61342.911800000002</v>
      </c>
      <c r="G319" s="4">
        <v>162558.266</v>
      </c>
      <c r="H319" s="4">
        <v>25524.785599999999</v>
      </c>
      <c r="I319" s="4">
        <v>25.524785600000001</v>
      </c>
      <c r="J319" s="4">
        <v>2.5524786000000001E-2</v>
      </c>
      <c r="K319" s="4">
        <v>56.272452829999999</v>
      </c>
      <c r="L319" s="4">
        <v>5.4000000000000003E-3</v>
      </c>
      <c r="M319" s="4">
        <v>3</v>
      </c>
      <c r="N319" s="4">
        <v>167.82479069999999</v>
      </c>
      <c r="O319" s="4">
        <f t="shared" si="59"/>
        <v>260.15576490301822</v>
      </c>
      <c r="P319" s="4">
        <f t="shared" si="60"/>
        <v>110.06982275664237</v>
      </c>
      <c r="Q319" s="4">
        <f t="shared" si="64"/>
        <v>279.57734980187161</v>
      </c>
      <c r="R319" s="4">
        <f t="shared" si="61"/>
        <v>118004.81030881433</v>
      </c>
      <c r="S319" s="4">
        <f t="shared" si="62"/>
        <v>283597.23698345188</v>
      </c>
      <c r="T319" s="4">
        <f t="shared" si="63"/>
        <v>751532.6780061475</v>
      </c>
      <c r="U319" s="4">
        <v>280</v>
      </c>
      <c r="V319" s="4">
        <v>0.11600000000000001</v>
      </c>
      <c r="W319" s="4">
        <v>0</v>
      </c>
    </row>
    <row r="320" spans="1:25" x14ac:dyDescent="0.25">
      <c r="A320" s="4" t="s">
        <v>83</v>
      </c>
      <c r="B320" s="4" t="s">
        <v>84</v>
      </c>
      <c r="C320" s="4">
        <v>9</v>
      </c>
      <c r="D320" s="4">
        <v>7</v>
      </c>
      <c r="E320" s="4">
        <f t="shared" si="66"/>
        <v>63</v>
      </c>
      <c r="F320" s="4">
        <v>64280.782099999997</v>
      </c>
      <c r="G320" s="4">
        <v>170344.27299999999</v>
      </c>
      <c r="H320" s="4">
        <v>26747.23343</v>
      </c>
      <c r="I320" s="4">
        <v>26.747233430000001</v>
      </c>
      <c r="J320" s="4">
        <v>2.6747232999999999E-2</v>
      </c>
      <c r="K320" s="4">
        <v>58.967485770000003</v>
      </c>
      <c r="L320" s="4">
        <v>5.4000000000000003E-3</v>
      </c>
      <c r="M320" s="4">
        <v>3</v>
      </c>
      <c r="N320" s="4">
        <v>170.46231</v>
      </c>
      <c r="O320" s="4">
        <f t="shared" si="59"/>
        <v>260.81235998792533</v>
      </c>
      <c r="P320" s="4">
        <f t="shared" si="60"/>
        <v>110.16234500515094</v>
      </c>
      <c r="Q320" s="4">
        <f t="shared" si="64"/>
        <v>279.8123563130834</v>
      </c>
      <c r="R320" s="4">
        <f t="shared" si="61"/>
        <v>118302.63718369848</v>
      </c>
      <c r="S320" s="4">
        <f t="shared" si="62"/>
        <v>284312.99491395935</v>
      </c>
      <c r="T320" s="4">
        <f t="shared" si="63"/>
        <v>753429.4365219922</v>
      </c>
      <c r="U320" s="4">
        <v>280</v>
      </c>
      <c r="V320" s="4">
        <v>0.11600000000000001</v>
      </c>
      <c r="W320" s="4">
        <v>0</v>
      </c>
    </row>
    <row r="321" spans="1:37" x14ac:dyDescent="0.25">
      <c r="A321" s="4" t="s">
        <v>83</v>
      </c>
      <c r="B321" s="4" t="s">
        <v>84</v>
      </c>
      <c r="C321" s="4">
        <v>10</v>
      </c>
      <c r="D321" s="4">
        <v>7</v>
      </c>
      <c r="E321" s="4">
        <f t="shared" si="66"/>
        <v>70</v>
      </c>
      <c r="F321" s="4">
        <v>66302.710800000001</v>
      </c>
      <c r="G321" s="4">
        <v>175702.084</v>
      </c>
      <c r="H321" s="4">
        <v>27588.557959999998</v>
      </c>
      <c r="I321" s="4">
        <v>27.588557959999999</v>
      </c>
      <c r="J321" s="4">
        <v>2.7588557999999999E-2</v>
      </c>
      <c r="K321" s="4">
        <v>60.822286660000003</v>
      </c>
      <c r="L321" s="4">
        <v>5.4000000000000003E-3</v>
      </c>
      <c r="M321" s="4">
        <v>3</v>
      </c>
      <c r="N321" s="4">
        <v>172.23116809999999</v>
      </c>
      <c r="O321" s="4">
        <f t="shared" si="59"/>
        <v>261.10422177632682</v>
      </c>
      <c r="P321" s="4">
        <f t="shared" si="60"/>
        <v>110.20342203743165</v>
      </c>
      <c r="Q321" s="4">
        <f t="shared" si="64"/>
        <v>279.91669197507639</v>
      </c>
      <c r="R321" s="4">
        <f t="shared" si="61"/>
        <v>118435.02362145261</v>
      </c>
      <c r="S321" s="4">
        <f t="shared" si="62"/>
        <v>284631.15506237105</v>
      </c>
      <c r="T321" s="4">
        <f t="shared" si="63"/>
        <v>754272.56091528328</v>
      </c>
      <c r="U321" s="4">
        <v>280</v>
      </c>
      <c r="V321" s="4">
        <v>0.11600000000000001</v>
      </c>
      <c r="W321" s="4">
        <v>0</v>
      </c>
      <c r="AK321" s="4" t="s">
        <v>453</v>
      </c>
    </row>
    <row r="322" spans="1:37" x14ac:dyDescent="0.25">
      <c r="A322" s="4" t="s">
        <v>85</v>
      </c>
      <c r="B322" s="4" t="s">
        <v>86</v>
      </c>
      <c r="C322" s="4">
        <v>1</v>
      </c>
      <c r="D322" s="4">
        <v>7</v>
      </c>
      <c r="E322" s="4">
        <f t="shared" si="66"/>
        <v>7</v>
      </c>
      <c r="F322" s="4">
        <v>1355.00938</v>
      </c>
      <c r="G322" s="4">
        <v>3590.52486</v>
      </c>
      <c r="H322" s="4">
        <v>563.81940299999997</v>
      </c>
      <c r="I322" s="4">
        <v>0.563819403</v>
      </c>
      <c r="J322" s="4">
        <v>5.6381900000000002E-4</v>
      </c>
      <c r="K322" s="4">
        <v>1.243007532</v>
      </c>
      <c r="L322" s="4">
        <v>5.2399999999999999E-3</v>
      </c>
      <c r="M322" s="4">
        <v>3.141</v>
      </c>
      <c r="N322" s="4">
        <v>39.992326849999998</v>
      </c>
      <c r="O322" s="4">
        <f t="shared" ref="O322:O385" si="67">R322*0.00220462</f>
        <v>167.00697029103529</v>
      </c>
      <c r="P322" s="4">
        <f t="shared" ref="P322:P385" si="68">Q322/2.54</f>
        <v>74.940613492284385</v>
      </c>
      <c r="Q322" s="4">
        <f t="shared" si="64"/>
        <v>190.34915827040234</v>
      </c>
      <c r="R322" s="2">
        <f t="shared" ref="R322:R385" si="69">L322*(Q322^M322)</f>
        <v>75753.177550342138</v>
      </c>
      <c r="S322" s="2">
        <f t="shared" ref="S322:S385" si="70">R322/20/5.7/3.65*1000</f>
        <v>182055.22122168262</v>
      </c>
      <c r="T322" s="2">
        <f t="shared" ref="T322:T385" si="71">S322*2.65</f>
        <v>482446.33623745892</v>
      </c>
      <c r="U322" s="4">
        <f t="shared" ref="U322:U331" si="72">$AK$324</f>
        <v>309.24444444444441</v>
      </c>
      <c r="V322" s="4">
        <f t="shared" ref="V322:V331" si="73">$AK$325</f>
        <v>0.13655555555555554</v>
      </c>
      <c r="W322" s="4">
        <v>0</v>
      </c>
      <c r="Y322" s="4" t="s">
        <v>635</v>
      </c>
      <c r="Z322" s="4" t="s">
        <v>636</v>
      </c>
      <c r="AA322" s="4" t="s">
        <v>637</v>
      </c>
      <c r="AB322" s="4" t="s">
        <v>638</v>
      </c>
      <c r="AC322" s="4" t="s">
        <v>639</v>
      </c>
      <c r="AD322" s="4" t="s">
        <v>640</v>
      </c>
      <c r="AE322" s="4" t="s">
        <v>641</v>
      </c>
      <c r="AF322" s="4" t="s">
        <v>642</v>
      </c>
      <c r="AG322" s="4" t="s">
        <v>643</v>
      </c>
      <c r="AH322" s="4" t="s">
        <v>644</v>
      </c>
    </row>
    <row r="323" spans="1:37" x14ac:dyDescent="0.25">
      <c r="A323" s="4" t="s">
        <v>85</v>
      </c>
      <c r="B323" s="4" t="s">
        <v>86</v>
      </c>
      <c r="C323" s="4">
        <v>2</v>
      </c>
      <c r="D323" s="4">
        <v>7</v>
      </c>
      <c r="E323" s="4">
        <f t="shared" si="66"/>
        <v>14</v>
      </c>
      <c r="F323" s="4">
        <v>9019.2820400000001</v>
      </c>
      <c r="G323" s="4">
        <v>23901.197400000001</v>
      </c>
      <c r="H323" s="4">
        <v>3752.9232569999999</v>
      </c>
      <c r="I323" s="4">
        <v>3.752923257</v>
      </c>
      <c r="J323" s="4">
        <v>3.752923E-3</v>
      </c>
      <c r="K323" s="4">
        <v>8.2737696710000002</v>
      </c>
      <c r="L323" s="4">
        <v>5.2399999999999999E-3</v>
      </c>
      <c r="M323" s="4">
        <v>3.141</v>
      </c>
      <c r="N323" s="4">
        <v>73.125400459999994</v>
      </c>
      <c r="O323" s="4">
        <f t="shared" si="67"/>
        <v>427.99446653786288</v>
      </c>
      <c r="P323" s="4">
        <f t="shared" si="68"/>
        <v>101.11979332183873</v>
      </c>
      <c r="Q323" s="4">
        <f t="shared" ref="Q323:Q386" si="74">U323*(1-EXP(-V323*(E323-W323)))</f>
        <v>256.84427503747037</v>
      </c>
      <c r="R323" s="2">
        <f t="shared" si="69"/>
        <v>194135.25529926375</v>
      </c>
      <c r="S323" s="2">
        <f t="shared" si="70"/>
        <v>466559.13313930243</v>
      </c>
      <c r="T323" s="2">
        <f t="shared" si="71"/>
        <v>1236381.7028191513</v>
      </c>
      <c r="U323" s="4">
        <f t="shared" si="72"/>
        <v>309.24444444444441</v>
      </c>
      <c r="V323" s="4">
        <f t="shared" si="73"/>
        <v>0.13655555555555554</v>
      </c>
      <c r="W323" s="4">
        <v>1</v>
      </c>
      <c r="X323" s="4" t="s">
        <v>422</v>
      </c>
      <c r="Y323" s="4">
        <v>420</v>
      </c>
      <c r="Z323" s="4">
        <v>430</v>
      </c>
      <c r="AA323" s="4">
        <v>445</v>
      </c>
      <c r="AB323" s="4">
        <v>653</v>
      </c>
      <c r="AC323" s="4">
        <v>200</v>
      </c>
      <c r="AD323" s="4">
        <v>350</v>
      </c>
      <c r="AE323" s="4">
        <v>275</v>
      </c>
      <c r="AG323" s="4">
        <v>190</v>
      </c>
      <c r="AH323" s="4">
        <v>300</v>
      </c>
      <c r="AK323" s="4">
        <f>AVERAGE(Y323:AH323)</f>
        <v>362.55555555555554</v>
      </c>
    </row>
    <row r="324" spans="1:37" x14ac:dyDescent="0.25">
      <c r="A324" s="4" t="s">
        <v>85</v>
      </c>
      <c r="B324" s="4" t="s">
        <v>86</v>
      </c>
      <c r="C324" s="4">
        <v>3</v>
      </c>
      <c r="D324" s="4">
        <v>7</v>
      </c>
      <c r="E324" s="4">
        <f t="shared" si="66"/>
        <v>21</v>
      </c>
      <c r="F324" s="4">
        <v>20847.385399999999</v>
      </c>
      <c r="G324" s="4">
        <v>55245.121400000004</v>
      </c>
      <c r="H324" s="4">
        <v>8674.5970649999999</v>
      </c>
      <c r="I324" s="4">
        <v>8.6745970650000004</v>
      </c>
      <c r="J324" s="4">
        <v>8.6745969999999992E-3</v>
      </c>
      <c r="K324" s="4">
        <v>19.124190179999999</v>
      </c>
      <c r="L324" s="4">
        <v>5.2399999999999999E-3</v>
      </c>
      <c r="M324" s="4">
        <v>3.141</v>
      </c>
      <c r="N324" s="4">
        <v>95.480919940000007</v>
      </c>
      <c r="O324" s="4">
        <f t="shared" si="67"/>
        <v>600.93530089230137</v>
      </c>
      <c r="P324" s="4">
        <f t="shared" si="68"/>
        <v>112.65762213025943</v>
      </c>
      <c r="Q324" s="4">
        <f t="shared" si="74"/>
        <v>286.15036021085893</v>
      </c>
      <c r="R324" s="2">
        <f t="shared" si="69"/>
        <v>272579.99151432054</v>
      </c>
      <c r="S324" s="2">
        <f t="shared" si="70"/>
        <v>655082.89236798976</v>
      </c>
      <c r="T324" s="2">
        <f t="shared" si="71"/>
        <v>1735969.6647751727</v>
      </c>
      <c r="U324" s="4">
        <f t="shared" si="72"/>
        <v>309.24444444444441</v>
      </c>
      <c r="V324" s="4">
        <f t="shared" si="73"/>
        <v>0.13655555555555554</v>
      </c>
      <c r="W324" s="4">
        <v>2</v>
      </c>
      <c r="X324" s="4" t="s">
        <v>18</v>
      </c>
      <c r="Y324" s="4">
        <v>373</v>
      </c>
      <c r="Z324" s="4">
        <v>329</v>
      </c>
      <c r="AA324" s="4">
        <v>321</v>
      </c>
      <c r="AB324" s="4">
        <v>660</v>
      </c>
      <c r="AC324" s="4">
        <v>124</v>
      </c>
      <c r="AD324" s="4">
        <v>304</v>
      </c>
      <c r="AE324" s="4">
        <v>179.2</v>
      </c>
      <c r="AF324" s="4">
        <v>337</v>
      </c>
      <c r="AG324" s="4">
        <v>156</v>
      </c>
      <c r="AK324" s="4">
        <f>AVERAGE(Y324:AH324)</f>
        <v>309.24444444444441</v>
      </c>
    </row>
    <row r="325" spans="1:37" x14ac:dyDescent="0.25">
      <c r="A325" s="4" t="s">
        <v>85</v>
      </c>
      <c r="B325" s="4" t="s">
        <v>86</v>
      </c>
      <c r="C325" s="4">
        <v>4</v>
      </c>
      <c r="D325" s="4">
        <v>7</v>
      </c>
      <c r="E325" s="4">
        <f t="shared" si="66"/>
        <v>28</v>
      </c>
      <c r="F325" s="4">
        <v>32899.059300000001</v>
      </c>
      <c r="G325" s="4">
        <v>87183.557100000005</v>
      </c>
      <c r="H325" s="4">
        <v>13689.298570000001</v>
      </c>
      <c r="I325" s="4">
        <v>13.68929857</v>
      </c>
      <c r="J325" s="4">
        <v>1.3689299E-2</v>
      </c>
      <c r="K325" s="4">
        <v>30.179701420000001</v>
      </c>
      <c r="L325" s="4">
        <v>5.2399999999999999E-3</v>
      </c>
      <c r="M325" s="4">
        <v>3.141</v>
      </c>
      <c r="N325" s="4">
        <v>110.4068024</v>
      </c>
      <c r="O325" s="4">
        <f t="shared" si="67"/>
        <v>690.32031978775092</v>
      </c>
      <c r="P325" s="4">
        <f t="shared" si="68"/>
        <v>117.74263604128112</v>
      </c>
      <c r="Q325" s="4">
        <f t="shared" si="74"/>
        <v>299.06629554485403</v>
      </c>
      <c r="R325" s="2">
        <f t="shared" si="69"/>
        <v>313124.40229506715</v>
      </c>
      <c r="S325" s="2">
        <f t="shared" si="70"/>
        <v>752521.99542193499</v>
      </c>
      <c r="T325" s="2">
        <f t="shared" si="71"/>
        <v>1994183.2878681277</v>
      </c>
      <c r="U325" s="4">
        <f t="shared" si="72"/>
        <v>309.24444444444441</v>
      </c>
      <c r="V325" s="4">
        <f t="shared" si="73"/>
        <v>0.13655555555555554</v>
      </c>
      <c r="W325" s="4">
        <v>3</v>
      </c>
      <c r="X325" s="4" t="s">
        <v>19</v>
      </c>
      <c r="Y325" s="4">
        <v>0.04</v>
      </c>
      <c r="Z325" s="4">
        <v>0.1</v>
      </c>
      <c r="AA325" s="4">
        <v>0.1</v>
      </c>
      <c r="AB325" s="4">
        <v>7.0999999999999994E-2</v>
      </c>
      <c r="AC325" s="4">
        <v>0.2</v>
      </c>
      <c r="AD325" s="4">
        <v>0.1</v>
      </c>
      <c r="AE325" s="4">
        <v>0.2</v>
      </c>
      <c r="AF325" s="4">
        <v>0.17799999999999999</v>
      </c>
      <c r="AG325" s="4">
        <v>0.24</v>
      </c>
      <c r="AK325" s="4">
        <f>AVERAGE(Y325:AH325)</f>
        <v>0.13655555555555554</v>
      </c>
    </row>
    <row r="326" spans="1:37" x14ac:dyDescent="0.25">
      <c r="A326" s="4" t="s">
        <v>85</v>
      </c>
      <c r="B326" s="4" t="s">
        <v>86</v>
      </c>
      <c r="C326" s="4">
        <v>5</v>
      </c>
      <c r="D326" s="4">
        <v>7</v>
      </c>
      <c r="E326" s="4">
        <f t="shared" si="66"/>
        <v>35</v>
      </c>
      <c r="F326" s="4">
        <v>43204.537799999998</v>
      </c>
      <c r="G326" s="4">
        <v>114492.325</v>
      </c>
      <c r="H326" s="4">
        <v>17977.408179999999</v>
      </c>
      <c r="I326" s="4">
        <v>17.977408180000001</v>
      </c>
      <c r="J326" s="4">
        <v>1.7977408E-2</v>
      </c>
      <c r="K326" s="4">
        <v>39.633353620000001</v>
      </c>
      <c r="L326" s="4">
        <v>5.2399999999999999E-3</v>
      </c>
      <c r="M326" s="4">
        <v>3.141</v>
      </c>
      <c r="N326" s="4">
        <v>120.4130632</v>
      </c>
      <c r="O326" s="4">
        <f t="shared" si="67"/>
        <v>732.43834267098998</v>
      </c>
      <c r="P326" s="4">
        <f t="shared" si="68"/>
        <v>119.98373069649152</v>
      </c>
      <c r="Q326" s="4">
        <f t="shared" si="74"/>
        <v>304.75867596908847</v>
      </c>
      <c r="R326" s="2">
        <f t="shared" si="69"/>
        <v>332228.83883435238</v>
      </c>
      <c r="S326" s="2">
        <f t="shared" si="70"/>
        <v>798435.08491793415</v>
      </c>
      <c r="T326" s="2">
        <f t="shared" si="71"/>
        <v>2115852.9750325256</v>
      </c>
      <c r="U326" s="4">
        <f t="shared" si="72"/>
        <v>309.24444444444441</v>
      </c>
      <c r="V326" s="4">
        <f t="shared" si="73"/>
        <v>0.13655555555555554</v>
      </c>
      <c r="W326" s="4">
        <v>4</v>
      </c>
      <c r="X326" s="4" t="s">
        <v>477</v>
      </c>
    </row>
    <row r="327" spans="1:37" x14ac:dyDescent="0.25">
      <c r="A327" s="4" t="s">
        <v>85</v>
      </c>
      <c r="B327" s="4" t="s">
        <v>86</v>
      </c>
      <c r="C327" s="4">
        <v>6</v>
      </c>
      <c r="D327" s="4">
        <v>7</v>
      </c>
      <c r="E327" s="4">
        <f t="shared" si="66"/>
        <v>42</v>
      </c>
      <c r="F327" s="4">
        <v>51223.1927</v>
      </c>
      <c r="G327" s="4">
        <v>135742.56099999999</v>
      </c>
      <c r="H327" s="4">
        <v>21313.97048</v>
      </c>
      <c r="I327" s="4">
        <v>21.313970479999998</v>
      </c>
      <c r="J327" s="4">
        <v>2.1313970000000002E-2</v>
      </c>
      <c r="K327" s="4">
        <v>46.989205609999999</v>
      </c>
      <c r="L327" s="4">
        <v>5.2399999999999999E-3</v>
      </c>
      <c r="M327" s="4">
        <v>3.141</v>
      </c>
      <c r="N327" s="4">
        <v>127.1197449</v>
      </c>
      <c r="O327" s="4">
        <f t="shared" si="67"/>
        <v>751.54422854031532</v>
      </c>
      <c r="P327" s="4">
        <f t="shared" si="68"/>
        <v>120.97143797546796</v>
      </c>
      <c r="Q327" s="4">
        <f t="shared" si="74"/>
        <v>307.26745245768865</v>
      </c>
      <c r="R327" s="2">
        <f t="shared" si="69"/>
        <v>340895.13319316495</v>
      </c>
      <c r="S327" s="2">
        <f t="shared" si="70"/>
        <v>819262.51668628922</v>
      </c>
      <c r="T327" s="2">
        <f t="shared" si="71"/>
        <v>2171045.6692186664</v>
      </c>
      <c r="U327" s="4">
        <f t="shared" si="72"/>
        <v>309.24444444444441</v>
      </c>
      <c r="V327" s="4">
        <f t="shared" si="73"/>
        <v>0.13655555555555554</v>
      </c>
      <c r="W327" s="4">
        <v>5</v>
      </c>
      <c r="X327" s="4" t="s">
        <v>423</v>
      </c>
      <c r="Y327" s="4" t="s">
        <v>428</v>
      </c>
      <c r="Z327" s="4" t="s">
        <v>428</v>
      </c>
      <c r="AA327" s="4" t="s">
        <v>428</v>
      </c>
      <c r="AB327" s="4" t="s">
        <v>428</v>
      </c>
      <c r="AC327" s="4" t="s">
        <v>428</v>
      </c>
      <c r="AD327" s="4" t="s">
        <v>428</v>
      </c>
      <c r="AE327" s="4" t="s">
        <v>428</v>
      </c>
      <c r="AF327" s="4" t="s">
        <v>645</v>
      </c>
      <c r="AG327" s="4" t="s">
        <v>646</v>
      </c>
    </row>
    <row r="328" spans="1:37" x14ac:dyDescent="0.25">
      <c r="A328" s="4" t="s">
        <v>85</v>
      </c>
      <c r="B328" s="4" t="s">
        <v>86</v>
      </c>
      <c r="C328" s="4">
        <v>7</v>
      </c>
      <c r="D328" s="4">
        <v>7</v>
      </c>
      <c r="E328" s="4">
        <f t="shared" si="66"/>
        <v>49</v>
      </c>
      <c r="F328" s="4">
        <v>57132.702899999997</v>
      </c>
      <c r="G328" s="4">
        <v>151401.76300000001</v>
      </c>
      <c r="H328" s="4">
        <v>23772.917679999999</v>
      </c>
      <c r="I328" s="4">
        <v>23.772917679999999</v>
      </c>
      <c r="J328" s="4">
        <v>2.3772918000000001E-2</v>
      </c>
      <c r="K328" s="4">
        <v>52.41024977</v>
      </c>
      <c r="L328" s="4">
        <v>5.2399999999999999E-3</v>
      </c>
      <c r="M328" s="4">
        <v>3.141</v>
      </c>
      <c r="N328" s="4">
        <v>131.61625190000001</v>
      </c>
      <c r="O328" s="4">
        <f t="shared" si="67"/>
        <v>760.07145838135921</v>
      </c>
      <c r="P328" s="4">
        <f t="shared" si="68"/>
        <v>121.40674563490794</v>
      </c>
      <c r="Q328" s="4">
        <f t="shared" si="74"/>
        <v>308.37313391266616</v>
      </c>
      <c r="R328" s="2">
        <f t="shared" si="69"/>
        <v>344763.02418619045</v>
      </c>
      <c r="S328" s="2">
        <f t="shared" si="70"/>
        <v>828558.09705885698</v>
      </c>
      <c r="T328" s="2">
        <f t="shared" si="71"/>
        <v>2195678.9572059708</v>
      </c>
      <c r="U328" s="4">
        <f t="shared" si="72"/>
        <v>309.24444444444441</v>
      </c>
      <c r="V328" s="4">
        <f t="shared" si="73"/>
        <v>0.13655555555555554</v>
      </c>
      <c r="W328" s="4">
        <v>6</v>
      </c>
      <c r="X328" s="4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s="4" t="s">
        <v>85</v>
      </c>
      <c r="B329" s="4" t="s">
        <v>86</v>
      </c>
      <c r="C329" s="4">
        <v>8</v>
      </c>
      <c r="D329" s="4">
        <v>7</v>
      </c>
      <c r="E329" s="4">
        <f t="shared" si="66"/>
        <v>56</v>
      </c>
      <c r="F329" s="4">
        <v>61342.911800000002</v>
      </c>
      <c r="G329" s="4">
        <v>162558.266</v>
      </c>
      <c r="H329" s="4">
        <v>25524.785599999999</v>
      </c>
      <c r="I329" s="4">
        <v>25.524785600000001</v>
      </c>
      <c r="J329" s="4">
        <v>2.5524786000000001E-2</v>
      </c>
      <c r="K329" s="4">
        <v>56.272452829999999</v>
      </c>
      <c r="L329" s="4">
        <v>5.2399999999999999E-3</v>
      </c>
      <c r="M329" s="4">
        <v>3.141</v>
      </c>
      <c r="N329" s="4">
        <v>134.6296327</v>
      </c>
      <c r="O329" s="4">
        <f t="shared" si="67"/>
        <v>763.8504714776526</v>
      </c>
      <c r="P329" s="4">
        <f t="shared" si="68"/>
        <v>121.59859676570396</v>
      </c>
      <c r="Q329" s="4">
        <f t="shared" si="74"/>
        <v>308.86043578488807</v>
      </c>
      <c r="R329" s="2">
        <f t="shared" si="69"/>
        <v>346477.15773133357</v>
      </c>
      <c r="S329" s="2">
        <f t="shared" si="70"/>
        <v>832677.62011856178</v>
      </c>
      <c r="T329" s="2">
        <f t="shared" si="71"/>
        <v>2206595.6933141886</v>
      </c>
      <c r="U329" s="4">
        <f t="shared" si="72"/>
        <v>309.24444444444441</v>
      </c>
      <c r="V329" s="4">
        <f t="shared" si="73"/>
        <v>0.13655555555555554</v>
      </c>
      <c r="W329" s="4">
        <v>7</v>
      </c>
    </row>
    <row r="330" spans="1:37" x14ac:dyDescent="0.25">
      <c r="A330" s="4" t="s">
        <v>85</v>
      </c>
      <c r="B330" s="4" t="s">
        <v>86</v>
      </c>
      <c r="C330" s="4">
        <v>9</v>
      </c>
      <c r="D330" s="4">
        <v>7</v>
      </c>
      <c r="E330" s="4">
        <f t="shared" si="66"/>
        <v>63</v>
      </c>
      <c r="F330" s="4">
        <v>64280.782099999997</v>
      </c>
      <c r="G330" s="4">
        <v>170344.27299999999</v>
      </c>
      <c r="H330" s="4">
        <v>26747.23343</v>
      </c>
      <c r="I330" s="4">
        <v>26.747233430000001</v>
      </c>
      <c r="J330" s="4">
        <v>2.6747232999999999E-2</v>
      </c>
      <c r="K330" s="4">
        <v>58.967485770000003</v>
      </c>
      <c r="L330" s="4">
        <v>5.2399999999999999E-3</v>
      </c>
      <c r="M330" s="4">
        <v>3.141</v>
      </c>
      <c r="N330" s="4">
        <v>136.64977099999999</v>
      </c>
      <c r="O330" s="4">
        <f t="shared" si="67"/>
        <v>765.52003667905785</v>
      </c>
      <c r="P330" s="4">
        <f t="shared" si="68"/>
        <v>121.68315042698129</v>
      </c>
      <c r="Q330" s="4">
        <f t="shared" si="74"/>
        <v>309.07520208453246</v>
      </c>
      <c r="R330" s="2">
        <f t="shared" si="69"/>
        <v>347234.46066853148</v>
      </c>
      <c r="S330" s="2">
        <f t="shared" si="70"/>
        <v>834497.62237089989</v>
      </c>
      <c r="T330" s="2">
        <f t="shared" si="71"/>
        <v>2211418.6992828846</v>
      </c>
      <c r="U330" s="4">
        <f t="shared" si="72"/>
        <v>309.24444444444441</v>
      </c>
      <c r="V330" s="4">
        <f t="shared" si="73"/>
        <v>0.13655555555555554</v>
      </c>
      <c r="W330" s="4">
        <v>8</v>
      </c>
    </row>
    <row r="331" spans="1:37" x14ac:dyDescent="0.25">
      <c r="A331" s="4" t="s">
        <v>85</v>
      </c>
      <c r="B331" s="4" t="s">
        <v>86</v>
      </c>
      <c r="C331" s="4">
        <v>10</v>
      </c>
      <c r="D331" s="4">
        <v>7</v>
      </c>
      <c r="E331" s="4">
        <f t="shared" si="66"/>
        <v>70</v>
      </c>
      <c r="F331" s="4">
        <v>66302.710800000001</v>
      </c>
      <c r="G331" s="4">
        <v>175702.084</v>
      </c>
      <c r="H331" s="4">
        <v>27588.557959999998</v>
      </c>
      <c r="I331" s="4">
        <v>27.588557959999999</v>
      </c>
      <c r="J331" s="4">
        <v>2.7588557999999999E-2</v>
      </c>
      <c r="K331" s="4">
        <v>60.822286660000003</v>
      </c>
      <c r="L331" s="4">
        <v>5.2399999999999999E-3</v>
      </c>
      <c r="M331" s="4">
        <v>3.141</v>
      </c>
      <c r="N331" s="4">
        <v>138.00379409999999</v>
      </c>
      <c r="O331" s="4">
        <f t="shared" si="67"/>
        <v>766.25664546814528</v>
      </c>
      <c r="P331" s="4">
        <f t="shared" si="68"/>
        <v>121.72041537092892</v>
      </c>
      <c r="Q331" s="4">
        <f t="shared" si="74"/>
        <v>309.16985504215944</v>
      </c>
      <c r="R331" s="2">
        <f t="shared" si="69"/>
        <v>347568.58119228948</v>
      </c>
      <c r="S331" s="2">
        <f t="shared" si="70"/>
        <v>835300.60368250287</v>
      </c>
      <c r="T331" s="2">
        <f t="shared" si="71"/>
        <v>2213546.5997586325</v>
      </c>
      <c r="U331" s="4">
        <f t="shared" si="72"/>
        <v>309.24444444444441</v>
      </c>
      <c r="V331" s="4">
        <f t="shared" si="73"/>
        <v>0.13655555555555554</v>
      </c>
      <c r="W331" s="4">
        <v>9</v>
      </c>
    </row>
    <row r="332" spans="1:37" x14ac:dyDescent="0.25">
      <c r="A332" s="4" t="s">
        <v>87</v>
      </c>
      <c r="B332" s="4" t="s">
        <v>88</v>
      </c>
      <c r="C332" s="4">
        <v>1</v>
      </c>
      <c r="D332" s="4">
        <v>2</v>
      </c>
      <c r="E332" s="4">
        <f t="shared" si="66"/>
        <v>2</v>
      </c>
      <c r="F332" s="4">
        <v>127.5414564</v>
      </c>
      <c r="G332" s="4">
        <v>337.98485950000003</v>
      </c>
      <c r="H332" s="4">
        <v>53.070000010000001</v>
      </c>
      <c r="I332" s="4">
        <v>5.3069999999999999E-2</v>
      </c>
      <c r="J332" s="4">
        <v>5.3100000000000003E-5</v>
      </c>
      <c r="K332" s="4">
        <v>0.11699918300000001</v>
      </c>
      <c r="L332" s="4">
        <v>6.0000000000000001E-3</v>
      </c>
      <c r="M332" s="4">
        <v>3.1</v>
      </c>
      <c r="N332" s="4">
        <v>18.755486529999999</v>
      </c>
      <c r="O332" s="4">
        <f t="shared" si="67"/>
        <v>6.2912282343791127E-3</v>
      </c>
      <c r="P332" s="4">
        <f t="shared" si="68"/>
        <v>2.8760435633690284</v>
      </c>
      <c r="Q332" s="4">
        <f t="shared" si="74"/>
        <v>7.3051506509573318</v>
      </c>
      <c r="R332" s="4">
        <f t="shared" si="69"/>
        <v>2.8536565187556642</v>
      </c>
      <c r="S332" s="4">
        <f t="shared" si="70"/>
        <v>6.8581026646375003</v>
      </c>
      <c r="T332" s="4">
        <f t="shared" si="71"/>
        <v>18.173972061289376</v>
      </c>
      <c r="U332" s="4">
        <v>40.299999999999997</v>
      </c>
      <c r="V332" s="4">
        <v>0.1</v>
      </c>
      <c r="W332" s="4">
        <v>0</v>
      </c>
      <c r="Y332" s="4" t="s">
        <v>657</v>
      </c>
    </row>
    <row r="333" spans="1:37" x14ac:dyDescent="0.25">
      <c r="A333" s="4" t="s">
        <v>87</v>
      </c>
      <c r="B333" s="4" t="s">
        <v>88</v>
      </c>
      <c r="C333" s="4">
        <v>2</v>
      </c>
      <c r="D333" s="4">
        <v>2</v>
      </c>
      <c r="E333" s="4">
        <f t="shared" si="66"/>
        <v>4</v>
      </c>
      <c r="F333" s="4">
        <v>347.4885845</v>
      </c>
      <c r="G333" s="4">
        <v>920.84474890000001</v>
      </c>
      <c r="H333" s="4">
        <v>144.59</v>
      </c>
      <c r="I333" s="4">
        <v>0.14459</v>
      </c>
      <c r="J333" s="4">
        <v>1.4459E-4</v>
      </c>
      <c r="K333" s="4">
        <v>0.31876600599999999</v>
      </c>
      <c r="L333" s="4">
        <v>6.0000000000000001E-3</v>
      </c>
      <c r="M333" s="4">
        <v>3.1</v>
      </c>
      <c r="N333" s="4">
        <v>25.914581269999999</v>
      </c>
      <c r="O333" s="4">
        <f t="shared" si="67"/>
        <v>4.0180701353366766E-2</v>
      </c>
      <c r="P333" s="4">
        <f t="shared" si="68"/>
        <v>5.2307488758912344</v>
      </c>
      <c r="Q333" s="4">
        <f t="shared" si="74"/>
        <v>13.286102144763735</v>
      </c>
      <c r="R333" s="4">
        <f t="shared" si="69"/>
        <v>18.225681230038177</v>
      </c>
      <c r="S333" s="4">
        <f t="shared" si="70"/>
        <v>43.801204590334478</v>
      </c>
      <c r="T333" s="4">
        <f t="shared" si="71"/>
        <v>116.07319216438637</v>
      </c>
      <c r="U333" s="4">
        <v>40.299999999999997</v>
      </c>
      <c r="V333" s="4">
        <v>0.1</v>
      </c>
      <c r="W333" s="4">
        <v>0</v>
      </c>
    </row>
    <row r="334" spans="1:37" x14ac:dyDescent="0.25">
      <c r="A334" s="4" t="s">
        <v>87</v>
      </c>
      <c r="B334" s="4" t="s">
        <v>88</v>
      </c>
      <c r="C334" s="4">
        <v>3</v>
      </c>
      <c r="D334" s="4">
        <v>2</v>
      </c>
      <c r="E334" s="4">
        <f t="shared" si="66"/>
        <v>6</v>
      </c>
      <c r="F334" s="4">
        <v>732.42009129999997</v>
      </c>
      <c r="G334" s="4">
        <v>1940.9132420000001</v>
      </c>
      <c r="H334" s="4">
        <v>304.76</v>
      </c>
      <c r="I334" s="4">
        <v>0.30475999999999998</v>
      </c>
      <c r="J334" s="4">
        <v>3.0476E-4</v>
      </c>
      <c r="K334" s="4">
        <v>0.67187999099999995</v>
      </c>
      <c r="L334" s="4">
        <v>6.0000000000000001E-3</v>
      </c>
      <c r="M334" s="4">
        <v>3.1</v>
      </c>
      <c r="N334" s="4">
        <v>32.961135609999999</v>
      </c>
      <c r="O334" s="4">
        <f t="shared" si="67"/>
        <v>0.106277198462148</v>
      </c>
      <c r="P334" s="4">
        <f t="shared" si="68"/>
        <v>7.1586185296892664</v>
      </c>
      <c r="Q334" s="4">
        <f t="shared" si="74"/>
        <v>18.182891065410736</v>
      </c>
      <c r="R334" s="4">
        <f t="shared" si="69"/>
        <v>48.206583657114606</v>
      </c>
      <c r="S334" s="4">
        <f t="shared" si="70"/>
        <v>115.85336134850904</v>
      </c>
      <c r="T334" s="4">
        <f t="shared" si="71"/>
        <v>307.01140757354892</v>
      </c>
      <c r="U334" s="4">
        <v>40.299999999999997</v>
      </c>
      <c r="V334" s="4">
        <v>0.1</v>
      </c>
      <c r="W334" s="4">
        <v>0</v>
      </c>
    </row>
    <row r="335" spans="1:37" x14ac:dyDescent="0.25">
      <c r="A335" s="4" t="s">
        <v>87</v>
      </c>
      <c r="B335" s="4" t="s">
        <v>88</v>
      </c>
      <c r="C335" s="4">
        <v>4</v>
      </c>
      <c r="D335" s="4">
        <v>2</v>
      </c>
      <c r="E335" s="4">
        <f t="shared" si="66"/>
        <v>8</v>
      </c>
      <c r="F335" s="4">
        <v>1115.2006730000001</v>
      </c>
      <c r="G335" s="4">
        <v>2955.281782</v>
      </c>
      <c r="H335" s="4">
        <v>464.03500000000003</v>
      </c>
      <c r="I335" s="4">
        <v>0.46403499999999998</v>
      </c>
      <c r="J335" s="4">
        <v>4.6403500000000001E-4</v>
      </c>
      <c r="K335" s="4">
        <v>1.023020842</v>
      </c>
      <c r="L335" s="4">
        <v>6.0000000000000001E-3</v>
      </c>
      <c r="M335" s="4">
        <v>3.1</v>
      </c>
      <c r="N335" s="4">
        <v>37.748792209999998</v>
      </c>
      <c r="O335" s="4">
        <f t="shared" si="67"/>
        <v>0.19710451025168274</v>
      </c>
      <c r="P335" s="4">
        <f t="shared" si="68"/>
        <v>8.7370247031795163</v>
      </c>
      <c r="Q335" s="4">
        <f t="shared" si="74"/>
        <v>22.19204274607597</v>
      </c>
      <c r="R335" s="4">
        <f t="shared" si="69"/>
        <v>89.405208267947643</v>
      </c>
      <c r="S335" s="4">
        <f t="shared" si="70"/>
        <v>214.86471585663935</v>
      </c>
      <c r="T335" s="4">
        <f t="shared" si="71"/>
        <v>569.39149702009422</v>
      </c>
      <c r="U335" s="4">
        <v>40.299999999999997</v>
      </c>
      <c r="V335" s="4">
        <v>0.1</v>
      </c>
      <c r="W335" s="4">
        <v>0</v>
      </c>
    </row>
    <row r="336" spans="1:37" x14ac:dyDescent="0.25">
      <c r="A336" s="4" t="s">
        <v>87</v>
      </c>
      <c r="B336" s="4" t="s">
        <v>88</v>
      </c>
      <c r="C336" s="4">
        <v>5</v>
      </c>
      <c r="D336" s="4">
        <v>2</v>
      </c>
      <c r="E336" s="4">
        <f t="shared" si="66"/>
        <v>10</v>
      </c>
      <c r="F336" s="4">
        <v>1550.4325879999999</v>
      </c>
      <c r="G336" s="4">
        <v>4108.6463590000003</v>
      </c>
      <c r="H336" s="4">
        <v>645.13499990000003</v>
      </c>
      <c r="I336" s="4">
        <v>0.64513500000000001</v>
      </c>
      <c r="J336" s="4">
        <v>6.4513500000000002E-4</v>
      </c>
      <c r="K336" s="4">
        <v>1.422277523</v>
      </c>
      <c r="L336" s="4">
        <v>6.0000000000000001E-3</v>
      </c>
      <c r="M336" s="4">
        <v>3.1</v>
      </c>
      <c r="N336" s="4">
        <v>41.982114379999999</v>
      </c>
      <c r="O336" s="4">
        <f t="shared" si="67"/>
        <v>0.3022806685210826</v>
      </c>
      <c r="P336" s="4">
        <f t="shared" si="68"/>
        <v>10.029314378264123</v>
      </c>
      <c r="Q336" s="4">
        <f t="shared" si="74"/>
        <v>25.474458520790872</v>
      </c>
      <c r="R336" s="4">
        <f t="shared" si="69"/>
        <v>137.11236790062804</v>
      </c>
      <c r="S336" s="4">
        <f t="shared" si="70"/>
        <v>329.51782720650812</v>
      </c>
      <c r="T336" s="4">
        <f t="shared" si="71"/>
        <v>873.22224209724652</v>
      </c>
      <c r="U336" s="4">
        <v>40.299999999999997</v>
      </c>
      <c r="V336" s="4">
        <v>0.1</v>
      </c>
      <c r="W336" s="4">
        <v>0</v>
      </c>
    </row>
    <row r="337" spans="1:31" x14ac:dyDescent="0.25">
      <c r="A337" s="4" t="s">
        <v>87</v>
      </c>
      <c r="B337" s="4" t="s">
        <v>88</v>
      </c>
      <c r="C337" s="4">
        <v>6</v>
      </c>
      <c r="D337" s="4">
        <v>2</v>
      </c>
      <c r="E337" s="4">
        <f t="shared" si="66"/>
        <v>12</v>
      </c>
      <c r="F337" s="4">
        <v>1976.4359529999999</v>
      </c>
      <c r="G337" s="4">
        <v>5237.5552749999997</v>
      </c>
      <c r="H337" s="4">
        <v>822.39499999999998</v>
      </c>
      <c r="I337" s="4">
        <v>0.82239499999999999</v>
      </c>
      <c r="J337" s="4">
        <v>8.2239499999999996E-4</v>
      </c>
      <c r="K337" s="4">
        <v>1.813068465</v>
      </c>
      <c r="L337" s="4">
        <v>6.0000000000000001E-3</v>
      </c>
      <c r="M337" s="4">
        <v>3.1</v>
      </c>
      <c r="N337" s="4">
        <v>45.401890719999997</v>
      </c>
      <c r="O337" s="4">
        <f t="shared" si="67"/>
        <v>0.41251122069027296</v>
      </c>
      <c r="P337" s="4">
        <f t="shared" si="68"/>
        <v>11.087351677141045</v>
      </c>
      <c r="Q337" s="4">
        <f t="shared" si="74"/>
        <v>28.161873259938258</v>
      </c>
      <c r="R337" s="4">
        <f t="shared" si="69"/>
        <v>187.11216476774817</v>
      </c>
      <c r="S337" s="4">
        <f t="shared" si="70"/>
        <v>449.68076127793353</v>
      </c>
      <c r="T337" s="4">
        <f t="shared" si="71"/>
        <v>1191.6540173865237</v>
      </c>
      <c r="U337" s="4">
        <v>40.299999999999997</v>
      </c>
      <c r="V337" s="4">
        <v>0.1</v>
      </c>
      <c r="W337" s="4">
        <v>0</v>
      </c>
    </row>
    <row r="338" spans="1:31" x14ac:dyDescent="0.25">
      <c r="A338" s="4" t="s">
        <v>87</v>
      </c>
      <c r="B338" s="4" t="s">
        <v>88</v>
      </c>
      <c r="C338" s="4">
        <v>7</v>
      </c>
      <c r="D338" s="4">
        <v>2</v>
      </c>
      <c r="E338" s="4">
        <f t="shared" si="66"/>
        <v>14</v>
      </c>
      <c r="F338" s="4">
        <v>2275.6669069999998</v>
      </c>
      <c r="G338" s="4">
        <v>6030.517304</v>
      </c>
      <c r="H338" s="4">
        <v>946.90499999999997</v>
      </c>
      <c r="I338" s="4">
        <v>0.946905</v>
      </c>
      <c r="J338" s="4">
        <v>9.4690499999999995E-4</v>
      </c>
      <c r="K338" s="4">
        <v>2.0875657009999999</v>
      </c>
      <c r="L338" s="4">
        <v>6.0000000000000001E-3</v>
      </c>
      <c r="M338" s="4">
        <v>3.1</v>
      </c>
      <c r="N338" s="4">
        <v>47.514290099999997</v>
      </c>
      <c r="O338" s="4">
        <f t="shared" si="67"/>
        <v>0.52085336097983814</v>
      </c>
      <c r="P338" s="4">
        <f t="shared" si="68"/>
        <v>11.953599351635139</v>
      </c>
      <c r="Q338" s="4">
        <f t="shared" si="74"/>
        <v>30.362142353153256</v>
      </c>
      <c r="R338" s="4">
        <f t="shared" si="69"/>
        <v>236.25539139617626</v>
      </c>
      <c r="S338" s="4">
        <f t="shared" si="70"/>
        <v>567.78512712371128</v>
      </c>
      <c r="T338" s="4">
        <f t="shared" si="71"/>
        <v>1504.6305868778347</v>
      </c>
      <c r="U338" s="4">
        <v>40.299999999999997</v>
      </c>
      <c r="V338" s="4">
        <v>0.1</v>
      </c>
      <c r="W338" s="4">
        <v>0</v>
      </c>
    </row>
    <row r="339" spans="1:31" x14ac:dyDescent="0.25">
      <c r="A339" s="4" t="s">
        <v>87</v>
      </c>
      <c r="B339" s="4" t="s">
        <v>88</v>
      </c>
      <c r="C339" s="4">
        <v>8</v>
      </c>
      <c r="D339" s="4">
        <v>2</v>
      </c>
      <c r="E339" s="4">
        <f t="shared" si="66"/>
        <v>16</v>
      </c>
      <c r="F339" s="4">
        <v>2451.3338140000001</v>
      </c>
      <c r="G339" s="4">
        <v>6496.0346079999999</v>
      </c>
      <c r="H339" s="4">
        <v>1020</v>
      </c>
      <c r="I339" s="4">
        <v>1.02</v>
      </c>
      <c r="J339" s="4">
        <v>1.0200000000000001E-3</v>
      </c>
      <c r="K339" s="4">
        <v>2.2487124000000001</v>
      </c>
      <c r="L339" s="4">
        <v>6.0000000000000001E-3</v>
      </c>
      <c r="M339" s="4">
        <v>3.1</v>
      </c>
      <c r="N339" s="4">
        <v>48.667785760000001</v>
      </c>
      <c r="O339" s="4">
        <f t="shared" si="67"/>
        <v>0.62275062726868302</v>
      </c>
      <c r="P339" s="4">
        <f t="shared" si="68"/>
        <v>12.662822962525743</v>
      </c>
      <c r="Q339" s="4">
        <f t="shared" si="74"/>
        <v>32.163570324815389</v>
      </c>
      <c r="R339" s="4">
        <f t="shared" si="69"/>
        <v>282.47526887567153</v>
      </c>
      <c r="S339" s="4">
        <f t="shared" si="70"/>
        <v>678.8639002058917</v>
      </c>
      <c r="T339" s="4">
        <f t="shared" si="71"/>
        <v>1798.9893355456129</v>
      </c>
      <c r="U339" s="4">
        <v>40.299999999999997</v>
      </c>
      <c r="V339" s="4">
        <v>0.1</v>
      </c>
      <c r="W339" s="4">
        <v>0</v>
      </c>
    </row>
    <row r="340" spans="1:31" x14ac:dyDescent="0.25">
      <c r="A340" s="4" t="s">
        <v>87</v>
      </c>
      <c r="B340" s="4" t="s">
        <v>88</v>
      </c>
      <c r="C340" s="4">
        <v>9</v>
      </c>
      <c r="D340" s="4">
        <v>2</v>
      </c>
      <c r="E340" s="4">
        <f t="shared" si="66"/>
        <v>18</v>
      </c>
      <c r="F340" s="4">
        <v>2643.5952900000002</v>
      </c>
      <c r="G340" s="4">
        <v>7005.5275179999999</v>
      </c>
      <c r="H340" s="4">
        <v>1100</v>
      </c>
      <c r="I340" s="4">
        <v>1.1000000000000001</v>
      </c>
      <c r="J340" s="4">
        <v>1.1000000000000001E-3</v>
      </c>
      <c r="K340" s="4">
        <v>2.4250820000000002</v>
      </c>
      <c r="L340" s="4">
        <v>6.0000000000000001E-3</v>
      </c>
      <c r="M340" s="4">
        <v>3.1</v>
      </c>
      <c r="N340" s="4">
        <v>49.867755070000001</v>
      </c>
      <c r="O340" s="4">
        <f t="shared" si="67"/>
        <v>0.71561051185720059</v>
      </c>
      <c r="P340" s="4">
        <f t="shared" si="68"/>
        <v>13.243486143570891</v>
      </c>
      <c r="Q340" s="4">
        <f t="shared" si="74"/>
        <v>33.638454804670062</v>
      </c>
      <c r="R340" s="4">
        <f t="shared" si="69"/>
        <v>324.59585409603494</v>
      </c>
      <c r="S340" s="4">
        <f t="shared" si="70"/>
        <v>780.09097355451797</v>
      </c>
      <c r="T340" s="4">
        <f t="shared" si="71"/>
        <v>2067.2410799194727</v>
      </c>
      <c r="U340" s="4">
        <v>40.299999999999997</v>
      </c>
      <c r="V340" s="4">
        <v>0.1</v>
      </c>
      <c r="W340" s="4">
        <v>0</v>
      </c>
    </row>
    <row r="341" spans="1:31" x14ac:dyDescent="0.25">
      <c r="A341" s="4" t="s">
        <v>87</v>
      </c>
      <c r="B341" s="4" t="s">
        <v>88</v>
      </c>
      <c r="C341" s="4">
        <v>10</v>
      </c>
      <c r="D341" s="4">
        <v>2</v>
      </c>
      <c r="E341" s="4">
        <f t="shared" si="66"/>
        <v>20</v>
      </c>
      <c r="F341" s="4">
        <v>3076.18361</v>
      </c>
      <c r="G341" s="4">
        <v>8151.8865660000001</v>
      </c>
      <c r="H341" s="4">
        <v>1280</v>
      </c>
      <c r="I341" s="4">
        <v>1.28</v>
      </c>
      <c r="J341" s="4">
        <v>1.2800000000000001E-3</v>
      </c>
      <c r="K341" s="4">
        <v>2.8219135999999998</v>
      </c>
      <c r="L341" s="4">
        <v>6.0000000000000001E-3</v>
      </c>
      <c r="M341" s="4">
        <v>3.1</v>
      </c>
      <c r="N341" s="4">
        <v>52.36621684</v>
      </c>
      <c r="O341" s="4">
        <f t="shared" si="67"/>
        <v>0.79828620262158945</v>
      </c>
      <c r="P341" s="4">
        <f t="shared" si="68"/>
        <v>13.718892947072641</v>
      </c>
      <c r="Q341" s="4">
        <f t="shared" si="74"/>
        <v>34.845988085564507</v>
      </c>
      <c r="R341" s="4">
        <f t="shared" si="69"/>
        <v>362.09696120945534</v>
      </c>
      <c r="S341" s="4">
        <f t="shared" si="70"/>
        <v>870.21620093596573</v>
      </c>
      <c r="T341" s="4">
        <f t="shared" si="71"/>
        <v>2306.0729324803092</v>
      </c>
      <c r="U341" s="4">
        <v>40.299999999999997</v>
      </c>
      <c r="V341" s="4">
        <v>0.1</v>
      </c>
      <c r="W341" s="4">
        <v>0</v>
      </c>
    </row>
    <row r="342" spans="1:31" x14ac:dyDescent="0.25">
      <c r="A342" s="4" t="s">
        <v>89</v>
      </c>
      <c r="B342" s="4" t="s">
        <v>90</v>
      </c>
      <c r="C342" s="4">
        <v>1</v>
      </c>
      <c r="D342" s="4">
        <v>8</v>
      </c>
      <c r="E342" s="4">
        <f t="shared" si="66"/>
        <v>8</v>
      </c>
      <c r="F342" s="4">
        <v>1466</v>
      </c>
      <c r="G342" s="4">
        <v>5263</v>
      </c>
      <c r="H342" s="4">
        <v>610.00260000000003</v>
      </c>
      <c r="I342" s="4">
        <v>0.61000259999999995</v>
      </c>
      <c r="J342" s="4">
        <v>6.1000300000000002E-4</v>
      </c>
      <c r="K342" s="4">
        <v>1.3448239319999999</v>
      </c>
      <c r="L342" s="2">
        <v>0.05</v>
      </c>
      <c r="M342" s="2">
        <v>3.2</v>
      </c>
      <c r="N342" s="4">
        <v>53.322391670000002</v>
      </c>
      <c r="O342" s="4">
        <f t="shared" si="67"/>
        <v>192.77360905797298</v>
      </c>
      <c r="P342" s="4">
        <f t="shared" si="68"/>
        <v>35.157965087150338</v>
      </c>
      <c r="Q342" s="4">
        <f t="shared" si="74"/>
        <v>89.301231321361854</v>
      </c>
      <c r="R342" s="4">
        <f t="shared" si="69"/>
        <v>87440.742195014551</v>
      </c>
      <c r="S342" s="4">
        <f t="shared" si="70"/>
        <v>210143.57653211863</v>
      </c>
      <c r="T342" s="4">
        <f t="shared" si="71"/>
        <v>556880.47781011439</v>
      </c>
      <c r="U342" s="4">
        <f t="shared" ref="U342:U351" si="75">$AC$344*100</f>
        <v>114.3</v>
      </c>
      <c r="V342" s="4">
        <v>0.19</v>
      </c>
      <c r="W342" s="4">
        <v>0</v>
      </c>
      <c r="Y342" s="4" t="s">
        <v>658</v>
      </c>
      <c r="Z342" s="4" t="s">
        <v>659</v>
      </c>
      <c r="AA342" s="4" t="s">
        <v>660</v>
      </c>
      <c r="AB342" s="4" t="s">
        <v>661</v>
      </c>
      <c r="AC342" s="4" t="s">
        <v>662</v>
      </c>
    </row>
    <row r="343" spans="1:31" x14ac:dyDescent="0.25">
      <c r="A343" s="4" t="s">
        <v>89</v>
      </c>
      <c r="B343" s="4" t="s">
        <v>90</v>
      </c>
      <c r="C343" s="4">
        <v>2</v>
      </c>
      <c r="D343" s="4">
        <v>8</v>
      </c>
      <c r="E343" s="4">
        <f t="shared" si="66"/>
        <v>16</v>
      </c>
      <c r="F343" s="4">
        <v>12000</v>
      </c>
      <c r="G343" s="4">
        <v>32000</v>
      </c>
      <c r="H343" s="4">
        <v>4993.2</v>
      </c>
      <c r="I343" s="4">
        <v>4.9931999999999999</v>
      </c>
      <c r="J343" s="4">
        <v>4.9931999999999997E-3</v>
      </c>
      <c r="K343" s="4">
        <v>11.00810858</v>
      </c>
      <c r="L343" s="2">
        <v>0.05</v>
      </c>
      <c r="M343" s="2">
        <v>3.2</v>
      </c>
      <c r="N343" s="4">
        <v>107.3627072</v>
      </c>
      <c r="O343" s="4">
        <f t="shared" si="67"/>
        <v>363.02031476427624</v>
      </c>
      <c r="P343" s="4">
        <f t="shared" si="68"/>
        <v>42.847429972761077</v>
      </c>
      <c r="Q343" s="4">
        <f t="shared" si="74"/>
        <v>108.83247213081313</v>
      </c>
      <c r="R343" s="4">
        <f t="shared" si="69"/>
        <v>164663.44075816977</v>
      </c>
      <c r="S343" s="4">
        <f t="shared" si="70"/>
        <v>395730.45123328472</v>
      </c>
      <c r="T343" s="4">
        <f t="shared" si="71"/>
        <v>1048685.6957682045</v>
      </c>
      <c r="U343" s="4">
        <f t="shared" si="75"/>
        <v>114.3</v>
      </c>
      <c r="V343" s="4">
        <v>0.19</v>
      </c>
      <c r="W343" s="4">
        <v>0</v>
      </c>
      <c r="X343" s="4" t="s">
        <v>459</v>
      </c>
      <c r="Y343" s="4">
        <f>325*0.453592</f>
        <v>147.41739999999999</v>
      </c>
      <c r="Z343" s="4">
        <f>100*0.453592</f>
        <v>45.359200000000001</v>
      </c>
      <c r="AA343" s="4">
        <f>2200*0.453592</f>
        <v>997.90239999999994</v>
      </c>
      <c r="AB343" s="4">
        <f>205*0.453592</f>
        <v>92.986360000000005</v>
      </c>
      <c r="AC343" s="4">
        <f>125*0.453592</f>
        <v>56.698999999999998</v>
      </c>
      <c r="AE343" s="4">
        <f>AVERAGE(Y343:AC343)</f>
        <v>268.07287200000002</v>
      </c>
    </row>
    <row r="344" spans="1:31" x14ac:dyDescent="0.25">
      <c r="A344" s="4" t="s">
        <v>89</v>
      </c>
      <c r="B344" s="4" t="s">
        <v>90</v>
      </c>
      <c r="C344" s="4">
        <v>3</v>
      </c>
      <c r="D344" s="4">
        <v>8</v>
      </c>
      <c r="E344" s="4">
        <f t="shared" si="66"/>
        <v>24</v>
      </c>
      <c r="F344" s="4">
        <v>23420.529180000001</v>
      </c>
      <c r="G344" s="4">
        <v>62064.402329999997</v>
      </c>
      <c r="H344" s="4">
        <v>9745.2821920000006</v>
      </c>
      <c r="I344" s="4">
        <v>9.7452821919999995</v>
      </c>
      <c r="J344" s="4">
        <v>9.7452819999999992E-3</v>
      </c>
      <c r="K344" s="4">
        <v>21.484644029999998</v>
      </c>
      <c r="L344" s="2">
        <v>0.05</v>
      </c>
      <c r="M344" s="2">
        <v>3.2</v>
      </c>
      <c r="N344" s="4">
        <v>134.1311675</v>
      </c>
      <c r="O344" s="4">
        <f t="shared" si="67"/>
        <v>410.61567727717454</v>
      </c>
      <c r="P344" s="4">
        <f t="shared" si="68"/>
        <v>44.529207347545793</v>
      </c>
      <c r="Q344" s="4">
        <f t="shared" si="74"/>
        <v>113.10418666276631</v>
      </c>
      <c r="R344" s="4">
        <f t="shared" si="69"/>
        <v>186252.3597160393</v>
      </c>
      <c r="S344" s="4">
        <f t="shared" si="70"/>
        <v>447614.4189282367</v>
      </c>
      <c r="T344" s="4">
        <f t="shared" si="71"/>
        <v>1186178.2101598273</v>
      </c>
      <c r="U344" s="4">
        <f t="shared" si="75"/>
        <v>114.3</v>
      </c>
      <c r="V344" s="4">
        <v>0.19</v>
      </c>
      <c r="W344" s="4">
        <v>0</v>
      </c>
      <c r="X344" s="4" t="s">
        <v>460</v>
      </c>
      <c r="Y344" s="4">
        <f>3.5*0.3048</f>
        <v>1.0668</v>
      </c>
      <c r="Z344" s="4">
        <f>2.15*0.3048</f>
        <v>0.65532000000000001</v>
      </c>
      <c r="AA344" s="4">
        <f>5*0.3048</f>
        <v>1.524</v>
      </c>
      <c r="AB344" s="4">
        <f>3*0.3048</f>
        <v>0.9144000000000001</v>
      </c>
      <c r="AC344" s="4">
        <f>45/12*0.3048</f>
        <v>1.143</v>
      </c>
      <c r="AE344" s="4">
        <f>AVERAGE(Y344:AC344)</f>
        <v>1.0607039999999999</v>
      </c>
    </row>
    <row r="345" spans="1:31" x14ac:dyDescent="0.25">
      <c r="A345" s="4" t="s">
        <v>89</v>
      </c>
      <c r="B345" s="4" t="s">
        <v>90</v>
      </c>
      <c r="C345" s="4">
        <v>4</v>
      </c>
      <c r="D345" s="4">
        <v>8</v>
      </c>
      <c r="E345" s="4">
        <f t="shared" si="66"/>
        <v>32</v>
      </c>
      <c r="F345" s="4">
        <v>31200</v>
      </c>
      <c r="G345" s="4">
        <v>83000</v>
      </c>
      <c r="H345" s="4">
        <v>12982.32</v>
      </c>
      <c r="I345" s="4">
        <v>12.98232</v>
      </c>
      <c r="J345" s="4">
        <v>1.298232E-2</v>
      </c>
      <c r="K345" s="4">
        <v>28.621082319999999</v>
      </c>
      <c r="L345" s="2">
        <v>0.05</v>
      </c>
      <c r="M345" s="2">
        <v>3.2</v>
      </c>
      <c r="N345" s="4">
        <v>147.5685182</v>
      </c>
      <c r="O345" s="4">
        <f t="shared" si="67"/>
        <v>421.56841489071059</v>
      </c>
      <c r="P345" s="4">
        <f t="shared" si="68"/>
        <v>44.897032050618499</v>
      </c>
      <c r="Q345" s="4">
        <f t="shared" si="74"/>
        <v>114.038461408571</v>
      </c>
      <c r="R345" s="4">
        <f t="shared" si="69"/>
        <v>191220.44383644828</v>
      </c>
      <c r="S345" s="4">
        <f t="shared" si="70"/>
        <v>459554.05872734508</v>
      </c>
      <c r="T345" s="4">
        <f t="shared" si="71"/>
        <v>1217818.2556274645</v>
      </c>
      <c r="U345" s="4">
        <f t="shared" si="75"/>
        <v>114.3</v>
      </c>
      <c r="V345" s="4">
        <v>0.19</v>
      </c>
      <c r="W345" s="4">
        <v>0</v>
      </c>
      <c r="X345" s="4" t="s">
        <v>461</v>
      </c>
      <c r="Y345" s="4">
        <v>60</v>
      </c>
    </row>
    <row r="346" spans="1:31" x14ac:dyDescent="0.25">
      <c r="A346" s="4" t="s">
        <v>89</v>
      </c>
      <c r="B346" s="4" t="s">
        <v>90</v>
      </c>
      <c r="C346" s="4">
        <v>5</v>
      </c>
      <c r="D346" s="4">
        <v>8</v>
      </c>
      <c r="E346" s="4">
        <f t="shared" si="66"/>
        <v>40</v>
      </c>
      <c r="F346" s="4">
        <v>40855</v>
      </c>
      <c r="G346" s="4">
        <v>109000</v>
      </c>
      <c r="H346" s="4">
        <v>16999.765500000001</v>
      </c>
      <c r="I346" s="4">
        <v>16.999765499999999</v>
      </c>
      <c r="J346" s="4">
        <v>1.6999765999999999E-2</v>
      </c>
      <c r="K346" s="4">
        <v>37.478023020000002</v>
      </c>
      <c r="L346" s="2">
        <v>0.05</v>
      </c>
      <c r="M346" s="2">
        <v>3.2</v>
      </c>
      <c r="N346" s="4">
        <v>161.4254301</v>
      </c>
      <c r="O346" s="4">
        <f t="shared" si="67"/>
        <v>423.99038879103455</v>
      </c>
      <c r="P346" s="4">
        <f t="shared" si="68"/>
        <v>44.977479685495176</v>
      </c>
      <c r="Q346" s="4">
        <f t="shared" si="74"/>
        <v>114.24279840115774</v>
      </c>
      <c r="R346" s="4">
        <f t="shared" si="69"/>
        <v>192319.0340244734</v>
      </c>
      <c r="S346" s="4">
        <f t="shared" si="70"/>
        <v>462194.26586030622</v>
      </c>
      <c r="T346" s="4">
        <f t="shared" si="71"/>
        <v>1224814.8045298115</v>
      </c>
      <c r="U346" s="4">
        <f t="shared" si="75"/>
        <v>114.3</v>
      </c>
      <c r="V346" s="4">
        <v>0.19</v>
      </c>
      <c r="W346" s="4">
        <v>0</v>
      </c>
      <c r="X346" s="4" t="s">
        <v>470</v>
      </c>
    </row>
    <row r="347" spans="1:31" x14ac:dyDescent="0.25">
      <c r="A347" s="4" t="s">
        <v>89</v>
      </c>
      <c r="B347" s="4" t="s">
        <v>90</v>
      </c>
      <c r="C347" s="4">
        <v>6</v>
      </c>
      <c r="D347" s="4">
        <v>8</v>
      </c>
      <c r="E347" s="4">
        <f t="shared" si="66"/>
        <v>48</v>
      </c>
      <c r="F347" s="4">
        <v>48000</v>
      </c>
      <c r="G347" s="4">
        <v>127000</v>
      </c>
      <c r="H347" s="4">
        <v>19972.8</v>
      </c>
      <c r="I347" s="4">
        <v>19.972799999999999</v>
      </c>
      <c r="J347" s="4">
        <v>1.9972799999999999E-2</v>
      </c>
      <c r="K347" s="4">
        <v>44.032434340000002</v>
      </c>
      <c r="L347" s="2">
        <v>0.05</v>
      </c>
      <c r="M347" s="2">
        <v>3.2</v>
      </c>
      <c r="N347" s="4">
        <v>170.3228407</v>
      </c>
      <c r="O347" s="4">
        <f t="shared" si="67"/>
        <v>424.5213752100255</v>
      </c>
      <c r="P347" s="4">
        <f t="shared" si="68"/>
        <v>44.995074539519891</v>
      </c>
      <c r="Q347" s="4">
        <f t="shared" si="74"/>
        <v>114.28748933038052</v>
      </c>
      <c r="R347" s="4">
        <f t="shared" si="69"/>
        <v>192559.88569913432</v>
      </c>
      <c r="S347" s="4">
        <f t="shared" si="70"/>
        <v>462773.09708996472</v>
      </c>
      <c r="T347" s="4">
        <f t="shared" si="71"/>
        <v>1226348.7072884066</v>
      </c>
      <c r="U347" s="4">
        <f t="shared" si="75"/>
        <v>114.3</v>
      </c>
      <c r="V347" s="4">
        <v>0.19</v>
      </c>
      <c r="W347" s="4">
        <v>0</v>
      </c>
    </row>
    <row r="348" spans="1:31" x14ac:dyDescent="0.25">
      <c r="A348" s="4" t="s">
        <v>89</v>
      </c>
      <c r="B348" s="4" t="s">
        <v>90</v>
      </c>
      <c r="C348" s="4">
        <v>7</v>
      </c>
      <c r="D348" s="4">
        <v>8</v>
      </c>
      <c r="E348" s="4">
        <f t="shared" si="66"/>
        <v>56</v>
      </c>
      <c r="F348" s="4">
        <v>60000</v>
      </c>
      <c r="G348" s="4">
        <v>160000</v>
      </c>
      <c r="H348" s="4">
        <v>24966</v>
      </c>
      <c r="I348" s="4">
        <v>24.966000000000001</v>
      </c>
      <c r="J348" s="4">
        <v>2.4965999999999999E-2</v>
      </c>
      <c r="K348" s="4">
        <v>55.04054292</v>
      </c>
      <c r="L348" s="2">
        <v>0.05</v>
      </c>
      <c r="M348" s="2">
        <v>3.2</v>
      </c>
      <c r="N348" s="4">
        <v>183.45654730000001</v>
      </c>
      <c r="O348" s="4">
        <f t="shared" si="67"/>
        <v>424.63756914980235</v>
      </c>
      <c r="P348" s="4">
        <f t="shared" si="68"/>
        <v>44.998922743244279</v>
      </c>
      <c r="Q348" s="4">
        <f t="shared" si="74"/>
        <v>114.29726376784048</v>
      </c>
      <c r="R348" s="4">
        <f t="shared" si="69"/>
        <v>192612.59044633649</v>
      </c>
      <c r="S348" s="4">
        <f t="shared" si="70"/>
        <v>462899.76074582187</v>
      </c>
      <c r="T348" s="4">
        <f t="shared" si="71"/>
        <v>1226684.3659764279</v>
      </c>
      <c r="U348" s="4">
        <f t="shared" si="75"/>
        <v>114.3</v>
      </c>
      <c r="V348" s="4">
        <v>0.19</v>
      </c>
      <c r="W348" s="4">
        <v>0</v>
      </c>
      <c r="X348" s="4" t="s">
        <v>434</v>
      </c>
      <c r="Y348" s="7" t="s">
        <v>663</v>
      </c>
      <c r="Z348" s="7" t="s">
        <v>664</v>
      </c>
      <c r="AB348" s="7" t="s">
        <v>665</v>
      </c>
      <c r="AC348" s="4" t="s">
        <v>666</v>
      </c>
    </row>
    <row r="349" spans="1:31" x14ac:dyDescent="0.25">
      <c r="A349" s="4" t="s">
        <v>89</v>
      </c>
      <c r="B349" s="4" t="s">
        <v>90</v>
      </c>
      <c r="C349" s="4">
        <v>8</v>
      </c>
      <c r="D349" s="4">
        <v>8</v>
      </c>
      <c r="E349" s="4">
        <f t="shared" si="66"/>
        <v>64</v>
      </c>
      <c r="F349" s="4">
        <v>72000</v>
      </c>
      <c r="G349" s="4">
        <v>191000</v>
      </c>
      <c r="H349" s="4">
        <v>29959.200000000001</v>
      </c>
      <c r="I349" s="4">
        <v>29.959199999999999</v>
      </c>
      <c r="J349" s="4">
        <v>2.9959199999999998E-2</v>
      </c>
      <c r="K349" s="4">
        <v>66.048651500000005</v>
      </c>
      <c r="L349" s="2">
        <v>0.05</v>
      </c>
      <c r="M349" s="2">
        <v>3.2</v>
      </c>
      <c r="N349" s="4">
        <v>194.93589650000001</v>
      </c>
      <c r="O349" s="4">
        <f t="shared" si="67"/>
        <v>424.66298505925596</v>
      </c>
      <c r="P349" s="4">
        <f t="shared" si="68"/>
        <v>44.999764391142229</v>
      </c>
      <c r="Q349" s="4">
        <f t="shared" si="74"/>
        <v>114.29940155350126</v>
      </c>
      <c r="R349" s="4">
        <f t="shared" si="69"/>
        <v>192624.11892265151</v>
      </c>
      <c r="S349" s="4">
        <f t="shared" si="70"/>
        <v>462927.46676916967</v>
      </c>
      <c r="T349" s="4">
        <f t="shared" si="71"/>
        <v>1226757.7869382997</v>
      </c>
      <c r="U349" s="4">
        <f t="shared" si="75"/>
        <v>114.3</v>
      </c>
      <c r="V349" s="4">
        <v>0.19</v>
      </c>
      <c r="W349" s="4">
        <v>0</v>
      </c>
    </row>
    <row r="350" spans="1:31" x14ac:dyDescent="0.25">
      <c r="A350" s="4" t="s">
        <v>89</v>
      </c>
      <c r="B350" s="4" t="s">
        <v>90</v>
      </c>
      <c r="C350" s="4">
        <v>9</v>
      </c>
      <c r="D350" s="4">
        <v>8</v>
      </c>
      <c r="E350" s="4">
        <f t="shared" si="66"/>
        <v>72</v>
      </c>
      <c r="F350" s="4">
        <v>84000</v>
      </c>
      <c r="G350" s="4">
        <v>223000</v>
      </c>
      <c r="H350" s="4">
        <v>34952.400000000001</v>
      </c>
      <c r="I350" s="4">
        <v>34.952399999999997</v>
      </c>
      <c r="J350" s="4">
        <v>3.4952400000000002E-2</v>
      </c>
      <c r="K350" s="4">
        <v>77.056760089999997</v>
      </c>
      <c r="L350" s="2">
        <v>0.05</v>
      </c>
      <c r="M350" s="2">
        <v>3.2</v>
      </c>
      <c r="N350" s="4">
        <v>205.2001631</v>
      </c>
      <c r="O350" s="4">
        <f t="shared" si="67"/>
        <v>424.66854396014895</v>
      </c>
      <c r="P350" s="4">
        <f t="shared" si="68"/>
        <v>44.999948469542133</v>
      </c>
      <c r="Q350" s="4">
        <f t="shared" si="74"/>
        <v>114.29986911263701</v>
      </c>
      <c r="R350" s="4">
        <f t="shared" si="69"/>
        <v>192626.64040068083</v>
      </c>
      <c r="S350" s="4">
        <f t="shared" si="70"/>
        <v>462933.52655775257</v>
      </c>
      <c r="T350" s="4">
        <f t="shared" si="71"/>
        <v>1226773.8453780443</v>
      </c>
      <c r="U350" s="4">
        <f t="shared" si="75"/>
        <v>114.3</v>
      </c>
      <c r="V350" s="4">
        <v>0.19</v>
      </c>
      <c r="W350" s="4">
        <v>0</v>
      </c>
    </row>
    <row r="351" spans="1:31" x14ac:dyDescent="0.25">
      <c r="A351" s="4" t="s">
        <v>89</v>
      </c>
      <c r="B351" s="4" t="s">
        <v>90</v>
      </c>
      <c r="C351" s="4">
        <v>10</v>
      </c>
      <c r="D351" s="4">
        <v>8</v>
      </c>
      <c r="E351" s="4">
        <f t="shared" si="66"/>
        <v>80</v>
      </c>
      <c r="F351" s="4">
        <v>100000</v>
      </c>
      <c r="G351" s="4">
        <v>265000</v>
      </c>
      <c r="H351" s="4">
        <v>41610</v>
      </c>
      <c r="I351" s="4">
        <v>41.61</v>
      </c>
      <c r="J351" s="4">
        <v>4.1610000000000001E-2</v>
      </c>
      <c r="K351" s="4">
        <v>91.734238199999993</v>
      </c>
      <c r="L351" s="2">
        <v>0.05</v>
      </c>
      <c r="M351" s="2">
        <v>3.2</v>
      </c>
      <c r="N351" s="4">
        <v>217.4624772</v>
      </c>
      <c r="O351" s="4">
        <f t="shared" si="67"/>
        <v>424.6697597645209</v>
      </c>
      <c r="P351" s="4">
        <f t="shared" si="68"/>
        <v>44.999988729676325</v>
      </c>
      <c r="Q351" s="4">
        <f t="shared" si="74"/>
        <v>114.29997137337786</v>
      </c>
      <c r="R351" s="4">
        <f t="shared" si="69"/>
        <v>192627.1918809232</v>
      </c>
      <c r="S351" s="4">
        <f t="shared" si="70"/>
        <v>462934.85191281704</v>
      </c>
      <c r="T351" s="4">
        <f t="shared" si="71"/>
        <v>1226777.3575689651</v>
      </c>
      <c r="U351" s="4">
        <f t="shared" si="75"/>
        <v>114.3</v>
      </c>
      <c r="V351" s="4">
        <v>0.19</v>
      </c>
      <c r="W351" s="4">
        <v>0</v>
      </c>
    </row>
    <row r="352" spans="1:31" x14ac:dyDescent="0.25">
      <c r="A352" s="4" t="s">
        <v>91</v>
      </c>
      <c r="B352" s="4" t="s">
        <v>92</v>
      </c>
      <c r="C352" s="4">
        <v>1</v>
      </c>
      <c r="D352" s="4">
        <v>2</v>
      </c>
      <c r="E352" s="4">
        <f t="shared" si="66"/>
        <v>2</v>
      </c>
      <c r="F352" s="4">
        <v>127.5414564</v>
      </c>
      <c r="G352" s="4">
        <v>337.98485950000003</v>
      </c>
      <c r="H352" s="4">
        <v>53.070000010000001</v>
      </c>
      <c r="I352" s="4">
        <v>5.3069999999999999E-2</v>
      </c>
      <c r="J352" s="4">
        <v>5.3100000000000003E-5</v>
      </c>
      <c r="K352" s="4">
        <v>0.11699918300000001</v>
      </c>
      <c r="L352" s="4">
        <v>1.2999999999999999E-2</v>
      </c>
      <c r="M352" s="4">
        <v>3</v>
      </c>
      <c r="N352" s="4">
        <v>15.982151569999999</v>
      </c>
      <c r="O352" s="4">
        <f t="shared" si="67"/>
        <v>0.19756004126940679</v>
      </c>
      <c r="P352" s="4">
        <f t="shared" si="68"/>
        <v>7.4927335296914102</v>
      </c>
      <c r="Q352" s="4">
        <f t="shared" si="74"/>
        <v>19.031543165416181</v>
      </c>
      <c r="R352" s="4">
        <f t="shared" si="69"/>
        <v>89.611833907615278</v>
      </c>
      <c r="S352" s="4">
        <f t="shared" si="70"/>
        <v>215.36129273639818</v>
      </c>
      <c r="T352" s="4">
        <f t="shared" si="71"/>
        <v>570.70742575145516</v>
      </c>
      <c r="U352" s="4">
        <v>60.2</v>
      </c>
      <c r="V352" s="4">
        <v>0.19</v>
      </c>
      <c r="W352" s="4">
        <v>0</v>
      </c>
      <c r="Y352" s="4" t="s">
        <v>667</v>
      </c>
    </row>
    <row r="353" spans="1:27" x14ac:dyDescent="0.25">
      <c r="A353" s="4" t="s">
        <v>91</v>
      </c>
      <c r="B353" s="4" t="s">
        <v>92</v>
      </c>
      <c r="C353" s="4">
        <v>2</v>
      </c>
      <c r="D353" s="4">
        <v>2</v>
      </c>
      <c r="E353" s="4">
        <f t="shared" si="66"/>
        <v>4</v>
      </c>
      <c r="F353" s="4">
        <v>347.4885845</v>
      </c>
      <c r="G353" s="4">
        <v>920.84474890000001</v>
      </c>
      <c r="H353" s="4">
        <v>144.59</v>
      </c>
      <c r="I353" s="4">
        <v>0.14459</v>
      </c>
      <c r="J353" s="4">
        <v>1.4459E-4</v>
      </c>
      <c r="K353" s="4">
        <v>0.31876600599999999</v>
      </c>
      <c r="L353" s="4">
        <v>1.2999999999999999E-2</v>
      </c>
      <c r="M353" s="4">
        <v>3</v>
      </c>
      <c r="N353" s="4">
        <v>22.321924509999999</v>
      </c>
      <c r="O353" s="4">
        <f t="shared" si="67"/>
        <v>0.94323116095900128</v>
      </c>
      <c r="P353" s="4">
        <f t="shared" si="68"/>
        <v>12.616724840158845</v>
      </c>
      <c r="Q353" s="4">
        <f t="shared" si="74"/>
        <v>32.046481094003468</v>
      </c>
      <c r="R353" s="4">
        <f t="shared" si="69"/>
        <v>427.84296656974954</v>
      </c>
      <c r="S353" s="4">
        <f t="shared" si="70"/>
        <v>1028.2215010087707</v>
      </c>
      <c r="T353" s="4">
        <f t="shared" si="71"/>
        <v>2724.7869776732423</v>
      </c>
      <c r="U353" s="4">
        <v>60.2</v>
      </c>
      <c r="V353" s="4">
        <v>0.19</v>
      </c>
      <c r="W353" s="4">
        <v>0</v>
      </c>
    </row>
    <row r="354" spans="1:27" x14ac:dyDescent="0.25">
      <c r="A354" s="4" t="s">
        <v>91</v>
      </c>
      <c r="B354" s="4" t="s">
        <v>92</v>
      </c>
      <c r="C354" s="4">
        <v>3</v>
      </c>
      <c r="D354" s="4">
        <v>2</v>
      </c>
      <c r="E354" s="4">
        <f t="shared" si="66"/>
        <v>6</v>
      </c>
      <c r="F354" s="4">
        <v>732.42009129999997</v>
      </c>
      <c r="G354" s="4">
        <v>1940.9132420000001</v>
      </c>
      <c r="H354" s="4">
        <v>304.76</v>
      </c>
      <c r="I354" s="4">
        <v>0.30475999999999998</v>
      </c>
      <c r="J354" s="4">
        <v>3.0476E-4</v>
      </c>
      <c r="K354" s="4">
        <v>0.67187999099999995</v>
      </c>
      <c r="L354" s="4">
        <v>1.2999999999999999E-2</v>
      </c>
      <c r="M354" s="4">
        <v>3</v>
      </c>
      <c r="N354" s="4">
        <v>28.620125739999999</v>
      </c>
      <c r="O354" s="4">
        <f t="shared" si="67"/>
        <v>1.9676145080457663</v>
      </c>
      <c r="P354" s="4">
        <f t="shared" si="68"/>
        <v>16.120824758526972</v>
      </c>
      <c r="Q354" s="4">
        <f t="shared" si="74"/>
        <v>40.946894886658512</v>
      </c>
      <c r="R354" s="4">
        <f t="shared" si="69"/>
        <v>892.49598935225401</v>
      </c>
      <c r="S354" s="4">
        <f t="shared" si="70"/>
        <v>2144.9074485754722</v>
      </c>
      <c r="T354" s="4">
        <f t="shared" si="71"/>
        <v>5684.0047387250015</v>
      </c>
      <c r="U354" s="4">
        <v>60.2</v>
      </c>
      <c r="V354" s="4">
        <v>0.19</v>
      </c>
      <c r="W354" s="4">
        <v>0</v>
      </c>
    </row>
    <row r="355" spans="1:27" x14ac:dyDescent="0.25">
      <c r="A355" s="4" t="s">
        <v>91</v>
      </c>
      <c r="B355" s="4" t="s">
        <v>92</v>
      </c>
      <c r="C355" s="4">
        <v>4</v>
      </c>
      <c r="D355" s="4">
        <v>2</v>
      </c>
      <c r="E355" s="4">
        <f t="shared" si="66"/>
        <v>8</v>
      </c>
      <c r="F355" s="4">
        <v>1115.2006730000001</v>
      </c>
      <c r="G355" s="4">
        <v>2955.281782</v>
      </c>
      <c r="H355" s="4">
        <v>464.03500000000003</v>
      </c>
      <c r="I355" s="4">
        <v>0.46403499999999998</v>
      </c>
      <c r="J355" s="4">
        <v>4.6403500000000001E-4</v>
      </c>
      <c r="K355" s="4">
        <v>1.023020842</v>
      </c>
      <c r="L355" s="4">
        <v>1.2999999999999999E-2</v>
      </c>
      <c r="M355" s="4">
        <v>3</v>
      </c>
      <c r="N355" s="4">
        <v>32.925759030000002</v>
      </c>
      <c r="O355" s="4">
        <f t="shared" si="67"/>
        <v>2.9819490538137954</v>
      </c>
      <c r="P355" s="4">
        <f t="shared" si="68"/>
        <v>18.517143466723102</v>
      </c>
      <c r="Q355" s="4">
        <f t="shared" si="74"/>
        <v>47.033544405476675</v>
      </c>
      <c r="R355" s="4">
        <f t="shared" si="69"/>
        <v>1352.5909471082523</v>
      </c>
      <c r="S355" s="4">
        <f t="shared" si="70"/>
        <v>3250.6391422933243</v>
      </c>
      <c r="T355" s="4">
        <f t="shared" si="71"/>
        <v>8614.1937270773087</v>
      </c>
      <c r="U355" s="4">
        <v>60.2</v>
      </c>
      <c r="V355" s="4">
        <v>0.19</v>
      </c>
      <c r="W355" s="4">
        <v>0</v>
      </c>
    </row>
    <row r="356" spans="1:27" x14ac:dyDescent="0.25">
      <c r="A356" s="4" t="s">
        <v>91</v>
      </c>
      <c r="B356" s="4" t="s">
        <v>92</v>
      </c>
      <c r="C356" s="4">
        <v>5</v>
      </c>
      <c r="D356" s="4">
        <v>2</v>
      </c>
      <c r="E356" s="4">
        <f t="shared" si="66"/>
        <v>10</v>
      </c>
      <c r="F356" s="4">
        <v>1550.4325879999999</v>
      </c>
      <c r="G356" s="4">
        <v>4108.6463590000003</v>
      </c>
      <c r="H356" s="4">
        <v>645.13499990000003</v>
      </c>
      <c r="I356" s="4">
        <v>0.64513500000000001</v>
      </c>
      <c r="J356" s="4">
        <v>6.4513500000000002E-4</v>
      </c>
      <c r="K356" s="4">
        <v>1.422277523</v>
      </c>
      <c r="L356" s="4">
        <v>1.2999999999999999E-2</v>
      </c>
      <c r="M356" s="4">
        <v>3</v>
      </c>
      <c r="N356" s="4">
        <v>36.748172850000003</v>
      </c>
      <c r="O356" s="4">
        <f t="shared" si="67"/>
        <v>3.8457796820652996</v>
      </c>
      <c r="P356" s="4">
        <f t="shared" si="68"/>
        <v>20.155893355432035</v>
      </c>
      <c r="Q356" s="4">
        <f t="shared" si="74"/>
        <v>51.195969122797372</v>
      </c>
      <c r="R356" s="4">
        <f t="shared" si="69"/>
        <v>1744.4183950364686</v>
      </c>
      <c r="S356" s="4">
        <f t="shared" si="70"/>
        <v>4192.3056838175162</v>
      </c>
      <c r="T356" s="4">
        <f t="shared" si="71"/>
        <v>11109.610062116417</v>
      </c>
      <c r="U356" s="4">
        <v>60.2</v>
      </c>
      <c r="V356" s="4">
        <v>0.19</v>
      </c>
      <c r="W356" s="4">
        <v>0</v>
      </c>
    </row>
    <row r="357" spans="1:27" x14ac:dyDescent="0.25">
      <c r="A357" s="4" t="s">
        <v>91</v>
      </c>
      <c r="B357" s="4" t="s">
        <v>92</v>
      </c>
      <c r="C357" s="4">
        <v>6</v>
      </c>
      <c r="D357" s="4">
        <v>2</v>
      </c>
      <c r="E357" s="4">
        <f t="shared" si="66"/>
        <v>12</v>
      </c>
      <c r="F357" s="4">
        <v>1976.4359529999999</v>
      </c>
      <c r="G357" s="4">
        <v>5237.5552749999997</v>
      </c>
      <c r="H357" s="4">
        <v>822.39499999999998</v>
      </c>
      <c r="I357" s="4">
        <v>0.82239499999999999</v>
      </c>
      <c r="J357" s="4">
        <v>8.2239499999999996E-4</v>
      </c>
      <c r="K357" s="4">
        <v>1.813068465</v>
      </c>
      <c r="L357" s="4">
        <v>1.2999999999999999E-2</v>
      </c>
      <c r="M357" s="4">
        <v>3</v>
      </c>
      <c r="N357" s="4">
        <v>39.845477559999999</v>
      </c>
      <c r="O357" s="4">
        <f t="shared" si="67"/>
        <v>4.5235892786819099</v>
      </c>
      <c r="P357" s="4">
        <f t="shared" si="68"/>
        <v>21.276571163671122</v>
      </c>
      <c r="Q357" s="4">
        <f t="shared" si="74"/>
        <v>54.04249075572465</v>
      </c>
      <c r="R357" s="4">
        <f t="shared" si="69"/>
        <v>2051.8680220091942</v>
      </c>
      <c r="S357" s="4">
        <f t="shared" si="70"/>
        <v>4931.1896707743199</v>
      </c>
      <c r="T357" s="4">
        <f t="shared" si="71"/>
        <v>13067.652627551948</v>
      </c>
      <c r="U357" s="4">
        <v>60.2</v>
      </c>
      <c r="V357" s="4">
        <v>0.19</v>
      </c>
      <c r="W357" s="4">
        <v>0</v>
      </c>
    </row>
    <row r="358" spans="1:27" x14ac:dyDescent="0.25">
      <c r="A358" s="4" t="s">
        <v>91</v>
      </c>
      <c r="B358" s="4" t="s">
        <v>92</v>
      </c>
      <c r="C358" s="4">
        <v>7</v>
      </c>
      <c r="D358" s="4">
        <v>2</v>
      </c>
      <c r="E358" s="4">
        <f t="shared" si="66"/>
        <v>14</v>
      </c>
      <c r="F358" s="4">
        <v>2275.6669069999998</v>
      </c>
      <c r="G358" s="4">
        <v>6030.517304</v>
      </c>
      <c r="H358" s="4">
        <v>946.90499999999997</v>
      </c>
      <c r="I358" s="4">
        <v>0.946905</v>
      </c>
      <c r="J358" s="4">
        <v>9.4690499999999995E-4</v>
      </c>
      <c r="K358" s="4">
        <v>2.0875657009999999</v>
      </c>
      <c r="L358" s="4">
        <v>1.2999999999999999E-2</v>
      </c>
      <c r="M358" s="4">
        <v>3</v>
      </c>
      <c r="N358" s="4">
        <v>41.76261512</v>
      </c>
      <c r="O358" s="4">
        <f t="shared" si="67"/>
        <v>5.0302312558060329</v>
      </c>
      <c r="P358" s="4">
        <f t="shared" si="68"/>
        <v>22.042959468886515</v>
      </c>
      <c r="Q358" s="4">
        <f t="shared" si="74"/>
        <v>55.98911705097175</v>
      </c>
      <c r="R358" s="4">
        <f t="shared" si="69"/>
        <v>2281.67723045515</v>
      </c>
      <c r="S358" s="4">
        <f t="shared" si="70"/>
        <v>5483.4828898225187</v>
      </c>
      <c r="T358" s="4">
        <f t="shared" si="71"/>
        <v>14531.229658029673</v>
      </c>
      <c r="U358" s="4">
        <v>60.2</v>
      </c>
      <c r="V358" s="4">
        <v>0.19</v>
      </c>
      <c r="W358" s="4">
        <v>0</v>
      </c>
    </row>
    <row r="359" spans="1:27" x14ac:dyDescent="0.25">
      <c r="A359" s="4" t="s">
        <v>91</v>
      </c>
      <c r="B359" s="4" t="s">
        <v>92</v>
      </c>
      <c r="C359" s="4">
        <v>8</v>
      </c>
      <c r="D359" s="4">
        <v>2</v>
      </c>
      <c r="E359" s="4">
        <f t="shared" si="66"/>
        <v>16</v>
      </c>
      <c r="F359" s="4">
        <v>2451.3338140000001</v>
      </c>
      <c r="G359" s="4">
        <v>6496.0346079999999</v>
      </c>
      <c r="H359" s="4">
        <v>1020</v>
      </c>
      <c r="I359" s="4">
        <v>1.02</v>
      </c>
      <c r="J359" s="4">
        <v>1.0200000000000001E-3</v>
      </c>
      <c r="K359" s="4">
        <v>2.2487124000000001</v>
      </c>
      <c r="L359" s="4">
        <v>1.2999999999999999E-2</v>
      </c>
      <c r="M359" s="4">
        <v>3</v>
      </c>
      <c r="N359" s="4">
        <v>42.810694490000003</v>
      </c>
      <c r="O359" s="4">
        <f t="shared" si="67"/>
        <v>5.3976331040455872</v>
      </c>
      <c r="P359" s="4">
        <f t="shared" si="68"/>
        <v>22.567062855294985</v>
      </c>
      <c r="Q359" s="4">
        <f t="shared" si="74"/>
        <v>57.320339652449263</v>
      </c>
      <c r="R359" s="4">
        <f t="shared" si="69"/>
        <v>2448.3281037301608</v>
      </c>
      <c r="S359" s="4">
        <f t="shared" si="70"/>
        <v>5883.9896749102645</v>
      </c>
      <c r="T359" s="4">
        <f t="shared" si="71"/>
        <v>15592.5726385122</v>
      </c>
      <c r="U359" s="4">
        <v>60.2</v>
      </c>
      <c r="V359" s="4">
        <v>0.19</v>
      </c>
      <c r="W359" s="4">
        <v>0</v>
      </c>
    </row>
    <row r="360" spans="1:27" x14ac:dyDescent="0.25">
      <c r="A360" s="4" t="s">
        <v>91</v>
      </c>
      <c r="B360" s="4" t="s">
        <v>92</v>
      </c>
      <c r="C360" s="4">
        <v>9</v>
      </c>
      <c r="D360" s="4">
        <v>2</v>
      </c>
      <c r="E360" s="4">
        <f t="shared" si="66"/>
        <v>18</v>
      </c>
      <c r="F360" s="4">
        <v>2643.5952900000002</v>
      </c>
      <c r="G360" s="4">
        <v>7005.5275179999999</v>
      </c>
      <c r="H360" s="4">
        <v>1100</v>
      </c>
      <c r="I360" s="4">
        <v>1.1000000000000001</v>
      </c>
      <c r="J360" s="4">
        <v>1.1000000000000001E-3</v>
      </c>
      <c r="K360" s="4">
        <v>2.4250820000000002</v>
      </c>
      <c r="L360" s="4">
        <v>1.2999999999999999E-2</v>
      </c>
      <c r="M360" s="4">
        <v>3</v>
      </c>
      <c r="N360" s="4">
        <v>43.901879260000001</v>
      </c>
      <c r="O360" s="4">
        <f t="shared" si="67"/>
        <v>5.658917770664913</v>
      </c>
      <c r="P360" s="4">
        <f t="shared" si="68"/>
        <v>22.925476935697247</v>
      </c>
      <c r="Q360" s="4">
        <f t="shared" si="74"/>
        <v>58.230711416671014</v>
      </c>
      <c r="R360" s="4">
        <f t="shared" si="69"/>
        <v>2566.8449758529418</v>
      </c>
      <c r="S360" s="4">
        <f t="shared" si="70"/>
        <v>6168.8175338931551</v>
      </c>
      <c r="T360" s="4">
        <f t="shared" si="71"/>
        <v>16347.36646481686</v>
      </c>
      <c r="U360" s="4">
        <v>60.2</v>
      </c>
      <c r="V360" s="4">
        <v>0.19</v>
      </c>
      <c r="W360" s="4">
        <v>0</v>
      </c>
    </row>
    <row r="361" spans="1:27" x14ac:dyDescent="0.25">
      <c r="A361" s="4" t="s">
        <v>91</v>
      </c>
      <c r="B361" s="4" t="s">
        <v>92</v>
      </c>
      <c r="C361" s="4">
        <v>10</v>
      </c>
      <c r="D361" s="4">
        <v>2</v>
      </c>
      <c r="E361" s="4">
        <f t="shared" si="66"/>
        <v>20</v>
      </c>
      <c r="F361" s="4">
        <v>3076.18361</v>
      </c>
      <c r="G361" s="4">
        <v>8151.8865660000001</v>
      </c>
      <c r="H361" s="4">
        <v>1280</v>
      </c>
      <c r="I361" s="4">
        <v>1.28</v>
      </c>
      <c r="J361" s="4">
        <v>1.2800000000000001E-3</v>
      </c>
      <c r="K361" s="4">
        <v>2.8219135999999998</v>
      </c>
      <c r="L361" s="4">
        <v>1.2999999999999999E-2</v>
      </c>
      <c r="M361" s="4">
        <v>3</v>
      </c>
      <c r="N361" s="4">
        <v>46.176626929999998</v>
      </c>
      <c r="O361" s="4">
        <f t="shared" si="67"/>
        <v>5.8423705783111286</v>
      </c>
      <c r="P361" s="4">
        <f t="shared" si="68"/>
        <v>23.170582493802691</v>
      </c>
      <c r="Q361" s="4">
        <f t="shared" si="74"/>
        <v>58.853279534258832</v>
      </c>
      <c r="R361" s="4">
        <f t="shared" si="69"/>
        <v>2650.0578686173258</v>
      </c>
      <c r="S361" s="4">
        <f t="shared" si="70"/>
        <v>6368.8004532980667</v>
      </c>
      <c r="T361" s="4">
        <f t="shared" si="71"/>
        <v>16877.321201239876</v>
      </c>
      <c r="U361" s="4">
        <v>60.2</v>
      </c>
      <c r="V361" s="4">
        <v>0.19</v>
      </c>
      <c r="W361" s="4">
        <v>0</v>
      </c>
      <c r="Y361" s="4" t="s">
        <v>668</v>
      </c>
    </row>
    <row r="362" spans="1:27" x14ac:dyDescent="0.25">
      <c r="A362" s="4" t="s">
        <v>93</v>
      </c>
      <c r="B362" s="4" t="s">
        <v>94</v>
      </c>
      <c r="C362" s="4">
        <v>1</v>
      </c>
      <c r="D362" s="4">
        <v>9</v>
      </c>
      <c r="E362" s="4">
        <f t="shared" si="66"/>
        <v>9</v>
      </c>
      <c r="F362" s="4">
        <v>1513105530</v>
      </c>
      <c r="G362" s="4">
        <v>4009729654</v>
      </c>
      <c r="H362" s="4">
        <v>629603211</v>
      </c>
      <c r="I362" s="4">
        <v>629603.21100000001</v>
      </c>
      <c r="J362" s="4">
        <v>629.60321099999999</v>
      </c>
      <c r="K362" s="4">
        <v>1388035.831</v>
      </c>
      <c r="L362" s="2">
        <v>1.7000000000000001E-2</v>
      </c>
      <c r="M362" s="4">
        <v>3</v>
      </c>
      <c r="N362" s="4">
        <v>1465.5893920000001</v>
      </c>
      <c r="O362" s="4">
        <f t="shared" si="67"/>
        <v>106837.91257608611</v>
      </c>
      <c r="P362" s="4">
        <f t="shared" si="68"/>
        <v>558.23088387339669</v>
      </c>
      <c r="Q362" s="4">
        <f t="shared" si="74"/>
        <v>1417.9064450384276</v>
      </c>
      <c r="R362" s="2">
        <f t="shared" si="69"/>
        <v>48460919.603417419</v>
      </c>
      <c r="S362" s="2">
        <f t="shared" si="70"/>
        <v>116464598.9027095</v>
      </c>
      <c r="T362" s="2">
        <f t="shared" si="71"/>
        <v>308631187.09218013</v>
      </c>
      <c r="U362" s="4">
        <f t="shared" ref="U362:U371" si="76">$Y$363*100</f>
        <v>1584.96</v>
      </c>
      <c r="V362" s="2">
        <v>0.25</v>
      </c>
      <c r="W362" s="4">
        <v>0</v>
      </c>
      <c r="X362" s="4" t="s">
        <v>459</v>
      </c>
      <c r="Y362" s="4">
        <f>70*907.185</f>
        <v>63502.95</v>
      </c>
      <c r="Z362" s="4">
        <f>Y362*0.001</f>
        <v>63.502949999999998</v>
      </c>
      <c r="AA362" s="4">
        <f>R362*0.000001</f>
        <v>48.460919603417416</v>
      </c>
    </row>
    <row r="363" spans="1:27" x14ac:dyDescent="0.25">
      <c r="A363" s="4" t="s">
        <v>93</v>
      </c>
      <c r="B363" s="4" t="s">
        <v>94</v>
      </c>
      <c r="C363" s="4">
        <v>2</v>
      </c>
      <c r="D363" s="4">
        <v>9</v>
      </c>
      <c r="E363" s="4">
        <f t="shared" si="66"/>
        <v>18</v>
      </c>
      <c r="F363" s="4">
        <v>1762470683</v>
      </c>
      <c r="G363" s="4">
        <v>4670547309</v>
      </c>
      <c r="H363" s="4">
        <v>733364051.20000005</v>
      </c>
      <c r="I363" s="4">
        <v>733364.05119999999</v>
      </c>
      <c r="J363" s="4">
        <v>733.36405119999995</v>
      </c>
      <c r="K363" s="4">
        <v>1616789.0549999999</v>
      </c>
      <c r="L363" s="2">
        <v>1.7000000000000001E-2</v>
      </c>
      <c r="M363" s="4">
        <v>3</v>
      </c>
      <c r="N363" s="4">
        <v>1542.0432000000001</v>
      </c>
      <c r="O363" s="4">
        <f t="shared" si="67"/>
        <v>144305.4923315148</v>
      </c>
      <c r="P363" s="4">
        <f t="shared" si="68"/>
        <v>617.0679861601368</v>
      </c>
      <c r="Q363" s="4">
        <f t="shared" si="74"/>
        <v>1567.3526848467475</v>
      </c>
      <c r="R363" s="2">
        <f t="shared" si="69"/>
        <v>65455948.114194192</v>
      </c>
      <c r="S363" s="2">
        <f t="shared" si="70"/>
        <v>157308214.64598462</v>
      </c>
      <c r="T363" s="2">
        <f t="shared" si="71"/>
        <v>416866768.81185925</v>
      </c>
      <c r="U363" s="4">
        <f t="shared" si="76"/>
        <v>1584.96</v>
      </c>
      <c r="V363" s="2">
        <v>0.25</v>
      </c>
      <c r="W363" s="4">
        <v>0</v>
      </c>
      <c r="X363" s="4" t="s">
        <v>460</v>
      </c>
      <c r="Y363" s="4">
        <f>52*0.3048</f>
        <v>15.849600000000001</v>
      </c>
      <c r="AA363" s="4">
        <f>R363*0.000001</f>
        <v>65.455948114194186</v>
      </c>
    </row>
    <row r="364" spans="1:27" x14ac:dyDescent="0.25">
      <c r="A364" s="4" t="s">
        <v>93</v>
      </c>
      <c r="B364" s="4" t="s">
        <v>94</v>
      </c>
      <c r="C364" s="4">
        <v>3</v>
      </c>
      <c r="D364" s="4">
        <v>9</v>
      </c>
      <c r="E364" s="4">
        <f t="shared" si="66"/>
        <v>27</v>
      </c>
      <c r="F364" s="4">
        <v>1772157205</v>
      </c>
      <c r="G364" s="4">
        <v>4696216593</v>
      </c>
      <c r="H364" s="4">
        <v>737394613</v>
      </c>
      <c r="I364" s="4">
        <v>737394.61300000001</v>
      </c>
      <c r="J364" s="4">
        <v>737.39461300000005</v>
      </c>
      <c r="K364" s="4">
        <v>1625674.912</v>
      </c>
      <c r="L364" s="2">
        <v>1.7000000000000001E-2</v>
      </c>
      <c r="M364" s="4">
        <v>3</v>
      </c>
      <c r="N364" s="4">
        <v>1544.863059</v>
      </c>
      <c r="O364" s="4">
        <f t="shared" si="67"/>
        <v>148700.06890493253</v>
      </c>
      <c r="P364" s="4">
        <f t="shared" si="68"/>
        <v>623.2693711166263</v>
      </c>
      <c r="Q364" s="4">
        <f t="shared" si="74"/>
        <v>1583.1042026362309</v>
      </c>
      <c r="R364" s="2">
        <f t="shared" si="69"/>
        <v>67449296.887868449</v>
      </c>
      <c r="S364" s="2">
        <f t="shared" si="70"/>
        <v>162098766.85380542</v>
      </c>
      <c r="T364" s="2">
        <f t="shared" si="71"/>
        <v>429561732.16258436</v>
      </c>
      <c r="U364" s="4">
        <f t="shared" si="76"/>
        <v>1584.96</v>
      </c>
      <c r="V364" s="2">
        <v>0.25</v>
      </c>
      <c r="W364" s="4">
        <v>0</v>
      </c>
      <c r="X364" s="4" t="s">
        <v>461</v>
      </c>
      <c r="Y364" s="4">
        <v>70</v>
      </c>
      <c r="AA364" s="4">
        <f>R364*0.000001</f>
        <v>67.449296887868442</v>
      </c>
    </row>
    <row r="365" spans="1:27" x14ac:dyDescent="0.25">
      <c r="A365" s="4" t="s">
        <v>93</v>
      </c>
      <c r="B365" s="4" t="s">
        <v>94</v>
      </c>
      <c r="C365" s="4">
        <v>4</v>
      </c>
      <c r="D365" s="4">
        <v>9</v>
      </c>
      <c r="E365" s="4">
        <f t="shared" si="66"/>
        <v>36</v>
      </c>
      <c r="F365" s="4">
        <v>1772515152</v>
      </c>
      <c r="G365" s="4">
        <v>4697165152</v>
      </c>
      <c r="H365" s="4">
        <v>737543554.70000005</v>
      </c>
      <c r="I365" s="4">
        <v>737543.55469999998</v>
      </c>
      <c r="J365" s="4">
        <v>737.54355469999996</v>
      </c>
      <c r="K365" s="4">
        <v>1626003.2720000001</v>
      </c>
      <c r="L365" s="2">
        <v>1.7000000000000001E-2</v>
      </c>
      <c r="M365" s="4">
        <v>3</v>
      </c>
      <c r="N365" s="4">
        <v>1544.9670639999999</v>
      </c>
      <c r="O365" s="4">
        <f t="shared" si="67"/>
        <v>149168.38395033302</v>
      </c>
      <c r="P365" s="4">
        <f t="shared" si="68"/>
        <v>623.92299228224999</v>
      </c>
      <c r="Q365" s="4">
        <f t="shared" si="74"/>
        <v>1584.7644003969149</v>
      </c>
      <c r="R365" s="2">
        <f t="shared" si="69"/>
        <v>67661721.271844134</v>
      </c>
      <c r="S365" s="2">
        <f t="shared" si="70"/>
        <v>162609279.6727809</v>
      </c>
      <c r="T365" s="2">
        <f t="shared" si="71"/>
        <v>430914591.13286936</v>
      </c>
      <c r="U365" s="4">
        <f t="shared" si="76"/>
        <v>1584.96</v>
      </c>
      <c r="V365" s="2">
        <v>0.25</v>
      </c>
      <c r="W365" s="4">
        <v>0</v>
      </c>
      <c r="X365" s="4" t="s">
        <v>462</v>
      </c>
      <c r="Y365" s="4">
        <f>(AVERAGE(4000,6000))*0.453592</f>
        <v>2267.96</v>
      </c>
      <c r="AA365" s="4">
        <f>R365*0.000001</f>
        <v>67.661721271844129</v>
      </c>
    </row>
    <row r="366" spans="1:27" x14ac:dyDescent="0.25">
      <c r="A366" s="4" t="s">
        <v>93</v>
      </c>
      <c r="B366" s="4" t="s">
        <v>94</v>
      </c>
      <c r="C366" s="4">
        <v>5</v>
      </c>
      <c r="D366" s="4">
        <v>9</v>
      </c>
      <c r="E366" s="4">
        <f t="shared" si="66"/>
        <v>45</v>
      </c>
      <c r="F366" s="4">
        <v>1772528355</v>
      </c>
      <c r="G366" s="4">
        <v>4697200141</v>
      </c>
      <c r="H366" s="4">
        <v>737549048.5</v>
      </c>
      <c r="I366" s="4">
        <v>737549.04850000003</v>
      </c>
      <c r="J366" s="4">
        <v>737.54904850000003</v>
      </c>
      <c r="K366" s="4">
        <v>1626015.3829999999</v>
      </c>
      <c r="L366" s="2">
        <v>1.7000000000000001E-2</v>
      </c>
      <c r="M366" s="4">
        <v>3</v>
      </c>
      <c r="N366" s="4">
        <v>1544.9709</v>
      </c>
      <c r="O366" s="4">
        <f t="shared" si="67"/>
        <v>149217.80119469736</v>
      </c>
      <c r="P366" s="4">
        <f t="shared" si="68"/>
        <v>623.99188344626384</v>
      </c>
      <c r="Q366" s="4">
        <f t="shared" si="74"/>
        <v>1584.9393839535103</v>
      </c>
      <c r="R366" s="2">
        <f t="shared" si="69"/>
        <v>67684136.583491653</v>
      </c>
      <c r="S366" s="2">
        <f t="shared" si="70"/>
        <v>162663149.68395016</v>
      </c>
      <c r="T366" s="2">
        <f t="shared" si="71"/>
        <v>431057346.6624679</v>
      </c>
      <c r="U366" s="4">
        <f t="shared" si="76"/>
        <v>1584.96</v>
      </c>
      <c r="V366" s="2">
        <v>0.25</v>
      </c>
      <c r="W366" s="4">
        <v>0</v>
      </c>
      <c r="X366" s="4" t="s">
        <v>463</v>
      </c>
      <c r="Y366" s="4">
        <f>14*0.3048</f>
        <v>4.2671999999999999</v>
      </c>
    </row>
    <row r="367" spans="1:27" x14ac:dyDescent="0.25">
      <c r="A367" s="4" t="s">
        <v>93</v>
      </c>
      <c r="B367" s="4" t="s">
        <v>94</v>
      </c>
      <c r="C367" s="4">
        <v>6</v>
      </c>
      <c r="D367" s="4">
        <v>9</v>
      </c>
      <c r="E367" s="4">
        <f t="shared" si="66"/>
        <v>54</v>
      </c>
      <c r="F367" s="4">
        <v>1772528841</v>
      </c>
      <c r="G367" s="4">
        <v>4697201430</v>
      </c>
      <c r="H367" s="4">
        <v>737549250.70000005</v>
      </c>
      <c r="I367" s="4">
        <v>737549.25069999998</v>
      </c>
      <c r="J367" s="4">
        <v>737.54925070000002</v>
      </c>
      <c r="K367" s="4">
        <v>1626015.8289999999</v>
      </c>
      <c r="L367" s="2">
        <v>1.7000000000000001E-2</v>
      </c>
      <c r="M367" s="4">
        <v>3</v>
      </c>
      <c r="N367" s="4">
        <v>1544.971041</v>
      </c>
      <c r="O367" s="4">
        <f t="shared" si="67"/>
        <v>149223.01036963495</v>
      </c>
      <c r="P367" s="4">
        <f t="shared" si="68"/>
        <v>623.99914452153007</v>
      </c>
      <c r="Q367" s="4">
        <f t="shared" si="74"/>
        <v>1584.9578270846864</v>
      </c>
      <c r="R367" s="2">
        <f t="shared" si="69"/>
        <v>67686499.428307354</v>
      </c>
      <c r="S367" s="2">
        <f t="shared" si="70"/>
        <v>162668828.23433635</v>
      </c>
      <c r="T367" s="2">
        <f t="shared" si="71"/>
        <v>431072394.82099128</v>
      </c>
      <c r="U367" s="4">
        <f t="shared" si="76"/>
        <v>1584.96</v>
      </c>
      <c r="V367" s="2">
        <v>0.25</v>
      </c>
      <c r="W367" s="4">
        <v>0</v>
      </c>
      <c r="X367" s="4" t="s">
        <v>464</v>
      </c>
      <c r="Y367" s="4">
        <f>4000*0.453592</f>
        <v>1814.3679999999999</v>
      </c>
    </row>
    <row r="368" spans="1:27" x14ac:dyDescent="0.25">
      <c r="A368" s="4" t="s">
        <v>93</v>
      </c>
      <c r="B368" s="4" t="s">
        <v>94</v>
      </c>
      <c r="C368" s="4">
        <v>7</v>
      </c>
      <c r="D368" s="4">
        <v>9</v>
      </c>
      <c r="E368" s="4">
        <f t="shared" si="66"/>
        <v>63</v>
      </c>
      <c r="F368" s="4">
        <v>1772528859</v>
      </c>
      <c r="G368" s="4">
        <v>4697201478</v>
      </c>
      <c r="H368" s="4">
        <v>737549258.20000005</v>
      </c>
      <c r="I368" s="4">
        <v>737549.25820000004</v>
      </c>
      <c r="J368" s="4">
        <v>737.54925820000005</v>
      </c>
      <c r="K368" s="4">
        <v>1626015.8459999999</v>
      </c>
      <c r="L368" s="2">
        <v>1.7000000000000001E-2</v>
      </c>
      <c r="M368" s="4">
        <v>3</v>
      </c>
      <c r="N368" s="4">
        <v>1544.971047</v>
      </c>
      <c r="O368" s="4">
        <f t="shared" si="67"/>
        <v>149223.55941969628</v>
      </c>
      <c r="P368" s="4">
        <f t="shared" si="68"/>
        <v>623.99990983323266</v>
      </c>
      <c r="Q368" s="4">
        <f t="shared" si="74"/>
        <v>1584.9597709764109</v>
      </c>
      <c r="R368" s="2">
        <f t="shared" si="69"/>
        <v>67686748.473522097</v>
      </c>
      <c r="S368" s="2">
        <f t="shared" si="70"/>
        <v>162669426.75684234</v>
      </c>
      <c r="T368" s="2">
        <f t="shared" si="71"/>
        <v>431073980.9056322</v>
      </c>
      <c r="U368" s="4">
        <f t="shared" si="76"/>
        <v>1584.96</v>
      </c>
      <c r="V368" s="2">
        <v>0.25</v>
      </c>
      <c r="W368" s="4">
        <v>0</v>
      </c>
      <c r="X368" s="4" t="s">
        <v>434</v>
      </c>
      <c r="Y368" s="7" t="s">
        <v>669</v>
      </c>
    </row>
    <row r="369" spans="1:34" x14ac:dyDescent="0.25">
      <c r="A369" s="4" t="s">
        <v>93</v>
      </c>
      <c r="B369" s="4" t="s">
        <v>94</v>
      </c>
      <c r="C369" s="4">
        <v>8</v>
      </c>
      <c r="D369" s="4">
        <v>9</v>
      </c>
      <c r="E369" s="4">
        <f t="shared" si="66"/>
        <v>72</v>
      </c>
      <c r="F369" s="4">
        <v>1772528860</v>
      </c>
      <c r="G369" s="4">
        <v>4697201480</v>
      </c>
      <c r="H369" s="4">
        <v>737549258.60000002</v>
      </c>
      <c r="I369" s="4">
        <v>737549.25859999994</v>
      </c>
      <c r="J369" s="4">
        <v>737.54925860000003</v>
      </c>
      <c r="K369" s="4">
        <v>1626015.8470000001</v>
      </c>
      <c r="L369" s="2">
        <v>1.7000000000000001E-2</v>
      </c>
      <c r="M369" s="4">
        <v>3</v>
      </c>
      <c r="N369" s="4">
        <v>1544.971047</v>
      </c>
      <c r="O369" s="4">
        <f t="shared" si="67"/>
        <v>149223.61728922545</v>
      </c>
      <c r="P369" s="4">
        <f t="shared" si="68"/>
        <v>623.99999049649261</v>
      </c>
      <c r="Q369" s="4">
        <f t="shared" si="74"/>
        <v>1584.9599758610914</v>
      </c>
      <c r="R369" s="2">
        <f t="shared" si="69"/>
        <v>67686774.722730204</v>
      </c>
      <c r="S369" s="2">
        <f t="shared" si="70"/>
        <v>162669489.84073585</v>
      </c>
      <c r="T369" s="2">
        <f t="shared" si="71"/>
        <v>431074148.07795</v>
      </c>
      <c r="U369" s="4">
        <f t="shared" si="76"/>
        <v>1584.96</v>
      </c>
      <c r="V369" s="2">
        <v>0.25</v>
      </c>
      <c r="W369" s="4">
        <v>0</v>
      </c>
      <c r="X369" s="4" t="s">
        <v>469</v>
      </c>
      <c r="Y369" s="4">
        <v>12</v>
      </c>
    </row>
    <row r="370" spans="1:34" x14ac:dyDescent="0.25">
      <c r="A370" s="4" t="s">
        <v>93</v>
      </c>
      <c r="B370" s="4" t="s">
        <v>94</v>
      </c>
      <c r="C370" s="4">
        <v>9</v>
      </c>
      <c r="D370" s="4">
        <v>9</v>
      </c>
      <c r="E370" s="4">
        <f t="shared" si="66"/>
        <v>81</v>
      </c>
      <c r="F370" s="4">
        <v>1772528862</v>
      </c>
      <c r="G370" s="4">
        <v>4697201484</v>
      </c>
      <c r="H370" s="4">
        <v>737549259.5</v>
      </c>
      <c r="I370" s="4">
        <v>737549.25950000004</v>
      </c>
      <c r="J370" s="4">
        <v>737.54925949999995</v>
      </c>
      <c r="K370" s="4">
        <v>1626015.848</v>
      </c>
      <c r="L370" s="2">
        <v>1.7000000000000001E-2</v>
      </c>
      <c r="M370" s="4">
        <v>3</v>
      </c>
      <c r="N370" s="4">
        <v>1544.971047</v>
      </c>
      <c r="O370" s="4">
        <f t="shared" si="67"/>
        <v>149223.62338862984</v>
      </c>
      <c r="P370" s="4">
        <f t="shared" si="68"/>
        <v>623.99999899833767</v>
      </c>
      <c r="Q370" s="4">
        <f t="shared" si="74"/>
        <v>1584.9599974557777</v>
      </c>
      <c r="R370" s="2">
        <f t="shared" si="69"/>
        <v>67686777.489376783</v>
      </c>
      <c r="S370" s="2">
        <f t="shared" si="70"/>
        <v>162669496.48973033</v>
      </c>
      <c r="T370" s="2">
        <f t="shared" si="71"/>
        <v>431074165.69778538</v>
      </c>
      <c r="U370" s="4">
        <f t="shared" si="76"/>
        <v>1584.96</v>
      </c>
      <c r="V370" s="2">
        <v>0.25</v>
      </c>
      <c r="W370" s="4">
        <v>0</v>
      </c>
      <c r="X370" s="4" t="s">
        <v>470</v>
      </c>
      <c r="Y370" s="4">
        <v>10</v>
      </c>
    </row>
    <row r="371" spans="1:34" x14ac:dyDescent="0.25">
      <c r="A371" s="4" t="s">
        <v>93</v>
      </c>
      <c r="B371" s="4" t="s">
        <v>94</v>
      </c>
      <c r="C371" s="4">
        <v>10</v>
      </c>
      <c r="D371" s="4">
        <v>9</v>
      </c>
      <c r="E371" s="4">
        <f t="shared" si="66"/>
        <v>90</v>
      </c>
      <c r="F371" s="4">
        <v>1772528862</v>
      </c>
      <c r="G371" s="4">
        <v>4697201485</v>
      </c>
      <c r="H371" s="4">
        <v>737549259.5</v>
      </c>
      <c r="I371" s="4">
        <v>737549.25950000004</v>
      </c>
      <c r="J371" s="4">
        <v>737.54925949999995</v>
      </c>
      <c r="K371" s="4">
        <v>1626015.848</v>
      </c>
      <c r="L371" s="2">
        <v>1.7000000000000001E-2</v>
      </c>
      <c r="M371" s="4">
        <v>3</v>
      </c>
      <c r="N371" s="4">
        <v>1544.971047</v>
      </c>
      <c r="O371" s="4">
        <f t="shared" si="67"/>
        <v>149223.62403150235</v>
      </c>
      <c r="P371" s="4">
        <f t="shared" si="68"/>
        <v>623.99999989442563</v>
      </c>
      <c r="Q371" s="4">
        <f t="shared" si="74"/>
        <v>1584.959999731841</v>
      </c>
      <c r="R371" s="2">
        <f t="shared" si="69"/>
        <v>67686777.780979186</v>
      </c>
      <c r="S371" s="2">
        <f t="shared" si="70"/>
        <v>162669497.19052917</v>
      </c>
      <c r="T371" s="2">
        <f t="shared" si="71"/>
        <v>431074167.55490226</v>
      </c>
      <c r="U371" s="4">
        <f t="shared" si="76"/>
        <v>1584.96</v>
      </c>
      <c r="V371" s="2">
        <v>0.25</v>
      </c>
      <c r="W371" s="4">
        <v>0</v>
      </c>
      <c r="X371" s="4" t="s">
        <v>471</v>
      </c>
    </row>
    <row r="372" spans="1:34" x14ac:dyDescent="0.25">
      <c r="A372" s="4" t="s">
        <v>95</v>
      </c>
      <c r="B372" s="2" t="s">
        <v>96</v>
      </c>
      <c r="C372" s="4">
        <v>1</v>
      </c>
      <c r="D372" s="4">
        <v>2</v>
      </c>
      <c r="E372" s="4">
        <f t="shared" si="66"/>
        <v>2</v>
      </c>
      <c r="F372" s="4">
        <v>127.5414564</v>
      </c>
      <c r="G372" s="4">
        <v>337.98485950000003</v>
      </c>
      <c r="H372" s="4">
        <v>53.070000010000001</v>
      </c>
      <c r="I372" s="4">
        <v>5.3069999999999999E-2</v>
      </c>
      <c r="J372" s="4">
        <v>5.3100000000000003E-5</v>
      </c>
      <c r="K372" s="4">
        <v>0.11699918300000001</v>
      </c>
      <c r="L372" s="4">
        <v>0.01</v>
      </c>
      <c r="M372" s="4">
        <v>3</v>
      </c>
      <c r="N372" s="4">
        <v>15.782353730000001</v>
      </c>
      <c r="O372" s="4">
        <f t="shared" si="67"/>
        <v>1.987138284806963</v>
      </c>
      <c r="P372" s="4">
        <f t="shared" si="68"/>
        <v>17.652155015414586</v>
      </c>
      <c r="Q372" s="4">
        <f t="shared" si="74"/>
        <v>44.83647373915305</v>
      </c>
      <c r="R372" s="4">
        <f t="shared" si="69"/>
        <v>901.35183605653719</v>
      </c>
      <c r="S372" s="4">
        <f t="shared" si="70"/>
        <v>2166.1904255143891</v>
      </c>
      <c r="T372" s="4">
        <f t="shared" si="71"/>
        <v>5740.4046276131312</v>
      </c>
      <c r="U372" s="4">
        <v>136</v>
      </c>
      <c r="V372" s="4">
        <v>0.2</v>
      </c>
      <c r="W372" s="4">
        <v>0</v>
      </c>
    </row>
    <row r="373" spans="1:34" x14ac:dyDescent="0.25">
      <c r="A373" s="4" t="s">
        <v>95</v>
      </c>
      <c r="B373" s="2" t="s">
        <v>96</v>
      </c>
      <c r="C373" s="4">
        <v>2</v>
      </c>
      <c r="D373" s="4">
        <v>2</v>
      </c>
      <c r="E373" s="4">
        <f t="shared" ref="E373:E436" si="77">C373*D373</f>
        <v>4</v>
      </c>
      <c r="F373" s="4">
        <v>347.4885845</v>
      </c>
      <c r="G373" s="4">
        <v>920.84474890000001</v>
      </c>
      <c r="H373" s="4">
        <v>144.59</v>
      </c>
      <c r="I373" s="4">
        <v>0.14459</v>
      </c>
      <c r="J373" s="4">
        <v>1.4459E-4</v>
      </c>
      <c r="K373" s="4">
        <v>0.31876600599999999</v>
      </c>
      <c r="L373" s="4">
        <v>0.01</v>
      </c>
      <c r="M373" s="4">
        <v>3</v>
      </c>
      <c r="N373" s="4">
        <v>22.0428712</v>
      </c>
      <c r="O373" s="4">
        <f t="shared" si="67"/>
        <v>9.2603450753228778</v>
      </c>
      <c r="P373" s="4">
        <f t="shared" si="68"/>
        <v>29.484748377975539</v>
      </c>
      <c r="Q373" s="4">
        <f t="shared" si="74"/>
        <v>74.891260880057871</v>
      </c>
      <c r="R373" s="4">
        <f t="shared" si="69"/>
        <v>4200.426865093702</v>
      </c>
      <c r="S373" s="4">
        <f t="shared" si="70"/>
        <v>10094.75334076833</v>
      </c>
      <c r="T373" s="4">
        <f t="shared" si="71"/>
        <v>26751.096353036071</v>
      </c>
      <c r="U373" s="4">
        <v>136</v>
      </c>
      <c r="V373" s="4">
        <v>0.2</v>
      </c>
      <c r="W373" s="4">
        <v>0</v>
      </c>
    </row>
    <row r="374" spans="1:34" x14ac:dyDescent="0.25">
      <c r="A374" s="4" t="s">
        <v>95</v>
      </c>
      <c r="B374" s="2" t="s">
        <v>96</v>
      </c>
      <c r="C374" s="4">
        <v>3</v>
      </c>
      <c r="D374" s="4">
        <v>2</v>
      </c>
      <c r="E374" s="4">
        <f t="shared" si="77"/>
        <v>6</v>
      </c>
      <c r="F374" s="4">
        <v>732.42009129999997</v>
      </c>
      <c r="G374" s="4">
        <v>1940.9132420000001</v>
      </c>
      <c r="H374" s="4">
        <v>304.76</v>
      </c>
      <c r="I374" s="4">
        <v>0.30475999999999998</v>
      </c>
      <c r="J374" s="4">
        <v>3.0476E-4</v>
      </c>
      <c r="K374" s="4">
        <v>0.67187999099999995</v>
      </c>
      <c r="L374" s="4">
        <v>0.01</v>
      </c>
      <c r="M374" s="4">
        <v>3</v>
      </c>
      <c r="N374" s="4">
        <v>28.262336659999999</v>
      </c>
      <c r="O374" s="4">
        <f t="shared" si="67"/>
        <v>18.924305423223942</v>
      </c>
      <c r="P374" s="4">
        <f t="shared" si="68"/>
        <v>37.416372905488394</v>
      </c>
      <c r="Q374" s="4">
        <f t="shared" si="74"/>
        <v>95.03758717994053</v>
      </c>
      <c r="R374" s="4">
        <f t="shared" si="69"/>
        <v>8583.9307559688023</v>
      </c>
      <c r="S374" s="4">
        <f t="shared" si="70"/>
        <v>20629.489920617165</v>
      </c>
      <c r="T374" s="4">
        <f t="shared" si="71"/>
        <v>54668.148289635486</v>
      </c>
      <c r="U374" s="4">
        <v>136</v>
      </c>
      <c r="V374" s="4">
        <v>0.2</v>
      </c>
      <c r="W374" s="4">
        <v>0</v>
      </c>
    </row>
    <row r="375" spans="1:34" x14ac:dyDescent="0.25">
      <c r="A375" s="4" t="s">
        <v>95</v>
      </c>
      <c r="B375" s="2" t="s">
        <v>96</v>
      </c>
      <c r="C375" s="4">
        <v>4</v>
      </c>
      <c r="D375" s="4">
        <v>2</v>
      </c>
      <c r="E375" s="4">
        <f t="shared" si="77"/>
        <v>8</v>
      </c>
      <c r="F375" s="4">
        <v>1115.2006730000001</v>
      </c>
      <c r="G375" s="4">
        <v>2955.281782</v>
      </c>
      <c r="H375" s="4">
        <v>464.03500000000003</v>
      </c>
      <c r="I375" s="4">
        <v>0.46403499999999998</v>
      </c>
      <c r="J375" s="4">
        <v>4.6403500000000001E-4</v>
      </c>
      <c r="K375" s="4">
        <v>1.023020842</v>
      </c>
      <c r="L375" s="4">
        <v>0.01</v>
      </c>
      <c r="M375" s="4">
        <v>3</v>
      </c>
      <c r="N375" s="4">
        <v>32.51414389</v>
      </c>
      <c r="O375" s="4">
        <f t="shared" si="67"/>
        <v>28.192142685908323</v>
      </c>
      <c r="P375" s="4">
        <f t="shared" si="68"/>
        <v>42.733099823908219</v>
      </c>
      <c r="Q375" s="4">
        <f t="shared" si="74"/>
        <v>108.54207355272688</v>
      </c>
      <c r="R375" s="4">
        <f t="shared" si="69"/>
        <v>12787.756024125845</v>
      </c>
      <c r="S375" s="4">
        <f t="shared" si="70"/>
        <v>30732.410536231298</v>
      </c>
      <c r="T375" s="4">
        <f t="shared" si="71"/>
        <v>81440.887921012938</v>
      </c>
      <c r="U375" s="4">
        <v>136</v>
      </c>
      <c r="V375" s="4">
        <v>0.2</v>
      </c>
      <c r="W375" s="4">
        <v>0</v>
      </c>
    </row>
    <row r="376" spans="1:34" x14ac:dyDescent="0.25">
      <c r="A376" s="4" t="s">
        <v>95</v>
      </c>
      <c r="B376" s="2" t="s">
        <v>96</v>
      </c>
      <c r="C376" s="4">
        <v>5</v>
      </c>
      <c r="D376" s="4">
        <v>2</v>
      </c>
      <c r="E376" s="4">
        <f t="shared" si="77"/>
        <v>10</v>
      </c>
      <c r="F376" s="4">
        <v>1550.4325879999999</v>
      </c>
      <c r="G376" s="4">
        <v>4108.6463590000003</v>
      </c>
      <c r="H376" s="4">
        <v>645.13499990000003</v>
      </c>
      <c r="I376" s="4">
        <v>0.64513500000000001</v>
      </c>
      <c r="J376" s="4">
        <v>6.4513500000000002E-4</v>
      </c>
      <c r="K376" s="4">
        <v>1.422277523</v>
      </c>
      <c r="L376" s="4">
        <v>0.01</v>
      </c>
      <c r="M376" s="4">
        <v>3</v>
      </c>
      <c r="N376" s="4">
        <v>36.288772530000003</v>
      </c>
      <c r="O376" s="4">
        <f t="shared" si="67"/>
        <v>35.850373201594643</v>
      </c>
      <c r="P376" s="4">
        <f t="shared" si="68"/>
        <v>46.297008456622315</v>
      </c>
      <c r="Q376" s="4">
        <f t="shared" si="74"/>
        <v>117.59440147982068</v>
      </c>
      <c r="R376" s="4">
        <f t="shared" si="69"/>
        <v>16261.475084864802</v>
      </c>
      <c r="S376" s="4">
        <f t="shared" si="70"/>
        <v>39080.689941996628</v>
      </c>
      <c r="T376" s="4">
        <f t="shared" si="71"/>
        <v>103563.82834629106</v>
      </c>
      <c r="U376" s="4">
        <v>136</v>
      </c>
      <c r="V376" s="4">
        <v>0.2</v>
      </c>
      <c r="W376" s="4">
        <v>0</v>
      </c>
    </row>
    <row r="377" spans="1:34" x14ac:dyDescent="0.25">
      <c r="A377" s="4" t="s">
        <v>95</v>
      </c>
      <c r="B377" s="2" t="s">
        <v>96</v>
      </c>
      <c r="C377" s="4">
        <v>6</v>
      </c>
      <c r="D377" s="4">
        <v>2</v>
      </c>
      <c r="E377" s="4">
        <f t="shared" si="77"/>
        <v>12</v>
      </c>
      <c r="F377" s="4">
        <v>1976.4359529999999</v>
      </c>
      <c r="G377" s="4">
        <v>5237.5552749999997</v>
      </c>
      <c r="H377" s="4">
        <v>822.39499999999998</v>
      </c>
      <c r="I377" s="4">
        <v>0.82239499999999999</v>
      </c>
      <c r="J377" s="4">
        <v>8.2239499999999996E-4</v>
      </c>
      <c r="K377" s="4">
        <v>1.813068465</v>
      </c>
      <c r="L377" s="4">
        <v>0.01</v>
      </c>
      <c r="M377" s="4">
        <v>3</v>
      </c>
      <c r="N377" s="4">
        <v>39.347356869999999</v>
      </c>
      <c r="O377" s="4">
        <f t="shared" si="67"/>
        <v>41.691384432172946</v>
      </c>
      <c r="P377" s="4">
        <f t="shared" si="68"/>
        <v>48.685967855370038</v>
      </c>
      <c r="Q377" s="4">
        <f t="shared" si="74"/>
        <v>123.6623583526399</v>
      </c>
      <c r="R377" s="4">
        <f t="shared" si="69"/>
        <v>18910.916362989061</v>
      </c>
      <c r="S377" s="4">
        <f t="shared" si="70"/>
        <v>45448.008562819181</v>
      </c>
      <c r="T377" s="4">
        <f t="shared" si="71"/>
        <v>120437.22269147083</v>
      </c>
      <c r="U377" s="4">
        <v>136</v>
      </c>
      <c r="V377" s="4">
        <v>0.2</v>
      </c>
      <c r="W377" s="4">
        <v>0</v>
      </c>
    </row>
    <row r="378" spans="1:34" x14ac:dyDescent="0.25">
      <c r="A378" s="4" t="s">
        <v>95</v>
      </c>
      <c r="B378" s="2" t="s">
        <v>96</v>
      </c>
      <c r="C378" s="4">
        <v>7</v>
      </c>
      <c r="D378" s="4">
        <v>2</v>
      </c>
      <c r="E378" s="4">
        <f t="shared" si="77"/>
        <v>14</v>
      </c>
      <c r="F378" s="4">
        <v>2275.6669069999998</v>
      </c>
      <c r="G378" s="4">
        <v>6030.517304</v>
      </c>
      <c r="H378" s="4">
        <v>946.90499999999997</v>
      </c>
      <c r="I378" s="4">
        <v>0.946905</v>
      </c>
      <c r="J378" s="4">
        <v>9.4690499999999995E-4</v>
      </c>
      <c r="K378" s="4">
        <v>2.0875657009999999</v>
      </c>
      <c r="L378" s="4">
        <v>0.01</v>
      </c>
      <c r="M378" s="4">
        <v>3</v>
      </c>
      <c r="N378" s="4">
        <v>41.240527700000001</v>
      </c>
      <c r="O378" s="4">
        <f t="shared" si="67"/>
        <v>45.942091301172816</v>
      </c>
      <c r="P378" s="4">
        <f t="shared" si="68"/>
        <v>50.28733522951589</v>
      </c>
      <c r="Q378" s="4">
        <f t="shared" si="74"/>
        <v>127.72983148297035</v>
      </c>
      <c r="R378" s="4">
        <f t="shared" si="69"/>
        <v>20839.00685885677</v>
      </c>
      <c r="S378" s="4">
        <f t="shared" si="70"/>
        <v>50081.727610806942</v>
      </c>
      <c r="T378" s="4">
        <f t="shared" si="71"/>
        <v>132716.5781686384</v>
      </c>
      <c r="U378" s="4">
        <v>136</v>
      </c>
      <c r="V378" s="4">
        <v>0.2</v>
      </c>
      <c r="W378" s="4">
        <v>0</v>
      </c>
    </row>
    <row r="379" spans="1:34" x14ac:dyDescent="0.25">
      <c r="A379" s="4" t="s">
        <v>95</v>
      </c>
      <c r="B379" s="2" t="s">
        <v>96</v>
      </c>
      <c r="C379" s="4">
        <v>8</v>
      </c>
      <c r="D379" s="4">
        <v>2</v>
      </c>
      <c r="E379" s="4">
        <f t="shared" si="77"/>
        <v>16</v>
      </c>
      <c r="F379" s="4">
        <v>2451.3338140000001</v>
      </c>
      <c r="G379" s="4">
        <v>6496.0346079999999</v>
      </c>
      <c r="H379" s="4">
        <v>1020</v>
      </c>
      <c r="I379" s="4">
        <v>1.02</v>
      </c>
      <c r="J379" s="4">
        <v>1.0200000000000001E-3</v>
      </c>
      <c r="K379" s="4">
        <v>2.2487124000000001</v>
      </c>
      <c r="L379" s="4">
        <v>0.01</v>
      </c>
      <c r="M379" s="4">
        <v>3</v>
      </c>
      <c r="N379" s="4">
        <v>42.275504699999999</v>
      </c>
      <c r="O379" s="4">
        <f t="shared" si="67"/>
        <v>48.947364830513955</v>
      </c>
      <c r="P379" s="4">
        <f t="shared" si="68"/>
        <v>51.360763881473304</v>
      </c>
      <c r="Q379" s="4">
        <f t="shared" si="74"/>
        <v>130.45634025894219</v>
      </c>
      <c r="R379" s="4">
        <f t="shared" si="69"/>
        <v>22202.17762268053</v>
      </c>
      <c r="S379" s="4">
        <f t="shared" si="70"/>
        <v>53357.792892767437</v>
      </c>
      <c r="T379" s="4">
        <f t="shared" si="71"/>
        <v>141398.1511658337</v>
      </c>
      <c r="U379" s="4">
        <v>136</v>
      </c>
      <c r="V379" s="4">
        <v>0.2</v>
      </c>
      <c r="W379" s="4">
        <v>0</v>
      </c>
      <c r="AA379" s="2" t="s">
        <v>670</v>
      </c>
    </row>
    <row r="380" spans="1:34" x14ac:dyDescent="0.25">
      <c r="A380" s="4" t="s">
        <v>95</v>
      </c>
      <c r="B380" s="2" t="s">
        <v>96</v>
      </c>
      <c r="C380" s="4">
        <v>9</v>
      </c>
      <c r="D380" s="4">
        <v>2</v>
      </c>
      <c r="E380" s="4">
        <f t="shared" si="77"/>
        <v>18</v>
      </c>
      <c r="F380" s="4">
        <v>2643.5952900000002</v>
      </c>
      <c r="G380" s="4">
        <v>7005.5275179999999</v>
      </c>
      <c r="H380" s="4">
        <v>1100</v>
      </c>
      <c r="I380" s="4">
        <v>1.1000000000000001</v>
      </c>
      <c r="J380" s="4">
        <v>1.1000000000000001E-3</v>
      </c>
      <c r="K380" s="4">
        <v>2.4250820000000002</v>
      </c>
      <c r="L380" s="4">
        <v>0.01</v>
      </c>
      <c r="M380" s="4">
        <v>3</v>
      </c>
      <c r="N380" s="4">
        <v>43.353048229999999</v>
      </c>
      <c r="O380" s="4">
        <f t="shared" si="67"/>
        <v>51.03351009969122</v>
      </c>
      <c r="P380" s="4">
        <f t="shared" si="68"/>
        <v>52.08030462486937</v>
      </c>
      <c r="Q380" s="4">
        <f t="shared" si="74"/>
        <v>132.2839737471682</v>
      </c>
      <c r="R380" s="4">
        <f t="shared" si="69"/>
        <v>23148.438324832045</v>
      </c>
      <c r="S380" s="4">
        <f t="shared" si="70"/>
        <v>55631.911379072444</v>
      </c>
      <c r="T380" s="4">
        <f t="shared" si="71"/>
        <v>147424.56515454198</v>
      </c>
      <c r="U380" s="4">
        <v>136</v>
      </c>
      <c r="V380" s="4">
        <v>0.2</v>
      </c>
      <c r="W380" s="4">
        <v>0</v>
      </c>
      <c r="Z380" s="4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s="4" t="s">
        <v>95</v>
      </c>
      <c r="B381" s="2" t="s">
        <v>96</v>
      </c>
      <c r="C381" s="4">
        <v>10</v>
      </c>
      <c r="D381" s="4">
        <v>2</v>
      </c>
      <c r="E381" s="4">
        <f t="shared" si="77"/>
        <v>20</v>
      </c>
      <c r="F381" s="4">
        <v>3076.18361</v>
      </c>
      <c r="G381" s="4">
        <v>8151.8865660000001</v>
      </c>
      <c r="H381" s="4">
        <v>1280</v>
      </c>
      <c r="I381" s="4">
        <v>1.28</v>
      </c>
      <c r="J381" s="4">
        <v>1.2800000000000001E-3</v>
      </c>
      <c r="K381" s="4">
        <v>2.8219135999999998</v>
      </c>
      <c r="L381" s="4">
        <v>0.01</v>
      </c>
      <c r="M381" s="4">
        <v>3</v>
      </c>
      <c r="N381" s="4">
        <v>45.599358580000001</v>
      </c>
      <c r="O381" s="4">
        <f t="shared" si="67"/>
        <v>52.464566095090916</v>
      </c>
      <c r="P381" s="4">
        <f t="shared" si="68"/>
        <v>52.562627209107148</v>
      </c>
      <c r="Q381" s="4">
        <f t="shared" si="74"/>
        <v>133.50907311113215</v>
      </c>
      <c r="R381" s="4">
        <f t="shared" si="69"/>
        <v>23797.555177350707</v>
      </c>
      <c r="S381" s="4">
        <f t="shared" si="70"/>
        <v>57191.913427903637</v>
      </c>
      <c r="T381" s="4">
        <f t="shared" si="71"/>
        <v>151558.57058394465</v>
      </c>
      <c r="U381" s="4">
        <v>136</v>
      </c>
      <c r="V381" s="4">
        <v>0.2</v>
      </c>
      <c r="W381" s="4">
        <v>0</v>
      </c>
      <c r="Y381" s="4" t="s">
        <v>672</v>
      </c>
      <c r="Z381" s="4" t="s">
        <v>673</v>
      </c>
      <c r="AA381" s="4" t="s">
        <v>674</v>
      </c>
      <c r="AB381" s="4" t="s">
        <v>675</v>
      </c>
      <c r="AC381" s="4" t="s">
        <v>676</v>
      </c>
      <c r="AD381" s="4" t="s">
        <v>677</v>
      </c>
      <c r="AE381" s="4" t="s">
        <v>678</v>
      </c>
      <c r="AF381" s="4" t="s">
        <v>679</v>
      </c>
    </row>
    <row r="382" spans="1:34" x14ac:dyDescent="0.25">
      <c r="A382" s="4" t="s">
        <v>97</v>
      </c>
      <c r="B382" s="4" t="s">
        <v>98</v>
      </c>
      <c r="C382" s="4">
        <v>1</v>
      </c>
      <c r="D382" s="4">
        <v>2</v>
      </c>
      <c r="E382" s="4">
        <f t="shared" si="77"/>
        <v>2</v>
      </c>
      <c r="F382" s="4">
        <v>11007.69375</v>
      </c>
      <c r="G382" s="4">
        <v>29170.388439999999</v>
      </c>
      <c r="H382" s="4">
        <v>4580.3013689999998</v>
      </c>
      <c r="I382" s="4">
        <v>4.5803013689999998</v>
      </c>
      <c r="J382" s="4">
        <v>4.5803010000000002E-3</v>
      </c>
      <c r="K382" s="4">
        <v>10.097823999999999</v>
      </c>
      <c r="L382" s="2">
        <v>6.5000000000000002E-2</v>
      </c>
      <c r="M382" s="4">
        <v>3</v>
      </c>
      <c r="N382" s="4">
        <v>61.181673609999997</v>
      </c>
      <c r="O382" s="4">
        <f t="shared" si="67"/>
        <v>0.88313661779726171</v>
      </c>
      <c r="P382" s="4">
        <f t="shared" si="68"/>
        <v>7.2181607167311244</v>
      </c>
      <c r="Q382" s="4">
        <f t="shared" si="74"/>
        <v>18.334128220497057</v>
      </c>
      <c r="R382" s="4">
        <f t="shared" si="69"/>
        <v>400.58450789581048</v>
      </c>
      <c r="S382" s="4">
        <f t="shared" si="70"/>
        <v>962.7121074160309</v>
      </c>
      <c r="T382" s="4">
        <f t="shared" si="71"/>
        <v>2551.1870846524816</v>
      </c>
      <c r="U382" s="4">
        <v>23.6</v>
      </c>
      <c r="V382" s="4">
        <v>0.75</v>
      </c>
      <c r="W382" s="4">
        <v>0</v>
      </c>
      <c r="X382" s="4" t="s">
        <v>680</v>
      </c>
      <c r="Y382" s="4">
        <v>3200</v>
      </c>
      <c r="Z382" s="4">
        <f>4*0.453592*1000</f>
        <v>1814.3679999999999</v>
      </c>
      <c r="AA382" s="4">
        <f>453.5</f>
        <v>453.5</v>
      </c>
      <c r="AB382" s="4">
        <f>8*28.35</f>
        <v>226.8</v>
      </c>
      <c r="AC382" s="4">
        <f>2*0.453592*1000</f>
        <v>907.18399999999997</v>
      </c>
      <c r="AD382" s="4">
        <f>4.5*0.453952*1000</f>
        <v>2042.7840000000001</v>
      </c>
      <c r="AE382" s="4">
        <f>2*0.453592*1000</f>
        <v>907.18399999999997</v>
      </c>
    </row>
    <row r="383" spans="1:34" x14ac:dyDescent="0.25">
      <c r="A383" s="4" t="s">
        <v>97</v>
      </c>
      <c r="B383" s="4" t="s">
        <v>98</v>
      </c>
      <c r="C383" s="4">
        <v>2</v>
      </c>
      <c r="D383" s="4">
        <v>2</v>
      </c>
      <c r="E383" s="4">
        <f t="shared" si="77"/>
        <v>4</v>
      </c>
      <c r="F383" s="4">
        <v>23420.529180000001</v>
      </c>
      <c r="G383" s="4">
        <v>62064.402329999997</v>
      </c>
      <c r="H383" s="4">
        <v>9745.2821920000006</v>
      </c>
      <c r="I383" s="4">
        <v>9.7452821919999995</v>
      </c>
      <c r="J383" s="4">
        <v>9.7452819999999992E-3</v>
      </c>
      <c r="K383" s="4">
        <v>21.484644029999998</v>
      </c>
      <c r="L383" s="2">
        <v>6.5000000000000002E-2</v>
      </c>
      <c r="M383" s="4">
        <v>3</v>
      </c>
      <c r="N383" s="4">
        <v>78.690349569999995</v>
      </c>
      <c r="O383" s="4">
        <f t="shared" si="67"/>
        <v>1.6160169738186125</v>
      </c>
      <c r="P383" s="4">
        <f t="shared" si="68"/>
        <v>8.8287500734324453</v>
      </c>
      <c r="Q383" s="4">
        <f t="shared" si="74"/>
        <v>22.425025186518411</v>
      </c>
      <c r="R383" s="4">
        <f t="shared" si="69"/>
        <v>733.01384085176244</v>
      </c>
      <c r="S383" s="4">
        <f t="shared" si="70"/>
        <v>1761.6290335298302</v>
      </c>
      <c r="T383" s="4">
        <f t="shared" si="71"/>
        <v>4668.31693885405</v>
      </c>
      <c r="U383" s="4">
        <v>23.6</v>
      </c>
      <c r="V383" s="4">
        <v>0.75</v>
      </c>
      <c r="W383" s="4">
        <v>0</v>
      </c>
      <c r="X383" s="4" t="s">
        <v>681</v>
      </c>
      <c r="Y383" s="4">
        <v>180</v>
      </c>
    </row>
    <row r="384" spans="1:34" x14ac:dyDescent="0.25">
      <c r="A384" s="4" t="s">
        <v>97</v>
      </c>
      <c r="B384" s="4" t="s">
        <v>98</v>
      </c>
      <c r="C384" s="4">
        <v>3</v>
      </c>
      <c r="D384" s="4">
        <v>2</v>
      </c>
      <c r="E384" s="4">
        <f t="shared" si="77"/>
        <v>6</v>
      </c>
      <c r="F384" s="4">
        <v>26457.496719999999</v>
      </c>
      <c r="G384" s="4">
        <v>70112.366299999994</v>
      </c>
      <c r="H384" s="4">
        <v>11008.964389999999</v>
      </c>
      <c r="I384" s="4">
        <v>11.008964389999999</v>
      </c>
      <c r="J384" s="4">
        <v>1.1008964E-2</v>
      </c>
      <c r="K384" s="4">
        <v>24.27058306</v>
      </c>
      <c r="L384" s="2">
        <v>6.5000000000000002E-2</v>
      </c>
      <c r="M384" s="4">
        <v>3</v>
      </c>
      <c r="N384" s="4">
        <v>81.954377719999997</v>
      </c>
      <c r="O384" s="4">
        <f t="shared" si="67"/>
        <v>1.8214966888823141</v>
      </c>
      <c r="P384" s="4">
        <f t="shared" si="68"/>
        <v>9.1881211345265683</v>
      </c>
      <c r="Q384" s="4">
        <f t="shared" si="74"/>
        <v>23.337827681697483</v>
      </c>
      <c r="R384" s="4">
        <f t="shared" si="69"/>
        <v>826.21798263751305</v>
      </c>
      <c r="S384" s="4">
        <f t="shared" si="70"/>
        <v>1985.6236064347825</v>
      </c>
      <c r="T384" s="4">
        <f t="shared" si="71"/>
        <v>5261.9025570521735</v>
      </c>
      <c r="U384" s="4">
        <v>23.6</v>
      </c>
      <c r="V384" s="4">
        <v>0.75</v>
      </c>
      <c r="W384" s="4">
        <v>0</v>
      </c>
      <c r="X384" s="4" t="s">
        <v>461</v>
      </c>
      <c r="Z384" s="4">
        <v>26</v>
      </c>
    </row>
    <row r="385" spans="1:33" x14ac:dyDescent="0.25">
      <c r="A385" s="4" t="s">
        <v>97</v>
      </c>
      <c r="B385" s="4" t="s">
        <v>98</v>
      </c>
      <c r="C385" s="4">
        <v>4</v>
      </c>
      <c r="D385" s="4">
        <v>2</v>
      </c>
      <c r="E385" s="4">
        <f t="shared" si="77"/>
        <v>8</v>
      </c>
      <c r="F385" s="4">
        <v>27051.979729999999</v>
      </c>
      <c r="G385" s="4">
        <v>71687.746289999995</v>
      </c>
      <c r="H385" s="4">
        <v>11256.32877</v>
      </c>
      <c r="I385" s="4">
        <v>11.25632877</v>
      </c>
      <c r="J385" s="4">
        <v>1.1256329000000001E-2</v>
      </c>
      <c r="K385" s="4">
        <v>24.815927519999999</v>
      </c>
      <c r="L385" s="2">
        <v>6.5000000000000002E-2</v>
      </c>
      <c r="M385" s="4">
        <v>3</v>
      </c>
      <c r="N385" s="4">
        <v>82.563657669999998</v>
      </c>
      <c r="O385" s="4">
        <f t="shared" si="67"/>
        <v>1.8696037656083082</v>
      </c>
      <c r="P385" s="4">
        <f t="shared" si="68"/>
        <v>9.2683076569412108</v>
      </c>
      <c r="Q385" s="4">
        <f t="shared" si="74"/>
        <v>23.541501448630676</v>
      </c>
      <c r="R385" s="4">
        <f t="shared" si="69"/>
        <v>848.03901153410027</v>
      </c>
      <c r="S385" s="4">
        <f t="shared" si="70"/>
        <v>2038.0653966212451</v>
      </c>
      <c r="T385" s="4">
        <f t="shared" si="71"/>
        <v>5400.8733010462993</v>
      </c>
      <c r="U385" s="4">
        <v>23.6</v>
      </c>
      <c r="V385" s="4">
        <v>0.75</v>
      </c>
      <c r="W385" s="4">
        <v>0</v>
      </c>
      <c r="X385" s="7" t="s">
        <v>682</v>
      </c>
      <c r="Z385" s="7" t="s">
        <v>683</v>
      </c>
      <c r="AG385" s="4" t="s">
        <v>684</v>
      </c>
    </row>
    <row r="386" spans="1:33" x14ac:dyDescent="0.25">
      <c r="A386" s="4" t="s">
        <v>97</v>
      </c>
      <c r="B386" s="4" t="s">
        <v>98</v>
      </c>
      <c r="C386" s="4">
        <v>5</v>
      </c>
      <c r="D386" s="4">
        <v>2</v>
      </c>
      <c r="E386" s="4">
        <f t="shared" si="77"/>
        <v>10</v>
      </c>
      <c r="F386" s="4">
        <v>27162.319380000001</v>
      </c>
      <c r="G386" s="4">
        <v>71980.146370000002</v>
      </c>
      <c r="H386" s="4">
        <v>11302.24109</v>
      </c>
      <c r="I386" s="4">
        <v>11.302241090000001</v>
      </c>
      <c r="J386" s="4">
        <v>1.1302240999999999E-2</v>
      </c>
      <c r="K386" s="4">
        <v>24.917146760000001</v>
      </c>
      <c r="L386" s="2">
        <v>6.5000000000000002E-2</v>
      </c>
      <c r="M386" s="4">
        <v>3</v>
      </c>
      <c r="N386" s="4">
        <v>82.675758979999998</v>
      </c>
      <c r="O386" s="4">
        <f t="shared" ref="O386:O449" si="78">R386*0.00220462</f>
        <v>1.8804522272772768</v>
      </c>
      <c r="P386" s="4">
        <f t="shared" ref="P386:P449" si="79">Q386/2.54</f>
        <v>9.2861996885293365</v>
      </c>
      <c r="Q386" s="4">
        <f t="shared" si="74"/>
        <v>23.586947208864515</v>
      </c>
      <c r="R386" s="4">
        <f t="shared" ref="R386:R449" si="80">L386*(Q386^M386)</f>
        <v>852.95979682542873</v>
      </c>
      <c r="S386" s="4">
        <f t="shared" ref="S386:S449" si="81">R386/20/5.7/3.65*1000</f>
        <v>2049.8913646369351</v>
      </c>
      <c r="T386" s="4">
        <f t="shared" ref="T386:T449" si="82">S386*2.65</f>
        <v>5432.2121162878775</v>
      </c>
      <c r="U386" s="4">
        <v>23.6</v>
      </c>
      <c r="V386" s="4">
        <v>0.75</v>
      </c>
      <c r="W386" s="4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s="4" t="s">
        <v>97</v>
      </c>
      <c r="B387" s="4" t="s">
        <v>98</v>
      </c>
      <c r="C387" s="4">
        <v>6</v>
      </c>
      <c r="D387" s="4">
        <v>2</v>
      </c>
      <c r="E387" s="4">
        <f t="shared" si="77"/>
        <v>12</v>
      </c>
      <c r="F387" s="4">
        <v>27182.585849999999</v>
      </c>
      <c r="G387" s="4">
        <v>72033.852509999997</v>
      </c>
      <c r="H387" s="4">
        <v>11310.67397</v>
      </c>
      <c r="I387" s="4">
        <v>11.31067397</v>
      </c>
      <c r="J387" s="4">
        <v>1.1310674E-2</v>
      </c>
      <c r="K387" s="4">
        <v>24.935738050000001</v>
      </c>
      <c r="L387" s="2">
        <v>6.5000000000000002E-2</v>
      </c>
      <c r="M387" s="4">
        <v>3</v>
      </c>
      <c r="N387" s="4">
        <v>82.696315999999996</v>
      </c>
      <c r="O387" s="4">
        <f t="shared" si="78"/>
        <v>1.8828785589619494</v>
      </c>
      <c r="P387" s="4">
        <f t="shared" si="79"/>
        <v>9.2901919404029751</v>
      </c>
      <c r="Q387" s="4">
        <f t="shared" ref="Q387:Q450" si="83">U387*(1-EXP(-V387*(E387-W387)))</f>
        <v>23.597087528623558</v>
      </c>
      <c r="R387" s="4">
        <f t="shared" si="80"/>
        <v>854.06036367353533</v>
      </c>
      <c r="S387" s="4">
        <f t="shared" si="81"/>
        <v>2052.5363222146971</v>
      </c>
      <c r="T387" s="4">
        <f t="shared" si="82"/>
        <v>5439.2212538689473</v>
      </c>
      <c r="U387" s="4">
        <v>23.6</v>
      </c>
      <c r="V387" s="4">
        <v>0.75</v>
      </c>
      <c r="W387" s="4">
        <v>0</v>
      </c>
      <c r="Y387" s="4">
        <f>180/2.54</f>
        <v>70.866141732283467</v>
      </c>
    </row>
    <row r="388" spans="1:33" x14ac:dyDescent="0.25">
      <c r="A388" s="4" t="s">
        <v>97</v>
      </c>
      <c r="B388" s="4" t="s">
        <v>98</v>
      </c>
      <c r="C388" s="4">
        <v>7</v>
      </c>
      <c r="D388" s="4">
        <v>2</v>
      </c>
      <c r="E388" s="4">
        <f t="shared" si="77"/>
        <v>14</v>
      </c>
      <c r="F388" s="4">
        <v>27187.089510000002</v>
      </c>
      <c r="G388" s="4">
        <v>72045.787200000006</v>
      </c>
      <c r="H388" s="4">
        <v>11312.54795</v>
      </c>
      <c r="I388" s="4">
        <v>11.312547950000001</v>
      </c>
      <c r="J388" s="4">
        <v>1.1312548E-2</v>
      </c>
      <c r="K388" s="4">
        <v>24.93986945</v>
      </c>
      <c r="L388" s="2">
        <v>6.5000000000000002E-2</v>
      </c>
      <c r="M388" s="4">
        <v>3</v>
      </c>
      <c r="N388" s="4">
        <v>82.700882840000006</v>
      </c>
      <c r="O388" s="4">
        <f t="shared" si="78"/>
        <v>1.8834202313903003</v>
      </c>
      <c r="P388" s="4">
        <f t="shared" si="79"/>
        <v>9.2910827322028933</v>
      </c>
      <c r="Q388" s="4">
        <f t="shared" si="83"/>
        <v>23.599350139795348</v>
      </c>
      <c r="R388" s="4">
        <f t="shared" si="80"/>
        <v>854.30606244627211</v>
      </c>
      <c r="S388" s="4">
        <f t="shared" si="81"/>
        <v>2053.126802322211</v>
      </c>
      <c r="T388" s="4">
        <f t="shared" si="82"/>
        <v>5440.786026153859</v>
      </c>
      <c r="U388" s="4">
        <v>23.6</v>
      </c>
      <c r="V388" s="4">
        <v>0.75</v>
      </c>
      <c r="W388" s="4">
        <v>0</v>
      </c>
      <c r="Y388" s="4">
        <f>AG386/Y382</f>
        <v>0.2622670875</v>
      </c>
    </row>
    <row r="389" spans="1:33" x14ac:dyDescent="0.25">
      <c r="A389" s="4" t="s">
        <v>97</v>
      </c>
      <c r="B389" s="4" t="s">
        <v>98</v>
      </c>
      <c r="C389" s="4">
        <v>8</v>
      </c>
      <c r="D389" s="4">
        <v>2</v>
      </c>
      <c r="E389" s="4">
        <f t="shared" si="77"/>
        <v>16</v>
      </c>
      <c r="F389" s="4">
        <v>27187.840120000001</v>
      </c>
      <c r="G389" s="4">
        <v>72047.776320000004</v>
      </c>
      <c r="H389" s="4">
        <v>11312.860269999999</v>
      </c>
      <c r="I389" s="4">
        <v>11.31286027</v>
      </c>
      <c r="J389" s="4">
        <v>1.1312859999999999E-2</v>
      </c>
      <c r="K389" s="4">
        <v>24.940558020000001</v>
      </c>
      <c r="L389" s="2">
        <v>6.5000000000000002E-2</v>
      </c>
      <c r="M389" s="4">
        <v>3</v>
      </c>
      <c r="N389" s="4">
        <v>82.701643930000003</v>
      </c>
      <c r="O389" s="4">
        <f t="shared" si="78"/>
        <v>1.8835411090205088</v>
      </c>
      <c r="P389" s="4">
        <f t="shared" si="79"/>
        <v>9.2912814947198665</v>
      </c>
      <c r="Q389" s="4">
        <f t="shared" si="83"/>
        <v>23.599854996588462</v>
      </c>
      <c r="R389" s="4">
        <f t="shared" si="80"/>
        <v>854.36089168224396</v>
      </c>
      <c r="S389" s="4">
        <f t="shared" si="81"/>
        <v>2053.2585716948906</v>
      </c>
      <c r="T389" s="4">
        <f t="shared" si="82"/>
        <v>5441.1352149914601</v>
      </c>
      <c r="U389" s="4">
        <v>23.6</v>
      </c>
      <c r="V389" s="4">
        <v>0.75</v>
      </c>
      <c r="W389" s="4">
        <v>0</v>
      </c>
      <c r="Y389" s="4">
        <f>Y387*Y388</f>
        <v>18.585856594488188</v>
      </c>
    </row>
    <row r="390" spans="1:33" x14ac:dyDescent="0.25">
      <c r="A390" s="4" t="s">
        <v>97</v>
      </c>
      <c r="B390" s="4" t="s">
        <v>98</v>
      </c>
      <c r="C390" s="4">
        <v>9</v>
      </c>
      <c r="D390" s="4">
        <v>2</v>
      </c>
      <c r="E390" s="4">
        <f t="shared" si="77"/>
        <v>18</v>
      </c>
      <c r="F390" s="4">
        <v>27188.59073</v>
      </c>
      <c r="G390" s="4">
        <v>72049.765429999999</v>
      </c>
      <c r="H390" s="4">
        <v>11313.1726</v>
      </c>
      <c r="I390" s="4">
        <v>11.3131726</v>
      </c>
      <c r="J390" s="4">
        <v>1.1313172999999999E-2</v>
      </c>
      <c r="K390" s="4">
        <v>24.941246580000001</v>
      </c>
      <c r="L390" s="2">
        <v>6.5000000000000002E-2</v>
      </c>
      <c r="M390" s="4">
        <v>3</v>
      </c>
      <c r="N390" s="4">
        <v>82.702405010000007</v>
      </c>
      <c r="O390" s="4">
        <f t="shared" si="78"/>
        <v>1.8835680811712319</v>
      </c>
      <c r="P390" s="4">
        <f t="shared" si="79"/>
        <v>9.2913258446321105</v>
      </c>
      <c r="Q390" s="4">
        <f t="shared" si="83"/>
        <v>23.599967645365563</v>
      </c>
      <c r="R390" s="4">
        <f t="shared" si="80"/>
        <v>854.37312605856425</v>
      </c>
      <c r="S390" s="4">
        <f t="shared" si="81"/>
        <v>2053.2879741854463</v>
      </c>
      <c r="T390" s="4">
        <f t="shared" si="82"/>
        <v>5441.2131315914321</v>
      </c>
      <c r="U390" s="4">
        <v>23.6</v>
      </c>
      <c r="V390" s="4">
        <v>0.75</v>
      </c>
      <c r="W390" s="4">
        <v>0</v>
      </c>
      <c r="Y390" s="2">
        <f>Y389/2*2.54</f>
        <v>23.604037875</v>
      </c>
      <c r="Z390" s="2" t="s">
        <v>685</v>
      </c>
    </row>
    <row r="391" spans="1:33" x14ac:dyDescent="0.25">
      <c r="A391" s="4" t="s">
        <v>97</v>
      </c>
      <c r="B391" s="4" t="s">
        <v>98</v>
      </c>
      <c r="C391" s="4">
        <v>10</v>
      </c>
      <c r="D391" s="4">
        <v>2</v>
      </c>
      <c r="E391" s="4">
        <f t="shared" si="77"/>
        <v>20</v>
      </c>
      <c r="F391" s="4">
        <v>27189.341339999999</v>
      </c>
      <c r="G391" s="4">
        <v>72051.754549999998</v>
      </c>
      <c r="H391" s="4">
        <v>11313.484930000001</v>
      </c>
      <c r="I391" s="4">
        <v>11.31348493</v>
      </c>
      <c r="J391" s="4">
        <v>1.1313485E-2</v>
      </c>
      <c r="K391" s="4">
        <v>24.941935149999999</v>
      </c>
      <c r="L391" s="2">
        <v>6.5000000000000002E-2</v>
      </c>
      <c r="M391" s="4">
        <v>3</v>
      </c>
      <c r="N391" s="4">
        <v>82.703166069999995</v>
      </c>
      <c r="O391" s="4">
        <f t="shared" si="78"/>
        <v>1.8835740995066796</v>
      </c>
      <c r="P391" s="4">
        <f t="shared" si="79"/>
        <v>9.2913357404351338</v>
      </c>
      <c r="Q391" s="4">
        <f t="shared" si="83"/>
        <v>23.599992780705239</v>
      </c>
      <c r="R391" s="4">
        <f t="shared" si="80"/>
        <v>854.37585593284996</v>
      </c>
      <c r="S391" s="4">
        <f t="shared" si="81"/>
        <v>2053.2945348061762</v>
      </c>
      <c r="T391" s="4">
        <f t="shared" si="82"/>
        <v>5441.2305172363667</v>
      </c>
      <c r="U391" s="4">
        <v>23.6</v>
      </c>
      <c r="V391" s="4">
        <v>0.75</v>
      </c>
      <c r="W391" s="4">
        <v>0</v>
      </c>
    </row>
    <row r="392" spans="1:33" x14ac:dyDescent="0.25">
      <c r="A392" s="4" t="s">
        <v>99</v>
      </c>
      <c r="B392" s="4" t="s">
        <v>100</v>
      </c>
      <c r="C392" s="4">
        <v>1</v>
      </c>
      <c r="D392" s="4">
        <v>2</v>
      </c>
      <c r="E392" s="4">
        <f t="shared" si="77"/>
        <v>2</v>
      </c>
      <c r="F392" s="4">
        <v>127.5414564</v>
      </c>
      <c r="G392" s="4">
        <v>337.98485950000003</v>
      </c>
      <c r="H392" s="4">
        <v>53.070000010000001</v>
      </c>
      <c r="I392" s="4">
        <v>5.3069999999999999E-2</v>
      </c>
      <c r="J392" s="4">
        <v>5.3100000000000003E-5</v>
      </c>
      <c r="K392" s="4">
        <v>0.11699918300000001</v>
      </c>
      <c r="L392" s="4">
        <v>1.4999999999999999E-2</v>
      </c>
      <c r="M392" s="4">
        <v>3.1</v>
      </c>
      <c r="N392" s="4">
        <v>13.955988079999999</v>
      </c>
      <c r="O392" s="4">
        <f t="shared" si="78"/>
        <v>7.7526309958411796E-2</v>
      </c>
      <c r="P392" s="4">
        <f t="shared" si="79"/>
        <v>4.8113930373485632</v>
      </c>
      <c r="Q392" s="4">
        <f t="shared" si="83"/>
        <v>12.22093831486535</v>
      </c>
      <c r="R392" s="4">
        <f t="shared" si="80"/>
        <v>35.165384491845217</v>
      </c>
      <c r="S392" s="4">
        <f t="shared" si="81"/>
        <v>84.511858908544141</v>
      </c>
      <c r="T392" s="4">
        <f t="shared" si="82"/>
        <v>223.95642610764196</v>
      </c>
      <c r="U392" s="4">
        <v>42.4</v>
      </c>
      <c r="V392" s="4">
        <v>0.17</v>
      </c>
      <c r="W392" s="4">
        <v>0</v>
      </c>
      <c r="Y392" s="4" t="s">
        <v>667</v>
      </c>
    </row>
    <row r="393" spans="1:33" x14ac:dyDescent="0.25">
      <c r="A393" s="4" t="s">
        <v>99</v>
      </c>
      <c r="B393" s="4" t="s">
        <v>100</v>
      </c>
      <c r="C393" s="4">
        <v>2</v>
      </c>
      <c r="D393" s="4">
        <v>2</v>
      </c>
      <c r="E393" s="4">
        <f t="shared" si="77"/>
        <v>4</v>
      </c>
      <c r="F393" s="4">
        <v>347.4885845</v>
      </c>
      <c r="G393" s="4">
        <v>920.84474890000001</v>
      </c>
      <c r="H393" s="4">
        <v>144.59</v>
      </c>
      <c r="I393" s="4">
        <v>0.14459</v>
      </c>
      <c r="J393" s="4">
        <v>1.4459E-4</v>
      </c>
      <c r="K393" s="4">
        <v>0.31876600599999999</v>
      </c>
      <c r="L393" s="4">
        <v>1.4999999999999999E-2</v>
      </c>
      <c r="M393" s="4">
        <v>3.1</v>
      </c>
      <c r="N393" s="4">
        <v>19.283082140000001</v>
      </c>
      <c r="O393" s="4">
        <f t="shared" si="78"/>
        <v>0.41032704300266931</v>
      </c>
      <c r="P393" s="4">
        <f t="shared" si="79"/>
        <v>8.2359998124799212</v>
      </c>
      <c r="Q393" s="4">
        <f t="shared" si="83"/>
        <v>20.919439523699001</v>
      </c>
      <c r="R393" s="4">
        <f t="shared" si="80"/>
        <v>186.12143725570363</v>
      </c>
      <c r="S393" s="4">
        <f t="shared" si="81"/>
        <v>447.29977711055909</v>
      </c>
      <c r="T393" s="4">
        <f t="shared" si="82"/>
        <v>1185.3444093429816</v>
      </c>
      <c r="U393" s="4">
        <v>42.4</v>
      </c>
      <c r="V393" s="4">
        <v>0.17</v>
      </c>
      <c r="W393" s="4">
        <v>0</v>
      </c>
    </row>
    <row r="394" spans="1:33" x14ac:dyDescent="0.25">
      <c r="A394" s="4" t="s">
        <v>99</v>
      </c>
      <c r="B394" s="4" t="s">
        <v>100</v>
      </c>
      <c r="C394" s="4">
        <v>3</v>
      </c>
      <c r="D394" s="4">
        <v>2</v>
      </c>
      <c r="E394" s="4">
        <f t="shared" si="77"/>
        <v>6</v>
      </c>
      <c r="F394" s="4">
        <v>732.42009129999997</v>
      </c>
      <c r="G394" s="4">
        <v>1940.9132420000001</v>
      </c>
      <c r="H394" s="4">
        <v>304.76</v>
      </c>
      <c r="I394" s="4">
        <v>0.30475999999999998</v>
      </c>
      <c r="J394" s="4">
        <v>3.0476E-4</v>
      </c>
      <c r="K394" s="4">
        <v>0.67187999099999995</v>
      </c>
      <c r="L394" s="4">
        <v>1.4999999999999999E-2</v>
      </c>
      <c r="M394" s="4">
        <v>3.1</v>
      </c>
      <c r="N394" s="4">
        <v>24.526434699999999</v>
      </c>
      <c r="O394" s="4">
        <f t="shared" si="78"/>
        <v>0.9165685900879792</v>
      </c>
      <c r="P394" s="4">
        <f t="shared" si="79"/>
        <v>10.673533282150188</v>
      </c>
      <c r="Q394" s="4">
        <f t="shared" si="83"/>
        <v>27.110774536661477</v>
      </c>
      <c r="R394" s="4">
        <f t="shared" si="80"/>
        <v>415.7490134753287</v>
      </c>
      <c r="S394" s="4">
        <f t="shared" si="81"/>
        <v>999.1564851606073</v>
      </c>
      <c r="T394" s="4">
        <f t="shared" si="82"/>
        <v>2647.7646856756091</v>
      </c>
      <c r="U394" s="4">
        <v>42.4</v>
      </c>
      <c r="V394" s="4">
        <v>0.17</v>
      </c>
      <c r="W394" s="4">
        <v>0</v>
      </c>
    </row>
    <row r="395" spans="1:33" x14ac:dyDescent="0.25">
      <c r="A395" s="4" t="s">
        <v>99</v>
      </c>
      <c r="B395" s="4" t="s">
        <v>100</v>
      </c>
      <c r="C395" s="4">
        <v>4</v>
      </c>
      <c r="D395" s="4">
        <v>2</v>
      </c>
      <c r="E395" s="4">
        <f t="shared" si="77"/>
        <v>8</v>
      </c>
      <c r="F395" s="4">
        <v>1115.2006730000001</v>
      </c>
      <c r="G395" s="4">
        <v>2955.281782</v>
      </c>
      <c r="H395" s="4">
        <v>464.03500000000003</v>
      </c>
      <c r="I395" s="4">
        <v>0.46403499999999998</v>
      </c>
      <c r="J395" s="4">
        <v>4.6403500000000001E-4</v>
      </c>
      <c r="K395" s="4">
        <v>1.023020842</v>
      </c>
      <c r="L395" s="4">
        <v>1.4999999999999999E-2</v>
      </c>
      <c r="M395" s="4">
        <v>3.1</v>
      </c>
      <c r="N395" s="4">
        <v>28.088937770000001</v>
      </c>
      <c r="O395" s="4">
        <f t="shared" si="78"/>
        <v>1.4619718504402728</v>
      </c>
      <c r="P395" s="4">
        <f t="shared" si="79"/>
        <v>12.40849726660206</v>
      </c>
      <c r="Q395" s="4">
        <f t="shared" si="83"/>
        <v>31.517583057169233</v>
      </c>
      <c r="R395" s="4">
        <f t="shared" si="80"/>
        <v>663.1400651542092</v>
      </c>
      <c r="S395" s="4">
        <f t="shared" si="81"/>
        <v>1593.7035932569313</v>
      </c>
      <c r="T395" s="4">
        <f t="shared" si="82"/>
        <v>4223.3145221308678</v>
      </c>
      <c r="U395" s="4">
        <v>42.4</v>
      </c>
      <c r="V395" s="4">
        <v>0.17</v>
      </c>
      <c r="W395" s="4">
        <v>0</v>
      </c>
    </row>
    <row r="396" spans="1:33" x14ac:dyDescent="0.25">
      <c r="A396" s="4" t="s">
        <v>99</v>
      </c>
      <c r="B396" s="4" t="s">
        <v>100</v>
      </c>
      <c r="C396" s="4">
        <v>5</v>
      </c>
      <c r="D396" s="4">
        <v>2</v>
      </c>
      <c r="E396" s="4">
        <f t="shared" si="77"/>
        <v>10</v>
      </c>
      <c r="F396" s="4">
        <v>1550.4325879999999</v>
      </c>
      <c r="G396" s="4">
        <v>4108.6463590000003</v>
      </c>
      <c r="H396" s="4">
        <v>645.13499990000003</v>
      </c>
      <c r="I396" s="4">
        <v>0.64513500000000001</v>
      </c>
      <c r="J396" s="4">
        <v>6.4513500000000002E-4</v>
      </c>
      <c r="K396" s="4">
        <v>1.422277523</v>
      </c>
      <c r="L396" s="4">
        <v>1.4999999999999999E-2</v>
      </c>
      <c r="M396" s="4">
        <v>3.1</v>
      </c>
      <c r="N396" s="4">
        <v>31.238959699999999</v>
      </c>
      <c r="O396" s="4">
        <f t="shared" si="78"/>
        <v>1.9618642084198317</v>
      </c>
      <c r="P396" s="4">
        <f t="shared" si="79"/>
        <v>13.643393141796873</v>
      </c>
      <c r="Q396" s="4">
        <f t="shared" si="83"/>
        <v>34.654218580164056</v>
      </c>
      <c r="R396" s="4">
        <f t="shared" si="80"/>
        <v>889.88769421479969</v>
      </c>
      <c r="S396" s="4">
        <f t="shared" si="81"/>
        <v>2138.6390151761589</v>
      </c>
      <c r="T396" s="4">
        <f t="shared" si="82"/>
        <v>5667.393390216821</v>
      </c>
      <c r="U396" s="4">
        <v>42.4</v>
      </c>
      <c r="V396" s="4">
        <v>0.17</v>
      </c>
      <c r="W396" s="4">
        <v>0</v>
      </c>
    </row>
    <row r="397" spans="1:33" x14ac:dyDescent="0.25">
      <c r="A397" s="4" t="s">
        <v>99</v>
      </c>
      <c r="B397" s="4" t="s">
        <v>100</v>
      </c>
      <c r="C397" s="4">
        <v>6</v>
      </c>
      <c r="D397" s="4">
        <v>2</v>
      </c>
      <c r="E397" s="4">
        <f t="shared" si="77"/>
        <v>12</v>
      </c>
      <c r="F397" s="4">
        <v>1976.4359529999999</v>
      </c>
      <c r="G397" s="4">
        <v>5237.5552749999997</v>
      </c>
      <c r="H397" s="4">
        <v>822.39499999999998</v>
      </c>
      <c r="I397" s="4">
        <v>0.82239499999999999</v>
      </c>
      <c r="J397" s="4">
        <v>8.2239499999999996E-4</v>
      </c>
      <c r="K397" s="4">
        <v>1.813068465</v>
      </c>
      <c r="L397" s="4">
        <v>1.4999999999999999E-2</v>
      </c>
      <c r="M397" s="4">
        <v>3.1</v>
      </c>
      <c r="N397" s="4">
        <v>33.783620839999998</v>
      </c>
      <c r="O397" s="4">
        <f t="shared" si="78"/>
        <v>2.3808082026159325</v>
      </c>
      <c r="P397" s="4">
        <f t="shared" si="79"/>
        <v>14.522355377462496</v>
      </c>
      <c r="Q397" s="4">
        <f t="shared" si="83"/>
        <v>36.88678265875474</v>
      </c>
      <c r="R397" s="4">
        <f t="shared" si="80"/>
        <v>1079.9177194327967</v>
      </c>
      <c r="S397" s="4">
        <f t="shared" si="81"/>
        <v>2595.3321784013383</v>
      </c>
      <c r="T397" s="4">
        <f t="shared" si="82"/>
        <v>6877.6302727635466</v>
      </c>
      <c r="U397" s="4">
        <v>42.4</v>
      </c>
      <c r="V397" s="4">
        <v>0.17</v>
      </c>
      <c r="W397" s="4">
        <v>0</v>
      </c>
    </row>
    <row r="398" spans="1:33" x14ac:dyDescent="0.25">
      <c r="A398" s="4" t="s">
        <v>99</v>
      </c>
      <c r="B398" s="4" t="s">
        <v>100</v>
      </c>
      <c r="C398" s="4">
        <v>7</v>
      </c>
      <c r="D398" s="4">
        <v>2</v>
      </c>
      <c r="E398" s="4">
        <f t="shared" si="77"/>
        <v>14</v>
      </c>
      <c r="F398" s="4">
        <v>2275.6669069999998</v>
      </c>
      <c r="G398" s="4">
        <v>6030.517304</v>
      </c>
      <c r="H398" s="4">
        <v>946.90499999999997</v>
      </c>
      <c r="I398" s="4">
        <v>0.946905</v>
      </c>
      <c r="J398" s="4">
        <v>9.4690499999999995E-4</v>
      </c>
      <c r="K398" s="4">
        <v>2.0875657009999999</v>
      </c>
      <c r="L398" s="4">
        <v>1.4999999999999999E-2</v>
      </c>
      <c r="M398" s="4">
        <v>3.1</v>
      </c>
      <c r="N398" s="4">
        <v>35.355460659999999</v>
      </c>
      <c r="O398" s="4">
        <f t="shared" si="78"/>
        <v>2.7133679201056804</v>
      </c>
      <c r="P398" s="4">
        <f t="shared" si="79"/>
        <v>15.147974611638366</v>
      </c>
      <c r="Q398" s="4">
        <f t="shared" si="83"/>
        <v>38.475855513561449</v>
      </c>
      <c r="R398" s="4">
        <f t="shared" si="80"/>
        <v>1230.764449250066</v>
      </c>
      <c r="S398" s="4">
        <f t="shared" si="81"/>
        <v>2957.8573642154915</v>
      </c>
      <c r="T398" s="4">
        <f t="shared" si="82"/>
        <v>7838.322015171052</v>
      </c>
      <c r="U398" s="4">
        <v>42.4</v>
      </c>
      <c r="V398" s="4">
        <v>0.17</v>
      </c>
      <c r="W398" s="4">
        <v>0</v>
      </c>
    </row>
    <row r="399" spans="1:33" x14ac:dyDescent="0.25">
      <c r="A399" s="4" t="s">
        <v>99</v>
      </c>
      <c r="B399" s="4" t="s">
        <v>100</v>
      </c>
      <c r="C399" s="4">
        <v>8</v>
      </c>
      <c r="D399" s="4">
        <v>2</v>
      </c>
      <c r="E399" s="4">
        <f t="shared" si="77"/>
        <v>16</v>
      </c>
      <c r="F399" s="4">
        <v>2451.3338140000001</v>
      </c>
      <c r="G399" s="4">
        <v>6496.0346079999999</v>
      </c>
      <c r="H399" s="4">
        <v>1020</v>
      </c>
      <c r="I399" s="4">
        <v>1.02</v>
      </c>
      <c r="J399" s="4">
        <v>1.0200000000000001E-3</v>
      </c>
      <c r="K399" s="4">
        <v>2.2487124000000001</v>
      </c>
      <c r="L399" s="4">
        <v>1.4999999999999999E-2</v>
      </c>
      <c r="M399" s="4">
        <v>3.1</v>
      </c>
      <c r="N399" s="4">
        <v>36.213778660000003</v>
      </c>
      <c r="O399" s="4">
        <f t="shared" si="78"/>
        <v>2.9683492422888915</v>
      </c>
      <c r="P399" s="4">
        <f t="shared" si="79"/>
        <v>15.593271815874219</v>
      </c>
      <c r="Q399" s="4">
        <f t="shared" si="83"/>
        <v>39.606910412320516</v>
      </c>
      <c r="R399" s="4">
        <f t="shared" si="80"/>
        <v>1346.4221690308948</v>
      </c>
      <c r="S399" s="4">
        <f t="shared" si="81"/>
        <v>3235.8139125952775</v>
      </c>
      <c r="T399" s="4">
        <f t="shared" si="82"/>
        <v>8574.9068683774858</v>
      </c>
      <c r="U399" s="4">
        <v>42.4</v>
      </c>
      <c r="V399" s="4">
        <v>0.17</v>
      </c>
      <c r="W399" s="4">
        <v>0</v>
      </c>
    </row>
    <row r="400" spans="1:33" x14ac:dyDescent="0.25">
      <c r="A400" s="4" t="s">
        <v>99</v>
      </c>
      <c r="B400" s="4" t="s">
        <v>100</v>
      </c>
      <c r="C400" s="4">
        <v>9</v>
      </c>
      <c r="D400" s="4">
        <v>2</v>
      </c>
      <c r="E400" s="4">
        <f t="shared" si="77"/>
        <v>18</v>
      </c>
      <c r="F400" s="4">
        <v>2643.5952900000002</v>
      </c>
      <c r="G400" s="4">
        <v>7005.5275179999999</v>
      </c>
      <c r="H400" s="4">
        <v>1100</v>
      </c>
      <c r="I400" s="4">
        <v>1.1000000000000001</v>
      </c>
      <c r="J400" s="4">
        <v>1.1000000000000001E-3</v>
      </c>
      <c r="K400" s="4">
        <v>2.4250820000000002</v>
      </c>
      <c r="L400" s="4">
        <v>1.4999999999999999E-2</v>
      </c>
      <c r="M400" s="4">
        <v>3.1</v>
      </c>
      <c r="N400" s="4">
        <v>37.106677779999998</v>
      </c>
      <c r="O400" s="4">
        <f t="shared" si="78"/>
        <v>3.1594085870510749</v>
      </c>
      <c r="P400" s="4">
        <f t="shared" si="79"/>
        <v>15.91022115065846</v>
      </c>
      <c r="Q400" s="4">
        <f t="shared" si="83"/>
        <v>40.411961722672487</v>
      </c>
      <c r="R400" s="4">
        <f t="shared" si="80"/>
        <v>1433.0853330964405</v>
      </c>
      <c r="S400" s="4">
        <f t="shared" si="81"/>
        <v>3444.088760145255</v>
      </c>
      <c r="T400" s="4">
        <f t="shared" si="82"/>
        <v>9126.8352143849261</v>
      </c>
      <c r="U400" s="4">
        <v>42.4</v>
      </c>
      <c r="V400" s="4">
        <v>0.17</v>
      </c>
      <c r="W400" s="4">
        <v>0</v>
      </c>
    </row>
    <row r="401" spans="1:34" x14ac:dyDescent="0.25">
      <c r="A401" s="4" t="s">
        <v>99</v>
      </c>
      <c r="B401" s="4" t="s">
        <v>100</v>
      </c>
      <c r="C401" s="4">
        <v>10</v>
      </c>
      <c r="D401" s="4">
        <v>2</v>
      </c>
      <c r="E401" s="4">
        <f t="shared" si="77"/>
        <v>20</v>
      </c>
      <c r="F401" s="4">
        <v>3076.18361</v>
      </c>
      <c r="G401" s="4">
        <v>8151.8865660000001</v>
      </c>
      <c r="H401" s="4">
        <v>1280</v>
      </c>
      <c r="I401" s="4">
        <v>1.28</v>
      </c>
      <c r="J401" s="4">
        <v>1.2800000000000001E-3</v>
      </c>
      <c r="K401" s="4">
        <v>2.8219135999999998</v>
      </c>
      <c r="L401" s="4">
        <v>1.4999999999999999E-2</v>
      </c>
      <c r="M401" s="4">
        <v>3.1</v>
      </c>
      <c r="N401" s="4">
        <v>38.965787259999999</v>
      </c>
      <c r="O401" s="4">
        <f t="shared" si="78"/>
        <v>3.3003609426445943</v>
      </c>
      <c r="P401" s="4">
        <f t="shared" si="79"/>
        <v>16.135816280977231</v>
      </c>
      <c r="Q401" s="4">
        <f t="shared" si="83"/>
        <v>40.984973353682172</v>
      </c>
      <c r="R401" s="4">
        <f t="shared" si="80"/>
        <v>1497.020322161912</v>
      </c>
      <c r="S401" s="4">
        <f t="shared" si="81"/>
        <v>3597.7417019031764</v>
      </c>
      <c r="T401" s="4">
        <f t="shared" si="82"/>
        <v>9534.0155100434167</v>
      </c>
      <c r="U401" s="4">
        <v>42.4</v>
      </c>
      <c r="V401" s="4">
        <v>0.17</v>
      </c>
      <c r="W401" s="4">
        <v>0</v>
      </c>
    </row>
    <row r="402" spans="1:34" x14ac:dyDescent="0.25">
      <c r="A402" s="4" t="s">
        <v>101</v>
      </c>
      <c r="B402" s="4" t="s">
        <v>102</v>
      </c>
      <c r="C402" s="4">
        <v>1</v>
      </c>
      <c r="D402" s="4">
        <v>2</v>
      </c>
      <c r="E402" s="4">
        <f t="shared" si="77"/>
        <v>2</v>
      </c>
      <c r="F402" s="4">
        <v>127.5414564</v>
      </c>
      <c r="G402" s="4">
        <v>337.98485950000003</v>
      </c>
      <c r="H402" s="4">
        <v>53.070000010000001</v>
      </c>
      <c r="I402" s="4">
        <v>5.3069999999999999E-2</v>
      </c>
      <c r="J402" s="4">
        <v>5.3100000000000003E-5</v>
      </c>
      <c r="K402" s="4">
        <v>0.11699918300000001</v>
      </c>
      <c r="L402" s="4">
        <v>1.2E-2</v>
      </c>
      <c r="M402" s="4">
        <v>3.1</v>
      </c>
      <c r="N402" s="4">
        <v>14.99760408</v>
      </c>
      <c r="O402" s="4">
        <f t="shared" si="78"/>
        <v>1.048811704075304</v>
      </c>
      <c r="P402" s="4">
        <f t="shared" si="79"/>
        <v>11.979838750679438</v>
      </c>
      <c r="Q402" s="4">
        <f t="shared" si="83"/>
        <v>30.428790426725772</v>
      </c>
      <c r="R402" s="2">
        <f t="shared" si="80"/>
        <v>475.73355230166828</v>
      </c>
      <c r="S402" s="2">
        <f t="shared" si="81"/>
        <v>1143.3154345149444</v>
      </c>
      <c r="T402" s="2">
        <f t="shared" si="82"/>
        <v>3029.7859014646024</v>
      </c>
      <c r="U402" s="4">
        <f t="shared" ref="U402:U411" si="84">$AH$404</f>
        <v>150.03333333333333</v>
      </c>
      <c r="V402" s="4">
        <f t="shared" ref="V402:V411" si="85">$AH$405</f>
        <v>0.11333333333333334</v>
      </c>
      <c r="W402" s="4">
        <v>0</v>
      </c>
      <c r="Y402" s="4" t="s">
        <v>686</v>
      </c>
      <c r="Z402" s="4" t="s">
        <v>687</v>
      </c>
      <c r="AA402" s="4" t="s">
        <v>688</v>
      </c>
      <c r="AB402" s="4" t="s">
        <v>689</v>
      </c>
      <c r="AC402" s="4" t="s">
        <v>690</v>
      </c>
      <c r="AD402" s="4" t="s">
        <v>691</v>
      </c>
      <c r="AE402" s="4" t="s">
        <v>692</v>
      </c>
      <c r="AF402" s="4" t="s">
        <v>693</v>
      </c>
    </row>
    <row r="403" spans="1:34" x14ac:dyDescent="0.25">
      <c r="A403" s="4" t="s">
        <v>101</v>
      </c>
      <c r="B403" s="4" t="s">
        <v>102</v>
      </c>
      <c r="C403" s="4">
        <v>2</v>
      </c>
      <c r="D403" s="4">
        <v>2</v>
      </c>
      <c r="E403" s="4">
        <f t="shared" si="77"/>
        <v>4</v>
      </c>
      <c r="F403" s="4">
        <v>347.4885845</v>
      </c>
      <c r="G403" s="4">
        <v>920.84474890000001</v>
      </c>
      <c r="H403" s="4">
        <v>144.59</v>
      </c>
      <c r="I403" s="4">
        <v>0.14459</v>
      </c>
      <c r="J403" s="4">
        <v>1.4459E-4</v>
      </c>
      <c r="K403" s="4">
        <v>0.31876600599999999</v>
      </c>
      <c r="L403" s="4">
        <v>1.2E-2</v>
      </c>
      <c r="M403" s="4">
        <v>3.1</v>
      </c>
      <c r="N403" s="4">
        <v>20.722289929999999</v>
      </c>
      <c r="O403" s="4">
        <f t="shared" si="78"/>
        <v>3.1180781451313928</v>
      </c>
      <c r="P403" s="4">
        <f t="shared" si="79"/>
        <v>17.025220173825382</v>
      </c>
      <c r="Q403" s="4">
        <f t="shared" si="83"/>
        <v>43.244059241516467</v>
      </c>
      <c r="R403" s="2">
        <f t="shared" si="80"/>
        <v>1414.3381376978314</v>
      </c>
      <c r="S403" s="2">
        <f t="shared" si="81"/>
        <v>3399.0342170099289</v>
      </c>
      <c r="T403" s="2">
        <f t="shared" si="82"/>
        <v>9007.4406750763119</v>
      </c>
      <c r="U403" s="4">
        <f t="shared" si="84"/>
        <v>150.03333333333333</v>
      </c>
      <c r="V403" s="4">
        <f t="shared" si="85"/>
        <v>0.11333333333333334</v>
      </c>
      <c r="W403" s="4">
        <v>1</v>
      </c>
      <c r="X403" s="4" t="s">
        <v>422</v>
      </c>
      <c r="Y403" s="4">
        <v>230</v>
      </c>
      <c r="AB403" s="4">
        <v>152</v>
      </c>
      <c r="AC403" s="4">
        <v>403</v>
      </c>
      <c r="AE403" s="4">
        <v>143</v>
      </c>
      <c r="AF403" s="4">
        <v>100</v>
      </c>
      <c r="AH403" s="4">
        <f>AVERAGE(Y403:AF403)</f>
        <v>205.6</v>
      </c>
    </row>
    <row r="404" spans="1:34" x14ac:dyDescent="0.25">
      <c r="A404" s="4" t="s">
        <v>101</v>
      </c>
      <c r="B404" s="4" t="s">
        <v>102</v>
      </c>
      <c r="C404" s="4">
        <v>3</v>
      </c>
      <c r="D404" s="4">
        <v>2</v>
      </c>
      <c r="E404" s="4">
        <f t="shared" si="77"/>
        <v>6</v>
      </c>
      <c r="F404" s="4">
        <v>732.42009129999997</v>
      </c>
      <c r="G404" s="4">
        <v>1940.9132420000001</v>
      </c>
      <c r="H404" s="4">
        <v>304.76</v>
      </c>
      <c r="I404" s="4">
        <v>0.30475999999999998</v>
      </c>
      <c r="J404" s="4">
        <v>3.0476E-4</v>
      </c>
      <c r="K404" s="4">
        <v>0.67187999099999995</v>
      </c>
      <c r="L404" s="4">
        <v>1.2E-2</v>
      </c>
      <c r="M404" s="4">
        <v>3.1</v>
      </c>
      <c r="N404" s="4">
        <v>26.35698417</v>
      </c>
      <c r="O404" s="4">
        <f t="shared" si="78"/>
        <v>6.4555947235383959</v>
      </c>
      <c r="P404" s="4">
        <f t="shared" si="79"/>
        <v>21.530004077517109</v>
      </c>
      <c r="Q404" s="4">
        <f t="shared" si="83"/>
        <v>54.686210356893454</v>
      </c>
      <c r="R404" s="2">
        <f t="shared" si="80"/>
        <v>2928.2119927871449</v>
      </c>
      <c r="S404" s="2">
        <f t="shared" si="81"/>
        <v>7037.2794827857379</v>
      </c>
      <c r="T404" s="2">
        <f t="shared" si="82"/>
        <v>18648.790629382205</v>
      </c>
      <c r="U404" s="4">
        <f t="shared" si="84"/>
        <v>150.03333333333333</v>
      </c>
      <c r="V404" s="4">
        <f t="shared" si="85"/>
        <v>0.11333333333333334</v>
      </c>
      <c r="W404" s="4">
        <v>2</v>
      </c>
      <c r="X404" s="4" t="s">
        <v>18</v>
      </c>
      <c r="AC404" s="4">
        <v>236</v>
      </c>
      <c r="AE404" s="4">
        <v>144</v>
      </c>
      <c r="AF404" s="4">
        <v>70.099999999999994</v>
      </c>
      <c r="AH404" s="4">
        <f>AVERAGE(Y404:AF404)</f>
        <v>150.03333333333333</v>
      </c>
    </row>
    <row r="405" spans="1:34" x14ac:dyDescent="0.25">
      <c r="A405" s="4" t="s">
        <v>101</v>
      </c>
      <c r="B405" s="4" t="s">
        <v>102</v>
      </c>
      <c r="C405" s="4">
        <v>4</v>
      </c>
      <c r="D405" s="4">
        <v>2</v>
      </c>
      <c r="E405" s="4">
        <f t="shared" si="77"/>
        <v>8</v>
      </c>
      <c r="F405" s="4">
        <v>1115.2006730000001</v>
      </c>
      <c r="G405" s="4">
        <v>2955.281782</v>
      </c>
      <c r="H405" s="4">
        <v>464.03500000000003</v>
      </c>
      <c r="I405" s="4">
        <v>0.46403499999999998</v>
      </c>
      <c r="J405" s="4">
        <v>4.6403500000000001E-4</v>
      </c>
      <c r="K405" s="4">
        <v>1.023020842</v>
      </c>
      <c r="L405" s="4">
        <v>1.2E-2</v>
      </c>
      <c r="M405" s="4">
        <v>3.1</v>
      </c>
      <c r="N405" s="4">
        <v>30.185377429999999</v>
      </c>
      <c r="O405" s="4">
        <f t="shared" si="78"/>
        <v>10.977986601158317</v>
      </c>
      <c r="P405" s="4">
        <f t="shared" si="79"/>
        <v>25.552113868040497</v>
      </c>
      <c r="Q405" s="4">
        <f t="shared" si="83"/>
        <v>64.902369224822863</v>
      </c>
      <c r="R405" s="2">
        <f t="shared" si="80"/>
        <v>4979.5368821648708</v>
      </c>
      <c r="S405" s="2">
        <f t="shared" si="81"/>
        <v>11967.163860045352</v>
      </c>
      <c r="T405" s="2">
        <f t="shared" si="82"/>
        <v>31712.984229120182</v>
      </c>
      <c r="U405" s="4">
        <f t="shared" si="84"/>
        <v>150.03333333333333</v>
      </c>
      <c r="V405" s="4">
        <f t="shared" si="85"/>
        <v>0.11333333333333334</v>
      </c>
      <c r="W405" s="4">
        <v>3</v>
      </c>
      <c r="X405" s="4" t="s">
        <v>19</v>
      </c>
      <c r="AC405" s="4">
        <v>0.1</v>
      </c>
      <c r="AE405" s="4">
        <v>0.04</v>
      </c>
      <c r="AF405" s="4">
        <v>0.2</v>
      </c>
      <c r="AH405" s="4">
        <f>AVERAGE(Y405:AF405)</f>
        <v>0.11333333333333334</v>
      </c>
    </row>
    <row r="406" spans="1:34" x14ac:dyDescent="0.25">
      <c r="A406" s="4" t="s">
        <v>101</v>
      </c>
      <c r="B406" s="4" t="s">
        <v>102</v>
      </c>
      <c r="C406" s="4">
        <v>5</v>
      </c>
      <c r="D406" s="4">
        <v>2</v>
      </c>
      <c r="E406" s="4">
        <f t="shared" si="77"/>
        <v>10</v>
      </c>
      <c r="F406" s="4">
        <v>1550.4325879999999</v>
      </c>
      <c r="G406" s="4">
        <v>4108.6463590000003</v>
      </c>
      <c r="H406" s="4">
        <v>645.13499990000003</v>
      </c>
      <c r="I406" s="4">
        <v>0.64513500000000001</v>
      </c>
      <c r="J406" s="4">
        <v>6.4513500000000002E-4</v>
      </c>
      <c r="K406" s="4">
        <v>1.422277523</v>
      </c>
      <c r="L406" s="4">
        <v>1.2E-2</v>
      </c>
      <c r="M406" s="4">
        <v>3.1</v>
      </c>
      <c r="N406" s="4">
        <v>33.570503690000002</v>
      </c>
      <c r="O406" s="4">
        <f t="shared" si="78"/>
        <v>16.503194668098537</v>
      </c>
      <c r="P406" s="4">
        <f t="shared" si="79"/>
        <v>29.143266632053564</v>
      </c>
      <c r="Q406" s="4">
        <f t="shared" si="83"/>
        <v>74.023897245416052</v>
      </c>
      <c r="R406" s="2">
        <f t="shared" si="80"/>
        <v>7485.7320844855512</v>
      </c>
      <c r="S406" s="2">
        <f t="shared" si="81"/>
        <v>17990.223707006851</v>
      </c>
      <c r="T406" s="2">
        <f t="shared" si="82"/>
        <v>47674.092823568157</v>
      </c>
      <c r="U406" s="4">
        <f t="shared" si="84"/>
        <v>150.03333333333333</v>
      </c>
      <c r="V406" s="4">
        <f t="shared" si="85"/>
        <v>0.11333333333333334</v>
      </c>
      <c r="W406" s="4">
        <v>4</v>
      </c>
      <c r="X406" s="4" t="s">
        <v>477</v>
      </c>
    </row>
    <row r="407" spans="1:34" x14ac:dyDescent="0.25">
      <c r="A407" s="4" t="s">
        <v>101</v>
      </c>
      <c r="B407" s="4" t="s">
        <v>102</v>
      </c>
      <c r="C407" s="4">
        <v>6</v>
      </c>
      <c r="D407" s="4">
        <v>2</v>
      </c>
      <c r="E407" s="4">
        <f t="shared" si="77"/>
        <v>12</v>
      </c>
      <c r="F407" s="4">
        <v>1976.4359529999999</v>
      </c>
      <c r="G407" s="4">
        <v>5237.5552749999997</v>
      </c>
      <c r="H407" s="4">
        <v>822.39499999999998</v>
      </c>
      <c r="I407" s="4">
        <v>0.82239499999999999</v>
      </c>
      <c r="J407" s="4">
        <v>8.2239499999999996E-4</v>
      </c>
      <c r="K407" s="4">
        <v>1.813068465</v>
      </c>
      <c r="L407" s="4">
        <v>1.2E-2</v>
      </c>
      <c r="M407" s="4">
        <v>3.1</v>
      </c>
      <c r="N407" s="4">
        <v>36.305087579999999</v>
      </c>
      <c r="O407" s="4">
        <f t="shared" si="78"/>
        <v>22.808395431515205</v>
      </c>
      <c r="P407" s="4">
        <f t="shared" si="79"/>
        <v>32.349638125160034</v>
      </c>
      <c r="Q407" s="4">
        <f t="shared" si="83"/>
        <v>82.168080837906487</v>
      </c>
      <c r="R407" s="2">
        <f t="shared" si="80"/>
        <v>10345.726443339534</v>
      </c>
      <c r="S407" s="2">
        <f t="shared" si="81"/>
        <v>24863.557902762637</v>
      </c>
      <c r="T407" s="2">
        <f t="shared" si="82"/>
        <v>65888.42844232099</v>
      </c>
      <c r="U407" s="4">
        <f t="shared" si="84"/>
        <v>150.03333333333333</v>
      </c>
      <c r="V407" s="4">
        <f t="shared" si="85"/>
        <v>0.11333333333333334</v>
      </c>
      <c r="W407" s="4">
        <v>5</v>
      </c>
      <c r="X407" s="4" t="s">
        <v>423</v>
      </c>
      <c r="AC407" s="4" t="s">
        <v>428</v>
      </c>
      <c r="AE407" s="4" t="s">
        <v>694</v>
      </c>
      <c r="AF407" s="4" t="s">
        <v>428</v>
      </c>
    </row>
    <row r="408" spans="1:34" x14ac:dyDescent="0.25">
      <c r="A408" s="4" t="s">
        <v>101</v>
      </c>
      <c r="B408" s="4" t="s">
        <v>102</v>
      </c>
      <c r="C408" s="4">
        <v>7</v>
      </c>
      <c r="D408" s="4">
        <v>2</v>
      </c>
      <c r="E408" s="4">
        <f t="shared" si="77"/>
        <v>14</v>
      </c>
      <c r="F408" s="4">
        <v>2275.6669069999998</v>
      </c>
      <c r="G408" s="4">
        <v>6030.517304</v>
      </c>
      <c r="H408" s="4">
        <v>946.90499999999997</v>
      </c>
      <c r="I408" s="4">
        <v>0.946905</v>
      </c>
      <c r="J408" s="4">
        <v>9.4690499999999995E-4</v>
      </c>
      <c r="K408" s="4">
        <v>2.0875657009999999</v>
      </c>
      <c r="L408" s="4">
        <v>1.2E-2</v>
      </c>
      <c r="M408" s="4">
        <v>3.1</v>
      </c>
      <c r="N408" s="4">
        <v>37.994242890000002</v>
      </c>
      <c r="O408" s="4">
        <f t="shared" si="78"/>
        <v>29.665939975959152</v>
      </c>
      <c r="P408" s="4">
        <f t="shared" si="79"/>
        <v>35.212456508947518</v>
      </c>
      <c r="Q408" s="4">
        <f t="shared" si="83"/>
        <v>89.439639532726702</v>
      </c>
      <c r="R408" s="2">
        <f t="shared" si="80"/>
        <v>13456.260024838362</v>
      </c>
      <c r="S408" s="2">
        <f t="shared" si="81"/>
        <v>32339.005106556982</v>
      </c>
      <c r="T408" s="2">
        <f t="shared" si="82"/>
        <v>85698.363532375995</v>
      </c>
      <c r="U408" s="4">
        <f t="shared" si="84"/>
        <v>150.03333333333333</v>
      </c>
      <c r="V408" s="4">
        <f t="shared" si="85"/>
        <v>0.11333333333333334</v>
      </c>
      <c r="W408" s="4">
        <v>6</v>
      </c>
      <c r="X408" s="4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s="4" t="s">
        <v>101</v>
      </c>
      <c r="B409" s="4" t="s">
        <v>102</v>
      </c>
      <c r="C409" s="4">
        <v>8</v>
      </c>
      <c r="D409" s="4">
        <v>2</v>
      </c>
      <c r="E409" s="4">
        <f t="shared" si="77"/>
        <v>16</v>
      </c>
      <c r="F409" s="4">
        <v>2451.3338140000001</v>
      </c>
      <c r="G409" s="4">
        <v>6496.0346079999999</v>
      </c>
      <c r="H409" s="4">
        <v>1020</v>
      </c>
      <c r="I409" s="4">
        <v>1.02</v>
      </c>
      <c r="J409" s="4">
        <v>1.0200000000000001E-3</v>
      </c>
      <c r="K409" s="4">
        <v>2.2487124000000001</v>
      </c>
      <c r="L409" s="4">
        <v>1.2E-2</v>
      </c>
      <c r="M409" s="4">
        <v>3.1</v>
      </c>
      <c r="N409" s="4">
        <v>38.916622109999999</v>
      </c>
      <c r="O409" s="4">
        <f t="shared" si="78"/>
        <v>36.864033523591324</v>
      </c>
      <c r="P409" s="4">
        <f t="shared" si="79"/>
        <v>37.768532470878924</v>
      </c>
      <c r="Q409" s="4">
        <f t="shared" si="83"/>
        <v>95.932072476032474</v>
      </c>
      <c r="R409" s="2">
        <f t="shared" si="80"/>
        <v>16721.264219498746</v>
      </c>
      <c r="S409" s="2">
        <f t="shared" si="81"/>
        <v>40185.686660655476</v>
      </c>
      <c r="T409" s="2">
        <f t="shared" si="82"/>
        <v>106492.069650737</v>
      </c>
      <c r="U409" s="4">
        <f t="shared" si="84"/>
        <v>150.03333333333333</v>
      </c>
      <c r="V409" s="4">
        <f t="shared" si="85"/>
        <v>0.11333333333333334</v>
      </c>
      <c r="W409" s="4">
        <v>7</v>
      </c>
    </row>
    <row r="410" spans="1:34" x14ac:dyDescent="0.25">
      <c r="A410" s="4" t="s">
        <v>101</v>
      </c>
      <c r="B410" s="4" t="s">
        <v>102</v>
      </c>
      <c r="C410" s="4">
        <v>9</v>
      </c>
      <c r="D410" s="4">
        <v>2</v>
      </c>
      <c r="E410" s="4">
        <f t="shared" si="77"/>
        <v>18</v>
      </c>
      <c r="F410" s="4">
        <v>2643.5952900000002</v>
      </c>
      <c r="G410" s="4">
        <v>7005.5275179999999</v>
      </c>
      <c r="H410" s="4">
        <v>1100</v>
      </c>
      <c r="I410" s="4">
        <v>1.1000000000000001</v>
      </c>
      <c r="J410" s="4">
        <v>1.1000000000000001E-3</v>
      </c>
      <c r="K410" s="4">
        <v>2.4250820000000002</v>
      </c>
      <c r="L410" s="4">
        <v>1.2E-2</v>
      </c>
      <c r="M410" s="4">
        <v>3.1</v>
      </c>
      <c r="N410" s="4">
        <v>39.87616345</v>
      </c>
      <c r="O410" s="4">
        <f t="shared" si="78"/>
        <v>44.217272357953462</v>
      </c>
      <c r="P410" s="4">
        <f t="shared" si="79"/>
        <v>40.050732543424154</v>
      </c>
      <c r="Q410" s="4">
        <f t="shared" si="83"/>
        <v>101.72886066029736</v>
      </c>
      <c r="R410" s="2">
        <f t="shared" si="80"/>
        <v>20056.641216152198</v>
      </c>
      <c r="S410" s="2">
        <f t="shared" si="81"/>
        <v>48201.49294917615</v>
      </c>
      <c r="T410" s="2">
        <f t="shared" si="82"/>
        <v>127733.9563153168</v>
      </c>
      <c r="U410" s="4">
        <f t="shared" si="84"/>
        <v>150.03333333333333</v>
      </c>
      <c r="V410" s="4">
        <f t="shared" si="85"/>
        <v>0.11333333333333334</v>
      </c>
      <c r="W410" s="4">
        <v>8</v>
      </c>
    </row>
    <row r="411" spans="1:34" x14ac:dyDescent="0.25">
      <c r="A411" s="4" t="s">
        <v>101</v>
      </c>
      <c r="B411" s="4" t="s">
        <v>102</v>
      </c>
      <c r="C411" s="4">
        <v>10</v>
      </c>
      <c r="D411" s="4">
        <v>2</v>
      </c>
      <c r="E411" s="4">
        <f t="shared" si="77"/>
        <v>20</v>
      </c>
      <c r="F411" s="4">
        <v>3076.18361</v>
      </c>
      <c r="G411" s="4">
        <v>8151.8865660000001</v>
      </c>
      <c r="H411" s="4">
        <v>1280</v>
      </c>
      <c r="I411" s="4">
        <v>1.28</v>
      </c>
      <c r="J411" s="4">
        <v>1.2800000000000001E-3</v>
      </c>
      <c r="K411" s="4">
        <v>2.8219135999999998</v>
      </c>
      <c r="L411" s="4">
        <v>1.2E-2</v>
      </c>
      <c r="M411" s="4">
        <v>3.1</v>
      </c>
      <c r="N411" s="4">
        <v>41.874029010000001</v>
      </c>
      <c r="O411" s="4">
        <f t="shared" si="78"/>
        <v>51.570703466293651</v>
      </c>
      <c r="P411" s="4">
        <f t="shared" si="79"/>
        <v>42.088401708463309</v>
      </c>
      <c r="Q411" s="4">
        <f t="shared" si="83"/>
        <v>106.9045403394968</v>
      </c>
      <c r="R411" s="2">
        <f t="shared" si="80"/>
        <v>23392.105426918766</v>
      </c>
      <c r="S411" s="2">
        <f t="shared" si="81"/>
        <v>56217.508836622837</v>
      </c>
      <c r="T411" s="2">
        <f t="shared" si="82"/>
        <v>148976.39841705051</v>
      </c>
      <c r="U411" s="4">
        <f t="shared" si="84"/>
        <v>150.03333333333333</v>
      </c>
      <c r="V411" s="4">
        <f t="shared" si="85"/>
        <v>0.11333333333333334</v>
      </c>
      <c r="W411" s="4">
        <v>9</v>
      </c>
    </row>
    <row r="412" spans="1:34" x14ac:dyDescent="0.25">
      <c r="A412" s="4" t="s">
        <v>103</v>
      </c>
      <c r="B412" s="4" t="s">
        <v>104</v>
      </c>
      <c r="C412" s="4">
        <v>1</v>
      </c>
      <c r="D412" s="4">
        <v>1</v>
      </c>
      <c r="E412" s="4">
        <f t="shared" si="77"/>
        <v>1</v>
      </c>
      <c r="F412" s="4">
        <v>10.71857726</v>
      </c>
      <c r="G412" s="4">
        <v>28.404229749999999</v>
      </c>
      <c r="H412" s="4">
        <v>4.4599999979999998</v>
      </c>
      <c r="I412" s="4">
        <v>4.4600000000000004E-3</v>
      </c>
      <c r="J412" s="4">
        <v>4.4599999999999996E-6</v>
      </c>
      <c r="K412" s="4">
        <v>9.8326049999999995E-3</v>
      </c>
      <c r="L412" s="4">
        <v>1.2999999999999999E-2</v>
      </c>
      <c r="M412" s="4">
        <v>2.8</v>
      </c>
      <c r="N412" s="4">
        <v>8.0444612959999997</v>
      </c>
      <c r="O412" s="4">
        <f t="shared" si="78"/>
        <v>2.2277004139224565E-2</v>
      </c>
      <c r="P412" s="4">
        <f t="shared" si="79"/>
        <v>4.2414677849223663</v>
      </c>
      <c r="Q412" s="4">
        <f t="shared" si="83"/>
        <v>10.773328173702811</v>
      </c>
      <c r="R412" s="4">
        <f t="shared" si="80"/>
        <v>10.104691121020659</v>
      </c>
      <c r="S412" s="4">
        <f t="shared" si="81"/>
        <v>24.28428531848272</v>
      </c>
      <c r="T412" s="4">
        <f t="shared" si="82"/>
        <v>64.353356093979201</v>
      </c>
      <c r="U412" s="4">
        <v>65.400000000000006</v>
      </c>
      <c r="V412" s="4">
        <v>0.18</v>
      </c>
      <c r="W412" s="4">
        <v>0</v>
      </c>
      <c r="Y412" s="4" t="s">
        <v>667</v>
      </c>
    </row>
    <row r="413" spans="1:34" x14ac:dyDescent="0.25">
      <c r="A413" s="4" t="s">
        <v>103</v>
      </c>
      <c r="B413" s="4" t="s">
        <v>104</v>
      </c>
      <c r="C413" s="4">
        <v>2</v>
      </c>
      <c r="D413" s="4">
        <v>1</v>
      </c>
      <c r="E413" s="4">
        <f t="shared" si="77"/>
        <v>2</v>
      </c>
      <c r="F413" s="4">
        <v>101.2496996</v>
      </c>
      <c r="G413" s="4">
        <v>268.31170400000002</v>
      </c>
      <c r="H413" s="4">
        <v>42.13</v>
      </c>
      <c r="I413" s="4">
        <v>4.2130000000000001E-2</v>
      </c>
      <c r="J413" s="4">
        <v>4.21E-5</v>
      </c>
      <c r="K413" s="4">
        <v>9.2880641E-2</v>
      </c>
      <c r="L413" s="4">
        <v>1.2999999999999999E-2</v>
      </c>
      <c r="M413" s="4">
        <v>2.8</v>
      </c>
      <c r="N413" s="4">
        <v>17.93919271</v>
      </c>
      <c r="O413" s="4">
        <f t="shared" si="78"/>
        <v>0.12195983527165984</v>
      </c>
      <c r="P413" s="4">
        <f t="shared" si="79"/>
        <v>7.7842394783285727</v>
      </c>
      <c r="Q413" s="4">
        <f t="shared" si="83"/>
        <v>19.771968274954574</v>
      </c>
      <c r="R413" s="4">
        <f t="shared" si="80"/>
        <v>55.320116515163534</v>
      </c>
      <c r="S413" s="4">
        <f t="shared" si="81"/>
        <v>132.94909039933557</v>
      </c>
      <c r="T413" s="4">
        <f t="shared" si="82"/>
        <v>352.31508955823926</v>
      </c>
      <c r="U413" s="4">
        <v>65.400000000000006</v>
      </c>
      <c r="V413" s="4">
        <v>0.18</v>
      </c>
      <c r="W413" s="4">
        <v>0</v>
      </c>
    </row>
    <row r="414" spans="1:34" x14ac:dyDescent="0.25">
      <c r="A414" s="4" t="s">
        <v>103</v>
      </c>
      <c r="B414" s="4" t="s">
        <v>104</v>
      </c>
      <c r="C414" s="4">
        <v>3</v>
      </c>
      <c r="D414" s="4">
        <v>1</v>
      </c>
      <c r="E414" s="4">
        <f t="shared" si="77"/>
        <v>3</v>
      </c>
      <c r="F414" s="4">
        <v>233.91011779999999</v>
      </c>
      <c r="G414" s="4">
        <v>619.86181209999995</v>
      </c>
      <c r="H414" s="4">
        <v>97.33000002</v>
      </c>
      <c r="I414" s="4">
        <v>9.733E-2</v>
      </c>
      <c r="J414" s="4">
        <v>9.7299999999999993E-5</v>
      </c>
      <c r="K414" s="4">
        <v>0.214575665</v>
      </c>
      <c r="L414" s="4">
        <v>1.2999999999999999E-2</v>
      </c>
      <c r="M414" s="4">
        <v>2.8</v>
      </c>
      <c r="N414" s="4">
        <v>24.192445729999999</v>
      </c>
      <c r="O414" s="4">
        <f t="shared" si="78"/>
        <v>0.30061431036597802</v>
      </c>
      <c r="P414" s="4">
        <f t="shared" si="79"/>
        <v>10.743411139661841</v>
      </c>
      <c r="Q414" s="4">
        <f t="shared" si="83"/>
        <v>27.288264294741079</v>
      </c>
      <c r="R414" s="4">
        <f t="shared" si="80"/>
        <v>136.35651965689235</v>
      </c>
      <c r="S414" s="4">
        <f t="shared" si="81"/>
        <v>327.70132097306498</v>
      </c>
      <c r="T414" s="4">
        <f t="shared" si="82"/>
        <v>868.40850057862212</v>
      </c>
      <c r="U414" s="4">
        <v>65.400000000000006</v>
      </c>
      <c r="V414" s="4">
        <v>0.18</v>
      </c>
      <c r="W414" s="4">
        <v>0</v>
      </c>
    </row>
    <row r="415" spans="1:34" x14ac:dyDescent="0.25">
      <c r="A415" s="4" t="s">
        <v>103</v>
      </c>
      <c r="B415" s="4" t="s">
        <v>104</v>
      </c>
      <c r="C415" s="4">
        <v>4</v>
      </c>
      <c r="D415" s="4">
        <v>1</v>
      </c>
      <c r="E415" s="4">
        <f t="shared" si="77"/>
        <v>4</v>
      </c>
      <c r="F415" s="4">
        <v>444.0038452</v>
      </c>
      <c r="G415" s="4">
        <v>1176.6101900000001</v>
      </c>
      <c r="H415" s="4">
        <v>184.75</v>
      </c>
      <c r="I415" s="4">
        <v>0.18475</v>
      </c>
      <c r="J415" s="4">
        <v>1.8474999999999999E-4</v>
      </c>
      <c r="K415" s="4">
        <v>0.40730354499999999</v>
      </c>
      <c r="L415" s="4">
        <v>1.2999999999999999E-2</v>
      </c>
      <c r="M415" s="4">
        <v>2.8</v>
      </c>
      <c r="N415" s="4">
        <v>30.414879859999999</v>
      </c>
      <c r="O415" s="4">
        <f t="shared" si="78"/>
        <v>0.53679755384626038</v>
      </c>
      <c r="P415" s="4">
        <f t="shared" si="79"/>
        <v>13.215119078825925</v>
      </c>
      <c r="Q415" s="4">
        <f t="shared" si="83"/>
        <v>33.566402460217851</v>
      </c>
      <c r="R415" s="4">
        <f t="shared" si="80"/>
        <v>243.48756422705969</v>
      </c>
      <c r="S415" s="4">
        <f t="shared" si="81"/>
        <v>585.16597987757677</v>
      </c>
      <c r="T415" s="4">
        <f t="shared" si="82"/>
        <v>1550.6898466755783</v>
      </c>
      <c r="U415" s="4">
        <v>65.400000000000006</v>
      </c>
      <c r="V415" s="4">
        <v>0.18</v>
      </c>
      <c r="W415" s="4">
        <v>0</v>
      </c>
    </row>
    <row r="416" spans="1:34" x14ac:dyDescent="0.25">
      <c r="A416" s="4" t="s">
        <v>103</v>
      </c>
      <c r="B416" s="4" t="s">
        <v>104</v>
      </c>
      <c r="C416" s="4">
        <v>5</v>
      </c>
      <c r="D416" s="4">
        <v>1</v>
      </c>
      <c r="E416" s="4">
        <f t="shared" si="77"/>
        <v>5</v>
      </c>
      <c r="F416" s="4">
        <v>826.58014939999998</v>
      </c>
      <c r="G416" s="4">
        <v>2190.4373959999998</v>
      </c>
      <c r="H416" s="4">
        <v>343.94000019999999</v>
      </c>
      <c r="I416" s="4">
        <v>0.34394000000000002</v>
      </c>
      <c r="J416" s="4">
        <v>3.4393999999999999E-4</v>
      </c>
      <c r="K416" s="4">
        <v>0.75825700299999998</v>
      </c>
      <c r="L416" s="4">
        <v>1.2999999999999999E-2</v>
      </c>
      <c r="M416" s="4">
        <v>2.8</v>
      </c>
      <c r="N416" s="4">
        <v>37.973299429999997</v>
      </c>
      <c r="O416" s="4">
        <f t="shared" si="78"/>
        <v>0.80599079389768036</v>
      </c>
      <c r="P416" s="4">
        <f t="shared" si="79"/>
        <v>15.279663091718431</v>
      </c>
      <c r="Q416" s="4">
        <f t="shared" si="83"/>
        <v>38.810344252964818</v>
      </c>
      <c r="R416" s="4">
        <f t="shared" si="80"/>
        <v>365.59170918238988</v>
      </c>
      <c r="S416" s="4">
        <f t="shared" si="81"/>
        <v>878.61501846284534</v>
      </c>
      <c r="T416" s="4">
        <f t="shared" si="82"/>
        <v>2328.3297989265402</v>
      </c>
      <c r="U416" s="4">
        <v>65.400000000000006</v>
      </c>
      <c r="V416" s="4">
        <v>0.18</v>
      </c>
      <c r="W416" s="4">
        <v>0</v>
      </c>
    </row>
    <row r="417" spans="1:34" x14ac:dyDescent="0.25">
      <c r="A417" s="4" t="s">
        <v>103</v>
      </c>
      <c r="B417" s="4" t="s">
        <v>104</v>
      </c>
      <c r="C417" s="4">
        <v>6</v>
      </c>
      <c r="D417" s="4">
        <v>1</v>
      </c>
      <c r="E417" s="4">
        <f t="shared" si="77"/>
        <v>6</v>
      </c>
      <c r="F417" s="4">
        <v>1622.4465270000001</v>
      </c>
      <c r="G417" s="4">
        <v>4299.4832969999998</v>
      </c>
      <c r="H417" s="4">
        <v>675.09999989999994</v>
      </c>
      <c r="I417" s="4">
        <v>0.67510000000000003</v>
      </c>
      <c r="J417" s="4">
        <v>6.7509999999999998E-4</v>
      </c>
      <c r="K417" s="4">
        <v>1.488338962</v>
      </c>
      <c r="L417" s="4">
        <v>1.2999999999999999E-2</v>
      </c>
      <c r="M417" s="4">
        <v>2.8</v>
      </c>
      <c r="N417" s="4">
        <v>48.314809320000002</v>
      </c>
      <c r="O417" s="4">
        <f t="shared" si="78"/>
        <v>1.0873336043395747</v>
      </c>
      <c r="P417" s="4">
        <f t="shared" si="79"/>
        <v>17.004115205835031</v>
      </c>
      <c r="Q417" s="4">
        <f t="shared" si="83"/>
        <v>43.190452622820985</v>
      </c>
      <c r="R417" s="4">
        <f t="shared" si="80"/>
        <v>493.20681311952842</v>
      </c>
      <c r="S417" s="4">
        <f t="shared" si="81"/>
        <v>1185.3083708712531</v>
      </c>
      <c r="T417" s="4">
        <f t="shared" si="82"/>
        <v>3141.0671828088207</v>
      </c>
      <c r="U417" s="4">
        <v>65.400000000000006</v>
      </c>
      <c r="V417" s="4">
        <v>0.18</v>
      </c>
      <c r="W417" s="4">
        <v>0</v>
      </c>
    </row>
    <row r="418" spans="1:34" x14ac:dyDescent="0.25">
      <c r="A418" s="4" t="s">
        <v>103</v>
      </c>
      <c r="B418" s="4" t="s">
        <v>104</v>
      </c>
      <c r="C418" s="4">
        <v>7</v>
      </c>
      <c r="D418" s="4">
        <v>1</v>
      </c>
      <c r="E418" s="4">
        <f t="shared" si="77"/>
        <v>7</v>
      </c>
      <c r="F418" s="4">
        <v>2838.9569820000002</v>
      </c>
      <c r="G418" s="4">
        <v>7523.2360019999996</v>
      </c>
      <c r="H418" s="4">
        <v>1181.29</v>
      </c>
      <c r="I418" s="4">
        <v>1.18129</v>
      </c>
      <c r="J418" s="4">
        <v>1.18129E-3</v>
      </c>
      <c r="K418" s="4">
        <v>2.6042955600000002</v>
      </c>
      <c r="L418" s="4">
        <v>1.2999999999999999E-2</v>
      </c>
      <c r="M418" s="4">
        <v>2.8</v>
      </c>
      <c r="N418" s="4">
        <v>59.001336350000003</v>
      </c>
      <c r="O418" s="4">
        <f t="shared" si="78"/>
        <v>1.3653333485326657</v>
      </c>
      <c r="P418" s="4">
        <f t="shared" si="79"/>
        <v>18.444498687761818</v>
      </c>
      <c r="Q418" s="4">
        <f t="shared" si="83"/>
        <v>46.849026666915016</v>
      </c>
      <c r="R418" s="4">
        <f t="shared" si="80"/>
        <v>619.30552591043613</v>
      </c>
      <c r="S418" s="4">
        <f t="shared" si="81"/>
        <v>1488.3574282875177</v>
      </c>
      <c r="T418" s="4">
        <f t="shared" si="82"/>
        <v>3944.1471849619215</v>
      </c>
      <c r="U418" s="4">
        <v>65.400000000000006</v>
      </c>
      <c r="V418" s="4">
        <v>0.18</v>
      </c>
      <c r="W418" s="4">
        <v>0</v>
      </c>
    </row>
    <row r="419" spans="1:34" x14ac:dyDescent="0.25">
      <c r="A419" s="4" t="s">
        <v>103</v>
      </c>
      <c r="B419" s="4" t="s">
        <v>104</v>
      </c>
      <c r="C419" s="4">
        <v>8</v>
      </c>
      <c r="D419" s="4">
        <v>1</v>
      </c>
      <c r="E419" s="4">
        <f t="shared" si="77"/>
        <v>8</v>
      </c>
      <c r="F419" s="4">
        <v>3436.6738770000002</v>
      </c>
      <c r="G419" s="4">
        <v>9107.1857729999992</v>
      </c>
      <c r="H419" s="4">
        <v>1430</v>
      </c>
      <c r="I419" s="4">
        <v>1.43</v>
      </c>
      <c r="J419" s="4">
        <v>1.4300000000000001E-3</v>
      </c>
      <c r="K419" s="4">
        <v>3.1526065999999999</v>
      </c>
      <c r="L419" s="4">
        <v>1.2999999999999999E-2</v>
      </c>
      <c r="M419" s="4">
        <v>2.8</v>
      </c>
      <c r="N419" s="4">
        <v>63.168037949999999</v>
      </c>
      <c r="O419" s="4">
        <f t="shared" si="78"/>
        <v>1.629591029664694</v>
      </c>
      <c r="P419" s="4">
        <f t="shared" si="79"/>
        <v>19.647608103224108</v>
      </c>
      <c r="Q419" s="4">
        <f t="shared" si="83"/>
        <v>49.904924582189238</v>
      </c>
      <c r="R419" s="4">
        <f t="shared" si="80"/>
        <v>739.1709363358284</v>
      </c>
      <c r="S419" s="4">
        <f t="shared" si="81"/>
        <v>1776.4261868200635</v>
      </c>
      <c r="T419" s="4">
        <f t="shared" si="82"/>
        <v>4707.5293950731684</v>
      </c>
      <c r="U419" s="4">
        <v>65.400000000000006</v>
      </c>
      <c r="V419" s="4">
        <v>0.18</v>
      </c>
      <c r="W419" s="4">
        <v>0</v>
      </c>
    </row>
    <row r="420" spans="1:34" x14ac:dyDescent="0.25">
      <c r="A420" s="4" t="s">
        <v>103</v>
      </c>
      <c r="B420" s="4" t="s">
        <v>104</v>
      </c>
      <c r="C420" s="4">
        <v>9</v>
      </c>
      <c r="D420" s="4">
        <v>1</v>
      </c>
      <c r="E420" s="4">
        <f t="shared" si="77"/>
        <v>9</v>
      </c>
      <c r="F420" s="4">
        <v>3845.2295119999999</v>
      </c>
      <c r="G420" s="4">
        <v>10189.85821</v>
      </c>
      <c r="H420" s="4">
        <v>1600</v>
      </c>
      <c r="I420" s="4">
        <v>1.6</v>
      </c>
      <c r="J420" s="4">
        <v>1.6000000000000001E-3</v>
      </c>
      <c r="K420" s="4">
        <v>3.5273919999999999</v>
      </c>
      <c r="L420" s="4">
        <v>1.2999999999999999E-2</v>
      </c>
      <c r="M420" s="4">
        <v>2.8</v>
      </c>
      <c r="N420" s="4">
        <v>65.753704429999999</v>
      </c>
      <c r="O420" s="4">
        <f t="shared" si="78"/>
        <v>1.8738577039644053</v>
      </c>
      <c r="P420" s="4">
        <f t="shared" si="79"/>
        <v>20.652529559028189</v>
      </c>
      <c r="Q420" s="4">
        <f t="shared" si="83"/>
        <v>52.457425079931603</v>
      </c>
      <c r="R420" s="4">
        <f t="shared" si="80"/>
        <v>849.96856780960229</v>
      </c>
      <c r="S420" s="4">
        <f t="shared" si="81"/>
        <v>2042.7026383311756</v>
      </c>
      <c r="T420" s="4">
        <f t="shared" si="82"/>
        <v>5413.1619915776155</v>
      </c>
      <c r="U420" s="4">
        <v>65.400000000000006</v>
      </c>
      <c r="V420" s="4">
        <v>0.18</v>
      </c>
      <c r="W420" s="4">
        <v>0</v>
      </c>
    </row>
    <row r="421" spans="1:34" x14ac:dyDescent="0.25">
      <c r="A421" s="4" t="s">
        <v>103</v>
      </c>
      <c r="B421" s="4" t="s">
        <v>104</v>
      </c>
      <c r="C421" s="4">
        <v>10</v>
      </c>
      <c r="D421" s="4">
        <v>1</v>
      </c>
      <c r="E421" s="4">
        <f t="shared" si="77"/>
        <v>10</v>
      </c>
      <c r="F421" s="4">
        <v>4325.8832009999996</v>
      </c>
      <c r="G421" s="4">
        <v>11463.590480000001</v>
      </c>
      <c r="H421" s="4">
        <v>1800</v>
      </c>
      <c r="I421" s="4">
        <v>1.8</v>
      </c>
      <c r="J421" s="4">
        <v>1.8E-3</v>
      </c>
      <c r="K421" s="4">
        <v>3.9683160000000002</v>
      </c>
      <c r="L421" s="4">
        <v>1.2999999999999999E-2</v>
      </c>
      <c r="M421" s="4">
        <v>2.8</v>
      </c>
      <c r="N421" s="4">
        <v>68.578658140000002</v>
      </c>
      <c r="O421" s="4">
        <f t="shared" si="78"/>
        <v>2.0949881368275705</v>
      </c>
      <c r="P421" s="4">
        <f t="shared" si="79"/>
        <v>21.491910515869385</v>
      </c>
      <c r="Q421" s="4">
        <f t="shared" si="83"/>
        <v>54.589452710308244</v>
      </c>
      <c r="R421" s="4">
        <f t="shared" si="80"/>
        <v>950.27176421676768</v>
      </c>
      <c r="S421" s="4">
        <f t="shared" si="81"/>
        <v>2283.7581451977112</v>
      </c>
      <c r="T421" s="4">
        <f t="shared" si="82"/>
        <v>6051.9590847739346</v>
      </c>
      <c r="U421" s="4">
        <v>65.400000000000006</v>
      </c>
      <c r="V421" s="4">
        <v>0.18</v>
      </c>
      <c r="W421" s="4">
        <v>0</v>
      </c>
    </row>
    <row r="422" spans="1:34" x14ac:dyDescent="0.25">
      <c r="A422" s="2" t="s">
        <v>105</v>
      </c>
      <c r="B422" s="4" t="s">
        <v>700</v>
      </c>
      <c r="C422" s="4">
        <v>1</v>
      </c>
      <c r="D422" s="4">
        <v>3</v>
      </c>
      <c r="E422" s="4">
        <f t="shared" si="77"/>
        <v>3</v>
      </c>
      <c r="F422" s="4">
        <v>350</v>
      </c>
      <c r="G422" s="4">
        <v>927.5</v>
      </c>
      <c r="H422" s="4">
        <f t="shared" ref="H422:H431" si="86">F422*3.65*5.7*20/1000</f>
        <v>145.63499999999999</v>
      </c>
      <c r="I422" s="4">
        <f t="shared" ref="I422:J431" si="87">H422/1000</f>
        <v>0.14563499999999999</v>
      </c>
      <c r="J422" s="4">
        <f t="shared" si="87"/>
        <v>1.45635E-4</v>
      </c>
      <c r="K422" s="4">
        <f t="shared" ref="K422:K431" si="88">I422*2.204</f>
        <v>0.32097954000000001</v>
      </c>
      <c r="L422" s="3">
        <v>1.2699999999999999E-2</v>
      </c>
      <c r="M422" s="3">
        <v>3.1</v>
      </c>
      <c r="N422" s="4">
        <f t="shared" ref="N422:N431" si="89">(H422/L422)^(1/M422)</f>
        <v>20.39406896596369</v>
      </c>
      <c r="O422" s="4">
        <f t="shared" si="78"/>
        <v>2.4579573927866227</v>
      </c>
      <c r="P422" s="4">
        <f t="shared" si="79"/>
        <v>15.481867402374458</v>
      </c>
      <c r="Q422" s="4">
        <f t="shared" si="83"/>
        <v>39.323943202031124</v>
      </c>
      <c r="R422" s="2">
        <f t="shared" si="80"/>
        <v>1114.9120450629237</v>
      </c>
      <c r="S422" s="2">
        <f t="shared" si="81"/>
        <v>2679.4329369452626</v>
      </c>
      <c r="T422" s="2">
        <f t="shared" si="82"/>
        <v>7100.4972829049457</v>
      </c>
      <c r="U422" s="4">
        <f t="shared" ref="U422:U431" si="90">$AH$424</f>
        <v>109.97499999999999</v>
      </c>
      <c r="V422" s="4">
        <f t="shared" ref="V422:V431" si="91">$AH$425</f>
        <v>0.14750000000000002</v>
      </c>
      <c r="W422" s="4">
        <v>0</v>
      </c>
      <c r="Y422" s="4" t="s">
        <v>701</v>
      </c>
      <c r="Z422" s="4" t="s">
        <v>702</v>
      </c>
      <c r="AA422" s="4" t="s">
        <v>703</v>
      </c>
      <c r="AB422" s="4" t="s">
        <v>704</v>
      </c>
      <c r="AC422" s="4" t="s">
        <v>705</v>
      </c>
      <c r="AD422" s="4" t="s">
        <v>706</v>
      </c>
      <c r="AE422" s="4" t="s">
        <v>707</v>
      </c>
      <c r="AF422" s="4" t="s">
        <v>708</v>
      </c>
      <c r="AH422" s="4" t="s">
        <v>453</v>
      </c>
    </row>
    <row r="423" spans="1:34" x14ac:dyDescent="0.25">
      <c r="A423" s="2" t="s">
        <v>105</v>
      </c>
      <c r="B423" s="4" t="s">
        <v>700</v>
      </c>
      <c r="C423" s="4">
        <v>2</v>
      </c>
      <c r="D423" s="4">
        <v>3</v>
      </c>
      <c r="E423" s="4">
        <f t="shared" si="77"/>
        <v>6</v>
      </c>
      <c r="F423" s="4">
        <v>1200</v>
      </c>
      <c r="G423" s="4">
        <v>3180</v>
      </c>
      <c r="H423" s="4">
        <f t="shared" si="86"/>
        <v>499.32</v>
      </c>
      <c r="I423" s="4">
        <f t="shared" si="87"/>
        <v>0.49931999999999999</v>
      </c>
      <c r="J423" s="4">
        <f t="shared" si="87"/>
        <v>4.9932000000000004E-4</v>
      </c>
      <c r="K423" s="4">
        <f t="shared" si="88"/>
        <v>1.10050128</v>
      </c>
      <c r="L423" s="3">
        <v>1.2699999999999999E-2</v>
      </c>
      <c r="M423" s="3">
        <v>3.1</v>
      </c>
      <c r="N423" s="4">
        <f t="shared" si="89"/>
        <v>30.347369004339537</v>
      </c>
      <c r="O423" s="4">
        <f t="shared" si="78"/>
        <v>11.444116879836061</v>
      </c>
      <c r="P423" s="4">
        <f t="shared" si="79"/>
        <v>25.427857792770283</v>
      </c>
      <c r="Q423" s="4">
        <f t="shared" si="83"/>
        <v>64.58675879363652</v>
      </c>
      <c r="R423" s="2">
        <f t="shared" si="80"/>
        <v>5190.9702714463538</v>
      </c>
      <c r="S423" s="2">
        <f t="shared" si="81"/>
        <v>12475.29505274298</v>
      </c>
      <c r="T423" s="2">
        <f t="shared" si="82"/>
        <v>33059.531889768899</v>
      </c>
      <c r="U423" s="4">
        <f t="shared" si="90"/>
        <v>109.97499999999999</v>
      </c>
      <c r="V423" s="4">
        <f t="shared" si="91"/>
        <v>0.14750000000000002</v>
      </c>
      <c r="W423" s="4">
        <v>0</v>
      </c>
      <c r="X423" s="4" t="s">
        <v>422</v>
      </c>
      <c r="AA423" s="4">
        <v>180</v>
      </c>
      <c r="AB423" s="4">
        <v>152</v>
      </c>
      <c r="AC423" s="4">
        <v>84</v>
      </c>
      <c r="AD423" s="4">
        <v>26</v>
      </c>
      <c r="AE423" s="4">
        <v>75.400000000000006</v>
      </c>
      <c r="AF423" s="4">
        <v>127</v>
      </c>
      <c r="AH423" s="4">
        <f>AVERAGE(AB423:AF423)</f>
        <v>92.88</v>
      </c>
    </row>
    <row r="424" spans="1:34" x14ac:dyDescent="0.25">
      <c r="A424" s="2" t="s">
        <v>105</v>
      </c>
      <c r="B424" s="4" t="s">
        <v>700</v>
      </c>
      <c r="C424" s="4">
        <v>3</v>
      </c>
      <c r="D424" s="4">
        <v>3</v>
      </c>
      <c r="E424" s="4">
        <f t="shared" si="77"/>
        <v>9</v>
      </c>
      <c r="F424" s="4">
        <v>1800</v>
      </c>
      <c r="G424" s="4">
        <v>4770</v>
      </c>
      <c r="H424" s="4">
        <f t="shared" si="86"/>
        <v>748.98</v>
      </c>
      <c r="I424" s="4">
        <f t="shared" si="87"/>
        <v>0.74897999999999998</v>
      </c>
      <c r="J424" s="4">
        <f t="shared" si="87"/>
        <v>7.4898E-4</v>
      </c>
      <c r="K424" s="4">
        <f t="shared" si="88"/>
        <v>1.65075192</v>
      </c>
      <c r="L424" s="3">
        <v>1.2699999999999999E-2</v>
      </c>
      <c r="M424" s="3">
        <v>3.1</v>
      </c>
      <c r="N424" s="4">
        <f t="shared" si="89"/>
        <v>34.587938444619454</v>
      </c>
      <c r="O424" s="4">
        <f t="shared" si="78"/>
        <v>22.928960978255688</v>
      </c>
      <c r="P424" s="4">
        <f t="shared" si="79"/>
        <v>31.817443898557123</v>
      </c>
      <c r="Q424" s="4">
        <f t="shared" si="83"/>
        <v>80.816307502335093</v>
      </c>
      <c r="R424" s="2">
        <f t="shared" si="80"/>
        <v>10400.414120463249</v>
      </c>
      <c r="S424" s="2">
        <f t="shared" si="81"/>
        <v>24994.987071529078</v>
      </c>
      <c r="T424" s="2">
        <f t="shared" si="82"/>
        <v>66236.715739552048</v>
      </c>
      <c r="U424" s="4">
        <f t="shared" si="90"/>
        <v>109.97499999999999</v>
      </c>
      <c r="V424" s="4">
        <f t="shared" si="91"/>
        <v>0.14750000000000002</v>
      </c>
      <c r="W424" s="4">
        <v>0</v>
      </c>
      <c r="X424" s="4" t="s">
        <v>18</v>
      </c>
      <c r="AB424" s="4">
        <v>166</v>
      </c>
      <c r="AC424" s="4">
        <v>78.5</v>
      </c>
      <c r="AE424" s="4">
        <v>75.400000000000006</v>
      </c>
      <c r="AF424" s="4">
        <v>120</v>
      </c>
      <c r="AH424" s="4">
        <f>AVERAGE(AB424:AF424)</f>
        <v>109.97499999999999</v>
      </c>
    </row>
    <row r="425" spans="1:34" x14ac:dyDescent="0.25">
      <c r="A425" s="2" t="s">
        <v>105</v>
      </c>
      <c r="B425" s="4" t="s">
        <v>700</v>
      </c>
      <c r="C425" s="4">
        <v>4</v>
      </c>
      <c r="D425" s="4">
        <v>3</v>
      </c>
      <c r="E425" s="4">
        <f t="shared" si="77"/>
        <v>12</v>
      </c>
      <c r="F425" s="4">
        <v>3129.99</v>
      </c>
      <c r="G425" s="4">
        <v>8294.48</v>
      </c>
      <c r="H425" s="4">
        <f t="shared" si="86"/>
        <v>1302.388839</v>
      </c>
      <c r="I425" s="4">
        <f t="shared" si="87"/>
        <v>1.302388839</v>
      </c>
      <c r="J425" s="4">
        <f t="shared" si="87"/>
        <v>1.3023888389999999E-3</v>
      </c>
      <c r="K425" s="4">
        <f t="shared" si="88"/>
        <v>2.8704650011560005</v>
      </c>
      <c r="L425" s="3">
        <v>1.2699999999999999E-2</v>
      </c>
      <c r="M425" s="3">
        <v>3.1</v>
      </c>
      <c r="N425" s="4">
        <f t="shared" si="89"/>
        <v>41.345787911509852</v>
      </c>
      <c r="O425" s="4">
        <f t="shared" si="78"/>
        <v>33.400319547634069</v>
      </c>
      <c r="P425" s="4">
        <f t="shared" si="79"/>
        <v>35.922295099970704</v>
      </c>
      <c r="Q425" s="4">
        <f t="shared" si="83"/>
        <v>91.242629553925596</v>
      </c>
      <c r="R425" s="2">
        <f t="shared" si="80"/>
        <v>15150.148119691406</v>
      </c>
      <c r="S425" s="2">
        <f t="shared" si="81"/>
        <v>36409.872914422995</v>
      </c>
      <c r="T425" s="2">
        <f t="shared" si="82"/>
        <v>96486.163223220938</v>
      </c>
      <c r="U425" s="4">
        <f t="shared" si="90"/>
        <v>109.97499999999999</v>
      </c>
      <c r="V425" s="4">
        <f t="shared" si="91"/>
        <v>0.14750000000000002</v>
      </c>
      <c r="W425" s="4">
        <v>0</v>
      </c>
      <c r="X425" s="4" t="s">
        <v>19</v>
      </c>
      <c r="AB425" s="4">
        <v>0.14000000000000001</v>
      </c>
      <c r="AC425" s="4">
        <v>0.2</v>
      </c>
      <c r="AE425" s="4">
        <v>0.12</v>
      </c>
      <c r="AF425" s="4">
        <v>0.13</v>
      </c>
      <c r="AH425" s="4">
        <f>AVERAGE(AB425:AF425)</f>
        <v>0.14750000000000002</v>
      </c>
    </row>
    <row r="426" spans="1:34" x14ac:dyDescent="0.25">
      <c r="A426" s="2" t="s">
        <v>105</v>
      </c>
      <c r="B426" s="4" t="s">
        <v>700</v>
      </c>
      <c r="C426" s="4">
        <v>5</v>
      </c>
      <c r="D426" s="4">
        <v>3</v>
      </c>
      <c r="E426" s="4">
        <f t="shared" si="77"/>
        <v>15</v>
      </c>
      <c r="F426" s="4">
        <v>7000</v>
      </c>
      <c r="G426" s="4">
        <v>18550</v>
      </c>
      <c r="H426" s="4">
        <f t="shared" si="86"/>
        <v>2912.7</v>
      </c>
      <c r="I426" s="4">
        <f t="shared" si="87"/>
        <v>2.9126999999999996</v>
      </c>
      <c r="J426" s="4">
        <f t="shared" si="87"/>
        <v>2.9126999999999998E-3</v>
      </c>
      <c r="K426" s="4">
        <f t="shared" si="88"/>
        <v>6.4195907999999999</v>
      </c>
      <c r="L426" s="3">
        <v>1.2699999999999999E-2</v>
      </c>
      <c r="M426" s="3">
        <v>3.1</v>
      </c>
      <c r="N426" s="4">
        <f t="shared" si="89"/>
        <v>53.603232342129658</v>
      </c>
      <c r="O426" s="4">
        <f t="shared" si="78"/>
        <v>41.603004137939209</v>
      </c>
      <c r="P426" s="4">
        <f t="shared" si="79"/>
        <v>38.559367847215825</v>
      </c>
      <c r="Q426" s="4">
        <f t="shared" si="83"/>
        <v>97.940794331928203</v>
      </c>
      <c r="R426" s="2">
        <f t="shared" si="80"/>
        <v>18870.827688190802</v>
      </c>
      <c r="S426" s="2">
        <f t="shared" si="81"/>
        <v>45351.664715671242</v>
      </c>
      <c r="T426" s="2">
        <f t="shared" si="82"/>
        <v>120181.91149652879</v>
      </c>
      <c r="U426" s="4">
        <f t="shared" si="90"/>
        <v>109.97499999999999</v>
      </c>
      <c r="V426" s="4">
        <f t="shared" si="91"/>
        <v>0.14750000000000002</v>
      </c>
      <c r="W426" s="4">
        <v>0</v>
      </c>
      <c r="X426" s="4" t="s">
        <v>477</v>
      </c>
      <c r="AB426" s="4">
        <v>-1.29</v>
      </c>
      <c r="AC426" s="4">
        <v>-1.78</v>
      </c>
      <c r="AF426" s="4">
        <v>-0.4</v>
      </c>
      <c r="AH426" s="4">
        <f>AVERAGE(AB426:AF426)</f>
        <v>-1.1566666666666667</v>
      </c>
    </row>
    <row r="427" spans="1:34" x14ac:dyDescent="0.25">
      <c r="A427" s="2" t="s">
        <v>105</v>
      </c>
      <c r="B427" s="4" t="s">
        <v>700</v>
      </c>
      <c r="C427" s="4">
        <v>6</v>
      </c>
      <c r="D427" s="4">
        <v>3</v>
      </c>
      <c r="E427" s="4">
        <f t="shared" si="77"/>
        <v>18</v>
      </c>
      <c r="F427" s="4">
        <v>9000</v>
      </c>
      <c r="G427" s="4">
        <v>23850</v>
      </c>
      <c r="H427" s="4">
        <f t="shared" si="86"/>
        <v>3744.9</v>
      </c>
      <c r="I427" s="4">
        <f t="shared" si="87"/>
        <v>3.7448999999999999</v>
      </c>
      <c r="J427" s="4">
        <f t="shared" si="87"/>
        <v>3.7448999999999998E-3</v>
      </c>
      <c r="K427" s="4">
        <f t="shared" si="88"/>
        <v>8.2537596000000004</v>
      </c>
      <c r="L427" s="3">
        <v>1.2699999999999999E-2</v>
      </c>
      <c r="M427" s="3">
        <v>3.1</v>
      </c>
      <c r="N427" s="4">
        <f t="shared" si="89"/>
        <v>58.129805837341053</v>
      </c>
      <c r="O427" s="4">
        <f t="shared" si="78"/>
        <v>47.534970709567283</v>
      </c>
      <c r="P427" s="4">
        <f t="shared" si="79"/>
        <v>40.253498117240746</v>
      </c>
      <c r="Q427" s="4">
        <f t="shared" si="83"/>
        <v>102.2438852177915</v>
      </c>
      <c r="R427" s="2">
        <f t="shared" si="80"/>
        <v>21561.525664090539</v>
      </c>
      <c r="S427" s="2">
        <f t="shared" si="81"/>
        <v>51818.134256406003</v>
      </c>
      <c r="T427" s="2">
        <f t="shared" si="82"/>
        <v>137318.05577947589</v>
      </c>
      <c r="U427" s="4">
        <f t="shared" si="90"/>
        <v>109.97499999999999</v>
      </c>
      <c r="V427" s="4">
        <f t="shared" si="91"/>
        <v>0.14750000000000002</v>
      </c>
      <c r="W427" s="4">
        <v>0</v>
      </c>
      <c r="X427" s="4" t="s">
        <v>423</v>
      </c>
      <c r="AB427" s="4" t="s">
        <v>709</v>
      </c>
      <c r="AC427" s="4" t="s">
        <v>710</v>
      </c>
      <c r="AE427" s="4" t="s">
        <v>711</v>
      </c>
      <c r="AF427" s="4" t="s">
        <v>711</v>
      </c>
    </row>
    <row r="428" spans="1:34" x14ac:dyDescent="0.25">
      <c r="A428" s="2" t="s">
        <v>105</v>
      </c>
      <c r="B428" s="4" t="s">
        <v>700</v>
      </c>
      <c r="C428" s="4">
        <v>7</v>
      </c>
      <c r="D428" s="4">
        <v>3</v>
      </c>
      <c r="E428" s="4">
        <f t="shared" si="77"/>
        <v>21</v>
      </c>
      <c r="F428" s="4">
        <v>13000</v>
      </c>
      <c r="G428" s="4">
        <v>34450</v>
      </c>
      <c r="H428" s="4">
        <f t="shared" si="86"/>
        <v>5409.3</v>
      </c>
      <c r="I428" s="4">
        <f t="shared" si="87"/>
        <v>5.4093</v>
      </c>
      <c r="J428" s="4">
        <f t="shared" si="87"/>
        <v>5.4092999999999997E-3</v>
      </c>
      <c r="K428" s="4">
        <f t="shared" si="88"/>
        <v>11.922097200000001</v>
      </c>
      <c r="L428" s="3">
        <v>1.2699999999999999E-2</v>
      </c>
      <c r="M428" s="3">
        <v>3.1</v>
      </c>
      <c r="N428" s="4">
        <f t="shared" si="89"/>
        <v>65.450847322550857</v>
      </c>
      <c r="O428" s="4">
        <f t="shared" si="78"/>
        <v>51.633417764704696</v>
      </c>
      <c r="P428" s="4">
        <f t="shared" si="79"/>
        <v>41.341855415996733</v>
      </c>
      <c r="Q428" s="4">
        <f t="shared" si="83"/>
        <v>105.0083127566317</v>
      </c>
      <c r="R428" s="2">
        <f t="shared" si="80"/>
        <v>23420.552187998248</v>
      </c>
      <c r="S428" s="2">
        <f t="shared" si="81"/>
        <v>56285.874039890041</v>
      </c>
      <c r="T428" s="2">
        <f t="shared" si="82"/>
        <v>149157.5662057086</v>
      </c>
      <c r="U428" s="4">
        <f t="shared" si="90"/>
        <v>109.97499999999999</v>
      </c>
      <c r="V428" s="4">
        <f t="shared" si="91"/>
        <v>0.14750000000000002</v>
      </c>
      <c r="W428" s="4">
        <v>0</v>
      </c>
      <c r="X428" s="4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s="4" t="s">
        <v>700</v>
      </c>
      <c r="C429" s="4">
        <v>8</v>
      </c>
      <c r="D429" s="4">
        <v>3</v>
      </c>
      <c r="E429" s="4">
        <f t="shared" si="77"/>
        <v>24</v>
      </c>
      <c r="F429" s="4">
        <v>18000</v>
      </c>
      <c r="G429" s="4">
        <v>40770</v>
      </c>
      <c r="H429" s="4">
        <f t="shared" si="86"/>
        <v>7489.8</v>
      </c>
      <c r="I429" s="4">
        <f t="shared" si="87"/>
        <v>7.4897999999999998</v>
      </c>
      <c r="J429" s="4">
        <f t="shared" si="87"/>
        <v>7.4897999999999996E-3</v>
      </c>
      <c r="K429" s="4">
        <f t="shared" si="88"/>
        <v>16.507519200000001</v>
      </c>
      <c r="L429" s="3">
        <v>1.2699999999999999E-2</v>
      </c>
      <c r="M429" s="3">
        <v>3.1</v>
      </c>
      <c r="N429" s="4">
        <f t="shared" si="89"/>
        <v>72.695130842069446</v>
      </c>
      <c r="O429" s="4">
        <f t="shared" si="78"/>
        <v>54.388853887715449</v>
      </c>
      <c r="P429" s="4">
        <f t="shared" si="79"/>
        <v>42.041046989817076</v>
      </c>
      <c r="Q429" s="4">
        <f t="shared" si="83"/>
        <v>106.78425935413537</v>
      </c>
      <c r="R429" s="2">
        <f t="shared" si="80"/>
        <v>24670.398475798753</v>
      </c>
      <c r="S429" s="2">
        <f t="shared" si="81"/>
        <v>59289.590184568013</v>
      </c>
      <c r="T429" s="2">
        <f t="shared" si="82"/>
        <v>157117.41398910523</v>
      </c>
      <c r="U429" s="4">
        <f t="shared" si="90"/>
        <v>109.97499999999999</v>
      </c>
      <c r="V429" s="4">
        <f t="shared" si="91"/>
        <v>0.14750000000000002</v>
      </c>
      <c r="W429" s="4">
        <v>0</v>
      </c>
    </row>
    <row r="430" spans="1:34" x14ac:dyDescent="0.25">
      <c r="A430" s="2" t="s">
        <v>105</v>
      </c>
      <c r="B430" s="4" t="s">
        <v>700</v>
      </c>
      <c r="C430" s="4">
        <v>9</v>
      </c>
      <c r="D430" s="4">
        <v>3</v>
      </c>
      <c r="E430" s="4">
        <f t="shared" si="77"/>
        <v>27</v>
      </c>
      <c r="F430" s="4">
        <v>30000</v>
      </c>
      <c r="G430" s="4">
        <v>79500</v>
      </c>
      <c r="H430" s="4">
        <f t="shared" si="86"/>
        <v>12483</v>
      </c>
      <c r="I430" s="4">
        <f t="shared" si="87"/>
        <v>12.483000000000001</v>
      </c>
      <c r="J430" s="4">
        <f t="shared" si="87"/>
        <v>1.2483000000000001E-2</v>
      </c>
      <c r="K430" s="4">
        <f t="shared" si="88"/>
        <v>27.512532000000004</v>
      </c>
      <c r="L430" s="3">
        <v>1.2699999999999999E-2</v>
      </c>
      <c r="M430" s="3">
        <v>3.1</v>
      </c>
      <c r="N430" s="4">
        <f t="shared" si="89"/>
        <v>85.717488006455042</v>
      </c>
      <c r="O430" s="4">
        <f t="shared" si="78"/>
        <v>56.21057907277568</v>
      </c>
      <c r="P430" s="4">
        <f t="shared" si="79"/>
        <v>42.490227472605369</v>
      </c>
      <c r="Q430" s="4">
        <f t="shared" si="83"/>
        <v>107.92517778041764</v>
      </c>
      <c r="R430" s="2">
        <f t="shared" si="80"/>
        <v>25496.720102682404</v>
      </c>
      <c r="S430" s="2">
        <f t="shared" si="81"/>
        <v>61275.462875949052</v>
      </c>
      <c r="T430" s="2">
        <f t="shared" si="82"/>
        <v>162379.97662126497</v>
      </c>
      <c r="U430" s="4">
        <f t="shared" si="90"/>
        <v>109.97499999999999</v>
      </c>
      <c r="V430" s="4">
        <f t="shared" si="91"/>
        <v>0.14750000000000002</v>
      </c>
      <c r="W430" s="4">
        <v>0</v>
      </c>
    </row>
    <row r="431" spans="1:34" x14ac:dyDescent="0.25">
      <c r="A431" s="2" t="s">
        <v>105</v>
      </c>
      <c r="B431" s="4" t="s">
        <v>700</v>
      </c>
      <c r="C431" s="4">
        <v>10</v>
      </c>
      <c r="D431" s="4">
        <v>3</v>
      </c>
      <c r="E431" s="4">
        <f t="shared" si="77"/>
        <v>30</v>
      </c>
      <c r="F431" s="4">
        <v>32000</v>
      </c>
      <c r="G431" s="4">
        <v>85500</v>
      </c>
      <c r="H431" s="4">
        <f t="shared" si="86"/>
        <v>13315.2</v>
      </c>
      <c r="I431" s="4">
        <f t="shared" si="87"/>
        <v>13.315200000000001</v>
      </c>
      <c r="J431" s="4">
        <f t="shared" si="87"/>
        <v>1.3315200000000001E-2</v>
      </c>
      <c r="K431" s="4">
        <f t="shared" si="88"/>
        <v>29.346700800000004</v>
      </c>
      <c r="L431" s="3">
        <v>1.2699999999999999E-2</v>
      </c>
      <c r="M431" s="3">
        <v>3.1</v>
      </c>
      <c r="N431" s="4">
        <f t="shared" si="89"/>
        <v>87.52073557813911</v>
      </c>
      <c r="O431" s="4">
        <f t="shared" si="78"/>
        <v>57.402451728377855</v>
      </c>
      <c r="P431" s="4">
        <f t="shared" si="79"/>
        <v>42.778793744958321</v>
      </c>
      <c r="Q431" s="4">
        <f t="shared" si="83"/>
        <v>108.65813611219413</v>
      </c>
      <c r="R431" s="2">
        <f t="shared" si="80"/>
        <v>26037.345088213777</v>
      </c>
      <c r="S431" s="2">
        <f t="shared" si="81"/>
        <v>62574.729844301321</v>
      </c>
      <c r="T431" s="2">
        <f t="shared" si="82"/>
        <v>165823.0340873985</v>
      </c>
      <c r="U431" s="4">
        <f t="shared" si="90"/>
        <v>109.97499999999999</v>
      </c>
      <c r="V431" s="4">
        <f t="shared" si="91"/>
        <v>0.14750000000000002</v>
      </c>
      <c r="W431" s="4">
        <v>0</v>
      </c>
    </row>
    <row r="432" spans="1:34" x14ac:dyDescent="0.25">
      <c r="A432" s="4" t="s">
        <v>107</v>
      </c>
      <c r="B432" s="4" t="s">
        <v>108</v>
      </c>
      <c r="C432" s="4">
        <v>1</v>
      </c>
      <c r="D432" s="4">
        <v>5</v>
      </c>
      <c r="E432" s="4">
        <f t="shared" si="77"/>
        <v>5</v>
      </c>
      <c r="F432" s="4">
        <v>819.66597860000002</v>
      </c>
      <c r="G432" s="4">
        <v>2172.1148429999998</v>
      </c>
      <c r="H432" s="4">
        <v>341.0630137</v>
      </c>
      <c r="I432" s="4">
        <v>0.341063014</v>
      </c>
      <c r="J432" s="4">
        <v>3.4106300000000001E-4</v>
      </c>
      <c r="K432" s="4">
        <v>0.75191434099999999</v>
      </c>
      <c r="L432" s="4">
        <v>3.5999999999999999E-3</v>
      </c>
      <c r="M432" s="4">
        <v>3</v>
      </c>
      <c r="N432" s="4">
        <v>45.587317900000002</v>
      </c>
      <c r="O432" s="4">
        <f t="shared" si="78"/>
        <v>7.0948968066073412</v>
      </c>
      <c r="P432" s="4">
        <f t="shared" si="79"/>
        <v>37.925929189604211</v>
      </c>
      <c r="Q432" s="4">
        <f t="shared" si="83"/>
        <v>96.331860141594703</v>
      </c>
      <c r="R432" s="4">
        <f t="shared" si="80"/>
        <v>3218.1948846546529</v>
      </c>
      <c r="S432" s="4">
        <f t="shared" si="81"/>
        <v>7734.1862164255053</v>
      </c>
      <c r="T432" s="4">
        <f t="shared" si="82"/>
        <v>20495.593473527588</v>
      </c>
      <c r="U432" s="4">
        <v>124</v>
      </c>
      <c r="V432" s="4">
        <v>0.3</v>
      </c>
      <c r="W432" s="4">
        <v>0</v>
      </c>
      <c r="Y432" s="4" t="s">
        <v>718</v>
      </c>
    </row>
    <row r="433" spans="1:25" x14ac:dyDescent="0.25">
      <c r="A433" s="4" t="s">
        <v>107</v>
      </c>
      <c r="B433" s="4" t="s">
        <v>108</v>
      </c>
      <c r="C433" s="4">
        <v>2</v>
      </c>
      <c r="D433" s="4">
        <v>5</v>
      </c>
      <c r="E433" s="4">
        <f t="shared" si="77"/>
        <v>10</v>
      </c>
      <c r="F433" s="4">
        <v>3110.5273029999998</v>
      </c>
      <c r="G433" s="4">
        <v>8242.8973540000006</v>
      </c>
      <c r="H433" s="4">
        <v>1294.2904109999999</v>
      </c>
      <c r="I433" s="4">
        <v>1.294290411</v>
      </c>
      <c r="J433" s="4">
        <v>1.29429E-3</v>
      </c>
      <c r="K433" s="4">
        <v>2.8534185249999999</v>
      </c>
      <c r="L433" s="4">
        <v>3.5999999999999999E-3</v>
      </c>
      <c r="M433" s="4">
        <v>3</v>
      </c>
      <c r="N433" s="4">
        <v>71.106572349999993</v>
      </c>
      <c r="O433" s="4">
        <f t="shared" si="78"/>
        <v>12.982672709876262</v>
      </c>
      <c r="P433" s="4">
        <f t="shared" si="79"/>
        <v>46.388347843458611</v>
      </c>
      <c r="Q433" s="4">
        <f t="shared" si="83"/>
        <v>117.82640352238487</v>
      </c>
      <c r="R433" s="4">
        <f t="shared" si="80"/>
        <v>5888.8482867234543</v>
      </c>
      <c r="S433" s="4">
        <f t="shared" si="81"/>
        <v>14152.483265377203</v>
      </c>
      <c r="T433" s="4">
        <f t="shared" si="82"/>
        <v>37504.080653249584</v>
      </c>
      <c r="U433" s="4">
        <v>124</v>
      </c>
      <c r="V433" s="4">
        <v>0.3</v>
      </c>
      <c r="W433" s="4">
        <v>0</v>
      </c>
    </row>
    <row r="434" spans="1:25" x14ac:dyDescent="0.25">
      <c r="A434" s="4" t="s">
        <v>107</v>
      </c>
      <c r="B434" s="4" t="s">
        <v>108</v>
      </c>
      <c r="C434" s="4">
        <v>3</v>
      </c>
      <c r="D434" s="4">
        <v>5</v>
      </c>
      <c r="E434" s="4">
        <f t="shared" si="77"/>
        <v>15</v>
      </c>
      <c r="F434" s="4">
        <v>5086.8830930000004</v>
      </c>
      <c r="G434" s="4">
        <v>13480.2402</v>
      </c>
      <c r="H434" s="4">
        <v>2116.652055</v>
      </c>
      <c r="I434" s="4">
        <v>2.1166520549999999</v>
      </c>
      <c r="J434" s="4">
        <v>2.1166520000000001E-3</v>
      </c>
      <c r="K434" s="4">
        <v>4.6664134529999997</v>
      </c>
      <c r="L434" s="4">
        <v>3.5999999999999999E-3</v>
      </c>
      <c r="M434" s="4">
        <v>3</v>
      </c>
      <c r="N434" s="4">
        <v>83.775235480000006</v>
      </c>
      <c r="O434" s="4">
        <f t="shared" si="78"/>
        <v>14.633444906214649</v>
      </c>
      <c r="P434" s="4">
        <f t="shared" si="79"/>
        <v>48.2765686729362</v>
      </c>
      <c r="Q434" s="4">
        <f t="shared" si="83"/>
        <v>122.62248442925795</v>
      </c>
      <c r="R434" s="4">
        <f t="shared" si="80"/>
        <v>6637.6268500760443</v>
      </c>
      <c r="S434" s="4">
        <f t="shared" si="81"/>
        <v>15951.999159038798</v>
      </c>
      <c r="T434" s="4">
        <f t="shared" si="82"/>
        <v>42272.797771452817</v>
      </c>
      <c r="U434" s="4">
        <v>124</v>
      </c>
      <c r="V434" s="4">
        <v>0.3</v>
      </c>
      <c r="W434" s="4">
        <v>0</v>
      </c>
    </row>
    <row r="435" spans="1:25" x14ac:dyDescent="0.25">
      <c r="A435" s="4" t="s">
        <v>107</v>
      </c>
      <c r="B435" s="4" t="s">
        <v>108</v>
      </c>
      <c r="C435" s="4">
        <v>4</v>
      </c>
      <c r="D435" s="4">
        <v>5</v>
      </c>
      <c r="E435" s="4">
        <f t="shared" si="77"/>
        <v>20</v>
      </c>
      <c r="F435" s="4">
        <v>6322.386939</v>
      </c>
      <c r="G435" s="4">
        <v>16754.325390000002</v>
      </c>
      <c r="H435" s="4">
        <v>2630.7452050000002</v>
      </c>
      <c r="I435" s="4">
        <v>2.6307452050000002</v>
      </c>
      <c r="J435" s="4">
        <v>2.6307449999999999E-3</v>
      </c>
      <c r="K435" s="4">
        <v>5.7997934950000003</v>
      </c>
      <c r="L435" s="4">
        <v>3.5999999999999999E-3</v>
      </c>
      <c r="M435" s="4">
        <v>3</v>
      </c>
      <c r="N435" s="4">
        <v>90.072474830000004</v>
      </c>
      <c r="O435" s="4">
        <f t="shared" si="78"/>
        <v>15.019925025100203</v>
      </c>
      <c r="P435" s="4">
        <f t="shared" si="79"/>
        <v>48.697887689013136</v>
      </c>
      <c r="Q435" s="4">
        <f t="shared" si="83"/>
        <v>123.69263473009337</v>
      </c>
      <c r="R435" s="4">
        <f t="shared" si="80"/>
        <v>6812.9314916403746</v>
      </c>
      <c r="S435" s="4">
        <f t="shared" si="81"/>
        <v>16373.303272387346</v>
      </c>
      <c r="T435" s="4">
        <f t="shared" si="82"/>
        <v>43389.253671826467</v>
      </c>
      <c r="U435" s="4">
        <v>124</v>
      </c>
      <c r="V435" s="4">
        <v>0.3</v>
      </c>
      <c r="W435" s="4">
        <v>0</v>
      </c>
    </row>
    <row r="436" spans="1:25" x14ac:dyDescent="0.25">
      <c r="A436" s="4" t="s">
        <v>107</v>
      </c>
      <c r="B436" s="4" t="s">
        <v>108</v>
      </c>
      <c r="C436" s="4">
        <v>5</v>
      </c>
      <c r="D436" s="4">
        <v>5</v>
      </c>
      <c r="E436" s="4">
        <f t="shared" si="77"/>
        <v>25</v>
      </c>
      <c r="F436" s="4">
        <v>7003.1900919999998</v>
      </c>
      <c r="G436" s="4">
        <v>18558.453740000001</v>
      </c>
      <c r="H436" s="4">
        <v>2914.0273969999998</v>
      </c>
      <c r="I436" s="4">
        <v>2.9140273969999999</v>
      </c>
      <c r="J436" s="4">
        <v>2.914027E-3</v>
      </c>
      <c r="K436" s="4">
        <v>6.4243230809999998</v>
      </c>
      <c r="L436" s="4">
        <v>3.5999999999999999E-3</v>
      </c>
      <c r="M436" s="4">
        <v>3</v>
      </c>
      <c r="N436" s="4">
        <v>93.195950769999996</v>
      </c>
      <c r="O436" s="4">
        <f t="shared" si="78"/>
        <v>15.107078829506749</v>
      </c>
      <c r="P436" s="4">
        <f t="shared" si="79"/>
        <v>48.791896668543963</v>
      </c>
      <c r="Q436" s="4">
        <f t="shared" si="83"/>
        <v>123.93141753810167</v>
      </c>
      <c r="R436" s="4">
        <f t="shared" si="80"/>
        <v>6852.4638393495243</v>
      </c>
      <c r="S436" s="4">
        <f t="shared" si="81"/>
        <v>16468.310116196884</v>
      </c>
      <c r="T436" s="4">
        <f t="shared" si="82"/>
        <v>43641.021807921745</v>
      </c>
      <c r="U436" s="4">
        <v>124</v>
      </c>
      <c r="V436" s="4">
        <v>0.3</v>
      </c>
      <c r="W436" s="4">
        <v>0</v>
      </c>
    </row>
    <row r="437" spans="1:25" x14ac:dyDescent="0.25">
      <c r="A437" s="4" t="s">
        <v>107</v>
      </c>
      <c r="B437" s="4" t="s">
        <v>108</v>
      </c>
      <c r="C437" s="4">
        <v>6</v>
      </c>
      <c r="D437" s="4">
        <v>5</v>
      </c>
      <c r="E437" s="4">
        <f t="shared" ref="E437:E500" si="92">C437*D437</f>
        <v>30</v>
      </c>
      <c r="F437" s="4">
        <v>7359.7297799999997</v>
      </c>
      <c r="G437" s="4">
        <v>19503.283920000002</v>
      </c>
      <c r="H437" s="4">
        <v>3062.3835610000001</v>
      </c>
      <c r="I437" s="4">
        <v>3.0623835609999999</v>
      </c>
      <c r="J437" s="4">
        <v>3.062384E-3</v>
      </c>
      <c r="K437" s="4">
        <v>6.7513920470000004</v>
      </c>
      <c r="L437" s="4">
        <v>3.5999999999999999E-3</v>
      </c>
      <c r="M437" s="4">
        <v>3</v>
      </c>
      <c r="N437" s="4">
        <v>94.751412889999997</v>
      </c>
      <c r="O437" s="4">
        <f t="shared" si="78"/>
        <v>15.126571366192971</v>
      </c>
      <c r="P437" s="4">
        <f t="shared" si="79"/>
        <v>48.81287290720207</v>
      </c>
      <c r="Q437" s="4">
        <f t="shared" si="83"/>
        <v>123.98469718429325</v>
      </c>
      <c r="R437" s="4">
        <f t="shared" si="80"/>
        <v>6861.3055157773088</v>
      </c>
      <c r="S437" s="4">
        <f t="shared" si="81"/>
        <v>16489.559038157433</v>
      </c>
      <c r="T437" s="4">
        <f t="shared" si="82"/>
        <v>43697.331451117199</v>
      </c>
      <c r="U437" s="4">
        <v>124</v>
      </c>
      <c r="V437" s="4">
        <v>0.3</v>
      </c>
      <c r="W437" s="4">
        <v>0</v>
      </c>
    </row>
    <row r="438" spans="1:25" x14ac:dyDescent="0.25">
      <c r="A438" s="4" t="s">
        <v>107</v>
      </c>
      <c r="B438" s="4" t="s">
        <v>108</v>
      </c>
      <c r="C438" s="4">
        <v>7</v>
      </c>
      <c r="D438" s="4">
        <v>5</v>
      </c>
      <c r="E438" s="4">
        <f t="shared" si="92"/>
        <v>35</v>
      </c>
      <c r="F438" s="4">
        <v>7506.0987050000003</v>
      </c>
      <c r="G438" s="4">
        <v>19891.16157</v>
      </c>
      <c r="H438" s="4">
        <v>3123.287671</v>
      </c>
      <c r="I438" s="4">
        <v>3.1232876709999999</v>
      </c>
      <c r="J438" s="4">
        <v>3.1232880000000001E-3</v>
      </c>
      <c r="K438" s="4">
        <v>6.8856624660000003</v>
      </c>
      <c r="L438" s="4">
        <v>3.5999999999999999E-3</v>
      </c>
      <c r="M438" s="4">
        <v>3</v>
      </c>
      <c r="N438" s="4">
        <v>95.375427009999996</v>
      </c>
      <c r="O438" s="4">
        <f t="shared" si="78"/>
        <v>15.130923025839611</v>
      </c>
      <c r="P438" s="4">
        <f t="shared" si="79"/>
        <v>48.817553338693159</v>
      </c>
      <c r="Q438" s="4">
        <f t="shared" si="83"/>
        <v>123.99658548028063</v>
      </c>
      <c r="R438" s="4">
        <f t="shared" si="80"/>
        <v>6863.2793977373021</v>
      </c>
      <c r="S438" s="4">
        <f t="shared" si="81"/>
        <v>16494.302806386208</v>
      </c>
      <c r="T438" s="4">
        <f t="shared" si="82"/>
        <v>43709.902436923447</v>
      </c>
      <c r="U438" s="4">
        <v>124</v>
      </c>
      <c r="V438" s="4">
        <v>0.3</v>
      </c>
      <c r="W438" s="4">
        <v>0</v>
      </c>
    </row>
    <row r="439" spans="1:25" x14ac:dyDescent="0.25">
      <c r="A439" s="4" t="s">
        <v>107</v>
      </c>
      <c r="B439" s="4" t="s">
        <v>108</v>
      </c>
      <c r="C439" s="4">
        <v>8</v>
      </c>
      <c r="D439" s="4">
        <v>5</v>
      </c>
      <c r="E439" s="4">
        <f t="shared" si="92"/>
        <v>40</v>
      </c>
      <c r="F439" s="4">
        <v>7633.7023829999998</v>
      </c>
      <c r="G439" s="4">
        <v>20229.311320000001</v>
      </c>
      <c r="H439" s="4">
        <v>3176.383562</v>
      </c>
      <c r="I439" s="4">
        <v>3.1763835619999998</v>
      </c>
      <c r="J439" s="4">
        <v>3.176384E-3</v>
      </c>
      <c r="K439" s="4">
        <v>7.0027187279999996</v>
      </c>
      <c r="L439" s="4">
        <v>3.5999999999999999E-3</v>
      </c>
      <c r="M439" s="4">
        <v>3</v>
      </c>
      <c r="N439" s="4">
        <v>95.912853749999996</v>
      </c>
      <c r="O439" s="4">
        <f t="shared" si="78"/>
        <v>15.131894126228008</v>
      </c>
      <c r="P439" s="4">
        <f t="shared" si="79"/>
        <v>48.818597684121329</v>
      </c>
      <c r="Q439" s="4">
        <f t="shared" si="83"/>
        <v>123.99923811766818</v>
      </c>
      <c r="R439" s="4">
        <f t="shared" si="80"/>
        <v>6863.7198819878295</v>
      </c>
      <c r="S439" s="4">
        <f t="shared" si="81"/>
        <v>16495.361408286059</v>
      </c>
      <c r="T439" s="4">
        <f t="shared" si="82"/>
        <v>43712.707731958057</v>
      </c>
      <c r="U439" s="4">
        <v>124</v>
      </c>
      <c r="V439" s="4">
        <v>0.3</v>
      </c>
      <c r="W439" s="4">
        <v>0</v>
      </c>
    </row>
    <row r="440" spans="1:25" x14ac:dyDescent="0.25">
      <c r="A440" s="4" t="s">
        <v>107</v>
      </c>
      <c r="B440" s="4" t="s">
        <v>108</v>
      </c>
      <c r="C440" s="4">
        <v>9</v>
      </c>
      <c r="D440" s="4">
        <v>5</v>
      </c>
      <c r="E440" s="4">
        <f t="shared" si="92"/>
        <v>45</v>
      </c>
      <c r="F440" s="4">
        <v>7678.7389750000002</v>
      </c>
      <c r="G440" s="4">
        <v>20348.65828</v>
      </c>
      <c r="H440" s="4">
        <v>3195.1232869999999</v>
      </c>
      <c r="I440" s="4">
        <v>3.1951232869999999</v>
      </c>
      <c r="J440" s="4">
        <v>3.1951229999999998E-3</v>
      </c>
      <c r="K440" s="4">
        <v>7.044032702</v>
      </c>
      <c r="L440" s="4">
        <v>3.5999999999999999E-3</v>
      </c>
      <c r="M440" s="4">
        <v>3</v>
      </c>
      <c r="N440" s="4">
        <v>96.101103210000005</v>
      </c>
      <c r="O440" s="4">
        <f t="shared" si="78"/>
        <v>15.132110813682905</v>
      </c>
      <c r="P440" s="4">
        <f t="shared" si="79"/>
        <v>48.818830709083976</v>
      </c>
      <c r="Q440" s="4">
        <f t="shared" si="83"/>
        <v>123.99983000107329</v>
      </c>
      <c r="R440" s="4">
        <f t="shared" si="80"/>
        <v>6863.818169880934</v>
      </c>
      <c r="S440" s="4">
        <f t="shared" si="81"/>
        <v>16495.597620478093</v>
      </c>
      <c r="T440" s="4">
        <f t="shared" si="82"/>
        <v>43713.333694266941</v>
      </c>
      <c r="U440" s="4">
        <v>124</v>
      </c>
      <c r="V440" s="4">
        <v>0.3</v>
      </c>
      <c r="W440" s="4">
        <v>0</v>
      </c>
    </row>
    <row r="441" spans="1:25" x14ac:dyDescent="0.25">
      <c r="A441" s="4" t="s">
        <v>107</v>
      </c>
      <c r="B441" s="4" t="s">
        <v>108</v>
      </c>
      <c r="C441" s="4">
        <v>10</v>
      </c>
      <c r="D441" s="4">
        <v>5</v>
      </c>
      <c r="E441" s="4">
        <f t="shared" si="92"/>
        <v>50</v>
      </c>
      <c r="F441" s="4">
        <v>7701.2572719999998</v>
      </c>
      <c r="G441" s="4">
        <v>20408.331770000001</v>
      </c>
      <c r="H441" s="4">
        <v>3204.4931510000001</v>
      </c>
      <c r="I441" s="4">
        <v>3.2044931509999999</v>
      </c>
      <c r="J441" s="4">
        <v>3.2044930000000001E-3</v>
      </c>
      <c r="K441" s="4">
        <v>7.0646896899999998</v>
      </c>
      <c r="L441" s="4">
        <v>3.5999999999999999E-3</v>
      </c>
      <c r="M441" s="4">
        <v>3</v>
      </c>
      <c r="N441" s="4">
        <v>96.194952009999994</v>
      </c>
      <c r="O441" s="4">
        <f t="shared" si="78"/>
        <v>15.1321591634717</v>
      </c>
      <c r="P441" s="4">
        <f t="shared" si="79"/>
        <v>48.81888270398121</v>
      </c>
      <c r="Q441" s="4">
        <f t="shared" si="83"/>
        <v>123.99996206811227</v>
      </c>
      <c r="R441" s="4">
        <f t="shared" si="80"/>
        <v>6863.8401010023044</v>
      </c>
      <c r="S441" s="4">
        <f t="shared" si="81"/>
        <v>16495.650326850046</v>
      </c>
      <c r="T441" s="4">
        <f t="shared" si="82"/>
        <v>43713.473366152619</v>
      </c>
      <c r="U441" s="4">
        <v>124</v>
      </c>
      <c r="V441" s="4">
        <v>0.3</v>
      </c>
      <c r="W441" s="4">
        <v>0</v>
      </c>
    </row>
    <row r="442" spans="1:25" x14ac:dyDescent="0.25">
      <c r="A442" s="4" t="s">
        <v>109</v>
      </c>
      <c r="B442" s="4" t="s">
        <v>110</v>
      </c>
      <c r="C442" s="4">
        <v>1</v>
      </c>
      <c r="D442" s="4">
        <v>5</v>
      </c>
      <c r="E442" s="4">
        <f t="shared" si="92"/>
        <v>5</v>
      </c>
      <c r="F442" s="4">
        <v>819.66597860000002</v>
      </c>
      <c r="G442" s="4">
        <v>2172.1148429999998</v>
      </c>
      <c r="H442" s="4">
        <v>341.0630137</v>
      </c>
      <c r="I442" s="4">
        <v>0.341063014</v>
      </c>
      <c r="J442" s="4">
        <v>3.4106300000000001E-4</v>
      </c>
      <c r="K442" s="4">
        <v>0.75191434099999999</v>
      </c>
      <c r="L442" s="4">
        <v>4.3E-3</v>
      </c>
      <c r="M442" s="4">
        <v>3.1</v>
      </c>
      <c r="N442" s="4">
        <v>38.057538889999996</v>
      </c>
      <c r="O442" s="4">
        <f t="shared" si="78"/>
        <v>4.1851394650831351</v>
      </c>
      <c r="P442" s="4">
        <f t="shared" si="79"/>
        <v>26.067792951466473</v>
      </c>
      <c r="Q442" s="4">
        <f t="shared" si="83"/>
        <v>66.212194096724843</v>
      </c>
      <c r="R442" s="4">
        <f t="shared" si="80"/>
        <v>1898.3495863609762</v>
      </c>
      <c r="S442" s="4">
        <f t="shared" si="81"/>
        <v>4562.2436586420963</v>
      </c>
      <c r="T442" s="4">
        <f t="shared" si="82"/>
        <v>12089.945695401555</v>
      </c>
      <c r="U442" s="4">
        <v>267</v>
      </c>
      <c r="V442" s="4">
        <v>5.7000000000000002E-2</v>
      </c>
      <c r="W442" s="4">
        <v>0</v>
      </c>
      <c r="Y442" s="4" t="s">
        <v>719</v>
      </c>
    </row>
    <row r="443" spans="1:25" x14ac:dyDescent="0.25">
      <c r="A443" s="4" t="s">
        <v>109</v>
      </c>
      <c r="B443" s="4" t="s">
        <v>110</v>
      </c>
      <c r="C443" s="4">
        <v>2</v>
      </c>
      <c r="D443" s="4">
        <v>5</v>
      </c>
      <c r="E443" s="4">
        <f t="shared" si="92"/>
        <v>10</v>
      </c>
      <c r="F443" s="4">
        <v>3110.5273029999998</v>
      </c>
      <c r="G443" s="4">
        <v>8242.8973540000006</v>
      </c>
      <c r="H443" s="4">
        <v>1294.2904109999999</v>
      </c>
      <c r="I443" s="4">
        <v>1.294290411</v>
      </c>
      <c r="J443" s="4">
        <v>1.29429E-3</v>
      </c>
      <c r="K443" s="4">
        <v>2.8534185249999999</v>
      </c>
      <c r="L443" s="4">
        <v>4.3E-3</v>
      </c>
      <c r="M443" s="4">
        <v>3.1</v>
      </c>
      <c r="N443" s="4">
        <v>58.516518140000002</v>
      </c>
      <c r="O443" s="4">
        <f t="shared" si="78"/>
        <v>23.805461443090437</v>
      </c>
      <c r="P443" s="4">
        <f t="shared" si="79"/>
        <v>45.671144829615592</v>
      </c>
      <c r="Q443" s="4">
        <f t="shared" si="83"/>
        <v>116.0047078672236</v>
      </c>
      <c r="R443" s="4">
        <f t="shared" si="80"/>
        <v>10797.988516429334</v>
      </c>
      <c r="S443" s="4">
        <f t="shared" si="81"/>
        <v>25950.465071928225</v>
      </c>
      <c r="T443" s="4">
        <f t="shared" si="82"/>
        <v>68768.732440609791</v>
      </c>
      <c r="U443" s="4">
        <v>267</v>
      </c>
      <c r="V443" s="4">
        <v>5.7000000000000002E-2</v>
      </c>
      <c r="W443" s="4">
        <v>0</v>
      </c>
    </row>
    <row r="444" spans="1:25" x14ac:dyDescent="0.25">
      <c r="A444" s="4" t="s">
        <v>109</v>
      </c>
      <c r="B444" s="4" t="s">
        <v>110</v>
      </c>
      <c r="C444" s="4">
        <v>3</v>
      </c>
      <c r="D444" s="4">
        <v>5</v>
      </c>
      <c r="E444" s="4">
        <f t="shared" si="92"/>
        <v>15</v>
      </c>
      <c r="F444" s="4">
        <v>5086.8830930000004</v>
      </c>
      <c r="G444" s="4">
        <v>13480.2402</v>
      </c>
      <c r="H444" s="4">
        <v>2116.652055</v>
      </c>
      <c r="I444" s="4">
        <v>2.1166520549999999</v>
      </c>
      <c r="J444" s="4">
        <v>2.1166520000000001E-3</v>
      </c>
      <c r="K444" s="4">
        <v>4.6664134529999997</v>
      </c>
      <c r="L444" s="4">
        <v>4.3E-3</v>
      </c>
      <c r="M444" s="4">
        <v>3.1</v>
      </c>
      <c r="N444" s="4">
        <v>68.578412069999999</v>
      </c>
      <c r="O444" s="4">
        <f t="shared" si="78"/>
        <v>56.662299651630804</v>
      </c>
      <c r="P444" s="4">
        <f t="shared" si="79"/>
        <v>60.413144874422372</v>
      </c>
      <c r="Q444" s="4">
        <f t="shared" si="83"/>
        <v>153.44938798103283</v>
      </c>
      <c r="R444" s="4">
        <f t="shared" si="80"/>
        <v>25701.61735429725</v>
      </c>
      <c r="S444" s="4">
        <f t="shared" si="81"/>
        <v>61767.885975239726</v>
      </c>
      <c r="T444" s="4">
        <f t="shared" si="82"/>
        <v>163684.89783438528</v>
      </c>
      <c r="U444" s="4">
        <v>267</v>
      </c>
      <c r="V444" s="4">
        <v>5.7000000000000002E-2</v>
      </c>
      <c r="W444" s="4">
        <v>0</v>
      </c>
    </row>
    <row r="445" spans="1:25" x14ac:dyDescent="0.25">
      <c r="A445" s="4" t="s">
        <v>109</v>
      </c>
      <c r="B445" s="4" t="s">
        <v>110</v>
      </c>
      <c r="C445" s="4">
        <v>4</v>
      </c>
      <c r="D445" s="4">
        <v>5</v>
      </c>
      <c r="E445" s="4">
        <f t="shared" si="92"/>
        <v>20</v>
      </c>
      <c r="F445" s="4">
        <v>6322.386939</v>
      </c>
      <c r="G445" s="4">
        <v>16754.325390000002</v>
      </c>
      <c r="H445" s="4">
        <v>2630.7452050000002</v>
      </c>
      <c r="I445" s="4">
        <v>2.6307452050000002</v>
      </c>
      <c r="J445" s="4">
        <v>2.6307449999999999E-3</v>
      </c>
      <c r="K445" s="4">
        <v>5.7997934950000003</v>
      </c>
      <c r="L445" s="4">
        <v>4.3E-3</v>
      </c>
      <c r="M445" s="4">
        <v>3.1</v>
      </c>
      <c r="N445" s="4">
        <v>73.561147309999996</v>
      </c>
      <c r="O445" s="4">
        <f t="shared" si="78"/>
        <v>95.526310440334015</v>
      </c>
      <c r="P445" s="4">
        <f t="shared" si="79"/>
        <v>71.49933904529405</v>
      </c>
      <c r="Q445" s="4">
        <f t="shared" si="83"/>
        <v>181.60832117504688</v>
      </c>
      <c r="R445" s="4">
        <f t="shared" si="80"/>
        <v>43330.05708028323</v>
      </c>
      <c r="S445" s="4">
        <f t="shared" si="81"/>
        <v>104133.75890479027</v>
      </c>
      <c r="T445" s="4">
        <f t="shared" si="82"/>
        <v>275954.46109769423</v>
      </c>
      <c r="U445" s="4">
        <v>267</v>
      </c>
      <c r="V445" s="4">
        <v>5.7000000000000002E-2</v>
      </c>
      <c r="W445" s="4">
        <v>0</v>
      </c>
    </row>
    <row r="446" spans="1:25" x14ac:dyDescent="0.25">
      <c r="A446" s="4" t="s">
        <v>109</v>
      </c>
      <c r="B446" s="4" t="s">
        <v>110</v>
      </c>
      <c r="C446" s="4">
        <v>5</v>
      </c>
      <c r="D446" s="4">
        <v>5</v>
      </c>
      <c r="E446" s="4">
        <f t="shared" si="92"/>
        <v>25</v>
      </c>
      <c r="F446" s="4">
        <v>7003.1900919999998</v>
      </c>
      <c r="G446" s="4">
        <v>18558.453740000001</v>
      </c>
      <c r="H446" s="4">
        <v>2914.0273969999998</v>
      </c>
      <c r="I446" s="4">
        <v>2.9140273969999999</v>
      </c>
      <c r="J446" s="4">
        <v>2.914027E-3</v>
      </c>
      <c r="K446" s="4">
        <v>6.4243230809999998</v>
      </c>
      <c r="L446" s="4">
        <v>4.3E-3</v>
      </c>
      <c r="M446" s="4">
        <v>3.1</v>
      </c>
      <c r="N446" s="4">
        <v>76.02840209</v>
      </c>
      <c r="O446" s="4">
        <f t="shared" si="78"/>
        <v>134.46467885214014</v>
      </c>
      <c r="P446" s="4">
        <f t="shared" si="79"/>
        <v>79.836315087941998</v>
      </c>
      <c r="Q446" s="4">
        <f t="shared" si="83"/>
        <v>202.78424032337267</v>
      </c>
      <c r="R446" s="4">
        <f t="shared" si="80"/>
        <v>60992.224896871179</v>
      </c>
      <c r="S446" s="4">
        <f t="shared" si="81"/>
        <v>146580.68949019746</v>
      </c>
      <c r="T446" s="4">
        <f t="shared" si="82"/>
        <v>388438.82714902324</v>
      </c>
      <c r="U446" s="4">
        <v>267</v>
      </c>
      <c r="V446" s="4">
        <v>5.7000000000000002E-2</v>
      </c>
      <c r="W446" s="4">
        <v>0</v>
      </c>
    </row>
    <row r="447" spans="1:25" x14ac:dyDescent="0.25">
      <c r="A447" s="4" t="s">
        <v>109</v>
      </c>
      <c r="B447" s="4" t="s">
        <v>110</v>
      </c>
      <c r="C447" s="4">
        <v>6</v>
      </c>
      <c r="D447" s="4">
        <v>5</v>
      </c>
      <c r="E447" s="4">
        <f t="shared" si="92"/>
        <v>30</v>
      </c>
      <c r="F447" s="4">
        <v>7359.7297799999997</v>
      </c>
      <c r="G447" s="4">
        <v>19503.283920000002</v>
      </c>
      <c r="H447" s="4">
        <v>3062.3835610000001</v>
      </c>
      <c r="I447" s="4">
        <v>3.0623835609999999</v>
      </c>
      <c r="J447" s="4">
        <v>3.062384E-3</v>
      </c>
      <c r="K447" s="4">
        <v>6.7513920470000004</v>
      </c>
      <c r="L447" s="4">
        <v>4.3E-3</v>
      </c>
      <c r="M447" s="4">
        <v>3.1</v>
      </c>
      <c r="N447" s="4">
        <v>77.256071860000006</v>
      </c>
      <c r="O447" s="4">
        <f t="shared" si="78"/>
        <v>169.97607750313279</v>
      </c>
      <c r="P447" s="4">
        <f t="shared" si="79"/>
        <v>86.105839909932442</v>
      </c>
      <c r="Q447" s="4">
        <f t="shared" si="83"/>
        <v>218.70883337122839</v>
      </c>
      <c r="R447" s="4">
        <f t="shared" si="80"/>
        <v>77099.943529103781</v>
      </c>
      <c r="S447" s="4">
        <f t="shared" si="81"/>
        <v>185291.86140135492</v>
      </c>
      <c r="T447" s="4">
        <f t="shared" si="82"/>
        <v>491023.4327135905</v>
      </c>
      <c r="U447" s="4">
        <v>267</v>
      </c>
      <c r="V447" s="4">
        <v>5.7000000000000002E-2</v>
      </c>
      <c r="W447" s="4">
        <v>0</v>
      </c>
    </row>
    <row r="448" spans="1:25" x14ac:dyDescent="0.25">
      <c r="A448" s="4" t="s">
        <v>109</v>
      </c>
      <c r="B448" s="4" t="s">
        <v>110</v>
      </c>
      <c r="C448" s="4">
        <v>7</v>
      </c>
      <c r="D448" s="4">
        <v>5</v>
      </c>
      <c r="E448" s="4">
        <f t="shared" si="92"/>
        <v>35</v>
      </c>
      <c r="F448" s="4">
        <v>7506.0987050000003</v>
      </c>
      <c r="G448" s="4">
        <v>19891.16157</v>
      </c>
      <c r="H448" s="4">
        <v>3123.287671</v>
      </c>
      <c r="I448" s="4">
        <v>3.1232876709999999</v>
      </c>
      <c r="J448" s="4">
        <v>3.1232880000000001E-3</v>
      </c>
      <c r="K448" s="4">
        <v>6.8856624660000003</v>
      </c>
      <c r="L448" s="4">
        <v>4.3E-3</v>
      </c>
      <c r="M448" s="4">
        <v>3.1</v>
      </c>
      <c r="N448" s="4">
        <v>77.748400239999995</v>
      </c>
      <c r="O448" s="4">
        <f t="shared" si="78"/>
        <v>200.52034073249951</v>
      </c>
      <c r="P448" s="4">
        <f t="shared" si="79"/>
        <v>90.820611943878447</v>
      </c>
      <c r="Q448" s="4">
        <f t="shared" si="83"/>
        <v>230.68435433745125</v>
      </c>
      <c r="R448" s="4">
        <f t="shared" si="80"/>
        <v>90954.604753880267</v>
      </c>
      <c r="S448" s="4">
        <f t="shared" si="81"/>
        <v>218588.33154020732</v>
      </c>
      <c r="T448" s="4">
        <f t="shared" si="82"/>
        <v>579259.07858154934</v>
      </c>
      <c r="U448" s="4">
        <v>267</v>
      </c>
      <c r="V448" s="4">
        <v>5.7000000000000002E-2</v>
      </c>
      <c r="W448" s="4">
        <v>0</v>
      </c>
    </row>
    <row r="449" spans="1:25" x14ac:dyDescent="0.25">
      <c r="A449" s="4" t="s">
        <v>109</v>
      </c>
      <c r="B449" s="4" t="s">
        <v>110</v>
      </c>
      <c r="C449" s="4">
        <v>8</v>
      </c>
      <c r="D449" s="4">
        <v>5</v>
      </c>
      <c r="E449" s="4">
        <f t="shared" si="92"/>
        <v>40</v>
      </c>
      <c r="F449" s="4">
        <v>7633.7023829999998</v>
      </c>
      <c r="G449" s="4">
        <v>20229.311320000001</v>
      </c>
      <c r="H449" s="4">
        <v>3176.383562</v>
      </c>
      <c r="I449" s="4">
        <v>3.1763835619999998</v>
      </c>
      <c r="J449" s="4">
        <v>3.176384E-3</v>
      </c>
      <c r="K449" s="4">
        <v>7.0027187279999996</v>
      </c>
      <c r="L449" s="4">
        <v>4.3E-3</v>
      </c>
      <c r="M449" s="4">
        <v>3.1</v>
      </c>
      <c r="N449" s="4">
        <v>78.172330489999993</v>
      </c>
      <c r="O449" s="4">
        <f t="shared" si="78"/>
        <v>225.79670099887431</v>
      </c>
      <c r="P449" s="4">
        <f t="shared" si="79"/>
        <v>94.366187719272247</v>
      </c>
      <c r="Q449" s="4">
        <f t="shared" si="83"/>
        <v>239.69011680695152</v>
      </c>
      <c r="R449" s="4">
        <f t="shared" si="80"/>
        <v>102419.78254704861</v>
      </c>
      <c r="S449" s="4">
        <f t="shared" si="81"/>
        <v>246142.23154782169</v>
      </c>
      <c r="T449" s="4">
        <f t="shared" si="82"/>
        <v>652276.91360172746</v>
      </c>
      <c r="U449" s="4">
        <v>267</v>
      </c>
      <c r="V449" s="4">
        <v>5.7000000000000002E-2</v>
      </c>
      <c r="W449" s="4">
        <v>0</v>
      </c>
    </row>
    <row r="450" spans="1:25" x14ac:dyDescent="0.25">
      <c r="A450" s="4" t="s">
        <v>109</v>
      </c>
      <c r="B450" s="4" t="s">
        <v>110</v>
      </c>
      <c r="C450" s="4">
        <v>9</v>
      </c>
      <c r="D450" s="4">
        <v>5</v>
      </c>
      <c r="E450" s="4">
        <f t="shared" si="92"/>
        <v>45</v>
      </c>
      <c r="F450" s="4">
        <v>7678.7389750000002</v>
      </c>
      <c r="G450" s="4">
        <v>20348.65828</v>
      </c>
      <c r="H450" s="4">
        <v>3195.1232869999999</v>
      </c>
      <c r="I450" s="4">
        <v>3.1951232869999999</v>
      </c>
      <c r="J450" s="4">
        <v>3.1951229999999998E-3</v>
      </c>
      <c r="K450" s="4">
        <v>7.044032702</v>
      </c>
      <c r="L450" s="4">
        <v>4.3E-3</v>
      </c>
      <c r="M450" s="4">
        <v>3.1</v>
      </c>
      <c r="N450" s="4">
        <v>78.320806329999996</v>
      </c>
      <c r="O450" s="4">
        <f t="shared" ref="O450:O513" si="93">R450*0.00220462</f>
        <v>246.16724255654387</v>
      </c>
      <c r="P450" s="4">
        <f t="shared" ref="P450:P513" si="94">Q450/2.54</f>
        <v>97.032511242137858</v>
      </c>
      <c r="Q450" s="4">
        <f t="shared" si="83"/>
        <v>246.46257855503018</v>
      </c>
      <c r="R450" s="4">
        <f t="shared" ref="R450:R513" si="95">L450*(Q450^M450)</f>
        <v>111659.71575897155</v>
      </c>
      <c r="S450" s="4">
        <f t="shared" ref="S450:S513" si="96">R450/20/5.7/3.65*1000</f>
        <v>268348.27147073188</v>
      </c>
      <c r="T450" s="4">
        <f t="shared" ref="T450:T513" si="97">S450*2.65</f>
        <v>711122.91939743946</v>
      </c>
      <c r="U450" s="4">
        <v>267</v>
      </c>
      <c r="V450" s="4">
        <v>5.7000000000000002E-2</v>
      </c>
      <c r="W450" s="4">
        <v>0</v>
      </c>
    </row>
    <row r="451" spans="1:25" x14ac:dyDescent="0.25">
      <c r="A451" s="4" t="s">
        <v>109</v>
      </c>
      <c r="B451" s="4" t="s">
        <v>110</v>
      </c>
      <c r="C451" s="4">
        <v>10</v>
      </c>
      <c r="D451" s="4">
        <v>5</v>
      </c>
      <c r="E451" s="4">
        <f t="shared" si="92"/>
        <v>50</v>
      </c>
      <c r="F451" s="4">
        <v>7701.2572719999998</v>
      </c>
      <c r="G451" s="4">
        <v>20408.331770000001</v>
      </c>
      <c r="H451" s="4">
        <v>3204.4931510000001</v>
      </c>
      <c r="I451" s="4">
        <v>3.2044931509999999</v>
      </c>
      <c r="J451" s="4">
        <v>3.2044930000000001E-3</v>
      </c>
      <c r="K451" s="4">
        <v>7.0646896899999998</v>
      </c>
      <c r="L451" s="4">
        <v>4.3E-3</v>
      </c>
      <c r="M451" s="4">
        <v>3.1</v>
      </c>
      <c r="N451" s="4">
        <v>78.394823119999998</v>
      </c>
      <c r="O451" s="4">
        <f t="shared" si="93"/>
        <v>262.28133571106258</v>
      </c>
      <c r="P451" s="4">
        <f t="shared" si="94"/>
        <v>99.037624537959886</v>
      </c>
      <c r="Q451" s="4">
        <f t="shared" ref="Q451:Q514" si="98">U451*(1-EXP(-V451*(E451-W451)))</f>
        <v>251.55556632641813</v>
      </c>
      <c r="R451" s="4">
        <f t="shared" si="95"/>
        <v>118968.95415584663</v>
      </c>
      <c r="S451" s="4">
        <f t="shared" si="96"/>
        <v>285914.33346754772</v>
      </c>
      <c r="T451" s="4">
        <f t="shared" si="97"/>
        <v>757672.98368900141</v>
      </c>
      <c r="U451" s="4">
        <v>267</v>
      </c>
      <c r="V451" s="4">
        <v>5.7000000000000002E-2</v>
      </c>
      <c r="W451" s="4">
        <v>0</v>
      </c>
    </row>
    <row r="452" spans="1:25" x14ac:dyDescent="0.25">
      <c r="A452" s="4" t="s">
        <v>111</v>
      </c>
      <c r="B452" s="4" t="s">
        <v>112</v>
      </c>
      <c r="C452" s="4">
        <v>1</v>
      </c>
      <c r="D452" s="4">
        <v>2</v>
      </c>
      <c r="E452" s="4">
        <f t="shared" si="92"/>
        <v>2</v>
      </c>
      <c r="F452" s="4">
        <v>127.5414564</v>
      </c>
      <c r="G452" s="4">
        <v>337.98485950000003</v>
      </c>
      <c r="H452" s="4">
        <v>53.070000010000001</v>
      </c>
      <c r="I452" s="4">
        <v>5.3069999999999999E-2</v>
      </c>
      <c r="J452" s="4">
        <v>5.3100000000000003E-5</v>
      </c>
      <c r="K452" s="4">
        <v>0.11699918300000001</v>
      </c>
      <c r="L452" s="4">
        <v>1.2200000000000001E-2</v>
      </c>
      <c r="M452" s="4">
        <v>2.9</v>
      </c>
      <c r="N452" s="4">
        <v>17.974278559999998</v>
      </c>
      <c r="O452" s="4">
        <f t="shared" si="93"/>
        <v>0.56547375041106485</v>
      </c>
      <c r="P452" s="4">
        <f t="shared" si="94"/>
        <v>12.183133390028711</v>
      </c>
      <c r="Q452" s="4">
        <f t="shared" si="98"/>
        <v>30.945158810672925</v>
      </c>
      <c r="R452" s="4">
        <f t="shared" si="95"/>
        <v>256.49488365843769</v>
      </c>
      <c r="S452" s="4">
        <f t="shared" si="96"/>
        <v>616.4260602221525</v>
      </c>
      <c r="T452" s="4">
        <f t="shared" si="97"/>
        <v>1633.5290595887041</v>
      </c>
      <c r="U452" s="4">
        <v>113</v>
      </c>
      <c r="V452" s="4">
        <v>0.16</v>
      </c>
      <c r="W452" s="4">
        <v>0</v>
      </c>
      <c r="Y452" s="4" t="s">
        <v>720</v>
      </c>
    </row>
    <row r="453" spans="1:25" x14ac:dyDescent="0.25">
      <c r="A453" s="4" t="s">
        <v>111</v>
      </c>
      <c r="B453" s="4" t="s">
        <v>112</v>
      </c>
      <c r="C453" s="4">
        <v>2</v>
      </c>
      <c r="D453" s="4">
        <v>2</v>
      </c>
      <c r="E453" s="4">
        <f t="shared" si="92"/>
        <v>4</v>
      </c>
      <c r="F453" s="4">
        <v>347.4885845</v>
      </c>
      <c r="G453" s="4">
        <v>920.84474890000001</v>
      </c>
      <c r="H453" s="4">
        <v>144.59</v>
      </c>
      <c r="I453" s="4">
        <v>0.14459</v>
      </c>
      <c r="J453" s="4">
        <v>1.4459E-4</v>
      </c>
      <c r="K453" s="4">
        <v>0.31876600599999999</v>
      </c>
      <c r="L453" s="4">
        <v>1.2200000000000001E-2</v>
      </c>
      <c r="M453" s="4">
        <v>2.9</v>
      </c>
      <c r="N453" s="4">
        <v>25.39517335</v>
      </c>
      <c r="O453" s="4">
        <f t="shared" si="93"/>
        <v>2.753844994484147</v>
      </c>
      <c r="P453" s="4">
        <f t="shared" si="94"/>
        <v>21.029903969738392</v>
      </c>
      <c r="Q453" s="4">
        <f t="shared" si="98"/>
        <v>53.415956083135512</v>
      </c>
      <c r="R453" s="4">
        <f t="shared" si="95"/>
        <v>1249.1245631828374</v>
      </c>
      <c r="S453" s="4">
        <f t="shared" si="96"/>
        <v>3001.9816466782922</v>
      </c>
      <c r="T453" s="4">
        <f t="shared" si="97"/>
        <v>7955.2513636974745</v>
      </c>
      <c r="U453" s="4">
        <v>113</v>
      </c>
      <c r="V453" s="4">
        <v>0.16</v>
      </c>
      <c r="W453" s="4">
        <v>0</v>
      </c>
    </row>
    <row r="454" spans="1:25" x14ac:dyDescent="0.25">
      <c r="A454" s="4" t="s">
        <v>111</v>
      </c>
      <c r="B454" s="4" t="s">
        <v>112</v>
      </c>
      <c r="C454" s="4">
        <v>3</v>
      </c>
      <c r="D454" s="4">
        <v>2</v>
      </c>
      <c r="E454" s="4">
        <f t="shared" si="92"/>
        <v>6</v>
      </c>
      <c r="F454" s="4">
        <v>732.42009129999997</v>
      </c>
      <c r="G454" s="4">
        <v>1940.9132420000001</v>
      </c>
      <c r="H454" s="4">
        <v>304.76</v>
      </c>
      <c r="I454" s="4">
        <v>0.30475999999999998</v>
      </c>
      <c r="J454" s="4">
        <v>3.0476E-4</v>
      </c>
      <c r="K454" s="4">
        <v>0.67187999099999995</v>
      </c>
      <c r="L454" s="4">
        <v>1.2200000000000001E-2</v>
      </c>
      <c r="M454" s="4">
        <v>2.9</v>
      </c>
      <c r="N454" s="4">
        <v>32.84075627</v>
      </c>
      <c r="O454" s="4">
        <f t="shared" si="93"/>
        <v>5.9657721643235062</v>
      </c>
      <c r="P454" s="4">
        <f t="shared" si="94"/>
        <v>27.453977907406433</v>
      </c>
      <c r="Q454" s="4">
        <f t="shared" si="98"/>
        <v>69.733103884812337</v>
      </c>
      <c r="R454" s="4">
        <f t="shared" si="95"/>
        <v>2706.0319530456522</v>
      </c>
      <c r="S454" s="4">
        <f t="shared" si="96"/>
        <v>6503.3212041472061</v>
      </c>
      <c r="T454" s="4">
        <f t="shared" si="97"/>
        <v>17233.801190990096</v>
      </c>
      <c r="U454" s="4">
        <v>113</v>
      </c>
      <c r="V454" s="4">
        <v>0.16</v>
      </c>
      <c r="W454" s="4">
        <v>0</v>
      </c>
    </row>
    <row r="455" spans="1:25" x14ac:dyDescent="0.25">
      <c r="A455" s="4" t="s">
        <v>111</v>
      </c>
      <c r="B455" s="4" t="s">
        <v>112</v>
      </c>
      <c r="C455" s="4">
        <v>4</v>
      </c>
      <c r="D455" s="4">
        <v>2</v>
      </c>
      <c r="E455" s="4">
        <f t="shared" si="92"/>
        <v>8</v>
      </c>
      <c r="F455" s="4">
        <v>1115.2006730000001</v>
      </c>
      <c r="G455" s="4">
        <v>2955.281782</v>
      </c>
      <c r="H455" s="4">
        <v>464.03500000000003</v>
      </c>
      <c r="I455" s="4">
        <v>0.46403499999999998</v>
      </c>
      <c r="J455" s="4">
        <v>4.6403500000000001E-4</v>
      </c>
      <c r="K455" s="4">
        <v>1.023020842</v>
      </c>
      <c r="L455" s="4">
        <v>1.2200000000000001E-2</v>
      </c>
      <c r="M455" s="4">
        <v>2.9</v>
      </c>
      <c r="N455" s="4">
        <v>37.964368059999998</v>
      </c>
      <c r="O455" s="4">
        <f t="shared" si="93"/>
        <v>9.4040269322969028</v>
      </c>
      <c r="P455" s="4">
        <f t="shared" si="94"/>
        <v>32.118813011334275</v>
      </c>
      <c r="Q455" s="4">
        <f t="shared" si="98"/>
        <v>81.581785048789058</v>
      </c>
      <c r="R455" s="4">
        <f t="shared" si="95"/>
        <v>4265.5999366316655</v>
      </c>
      <c r="S455" s="4">
        <f t="shared" si="96"/>
        <v>10251.381727064805</v>
      </c>
      <c r="T455" s="4">
        <f t="shared" si="97"/>
        <v>27166.161576721734</v>
      </c>
      <c r="U455" s="4">
        <v>113</v>
      </c>
      <c r="V455" s="4">
        <v>0.16</v>
      </c>
      <c r="W455" s="4">
        <v>0</v>
      </c>
    </row>
    <row r="456" spans="1:25" x14ac:dyDescent="0.25">
      <c r="A456" s="4" t="s">
        <v>111</v>
      </c>
      <c r="B456" s="4" t="s">
        <v>112</v>
      </c>
      <c r="C456" s="4">
        <v>5</v>
      </c>
      <c r="D456" s="4">
        <v>2</v>
      </c>
      <c r="E456" s="4">
        <f t="shared" si="92"/>
        <v>10</v>
      </c>
      <c r="F456" s="4">
        <v>1550.4325879999999</v>
      </c>
      <c r="G456" s="4">
        <v>4108.6463590000003</v>
      </c>
      <c r="H456" s="4">
        <v>645.13499990000003</v>
      </c>
      <c r="I456" s="4">
        <v>0.64513500000000001</v>
      </c>
      <c r="J456" s="4">
        <v>6.4513500000000002E-4</v>
      </c>
      <c r="K456" s="4">
        <v>1.422277523</v>
      </c>
      <c r="L456" s="4">
        <v>1.2200000000000001E-2</v>
      </c>
      <c r="M456" s="4">
        <v>2.9</v>
      </c>
      <c r="N456" s="4">
        <v>42.532504469999999</v>
      </c>
      <c r="O456" s="4">
        <f t="shared" si="93"/>
        <v>12.577454528700933</v>
      </c>
      <c r="P456" s="4">
        <f t="shared" si="94"/>
        <v>35.506178530159033</v>
      </c>
      <c r="Q456" s="4">
        <f t="shared" si="98"/>
        <v>90.185693466603951</v>
      </c>
      <c r="R456" s="4">
        <f t="shared" si="95"/>
        <v>5705.0441929679191</v>
      </c>
      <c r="S456" s="4">
        <f t="shared" si="96"/>
        <v>13710.752686777021</v>
      </c>
      <c r="T456" s="4">
        <f t="shared" si="97"/>
        <v>36333.494619959107</v>
      </c>
      <c r="U456" s="4">
        <v>113</v>
      </c>
      <c r="V456" s="4">
        <v>0.16</v>
      </c>
      <c r="W456" s="4">
        <v>0</v>
      </c>
    </row>
    <row r="457" spans="1:25" x14ac:dyDescent="0.25">
      <c r="A457" s="4" t="s">
        <v>111</v>
      </c>
      <c r="B457" s="4" t="s">
        <v>112</v>
      </c>
      <c r="C457" s="4">
        <v>6</v>
      </c>
      <c r="D457" s="4">
        <v>2</v>
      </c>
      <c r="E457" s="4">
        <f t="shared" si="92"/>
        <v>12</v>
      </c>
      <c r="F457" s="4">
        <v>1976.4359529999999</v>
      </c>
      <c r="G457" s="4">
        <v>5237.5552749999997</v>
      </c>
      <c r="H457" s="4">
        <v>822.39499999999998</v>
      </c>
      <c r="I457" s="4">
        <v>0.82239499999999999</v>
      </c>
      <c r="J457" s="4">
        <v>8.2239499999999996E-4</v>
      </c>
      <c r="K457" s="4">
        <v>1.813068465</v>
      </c>
      <c r="L457" s="4">
        <v>1.2200000000000001E-2</v>
      </c>
      <c r="M457" s="4">
        <v>2.9</v>
      </c>
      <c r="N457" s="4">
        <v>46.246202820000001</v>
      </c>
      <c r="O457" s="4">
        <f t="shared" si="93"/>
        <v>15.274022873534948</v>
      </c>
      <c r="P457" s="4">
        <f t="shared" si="94"/>
        <v>37.965910739870246</v>
      </c>
      <c r="Q457" s="4">
        <f t="shared" si="98"/>
        <v>96.433413279270425</v>
      </c>
      <c r="R457" s="4">
        <f t="shared" si="95"/>
        <v>6928.1884739932266</v>
      </c>
      <c r="S457" s="4">
        <f t="shared" si="96"/>
        <v>16650.296741151709</v>
      </c>
      <c r="T457" s="4">
        <f t="shared" si="97"/>
        <v>44123.28636405203</v>
      </c>
      <c r="U457" s="4">
        <v>113</v>
      </c>
      <c r="V457" s="4">
        <v>0.16</v>
      </c>
      <c r="W457" s="4">
        <v>0</v>
      </c>
    </row>
    <row r="458" spans="1:25" x14ac:dyDescent="0.25">
      <c r="A458" s="4" t="s">
        <v>111</v>
      </c>
      <c r="B458" s="4" t="s">
        <v>112</v>
      </c>
      <c r="C458" s="4">
        <v>7</v>
      </c>
      <c r="D458" s="4">
        <v>2</v>
      </c>
      <c r="E458" s="4">
        <f t="shared" si="92"/>
        <v>14</v>
      </c>
      <c r="F458" s="4">
        <v>2275.6669069999998</v>
      </c>
      <c r="G458" s="4">
        <v>6030.517304</v>
      </c>
      <c r="H458" s="4">
        <v>946.90499999999997</v>
      </c>
      <c r="I458" s="4">
        <v>0.946905</v>
      </c>
      <c r="J458" s="4">
        <v>9.4690499999999995E-4</v>
      </c>
      <c r="K458" s="4">
        <v>2.0875657009999999</v>
      </c>
      <c r="L458" s="4">
        <v>1.2200000000000001E-2</v>
      </c>
      <c r="M458" s="4">
        <v>2.9</v>
      </c>
      <c r="N458" s="4">
        <v>48.54991519</v>
      </c>
      <c r="O458" s="4">
        <f t="shared" si="93"/>
        <v>17.452343985709355</v>
      </c>
      <c r="P458" s="4">
        <f t="shared" si="94"/>
        <v>39.752042915411195</v>
      </c>
      <c r="Q458" s="4">
        <f t="shared" si="98"/>
        <v>100.97018900514443</v>
      </c>
      <c r="R458" s="4">
        <f t="shared" si="95"/>
        <v>7916.2594849494944</v>
      </c>
      <c r="S458" s="4">
        <f t="shared" si="96"/>
        <v>19024.896623286455</v>
      </c>
      <c r="T458" s="4">
        <f t="shared" si="97"/>
        <v>50415.976051709105</v>
      </c>
      <c r="U458" s="4">
        <v>113</v>
      </c>
      <c r="V458" s="4">
        <v>0.16</v>
      </c>
      <c r="W458" s="4">
        <v>0</v>
      </c>
    </row>
    <row r="459" spans="1:25" x14ac:dyDescent="0.25">
      <c r="A459" s="4" t="s">
        <v>111</v>
      </c>
      <c r="B459" s="4" t="s">
        <v>112</v>
      </c>
      <c r="C459" s="4">
        <v>8</v>
      </c>
      <c r="D459" s="4">
        <v>2</v>
      </c>
      <c r="E459" s="4">
        <f t="shared" si="92"/>
        <v>16</v>
      </c>
      <c r="F459" s="4">
        <v>2451.3338140000001</v>
      </c>
      <c r="G459" s="4">
        <v>6496.0346079999999</v>
      </c>
      <c r="H459" s="4">
        <v>1020</v>
      </c>
      <c r="I459" s="4">
        <v>1.02</v>
      </c>
      <c r="J459" s="4">
        <v>1.0200000000000001E-3</v>
      </c>
      <c r="K459" s="4">
        <v>2.2487124000000001</v>
      </c>
      <c r="L459" s="4">
        <v>1.2200000000000001E-2</v>
      </c>
      <c r="M459" s="4">
        <v>2.9</v>
      </c>
      <c r="N459" s="4">
        <v>49.810884719999997</v>
      </c>
      <c r="O459" s="4">
        <f t="shared" si="93"/>
        <v>19.15535032069835</v>
      </c>
      <c r="P459" s="4">
        <f t="shared" si="94"/>
        <v>41.049041074766585</v>
      </c>
      <c r="Q459" s="4">
        <f t="shared" si="98"/>
        <v>104.26456432990713</v>
      </c>
      <c r="R459" s="4">
        <f t="shared" si="95"/>
        <v>8688.7310832244784</v>
      </c>
      <c r="S459" s="4">
        <f t="shared" si="96"/>
        <v>20881.353240145345</v>
      </c>
      <c r="T459" s="4">
        <f t="shared" si="97"/>
        <v>55335.586086385163</v>
      </c>
      <c r="U459" s="4">
        <v>113</v>
      </c>
      <c r="V459" s="4">
        <v>0.16</v>
      </c>
      <c r="W459" s="4">
        <v>0</v>
      </c>
    </row>
    <row r="460" spans="1:25" x14ac:dyDescent="0.25">
      <c r="A460" s="4" t="s">
        <v>111</v>
      </c>
      <c r="B460" s="4" t="s">
        <v>112</v>
      </c>
      <c r="C460" s="4">
        <v>9</v>
      </c>
      <c r="D460" s="4">
        <v>2</v>
      </c>
      <c r="E460" s="4">
        <f t="shared" si="92"/>
        <v>18</v>
      </c>
      <c r="F460" s="4">
        <v>2643.5952900000002</v>
      </c>
      <c r="G460" s="4">
        <v>7005.5275179999999</v>
      </c>
      <c r="H460" s="4">
        <v>1100</v>
      </c>
      <c r="I460" s="4">
        <v>1.1000000000000001</v>
      </c>
      <c r="J460" s="4">
        <v>1.1000000000000001E-3</v>
      </c>
      <c r="K460" s="4">
        <v>2.4250820000000002</v>
      </c>
      <c r="L460" s="4">
        <v>1.2200000000000001E-2</v>
      </c>
      <c r="M460" s="4">
        <v>2.9</v>
      </c>
      <c r="N460" s="4">
        <v>51.12484671</v>
      </c>
      <c r="O460" s="4">
        <f t="shared" si="93"/>
        <v>20.457852082609612</v>
      </c>
      <c r="P460" s="4">
        <f t="shared" si="94"/>
        <v>41.990855039268851</v>
      </c>
      <c r="Q460" s="4">
        <f t="shared" si="98"/>
        <v>106.65677179974288</v>
      </c>
      <c r="R460" s="4">
        <f t="shared" si="95"/>
        <v>9279.5366469548553</v>
      </c>
      <c r="S460" s="4">
        <f t="shared" si="96"/>
        <v>22301.217608639403</v>
      </c>
      <c r="T460" s="4">
        <f t="shared" si="97"/>
        <v>59098.226662894413</v>
      </c>
      <c r="U460" s="4">
        <v>113</v>
      </c>
      <c r="V460" s="4">
        <v>0.16</v>
      </c>
      <c r="W460" s="4">
        <v>0</v>
      </c>
    </row>
    <row r="461" spans="1:25" x14ac:dyDescent="0.25">
      <c r="A461" s="4" t="s">
        <v>111</v>
      </c>
      <c r="B461" s="4" t="s">
        <v>112</v>
      </c>
      <c r="C461" s="4">
        <v>10</v>
      </c>
      <c r="D461" s="4">
        <v>2</v>
      </c>
      <c r="E461" s="4">
        <f t="shared" si="92"/>
        <v>20</v>
      </c>
      <c r="F461" s="4">
        <v>3076.18361</v>
      </c>
      <c r="G461" s="4">
        <v>8151.8865660000001</v>
      </c>
      <c r="H461" s="4">
        <v>1280</v>
      </c>
      <c r="I461" s="4">
        <v>1.28</v>
      </c>
      <c r="J461" s="4">
        <v>1.2800000000000001E-3</v>
      </c>
      <c r="K461" s="4">
        <v>2.8219135999999998</v>
      </c>
      <c r="L461" s="4">
        <v>1.2200000000000001E-2</v>
      </c>
      <c r="M461" s="4">
        <v>2.9</v>
      </c>
      <c r="N461" s="4">
        <v>53.867600940000003</v>
      </c>
      <c r="O461" s="4">
        <f t="shared" si="93"/>
        <v>21.439135995298788</v>
      </c>
      <c r="P461" s="4">
        <f t="shared" si="94"/>
        <v>42.674752342694731</v>
      </c>
      <c r="Q461" s="4">
        <f t="shared" si="98"/>
        <v>108.39387095044462</v>
      </c>
      <c r="R461" s="4">
        <f t="shared" si="95"/>
        <v>9724.6400718939258</v>
      </c>
      <c r="S461" s="4">
        <f t="shared" si="96"/>
        <v>23370.92062459487</v>
      </c>
      <c r="T461" s="4">
        <f t="shared" si="97"/>
        <v>61932.9396551764</v>
      </c>
      <c r="U461" s="4">
        <v>113</v>
      </c>
      <c r="V461" s="4">
        <v>0.16</v>
      </c>
      <c r="W461" s="4">
        <v>0</v>
      </c>
    </row>
    <row r="462" spans="1:25" x14ac:dyDescent="0.25">
      <c r="A462" s="4" t="s">
        <v>113</v>
      </c>
      <c r="B462" s="4" t="s">
        <v>114</v>
      </c>
      <c r="C462" s="4">
        <v>1</v>
      </c>
      <c r="D462" s="4">
        <v>2</v>
      </c>
      <c r="E462" s="4">
        <f t="shared" si="92"/>
        <v>2</v>
      </c>
      <c r="F462" s="4">
        <v>476.02739730000002</v>
      </c>
      <c r="G462" s="4">
        <v>1261.4726029999999</v>
      </c>
      <c r="H462" s="4">
        <v>198.07499999999999</v>
      </c>
      <c r="I462" s="4">
        <v>0.198075</v>
      </c>
      <c r="J462" s="4">
        <v>1.98075E-4</v>
      </c>
      <c r="K462" s="4">
        <v>0.43668010699999998</v>
      </c>
      <c r="L462" s="4">
        <v>1.2E-2</v>
      </c>
      <c r="M462" s="4">
        <v>3.05</v>
      </c>
      <c r="N462" s="4">
        <v>24.145463530000001</v>
      </c>
      <c r="O462" s="4">
        <f t="shared" si="93"/>
        <v>0.84854244029559045</v>
      </c>
      <c r="P462" s="4">
        <f t="shared" si="94"/>
        <v>11.819397150892565</v>
      </c>
      <c r="Q462" s="4">
        <f t="shared" si="98"/>
        <v>30.021268763267113</v>
      </c>
      <c r="R462" s="4">
        <f t="shared" si="95"/>
        <v>384.89283427329445</v>
      </c>
      <c r="S462" s="4">
        <f t="shared" si="96"/>
        <v>925.00080334846052</v>
      </c>
      <c r="T462" s="4">
        <f t="shared" si="97"/>
        <v>2451.2521288734201</v>
      </c>
      <c r="U462" s="4">
        <v>85.9</v>
      </c>
      <c r="V462" s="4">
        <v>0.215</v>
      </c>
      <c r="W462" s="4">
        <v>0</v>
      </c>
      <c r="Y462" s="4" t="s">
        <v>721</v>
      </c>
    </row>
    <row r="463" spans="1:25" x14ac:dyDescent="0.25">
      <c r="A463" s="4" t="s">
        <v>113</v>
      </c>
      <c r="B463" s="4" t="s">
        <v>114</v>
      </c>
      <c r="C463" s="4">
        <v>2</v>
      </c>
      <c r="D463" s="4">
        <v>2</v>
      </c>
      <c r="E463" s="4">
        <f t="shared" si="92"/>
        <v>4</v>
      </c>
      <c r="F463" s="4">
        <v>1129.488104</v>
      </c>
      <c r="G463" s="4">
        <v>2993.143474</v>
      </c>
      <c r="H463" s="4">
        <v>469.98000009999998</v>
      </c>
      <c r="I463" s="4">
        <v>0.46998000000000001</v>
      </c>
      <c r="J463" s="4">
        <v>4.6998E-4</v>
      </c>
      <c r="K463" s="4">
        <v>1.036127308</v>
      </c>
      <c r="L463" s="4">
        <v>1.2E-2</v>
      </c>
      <c r="M463" s="4">
        <v>3.05</v>
      </c>
      <c r="N463" s="4">
        <v>32.052967240000001</v>
      </c>
      <c r="O463" s="4">
        <f t="shared" si="93"/>
        <v>3.912084528136166</v>
      </c>
      <c r="P463" s="4">
        <f t="shared" si="94"/>
        <v>19.50802249169503</v>
      </c>
      <c r="Q463" s="4">
        <f t="shared" si="98"/>
        <v>49.550377128905374</v>
      </c>
      <c r="R463" s="4">
        <f t="shared" si="95"/>
        <v>1774.4938030754352</v>
      </c>
      <c r="S463" s="4">
        <f t="shared" si="96"/>
        <v>4264.5849629306304</v>
      </c>
      <c r="T463" s="4">
        <f t="shared" si="97"/>
        <v>11301.150151766171</v>
      </c>
      <c r="U463" s="4">
        <v>85.9</v>
      </c>
      <c r="V463" s="4">
        <v>0.215</v>
      </c>
      <c r="W463" s="4">
        <v>0</v>
      </c>
    </row>
    <row r="464" spans="1:25" x14ac:dyDescent="0.25">
      <c r="A464" s="4" t="s">
        <v>113</v>
      </c>
      <c r="B464" s="4" t="s">
        <v>114</v>
      </c>
      <c r="C464" s="4">
        <v>3</v>
      </c>
      <c r="D464" s="4">
        <v>2</v>
      </c>
      <c r="E464" s="4">
        <f t="shared" si="92"/>
        <v>6</v>
      </c>
      <c r="F464" s="4">
        <v>1548.9065129999999</v>
      </c>
      <c r="G464" s="4">
        <v>4104.6022599999997</v>
      </c>
      <c r="H464" s="4">
        <v>644.50000009999997</v>
      </c>
      <c r="I464" s="4">
        <v>0.64449999999999996</v>
      </c>
      <c r="J464" s="4">
        <v>6.445E-4</v>
      </c>
      <c r="K464" s="4">
        <v>1.4208775899999999</v>
      </c>
      <c r="L464" s="4">
        <v>1.2E-2</v>
      </c>
      <c r="M464" s="4">
        <v>3.05</v>
      </c>
      <c r="N464" s="4">
        <v>35.549486860000002</v>
      </c>
      <c r="O464" s="4">
        <f t="shared" si="93"/>
        <v>7.8474803509363218</v>
      </c>
      <c r="P464" s="4">
        <f t="shared" si="94"/>
        <v>24.509543201807197</v>
      </c>
      <c r="Q464" s="4">
        <f t="shared" si="98"/>
        <v>62.254239732590285</v>
      </c>
      <c r="R464" s="4">
        <f t="shared" si="95"/>
        <v>3559.561444120221</v>
      </c>
      <c r="S464" s="4">
        <f t="shared" si="96"/>
        <v>8554.5816969964453</v>
      </c>
      <c r="T464" s="4">
        <f t="shared" si="97"/>
        <v>22669.641497040579</v>
      </c>
      <c r="U464" s="4">
        <v>85.9</v>
      </c>
      <c r="V464" s="4">
        <v>0.215</v>
      </c>
      <c r="W464" s="4">
        <v>0</v>
      </c>
    </row>
    <row r="465" spans="1:30" x14ac:dyDescent="0.25">
      <c r="A465" s="4" t="s">
        <v>113</v>
      </c>
      <c r="B465" s="4" t="s">
        <v>114</v>
      </c>
      <c r="C465" s="4">
        <v>4</v>
      </c>
      <c r="D465" s="4">
        <v>2</v>
      </c>
      <c r="E465" s="4">
        <f t="shared" si="92"/>
        <v>8</v>
      </c>
      <c r="F465" s="4">
        <v>2095.4578219999999</v>
      </c>
      <c r="G465" s="4">
        <v>5552.9632300000003</v>
      </c>
      <c r="H465" s="4">
        <v>871.91999969999995</v>
      </c>
      <c r="I465" s="4">
        <v>0.87192000000000003</v>
      </c>
      <c r="J465" s="4">
        <v>8.7191999999999999E-4</v>
      </c>
      <c r="K465" s="4">
        <v>1.92225227</v>
      </c>
      <c r="L465" s="4">
        <v>1.2E-2</v>
      </c>
      <c r="M465" s="4">
        <v>3.05</v>
      </c>
      <c r="N465" s="4">
        <v>39.252501789999997</v>
      </c>
      <c r="O465" s="4">
        <f t="shared" si="93"/>
        <v>11.477149554816396</v>
      </c>
      <c r="P465" s="4">
        <f t="shared" si="94"/>
        <v>27.763077911182179</v>
      </c>
      <c r="Q465" s="4">
        <f t="shared" si="98"/>
        <v>70.518217894402738</v>
      </c>
      <c r="R465" s="4">
        <f t="shared" si="95"/>
        <v>5205.9536585971264</v>
      </c>
      <c r="S465" s="4">
        <f t="shared" si="96"/>
        <v>12511.304154282927</v>
      </c>
      <c r="T465" s="4">
        <f t="shared" si="97"/>
        <v>33154.956008849753</v>
      </c>
      <c r="U465" s="4">
        <v>85.9</v>
      </c>
      <c r="V465" s="4">
        <v>0.215</v>
      </c>
      <c r="W465" s="4">
        <v>0</v>
      </c>
    </row>
    <row r="466" spans="1:30" x14ac:dyDescent="0.25">
      <c r="A466" s="4" t="s">
        <v>113</v>
      </c>
      <c r="B466" s="4" t="s">
        <v>114</v>
      </c>
      <c r="C466" s="4">
        <v>5</v>
      </c>
      <c r="D466" s="4">
        <v>2</v>
      </c>
      <c r="E466" s="4">
        <f t="shared" si="92"/>
        <v>10</v>
      </c>
      <c r="F466" s="4">
        <v>2636.890171</v>
      </c>
      <c r="G466" s="4">
        <v>6987.7589529999996</v>
      </c>
      <c r="H466" s="4">
        <v>1097.21</v>
      </c>
      <c r="I466" s="4">
        <v>1.09721</v>
      </c>
      <c r="J466" s="4">
        <v>1.0972099999999999E-3</v>
      </c>
      <c r="K466" s="4">
        <v>2.418931111</v>
      </c>
      <c r="L466" s="4">
        <v>1.2E-2</v>
      </c>
      <c r="M466" s="4">
        <v>3.05</v>
      </c>
      <c r="N466" s="4">
        <v>42.32460897</v>
      </c>
      <c r="O466" s="4">
        <f t="shared" si="93"/>
        <v>14.359783075897388</v>
      </c>
      <c r="P466" s="4">
        <f t="shared" si="94"/>
        <v>29.879531829628586</v>
      </c>
      <c r="Q466" s="4">
        <f t="shared" si="98"/>
        <v>75.89401084725661</v>
      </c>
      <c r="R466" s="4">
        <f t="shared" si="95"/>
        <v>6513.4957842609556</v>
      </c>
      <c r="S466" s="4">
        <f t="shared" si="96"/>
        <v>15653.678885510588</v>
      </c>
      <c r="T466" s="4">
        <f t="shared" si="97"/>
        <v>41482.249046603058</v>
      </c>
      <c r="U466" s="4">
        <v>85.9</v>
      </c>
      <c r="V466" s="4">
        <v>0.215</v>
      </c>
      <c r="W466" s="4">
        <v>0</v>
      </c>
    </row>
    <row r="467" spans="1:30" x14ac:dyDescent="0.25">
      <c r="A467" s="4" t="s">
        <v>113</v>
      </c>
      <c r="B467" s="4" t="s">
        <v>114</v>
      </c>
      <c r="C467" s="4">
        <v>6</v>
      </c>
      <c r="D467" s="4">
        <v>2</v>
      </c>
      <c r="E467" s="4">
        <f t="shared" si="92"/>
        <v>12</v>
      </c>
      <c r="F467" s="4">
        <v>2919.850997</v>
      </c>
      <c r="G467" s="4">
        <v>7737.6051429999998</v>
      </c>
      <c r="H467" s="4">
        <v>1214.95</v>
      </c>
      <c r="I467" s="4">
        <v>1.21495</v>
      </c>
      <c r="J467" s="4">
        <v>1.21495E-3</v>
      </c>
      <c r="K467" s="4">
        <v>2.678503069</v>
      </c>
      <c r="L467" s="4">
        <v>1.2E-2</v>
      </c>
      <c r="M467" s="4">
        <v>3.05</v>
      </c>
      <c r="N467" s="4">
        <v>43.763018099999996</v>
      </c>
      <c r="O467" s="4">
        <f t="shared" si="93"/>
        <v>16.474702745780608</v>
      </c>
      <c r="P467" s="4">
        <f t="shared" si="94"/>
        <v>31.256304352140777</v>
      </c>
      <c r="Q467" s="4">
        <f t="shared" si="98"/>
        <v>79.391013054437579</v>
      </c>
      <c r="R467" s="4">
        <f t="shared" si="95"/>
        <v>7472.8083505459481</v>
      </c>
      <c r="S467" s="4">
        <f t="shared" si="96"/>
        <v>17959.164505037126</v>
      </c>
      <c r="T467" s="4">
        <f t="shared" si="97"/>
        <v>47591.785938348381</v>
      </c>
      <c r="U467" s="4">
        <v>85.9</v>
      </c>
      <c r="V467" s="4">
        <v>0.215</v>
      </c>
      <c r="W467" s="4">
        <v>0</v>
      </c>
    </row>
    <row r="468" spans="1:30" x14ac:dyDescent="0.25">
      <c r="A468" s="4" t="s">
        <v>113</v>
      </c>
      <c r="B468" s="4" t="s">
        <v>114</v>
      </c>
      <c r="C468" s="4">
        <v>7</v>
      </c>
      <c r="D468" s="4">
        <v>2</v>
      </c>
      <c r="E468" s="4">
        <f t="shared" si="92"/>
        <v>14</v>
      </c>
      <c r="F468" s="4">
        <v>3445.5659700000001</v>
      </c>
      <c r="G468" s="4">
        <v>9130.7498190000006</v>
      </c>
      <c r="H468" s="4">
        <v>1433.7</v>
      </c>
      <c r="I468" s="4">
        <v>1.4337</v>
      </c>
      <c r="J468" s="4">
        <v>1.4337E-3</v>
      </c>
      <c r="K468" s="4">
        <v>3.1607636939999999</v>
      </c>
      <c r="L468" s="4">
        <v>1.2E-2</v>
      </c>
      <c r="M468" s="4">
        <v>3.05</v>
      </c>
      <c r="N468" s="4">
        <v>46.204151209999999</v>
      </c>
      <c r="O468" s="4">
        <f t="shared" si="93"/>
        <v>17.957190459582417</v>
      </c>
      <c r="P468" s="4">
        <f t="shared" si="94"/>
        <v>32.151907399400123</v>
      </c>
      <c r="Q468" s="4">
        <f t="shared" si="98"/>
        <v>81.665844794476314</v>
      </c>
      <c r="R468" s="4">
        <f t="shared" si="95"/>
        <v>8145.2542658519005</v>
      </c>
      <c r="S468" s="4">
        <f t="shared" si="96"/>
        <v>19575.232554318438</v>
      </c>
      <c r="T468" s="4">
        <f t="shared" si="97"/>
        <v>51874.366268943857</v>
      </c>
      <c r="U468" s="4">
        <v>85.9</v>
      </c>
      <c r="V468" s="4">
        <v>0.215</v>
      </c>
      <c r="W468" s="4">
        <v>0</v>
      </c>
    </row>
    <row r="469" spans="1:30" x14ac:dyDescent="0.25">
      <c r="A469" s="4" t="s">
        <v>113</v>
      </c>
      <c r="B469" s="4" t="s">
        <v>114</v>
      </c>
      <c r="C469" s="4">
        <v>8</v>
      </c>
      <c r="D469" s="4">
        <v>2</v>
      </c>
      <c r="E469" s="4">
        <f t="shared" si="92"/>
        <v>16</v>
      </c>
      <c r="F469" s="4">
        <v>3970.9204519999998</v>
      </c>
      <c r="G469" s="4">
        <v>10522.939200000001</v>
      </c>
      <c r="H469" s="4">
        <v>1652.3</v>
      </c>
      <c r="I469" s="4">
        <v>1.6523000000000001</v>
      </c>
      <c r="J469" s="4">
        <v>1.6523E-3</v>
      </c>
      <c r="K469" s="4">
        <v>3.6426936259999998</v>
      </c>
      <c r="L469" s="4">
        <v>1.2E-2</v>
      </c>
      <c r="M469" s="4">
        <v>3.05</v>
      </c>
      <c r="N469" s="4">
        <v>48.404724909999999</v>
      </c>
      <c r="O469" s="4">
        <f t="shared" si="93"/>
        <v>18.968171209230924</v>
      </c>
      <c r="P469" s="4">
        <f t="shared" si="94"/>
        <v>32.734505326904241</v>
      </c>
      <c r="Q469" s="4">
        <f t="shared" si="98"/>
        <v>83.14564353033677</v>
      </c>
      <c r="R469" s="4">
        <f t="shared" si="95"/>
        <v>8603.8279654683902</v>
      </c>
      <c r="S469" s="4">
        <f t="shared" si="96"/>
        <v>20677.308256352779</v>
      </c>
      <c r="T469" s="4">
        <f t="shared" si="97"/>
        <v>54794.866879334862</v>
      </c>
      <c r="U469" s="4">
        <v>85.9</v>
      </c>
      <c r="V469" s="4">
        <v>0.215</v>
      </c>
      <c r="W469" s="4">
        <v>0</v>
      </c>
    </row>
    <row r="470" spans="1:30" x14ac:dyDescent="0.25">
      <c r="A470" s="4" t="s">
        <v>113</v>
      </c>
      <c r="B470" s="4" t="s">
        <v>114</v>
      </c>
      <c r="C470" s="4">
        <v>9</v>
      </c>
      <c r="D470" s="4">
        <v>2</v>
      </c>
      <c r="E470" s="4">
        <f t="shared" si="92"/>
        <v>18</v>
      </c>
      <c r="F470" s="4">
        <v>4109.5890410000002</v>
      </c>
      <c r="G470" s="4">
        <v>10890.410959999999</v>
      </c>
      <c r="H470" s="4">
        <v>1710</v>
      </c>
      <c r="I470" s="4">
        <v>1.71</v>
      </c>
      <c r="J470" s="4">
        <v>1.7099999999999999E-3</v>
      </c>
      <c r="K470" s="4">
        <v>3.7699001999999999</v>
      </c>
      <c r="L470" s="4">
        <v>1.2E-2</v>
      </c>
      <c r="M470" s="4">
        <v>3.05</v>
      </c>
      <c r="N470" s="4">
        <v>48.952555150000002</v>
      </c>
      <c r="O470" s="4">
        <f t="shared" si="93"/>
        <v>19.645946752033446</v>
      </c>
      <c r="P470" s="4">
        <f t="shared" si="94"/>
        <v>33.113490577312625</v>
      </c>
      <c r="Q470" s="4">
        <f t="shared" si="98"/>
        <v>84.108266066374071</v>
      </c>
      <c r="R470" s="4">
        <f t="shared" si="95"/>
        <v>8911.2621458725062</v>
      </c>
      <c r="S470" s="4">
        <f t="shared" si="96"/>
        <v>21416.155121058655</v>
      </c>
      <c r="T470" s="4">
        <f t="shared" si="97"/>
        <v>56752.81107080543</v>
      </c>
      <c r="U470" s="4">
        <v>85.9</v>
      </c>
      <c r="V470" s="4">
        <v>0.215</v>
      </c>
      <c r="W470" s="4">
        <v>0</v>
      </c>
    </row>
    <row r="471" spans="1:30" x14ac:dyDescent="0.25">
      <c r="A471" s="4" t="s">
        <v>113</v>
      </c>
      <c r="B471" s="4" t="s">
        <v>114</v>
      </c>
      <c r="C471" s="4">
        <v>10</v>
      </c>
      <c r="D471" s="4">
        <v>2</v>
      </c>
      <c r="E471" s="4">
        <f t="shared" si="92"/>
        <v>20</v>
      </c>
      <c r="F471" s="4">
        <v>4373.9485699999996</v>
      </c>
      <c r="G471" s="4">
        <v>11590.96371</v>
      </c>
      <c r="H471" s="4">
        <v>1820</v>
      </c>
      <c r="I471" s="4">
        <v>1.82</v>
      </c>
      <c r="J471" s="4">
        <v>1.82E-3</v>
      </c>
      <c r="K471" s="4">
        <v>4.0124084</v>
      </c>
      <c r="L471" s="4">
        <v>1.2E-2</v>
      </c>
      <c r="M471" s="4">
        <v>3.05</v>
      </c>
      <c r="N471" s="4">
        <v>49.963459960000002</v>
      </c>
      <c r="O471" s="4">
        <f t="shared" si="93"/>
        <v>20.095471608124409</v>
      </c>
      <c r="P471" s="4">
        <f t="shared" si="94"/>
        <v>33.360023929469271</v>
      </c>
      <c r="Q471" s="4">
        <f t="shared" si="98"/>
        <v>84.734460780851947</v>
      </c>
      <c r="R471" s="4">
        <f t="shared" si="95"/>
        <v>9115.1634332104441</v>
      </c>
      <c r="S471" s="4">
        <f t="shared" si="96"/>
        <v>21906.184650830193</v>
      </c>
      <c r="T471" s="4">
        <f t="shared" si="97"/>
        <v>58051.389324700009</v>
      </c>
      <c r="U471" s="4">
        <v>85.9</v>
      </c>
      <c r="V471" s="4">
        <v>0.215</v>
      </c>
      <c r="W471" s="4">
        <v>0</v>
      </c>
      <c r="Y471" s="4" t="s">
        <v>722</v>
      </c>
      <c r="Z471" s="4" t="s">
        <v>723</v>
      </c>
      <c r="AA471" s="4" t="s">
        <v>724</v>
      </c>
    </row>
    <row r="472" spans="1:30" x14ac:dyDescent="0.25">
      <c r="A472" s="4" t="s">
        <v>115</v>
      </c>
      <c r="B472" s="4" t="s">
        <v>116</v>
      </c>
      <c r="C472" s="4">
        <v>1</v>
      </c>
      <c r="D472" s="4">
        <v>7</v>
      </c>
      <c r="E472" s="4">
        <f t="shared" si="92"/>
        <v>7</v>
      </c>
      <c r="F472" s="4">
        <v>8511146.557</v>
      </c>
      <c r="G472" s="4">
        <v>22554538.370000001</v>
      </c>
      <c r="H472" s="4">
        <v>3541488.0819999999</v>
      </c>
      <c r="I472" s="4">
        <v>3541.4880819999998</v>
      </c>
      <c r="J472" s="4">
        <v>3.5414880819999999</v>
      </c>
      <c r="K472" s="4">
        <v>7807.635456</v>
      </c>
      <c r="L472" s="2">
        <v>1.4999999999999999E-2</v>
      </c>
      <c r="M472" s="4">
        <v>3</v>
      </c>
      <c r="N472" s="4">
        <v>707.50350370000001</v>
      </c>
      <c r="O472" s="4">
        <f t="shared" si="93"/>
        <v>374.43302480089977</v>
      </c>
      <c r="P472" s="4">
        <f t="shared" si="94"/>
        <v>88.406188050802356</v>
      </c>
      <c r="Q472" s="4">
        <f t="shared" si="98"/>
        <v>224.55171764903798</v>
      </c>
      <c r="R472" s="2">
        <f t="shared" si="95"/>
        <v>169840.16510822717</v>
      </c>
      <c r="S472" s="2">
        <f t="shared" si="96"/>
        <v>408171.50951268239</v>
      </c>
      <c r="T472" s="2">
        <f t="shared" si="97"/>
        <v>1081654.5002086083</v>
      </c>
      <c r="U472" s="4">
        <f>2.7178*100</f>
        <v>271.77999999999997</v>
      </c>
      <c r="V472" s="4">
        <v>0.25</v>
      </c>
      <c r="W472" s="4">
        <v>0</v>
      </c>
      <c r="X472" s="4" t="s">
        <v>459</v>
      </c>
      <c r="Y472" s="4">
        <f>AVERAGE(135,170)*0.453592</f>
        <v>69.172780000000003</v>
      </c>
      <c r="Z472" s="4">
        <f>340*0.453592</f>
        <v>154.22128000000001</v>
      </c>
      <c r="AA472" s="4">
        <f>1400*0.453592</f>
        <v>635.02880000000005</v>
      </c>
      <c r="AC472" s="4">
        <f>AVERAGE(Y472:AA472)</f>
        <v>286.14095333333336</v>
      </c>
      <c r="AD472" s="4">
        <f t="shared" ref="AD472:AD477" si="99">R472*0.001</f>
        <v>169.84016510822718</v>
      </c>
    </row>
    <row r="473" spans="1:30" x14ac:dyDescent="0.25">
      <c r="A473" s="4" t="s">
        <v>115</v>
      </c>
      <c r="B473" s="4" t="s">
        <v>116</v>
      </c>
      <c r="C473" s="4">
        <v>2</v>
      </c>
      <c r="D473" s="4">
        <v>7</v>
      </c>
      <c r="E473" s="4">
        <f t="shared" si="92"/>
        <v>14</v>
      </c>
      <c r="F473" s="4">
        <v>9222421.4670000002</v>
      </c>
      <c r="G473" s="4">
        <v>24439416.890000001</v>
      </c>
      <c r="H473" s="4">
        <v>3837449.5720000002</v>
      </c>
      <c r="I473" s="4">
        <v>3837.449572</v>
      </c>
      <c r="J473" s="4">
        <v>3.8374495720000001</v>
      </c>
      <c r="K473" s="4">
        <v>8460.1180760000007</v>
      </c>
      <c r="L473" s="2">
        <v>1.4999999999999999E-2</v>
      </c>
      <c r="M473" s="4">
        <v>3</v>
      </c>
      <c r="N473" s="4">
        <v>726.6872836</v>
      </c>
      <c r="O473" s="4">
        <f t="shared" si="93"/>
        <v>605.51867166866964</v>
      </c>
      <c r="P473" s="4">
        <f t="shared" si="94"/>
        <v>103.76887997381191</v>
      </c>
      <c r="Q473" s="4">
        <f t="shared" si="98"/>
        <v>263.57295513348225</v>
      </c>
      <c r="R473" s="2">
        <f t="shared" si="95"/>
        <v>274658.97599979572</v>
      </c>
      <c r="S473" s="2">
        <f t="shared" si="96"/>
        <v>660079.2501797541</v>
      </c>
      <c r="T473" s="2">
        <f t="shared" si="97"/>
        <v>1749210.0129763484</v>
      </c>
      <c r="U473" s="4">
        <f t="shared" ref="U473:U481" si="100">2.7178*100</f>
        <v>271.77999999999997</v>
      </c>
      <c r="V473" s="4">
        <v>0.25</v>
      </c>
      <c r="W473" s="4">
        <v>0</v>
      </c>
      <c r="X473" s="4" t="s">
        <v>460</v>
      </c>
      <c r="Y473" s="4">
        <f>5.25*0.3048</f>
        <v>1.6002000000000001</v>
      </c>
      <c r="Z473" s="4">
        <f>8.5*0.3048</f>
        <v>2.5908000000000002</v>
      </c>
      <c r="AA473" s="4">
        <f>13*0.3048</f>
        <v>3.9624000000000001</v>
      </c>
      <c r="AC473" s="4">
        <f>AVERAGE(Y473:AA473)</f>
        <v>2.7178000000000004</v>
      </c>
      <c r="AD473" s="4">
        <f t="shared" si="99"/>
        <v>274.6589759997957</v>
      </c>
    </row>
    <row r="474" spans="1:30" x14ac:dyDescent="0.25">
      <c r="A474" s="4" t="s">
        <v>115</v>
      </c>
      <c r="B474" s="4" t="s">
        <v>116</v>
      </c>
      <c r="C474" s="4">
        <v>3</v>
      </c>
      <c r="D474" s="4">
        <v>7</v>
      </c>
      <c r="E474" s="4">
        <f t="shared" si="92"/>
        <v>21</v>
      </c>
      <c r="F474" s="4">
        <v>9235805.5920000002</v>
      </c>
      <c r="G474" s="4">
        <v>24474884.82</v>
      </c>
      <c r="H474" s="4">
        <v>3843018.7069999999</v>
      </c>
      <c r="I474" s="4">
        <v>3843.0187070000002</v>
      </c>
      <c r="J474" s="4">
        <v>3.8430187070000001</v>
      </c>
      <c r="K474" s="4">
        <v>8472.3959009999999</v>
      </c>
      <c r="L474" s="2">
        <v>1.4999999999999999E-2</v>
      </c>
      <c r="M474" s="4">
        <v>3</v>
      </c>
      <c r="N474" s="4">
        <v>727.03865089999999</v>
      </c>
      <c r="O474" s="4">
        <f t="shared" si="93"/>
        <v>653.46537198936403</v>
      </c>
      <c r="P474" s="4">
        <f t="shared" si="94"/>
        <v>106.43851553128759</v>
      </c>
      <c r="Q474" s="4">
        <f t="shared" si="98"/>
        <v>270.35382944947048</v>
      </c>
      <c r="R474" s="2">
        <f t="shared" si="95"/>
        <v>296407.2592960982</v>
      </c>
      <c r="S474" s="2">
        <f t="shared" si="96"/>
        <v>712346.21316053404</v>
      </c>
      <c r="T474" s="2">
        <f t="shared" si="97"/>
        <v>1887717.4648754152</v>
      </c>
      <c r="U474" s="4">
        <f t="shared" si="100"/>
        <v>271.77999999999997</v>
      </c>
      <c r="V474" s="4">
        <v>0.25</v>
      </c>
      <c r="W474" s="4">
        <v>0</v>
      </c>
      <c r="X474" s="4" t="s">
        <v>461</v>
      </c>
      <c r="Y474" s="4">
        <v>25</v>
      </c>
      <c r="Z474" s="4">
        <v>60</v>
      </c>
      <c r="AA474" s="4">
        <v>60</v>
      </c>
      <c r="AD474" s="4">
        <f t="shared" si="99"/>
        <v>296.40725929609823</v>
      </c>
    </row>
    <row r="475" spans="1:30" x14ac:dyDescent="0.25">
      <c r="A475" s="4" t="s">
        <v>115</v>
      </c>
      <c r="B475" s="4" t="s">
        <v>116</v>
      </c>
      <c r="C475" s="4">
        <v>4</v>
      </c>
      <c r="D475" s="4">
        <v>7</v>
      </c>
      <c r="E475" s="4">
        <f t="shared" si="92"/>
        <v>28</v>
      </c>
      <c r="F475" s="4">
        <v>9236050.2909999993</v>
      </c>
      <c r="G475" s="4">
        <v>24475533.27</v>
      </c>
      <c r="H475" s="4">
        <v>3843120.5260000001</v>
      </c>
      <c r="I475" s="4">
        <v>3843.1205260000002</v>
      </c>
      <c r="J475" s="4">
        <v>3.8431205259999999</v>
      </c>
      <c r="K475" s="4">
        <v>8472.6203740000001</v>
      </c>
      <c r="L475" s="2">
        <v>1.4999999999999999E-2</v>
      </c>
      <c r="M475" s="4">
        <v>3</v>
      </c>
      <c r="N475" s="4">
        <v>727.04507169999999</v>
      </c>
      <c r="O475" s="4">
        <f t="shared" si="93"/>
        <v>662.04706866566141</v>
      </c>
      <c r="P475" s="4">
        <f t="shared" si="94"/>
        <v>106.90242862968566</v>
      </c>
      <c r="Q475" s="4">
        <f t="shared" si="98"/>
        <v>271.53216871940157</v>
      </c>
      <c r="R475" s="2">
        <f t="shared" si="95"/>
        <v>300299.85605939408</v>
      </c>
      <c r="S475" s="2">
        <f t="shared" si="96"/>
        <v>721701.16813120421</v>
      </c>
      <c r="T475" s="2">
        <f t="shared" si="97"/>
        <v>1912508.095547691</v>
      </c>
      <c r="U475" s="4">
        <f t="shared" si="100"/>
        <v>271.77999999999997</v>
      </c>
      <c r="V475" s="4">
        <v>0.25</v>
      </c>
      <c r="W475" s="4">
        <v>0</v>
      </c>
      <c r="X475" s="4" t="s">
        <v>462</v>
      </c>
      <c r="AA475" s="4">
        <f>300*0.453592</f>
        <v>136.07759999999999</v>
      </c>
      <c r="AD475" s="4">
        <f t="shared" si="99"/>
        <v>300.29985605939407</v>
      </c>
    </row>
    <row r="476" spans="1:30" x14ac:dyDescent="0.25">
      <c r="A476" s="4" t="s">
        <v>115</v>
      </c>
      <c r="B476" s="4" t="s">
        <v>116</v>
      </c>
      <c r="C476" s="4">
        <v>5</v>
      </c>
      <c r="D476" s="4">
        <v>7</v>
      </c>
      <c r="E476" s="4">
        <f t="shared" si="92"/>
        <v>35</v>
      </c>
      <c r="F476" s="4">
        <v>9236054.7949999999</v>
      </c>
      <c r="G476" s="4">
        <v>24475545.210000001</v>
      </c>
      <c r="H476" s="4">
        <v>3843122.4</v>
      </c>
      <c r="I476" s="4">
        <v>3843.1224000000002</v>
      </c>
      <c r="J476" s="4">
        <v>3.8431223999999999</v>
      </c>
      <c r="K476" s="4">
        <v>8472.6245060000001</v>
      </c>
      <c r="L476" s="2">
        <v>1.4999999999999999E-2</v>
      </c>
      <c r="M476" s="4">
        <v>3</v>
      </c>
      <c r="N476" s="4">
        <v>727.04518989999997</v>
      </c>
      <c r="O476" s="4">
        <f t="shared" si="93"/>
        <v>663.54596399184982</v>
      </c>
      <c r="P476" s="4">
        <f t="shared" si="94"/>
        <v>106.98304463821259</v>
      </c>
      <c r="Q476" s="4">
        <f t="shared" si="98"/>
        <v>271.73693338106</v>
      </c>
      <c r="R476" s="2">
        <f t="shared" si="95"/>
        <v>300979.74435133935</v>
      </c>
      <c r="S476" s="2">
        <f t="shared" si="96"/>
        <v>723335.12220941915</v>
      </c>
      <c r="T476" s="2">
        <f t="shared" si="97"/>
        <v>1916838.0738549607</v>
      </c>
      <c r="U476" s="4">
        <f t="shared" si="100"/>
        <v>271.77999999999997</v>
      </c>
      <c r="V476" s="4">
        <v>0.25</v>
      </c>
      <c r="W476" s="4">
        <v>0</v>
      </c>
      <c r="X476" s="4" t="s">
        <v>463</v>
      </c>
      <c r="Z476" s="4">
        <f>3*0.3048</f>
        <v>0.9144000000000001</v>
      </c>
      <c r="AA476" s="4">
        <f>6*0.3048</f>
        <v>1.8288000000000002</v>
      </c>
      <c r="AD476" s="4">
        <f t="shared" si="99"/>
        <v>300.97974435133938</v>
      </c>
    </row>
    <row r="477" spans="1:30" x14ac:dyDescent="0.25">
      <c r="A477" s="4" t="s">
        <v>115</v>
      </c>
      <c r="B477" s="4" t="s">
        <v>116</v>
      </c>
      <c r="C477" s="4">
        <v>6</v>
      </c>
      <c r="D477" s="4">
        <v>7</v>
      </c>
      <c r="E477" s="4">
        <f t="shared" si="92"/>
        <v>42</v>
      </c>
      <c r="F477" s="4">
        <v>9236055.5449999999</v>
      </c>
      <c r="G477" s="4">
        <v>24475547.190000001</v>
      </c>
      <c r="H477" s="4">
        <v>3843122.7119999998</v>
      </c>
      <c r="I477" s="4">
        <v>3843.1227119999999</v>
      </c>
      <c r="J477" s="4">
        <v>3.843122712</v>
      </c>
      <c r="K477" s="4">
        <v>8472.6251940000002</v>
      </c>
      <c r="L477" s="2">
        <v>1.4999999999999999E-2</v>
      </c>
      <c r="M477" s="4">
        <v>3</v>
      </c>
      <c r="N477" s="4">
        <v>727.04520960000002</v>
      </c>
      <c r="O477" s="4">
        <f t="shared" si="93"/>
        <v>663.80666345039845</v>
      </c>
      <c r="P477" s="4">
        <f t="shared" si="94"/>
        <v>106.99705359991957</v>
      </c>
      <c r="Q477" s="4">
        <f t="shared" si="98"/>
        <v>271.77251614379571</v>
      </c>
      <c r="R477" s="2">
        <f t="shared" si="95"/>
        <v>301097.99577723077</v>
      </c>
      <c r="S477" s="2">
        <f t="shared" si="96"/>
        <v>723619.31212985038</v>
      </c>
      <c r="T477" s="2">
        <f t="shared" si="97"/>
        <v>1917591.1771441035</v>
      </c>
      <c r="U477" s="4">
        <f t="shared" si="100"/>
        <v>271.77999999999997</v>
      </c>
      <c r="V477" s="4">
        <v>0.25</v>
      </c>
      <c r="W477" s="4">
        <v>0</v>
      </c>
      <c r="X477" s="4" t="s">
        <v>464</v>
      </c>
      <c r="AD477" s="4">
        <f t="shared" si="99"/>
        <v>301.09799577723078</v>
      </c>
    </row>
    <row r="478" spans="1:30" x14ac:dyDescent="0.25">
      <c r="A478" s="4" t="s">
        <v>115</v>
      </c>
      <c r="B478" s="4" t="s">
        <v>116</v>
      </c>
      <c r="C478" s="4">
        <v>7</v>
      </c>
      <c r="D478" s="4">
        <v>7</v>
      </c>
      <c r="E478" s="4">
        <f t="shared" si="92"/>
        <v>49</v>
      </c>
      <c r="F478" s="4">
        <v>9236056.2960000001</v>
      </c>
      <c r="G478" s="4">
        <v>24475549.18</v>
      </c>
      <c r="H478" s="4">
        <v>3843123.0249999999</v>
      </c>
      <c r="I478" s="4">
        <v>3843.1230249999999</v>
      </c>
      <c r="J478" s="4">
        <v>3.8431230250000001</v>
      </c>
      <c r="K478" s="4">
        <v>8472.6258830000006</v>
      </c>
      <c r="L478" s="2">
        <v>1.4999999999999999E-2</v>
      </c>
      <c r="M478" s="4">
        <v>3</v>
      </c>
      <c r="N478" s="4">
        <v>727.04522929999996</v>
      </c>
      <c r="O478" s="4">
        <f t="shared" si="93"/>
        <v>663.85197318617622</v>
      </c>
      <c r="P478" s="4">
        <f t="shared" si="94"/>
        <v>106.99948799243903</v>
      </c>
      <c r="Q478" s="4">
        <f t="shared" si="98"/>
        <v>271.77869950079514</v>
      </c>
      <c r="R478" s="2">
        <f t="shared" si="95"/>
        <v>301118.54795210797</v>
      </c>
      <c r="S478" s="2">
        <f t="shared" si="96"/>
        <v>723668.70452321065</v>
      </c>
      <c r="T478" s="2">
        <f t="shared" si="97"/>
        <v>1917722.0669865082</v>
      </c>
      <c r="U478" s="4">
        <f t="shared" si="100"/>
        <v>271.77999999999997</v>
      </c>
      <c r="V478" s="4">
        <v>0.25</v>
      </c>
      <c r="W478" s="4">
        <v>0</v>
      </c>
      <c r="X478" s="4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s="4" t="s">
        <v>115</v>
      </c>
      <c r="B479" s="4" t="s">
        <v>116</v>
      </c>
      <c r="C479" s="4">
        <v>8</v>
      </c>
      <c r="D479" s="4">
        <v>7</v>
      </c>
      <c r="E479" s="4">
        <f t="shared" si="92"/>
        <v>56</v>
      </c>
      <c r="F479" s="4">
        <v>9236057.0460000001</v>
      </c>
      <c r="G479" s="4">
        <v>24475551.170000002</v>
      </c>
      <c r="H479" s="4">
        <v>3843123.3369999998</v>
      </c>
      <c r="I479" s="4">
        <v>3843.123337</v>
      </c>
      <c r="J479" s="4">
        <v>3.8431233370000002</v>
      </c>
      <c r="K479" s="4">
        <v>8472.6265710000007</v>
      </c>
      <c r="L479" s="2">
        <v>1.4999999999999999E-2</v>
      </c>
      <c r="M479" s="4">
        <v>3</v>
      </c>
      <c r="N479" s="4">
        <v>727.04524900000001</v>
      </c>
      <c r="O479" s="4">
        <f t="shared" si="93"/>
        <v>663.85984704790872</v>
      </c>
      <c r="P479" s="4">
        <f t="shared" si="94"/>
        <v>106.99991102642703</v>
      </c>
      <c r="Q479" s="4">
        <f t="shared" si="98"/>
        <v>271.77977400712467</v>
      </c>
      <c r="R479" s="2">
        <f t="shared" si="95"/>
        <v>301122.11947995966</v>
      </c>
      <c r="S479" s="2">
        <f t="shared" si="96"/>
        <v>723677.28786339739</v>
      </c>
      <c r="T479" s="2">
        <f t="shared" si="97"/>
        <v>1917744.812838003</v>
      </c>
      <c r="U479" s="4">
        <f t="shared" si="100"/>
        <v>271.77999999999997</v>
      </c>
      <c r="V479" s="4">
        <v>0.25</v>
      </c>
      <c r="W479" s="4">
        <v>0</v>
      </c>
      <c r="X479" s="4" t="s">
        <v>469</v>
      </c>
      <c r="Y479" s="4">
        <v>11</v>
      </c>
      <c r="Z479" s="4">
        <v>12</v>
      </c>
      <c r="AA479" s="4">
        <v>12</v>
      </c>
    </row>
    <row r="480" spans="1:30" x14ac:dyDescent="0.25">
      <c r="A480" s="4" t="s">
        <v>115</v>
      </c>
      <c r="B480" s="4" t="s">
        <v>116</v>
      </c>
      <c r="C480" s="4">
        <v>9</v>
      </c>
      <c r="D480" s="4">
        <v>7</v>
      </c>
      <c r="E480" s="4">
        <f t="shared" si="92"/>
        <v>63</v>
      </c>
      <c r="F480" s="4">
        <v>9236057.7970000003</v>
      </c>
      <c r="G480" s="4">
        <v>24475553.16</v>
      </c>
      <c r="H480" s="4">
        <v>3843123.6490000002</v>
      </c>
      <c r="I480" s="4">
        <v>3843.1236490000001</v>
      </c>
      <c r="J480" s="4">
        <v>3.8431236489999998</v>
      </c>
      <c r="K480" s="4">
        <v>8472.6272599999993</v>
      </c>
      <c r="L480" s="2">
        <v>1.4999999999999999E-2</v>
      </c>
      <c r="M480" s="4">
        <v>3</v>
      </c>
      <c r="N480" s="4">
        <v>727.04526869999995</v>
      </c>
      <c r="O480" s="4">
        <f t="shared" si="93"/>
        <v>663.86121532626191</v>
      </c>
      <c r="P480" s="4">
        <f t="shared" si="94"/>
        <v>106.99998453871136</v>
      </c>
      <c r="Q480" s="4">
        <f t="shared" si="98"/>
        <v>271.77996072832684</v>
      </c>
      <c r="R480" s="2">
        <f t="shared" si="95"/>
        <v>301122.74012131884</v>
      </c>
      <c r="S480" s="2">
        <f t="shared" si="96"/>
        <v>723678.77943119162</v>
      </c>
      <c r="T480" s="2">
        <f t="shared" si="97"/>
        <v>1917748.7654926577</v>
      </c>
      <c r="U480" s="4">
        <f t="shared" si="100"/>
        <v>271.77999999999997</v>
      </c>
      <c r="V480" s="4">
        <v>0.25</v>
      </c>
      <c r="W480" s="4">
        <v>0</v>
      </c>
      <c r="X480" s="4" t="s">
        <v>470</v>
      </c>
      <c r="Z480" s="4">
        <v>7</v>
      </c>
      <c r="AA480" s="4">
        <v>10</v>
      </c>
    </row>
    <row r="481" spans="1:34" x14ac:dyDescent="0.25">
      <c r="A481" s="4" t="s">
        <v>115</v>
      </c>
      <c r="B481" s="4" t="s">
        <v>116</v>
      </c>
      <c r="C481" s="4">
        <v>10</v>
      </c>
      <c r="D481" s="4">
        <v>7</v>
      </c>
      <c r="E481" s="4">
        <f t="shared" si="92"/>
        <v>70</v>
      </c>
      <c r="F481" s="4">
        <v>9236059.2980000004</v>
      </c>
      <c r="G481" s="4">
        <v>24475557.140000001</v>
      </c>
      <c r="H481" s="4">
        <v>3843124.2740000002</v>
      </c>
      <c r="I481" s="4">
        <v>3843.1242739999998</v>
      </c>
      <c r="J481" s="4">
        <v>3.843124274</v>
      </c>
      <c r="K481" s="4">
        <v>8472.6286369999998</v>
      </c>
      <c r="L481" s="2">
        <v>1.4999999999999999E-2</v>
      </c>
      <c r="M481" s="4">
        <v>3</v>
      </c>
      <c r="N481" s="4">
        <v>727.04530810000006</v>
      </c>
      <c r="O481" s="4">
        <f t="shared" si="93"/>
        <v>663.86145309757899</v>
      </c>
      <c r="P481" s="4">
        <f t="shared" si="94"/>
        <v>106.99999731323089</v>
      </c>
      <c r="Q481" s="4">
        <f t="shared" si="98"/>
        <v>271.77999317560648</v>
      </c>
      <c r="R481" s="2">
        <f t="shared" si="95"/>
        <v>301122.84797270229</v>
      </c>
      <c r="S481" s="2">
        <f t="shared" si="96"/>
        <v>723679.03862701822</v>
      </c>
      <c r="T481" s="2">
        <f t="shared" si="97"/>
        <v>1917749.4523615981</v>
      </c>
      <c r="U481" s="4">
        <f t="shared" si="100"/>
        <v>271.77999999999997</v>
      </c>
      <c r="V481" s="4">
        <v>0.25</v>
      </c>
      <c r="W481" s="4">
        <v>0</v>
      </c>
      <c r="X481" s="4" t="s">
        <v>471</v>
      </c>
      <c r="Z481" s="4">
        <v>1.5</v>
      </c>
      <c r="AA481" s="4">
        <f>20/12</f>
        <v>1.6666666666666667</v>
      </c>
    </row>
    <row r="482" spans="1:34" x14ac:dyDescent="0.25">
      <c r="A482" s="4" t="s">
        <v>117</v>
      </c>
      <c r="B482" s="4" t="s">
        <v>118</v>
      </c>
      <c r="C482" s="4">
        <v>1</v>
      </c>
      <c r="D482" s="4">
        <v>2</v>
      </c>
      <c r="E482" s="4">
        <f t="shared" si="92"/>
        <v>2</v>
      </c>
      <c r="F482" s="4">
        <v>127.5414564</v>
      </c>
      <c r="G482" s="4">
        <v>337.98485950000003</v>
      </c>
      <c r="H482" s="4">
        <v>53.070000010000001</v>
      </c>
      <c r="I482" s="4">
        <v>5.3069999999999999E-2</v>
      </c>
      <c r="J482" s="4">
        <v>5.3100000000000003E-5</v>
      </c>
      <c r="K482" s="4">
        <v>0.11699918300000001</v>
      </c>
      <c r="L482" s="4">
        <v>1.4999999999999999E-2</v>
      </c>
      <c r="M482" s="4">
        <v>3</v>
      </c>
      <c r="N482" s="4">
        <v>15.23769499</v>
      </c>
      <c r="O482" s="4">
        <f t="shared" si="93"/>
        <v>7.7255718625825365E-2</v>
      </c>
      <c r="P482" s="4">
        <f t="shared" si="94"/>
        <v>5.223979871925879</v>
      </c>
      <c r="Q482" s="4">
        <f t="shared" si="98"/>
        <v>13.268908874691732</v>
      </c>
      <c r="R482" s="4">
        <f t="shared" si="95"/>
        <v>35.042646182029266</v>
      </c>
      <c r="S482" s="4">
        <f t="shared" si="96"/>
        <v>84.216885801560352</v>
      </c>
      <c r="T482" s="4">
        <f t="shared" si="97"/>
        <v>223.17474737413494</v>
      </c>
      <c r="U482" s="4">
        <v>73.2</v>
      </c>
      <c r="V482" s="4">
        <v>0.1</v>
      </c>
      <c r="W482" s="4">
        <v>0</v>
      </c>
      <c r="Y482" s="4" t="s">
        <v>728</v>
      </c>
    </row>
    <row r="483" spans="1:34" x14ac:dyDescent="0.25">
      <c r="A483" s="4" t="s">
        <v>117</v>
      </c>
      <c r="B483" s="4" t="s">
        <v>118</v>
      </c>
      <c r="C483" s="4">
        <v>2</v>
      </c>
      <c r="D483" s="4">
        <v>2</v>
      </c>
      <c r="E483" s="4">
        <f t="shared" si="92"/>
        <v>4</v>
      </c>
      <c r="F483" s="4">
        <v>347.4885845</v>
      </c>
      <c r="G483" s="4">
        <v>920.84474890000001</v>
      </c>
      <c r="H483" s="4">
        <v>144.59</v>
      </c>
      <c r="I483" s="4">
        <v>0.14459</v>
      </c>
      <c r="J483" s="4">
        <v>1.4459E-4</v>
      </c>
      <c r="K483" s="4">
        <v>0.31876600599999999</v>
      </c>
      <c r="L483" s="4">
        <v>1.4999999999999999E-2</v>
      </c>
      <c r="M483" s="4">
        <v>3</v>
      </c>
      <c r="N483" s="4">
        <v>21.282158150000001</v>
      </c>
      <c r="O483" s="4">
        <f t="shared" si="93"/>
        <v>0.46476762463013077</v>
      </c>
      <c r="P483" s="4">
        <f t="shared" si="94"/>
        <v>9.5010128465319692</v>
      </c>
      <c r="Q483" s="4">
        <f t="shared" si="98"/>
        <v>24.132572630191202</v>
      </c>
      <c r="R483" s="4">
        <f t="shared" si="95"/>
        <v>210.8152990674723</v>
      </c>
      <c r="S483" s="4">
        <f t="shared" si="96"/>
        <v>506.64575599007998</v>
      </c>
      <c r="T483" s="4">
        <f t="shared" si="97"/>
        <v>1342.6112533737119</v>
      </c>
      <c r="U483" s="4">
        <v>73.2</v>
      </c>
      <c r="V483" s="4">
        <v>0.1</v>
      </c>
      <c r="W483" s="4">
        <v>0</v>
      </c>
    </row>
    <row r="484" spans="1:34" x14ac:dyDescent="0.25">
      <c r="A484" s="4" t="s">
        <v>117</v>
      </c>
      <c r="B484" s="4" t="s">
        <v>118</v>
      </c>
      <c r="C484" s="4">
        <v>3</v>
      </c>
      <c r="D484" s="4">
        <v>2</v>
      </c>
      <c r="E484" s="4">
        <f t="shared" si="92"/>
        <v>6</v>
      </c>
      <c r="F484" s="4">
        <v>732.42009129999997</v>
      </c>
      <c r="G484" s="4">
        <v>1940.9132420000001</v>
      </c>
      <c r="H484" s="4">
        <v>304.76</v>
      </c>
      <c r="I484" s="4">
        <v>0.30475999999999998</v>
      </c>
      <c r="J484" s="4">
        <v>3.0476E-4</v>
      </c>
      <c r="K484" s="4">
        <v>0.67187999099999995</v>
      </c>
      <c r="L484" s="4">
        <v>1.4999999999999999E-2</v>
      </c>
      <c r="M484" s="4">
        <v>3</v>
      </c>
      <c r="N484" s="4">
        <v>27.286986030000001</v>
      </c>
      <c r="O484" s="4">
        <f t="shared" si="93"/>
        <v>1.1913295584543824</v>
      </c>
      <c r="P484" s="4">
        <f t="shared" si="94"/>
        <v>13.00275127477058</v>
      </c>
      <c r="Q484" s="4">
        <f t="shared" si="98"/>
        <v>33.026988237917273</v>
      </c>
      <c r="R484" s="4">
        <f t="shared" si="95"/>
        <v>540.37864051599934</v>
      </c>
      <c r="S484" s="4">
        <f t="shared" si="96"/>
        <v>1298.6749351502026</v>
      </c>
      <c r="T484" s="4">
        <f t="shared" si="97"/>
        <v>3441.4885781480366</v>
      </c>
      <c r="U484" s="4">
        <v>73.2</v>
      </c>
      <c r="V484" s="4">
        <v>0.1</v>
      </c>
      <c r="W484" s="4">
        <v>0</v>
      </c>
    </row>
    <row r="485" spans="1:34" x14ac:dyDescent="0.25">
      <c r="A485" s="4" t="s">
        <v>117</v>
      </c>
      <c r="B485" s="4" t="s">
        <v>118</v>
      </c>
      <c r="C485" s="4">
        <v>4</v>
      </c>
      <c r="D485" s="4">
        <v>2</v>
      </c>
      <c r="E485" s="4">
        <f t="shared" si="92"/>
        <v>8</v>
      </c>
      <c r="F485" s="4">
        <v>1115.2006730000001</v>
      </c>
      <c r="G485" s="4">
        <v>2955.281782</v>
      </c>
      <c r="H485" s="4">
        <v>464.03500000000003</v>
      </c>
      <c r="I485" s="4">
        <v>0.46403499999999998</v>
      </c>
      <c r="J485" s="4">
        <v>4.6403500000000001E-4</v>
      </c>
      <c r="K485" s="4">
        <v>1.023020842</v>
      </c>
      <c r="L485" s="4">
        <v>1.4999999999999999E-2</v>
      </c>
      <c r="M485" s="4">
        <v>3</v>
      </c>
      <c r="N485" s="4">
        <v>31.392060780000001</v>
      </c>
      <c r="O485" s="4">
        <f t="shared" si="93"/>
        <v>2.1658827756575767</v>
      </c>
      <c r="P485" s="4">
        <f t="shared" si="94"/>
        <v>15.869732215204481</v>
      </c>
      <c r="Q485" s="4">
        <f t="shared" si="98"/>
        <v>40.30911982661938</v>
      </c>
      <c r="R485" s="4">
        <f t="shared" si="95"/>
        <v>982.42906970705906</v>
      </c>
      <c r="S485" s="4">
        <f t="shared" si="96"/>
        <v>2361.0407827614972</v>
      </c>
      <c r="T485" s="4">
        <f t="shared" si="97"/>
        <v>6256.7580743179678</v>
      </c>
      <c r="U485" s="4">
        <v>73.2</v>
      </c>
      <c r="V485" s="4">
        <v>0.1</v>
      </c>
      <c r="W485" s="4">
        <v>0</v>
      </c>
    </row>
    <row r="486" spans="1:34" x14ac:dyDescent="0.25">
      <c r="A486" s="4" t="s">
        <v>117</v>
      </c>
      <c r="B486" s="4" t="s">
        <v>118</v>
      </c>
      <c r="C486" s="4">
        <v>5</v>
      </c>
      <c r="D486" s="4">
        <v>2</v>
      </c>
      <c r="E486" s="4">
        <f t="shared" si="92"/>
        <v>10</v>
      </c>
      <c r="F486" s="4">
        <v>1550.4325879999999</v>
      </c>
      <c r="G486" s="4">
        <v>4108.6463590000003</v>
      </c>
      <c r="H486" s="4">
        <v>645.13499990000003</v>
      </c>
      <c r="I486" s="4">
        <v>0.64513500000000001</v>
      </c>
      <c r="J486" s="4">
        <v>6.4513500000000002E-4</v>
      </c>
      <c r="K486" s="4">
        <v>1.422277523</v>
      </c>
      <c r="L486" s="4">
        <v>1.4999999999999999E-2</v>
      </c>
      <c r="M486" s="4">
        <v>3</v>
      </c>
      <c r="N486" s="4">
        <v>35.036424660000002</v>
      </c>
      <c r="O486" s="4">
        <f t="shared" si="93"/>
        <v>3.2761063483325983</v>
      </c>
      <c r="P486" s="4">
        <f t="shared" si="94"/>
        <v>18.217017679626149</v>
      </c>
      <c r="Q486" s="4">
        <f t="shared" si="98"/>
        <v>46.271224906250424</v>
      </c>
      <c r="R486" s="4">
        <f t="shared" si="95"/>
        <v>1486.0186101607526</v>
      </c>
      <c r="S486" s="4">
        <f t="shared" si="96"/>
        <v>3571.3016346088743</v>
      </c>
      <c r="T486" s="4">
        <f t="shared" si="97"/>
        <v>9463.9493317135166</v>
      </c>
      <c r="U486" s="4">
        <v>73.2</v>
      </c>
      <c r="V486" s="4">
        <v>0.1</v>
      </c>
      <c r="W486" s="4">
        <v>0</v>
      </c>
    </row>
    <row r="487" spans="1:34" x14ac:dyDescent="0.25">
      <c r="A487" s="4" t="s">
        <v>117</v>
      </c>
      <c r="B487" s="4" t="s">
        <v>118</v>
      </c>
      <c r="C487" s="4">
        <v>6</v>
      </c>
      <c r="D487" s="4">
        <v>2</v>
      </c>
      <c r="E487" s="4">
        <f t="shared" si="92"/>
        <v>12</v>
      </c>
      <c r="F487" s="4">
        <v>1976.4359529999999</v>
      </c>
      <c r="G487" s="4">
        <v>5237.5552749999997</v>
      </c>
      <c r="H487" s="4">
        <v>822.39499999999998</v>
      </c>
      <c r="I487" s="4">
        <v>0.82239499999999999</v>
      </c>
      <c r="J487" s="4">
        <v>8.2239499999999996E-4</v>
      </c>
      <c r="K487" s="4">
        <v>1.813068465</v>
      </c>
      <c r="L487" s="4">
        <v>1.4999999999999999E-2</v>
      </c>
      <c r="M487" s="4">
        <v>3</v>
      </c>
      <c r="N487" s="4">
        <v>37.989455370000002</v>
      </c>
      <c r="O487" s="4">
        <f t="shared" si="93"/>
        <v>4.4261662847391143</v>
      </c>
      <c r="P487" s="4">
        <f t="shared" si="94"/>
        <v>20.138812475601107</v>
      </c>
      <c r="Q487" s="4">
        <f t="shared" si="98"/>
        <v>51.152583688026816</v>
      </c>
      <c r="R487" s="4">
        <f t="shared" si="95"/>
        <v>2007.677642740751</v>
      </c>
      <c r="S487" s="4">
        <f t="shared" si="96"/>
        <v>4824.9883267021169</v>
      </c>
      <c r="T487" s="4">
        <f t="shared" si="97"/>
        <v>12786.21906576061</v>
      </c>
      <c r="U487" s="4">
        <v>73.2</v>
      </c>
      <c r="V487" s="4">
        <v>0.1</v>
      </c>
      <c r="W487" s="4">
        <v>0</v>
      </c>
    </row>
    <row r="488" spans="1:34" x14ac:dyDescent="0.25">
      <c r="A488" s="4" t="s">
        <v>117</v>
      </c>
      <c r="B488" s="4" t="s">
        <v>118</v>
      </c>
      <c r="C488" s="4">
        <v>7</v>
      </c>
      <c r="D488" s="4">
        <v>2</v>
      </c>
      <c r="E488" s="4">
        <f t="shared" si="92"/>
        <v>14</v>
      </c>
      <c r="F488" s="4">
        <v>2275.6669069999998</v>
      </c>
      <c r="G488" s="4">
        <v>6030.517304</v>
      </c>
      <c r="H488" s="4">
        <v>946.90499999999997</v>
      </c>
      <c r="I488" s="4">
        <v>0.946905</v>
      </c>
      <c r="J488" s="4">
        <v>9.4690499999999995E-4</v>
      </c>
      <c r="K488" s="4">
        <v>2.0875657009999999</v>
      </c>
      <c r="L488" s="4">
        <v>1.4999999999999999E-2</v>
      </c>
      <c r="M488" s="4">
        <v>3</v>
      </c>
      <c r="N488" s="4">
        <v>39.817291709999999</v>
      </c>
      <c r="O488" s="4">
        <f t="shared" si="93"/>
        <v>5.5467723649116873</v>
      </c>
      <c r="P488" s="4">
        <f t="shared" si="94"/>
        <v>21.712244976171029</v>
      </c>
      <c r="Q488" s="4">
        <f t="shared" si="98"/>
        <v>55.149102239474409</v>
      </c>
      <c r="R488" s="4">
        <f t="shared" si="95"/>
        <v>2515.976614977496</v>
      </c>
      <c r="S488" s="4">
        <f t="shared" si="96"/>
        <v>6046.5672073479836</v>
      </c>
      <c r="T488" s="4">
        <f t="shared" si="97"/>
        <v>16023.403099472156</v>
      </c>
      <c r="U488" s="4">
        <v>73.2</v>
      </c>
      <c r="V488" s="4">
        <v>0.1</v>
      </c>
      <c r="W488" s="4">
        <v>0</v>
      </c>
    </row>
    <row r="489" spans="1:34" x14ac:dyDescent="0.25">
      <c r="A489" s="4" t="s">
        <v>117</v>
      </c>
      <c r="B489" s="4" t="s">
        <v>118</v>
      </c>
      <c r="C489" s="4">
        <v>8</v>
      </c>
      <c r="D489" s="4">
        <v>2</v>
      </c>
      <c r="E489" s="4">
        <f t="shared" si="92"/>
        <v>16</v>
      </c>
      <c r="F489" s="4">
        <v>2451.3338140000001</v>
      </c>
      <c r="G489" s="4">
        <v>6496.0346079999999</v>
      </c>
      <c r="H489" s="4">
        <v>1020</v>
      </c>
      <c r="I489" s="4">
        <v>1.02</v>
      </c>
      <c r="J489" s="4">
        <v>1.0200000000000001E-3</v>
      </c>
      <c r="K489" s="4">
        <v>2.2487124000000001</v>
      </c>
      <c r="L489" s="4">
        <v>1.4999999999999999E-2</v>
      </c>
      <c r="M489" s="4">
        <v>3</v>
      </c>
      <c r="N489" s="4">
        <v>40.816551019999999</v>
      </c>
      <c r="O489" s="4">
        <f t="shared" si="93"/>
        <v>6.5938013924562711</v>
      </c>
      <c r="P489" s="4">
        <f t="shared" si="94"/>
        <v>23.000462552280009</v>
      </c>
      <c r="Q489" s="4">
        <f t="shared" si="98"/>
        <v>58.421174882791227</v>
      </c>
      <c r="R489" s="4">
        <f t="shared" si="95"/>
        <v>2990.9015578450121</v>
      </c>
      <c r="S489" s="4">
        <f t="shared" si="96"/>
        <v>7187.9393363254312</v>
      </c>
      <c r="T489" s="4">
        <f t="shared" si="97"/>
        <v>19048.039241262391</v>
      </c>
      <c r="U489" s="4">
        <v>73.2</v>
      </c>
      <c r="V489" s="4">
        <v>0.1</v>
      </c>
      <c r="W489" s="4">
        <v>0</v>
      </c>
    </row>
    <row r="490" spans="1:34" x14ac:dyDescent="0.25">
      <c r="A490" s="4" t="s">
        <v>117</v>
      </c>
      <c r="B490" s="4" t="s">
        <v>118</v>
      </c>
      <c r="C490" s="4">
        <v>9</v>
      </c>
      <c r="D490" s="4">
        <v>2</v>
      </c>
      <c r="E490" s="4">
        <f t="shared" si="92"/>
        <v>18</v>
      </c>
      <c r="F490" s="4">
        <v>2643.5952900000002</v>
      </c>
      <c r="G490" s="4">
        <v>7005.5275179999999</v>
      </c>
      <c r="H490" s="4">
        <v>1100</v>
      </c>
      <c r="I490" s="4">
        <v>1.1000000000000001</v>
      </c>
      <c r="J490" s="4">
        <v>1.1000000000000001E-3</v>
      </c>
      <c r="K490" s="4">
        <v>2.4250820000000002</v>
      </c>
      <c r="L490" s="4">
        <v>1.4999999999999999E-2</v>
      </c>
      <c r="M490" s="4">
        <v>3</v>
      </c>
      <c r="N490" s="4">
        <v>41.85690786</v>
      </c>
      <c r="O490" s="4">
        <f t="shared" si="93"/>
        <v>7.5431235484480901</v>
      </c>
      <c r="P490" s="4">
        <f t="shared" si="94"/>
        <v>24.055165898496011</v>
      </c>
      <c r="Q490" s="4">
        <f t="shared" si="98"/>
        <v>61.100121382179864</v>
      </c>
      <c r="R490" s="4">
        <f t="shared" si="95"/>
        <v>3421.5073565730559</v>
      </c>
      <c r="S490" s="4">
        <f t="shared" si="96"/>
        <v>8222.8006646792983</v>
      </c>
      <c r="T490" s="4">
        <f t="shared" si="97"/>
        <v>21790.421761400139</v>
      </c>
      <c r="U490" s="4">
        <v>73.2</v>
      </c>
      <c r="V490" s="4">
        <v>0.1</v>
      </c>
      <c r="W490" s="4">
        <v>0</v>
      </c>
    </row>
    <row r="491" spans="1:34" x14ac:dyDescent="0.25">
      <c r="A491" s="4" t="s">
        <v>117</v>
      </c>
      <c r="B491" s="4" t="s">
        <v>118</v>
      </c>
      <c r="C491" s="4">
        <v>10</v>
      </c>
      <c r="D491" s="4">
        <v>2</v>
      </c>
      <c r="E491" s="4">
        <f t="shared" si="92"/>
        <v>20</v>
      </c>
      <c r="F491" s="4">
        <v>3076.18361</v>
      </c>
      <c r="G491" s="4">
        <v>8151.8865660000001</v>
      </c>
      <c r="H491" s="4">
        <v>1280</v>
      </c>
      <c r="I491" s="4">
        <v>1.28</v>
      </c>
      <c r="J491" s="4">
        <v>1.2800000000000001E-3</v>
      </c>
      <c r="K491" s="4">
        <v>2.8219135999999998</v>
      </c>
      <c r="L491" s="4">
        <v>1.4999999999999999E-2</v>
      </c>
      <c r="M491" s="4">
        <v>3</v>
      </c>
      <c r="N491" s="4">
        <v>44.02569665</v>
      </c>
      <c r="O491" s="4">
        <f t="shared" si="93"/>
        <v>8.38496893870043</v>
      </c>
      <c r="P491" s="4">
        <f t="shared" si="94"/>
        <v>24.918683963417305</v>
      </c>
      <c r="Q491" s="4">
        <f t="shared" si="98"/>
        <v>63.293457267079951</v>
      </c>
      <c r="R491" s="4">
        <f t="shared" si="95"/>
        <v>3803.362456432596</v>
      </c>
      <c r="S491" s="4">
        <f t="shared" si="96"/>
        <v>9140.5009767666306</v>
      </c>
      <c r="T491" s="4">
        <f t="shared" si="97"/>
        <v>24222.32758843157</v>
      </c>
      <c r="U491" s="4">
        <v>73.2</v>
      </c>
      <c r="V491" s="4">
        <v>0.1</v>
      </c>
      <c r="W491" s="4">
        <v>0</v>
      </c>
    </row>
    <row r="492" spans="1:34" x14ac:dyDescent="0.25">
      <c r="A492" s="4" t="s">
        <v>119</v>
      </c>
      <c r="B492" s="4" t="s">
        <v>120</v>
      </c>
      <c r="C492" s="4">
        <v>1</v>
      </c>
      <c r="D492" s="4">
        <v>3</v>
      </c>
      <c r="E492" s="4">
        <f t="shared" si="92"/>
        <v>3</v>
      </c>
      <c r="F492" s="4">
        <v>829.48845900000003</v>
      </c>
      <c r="G492" s="4">
        <v>2197.74442</v>
      </c>
      <c r="H492" s="4">
        <v>345.15014780000001</v>
      </c>
      <c r="I492" s="4">
        <v>0.34515014799999999</v>
      </c>
      <c r="J492" s="4">
        <v>3.4515000000000001E-4</v>
      </c>
      <c r="K492" s="4">
        <v>0.76092491900000003</v>
      </c>
      <c r="L492" s="4">
        <v>2.1399999999999999E-2</v>
      </c>
      <c r="M492" s="4">
        <v>2.96</v>
      </c>
      <c r="N492" s="4">
        <v>26.392744749999999</v>
      </c>
      <c r="O492" s="4">
        <f t="shared" si="93"/>
        <v>19.811244841264621</v>
      </c>
      <c r="P492" s="4">
        <f t="shared" si="94"/>
        <v>31.252440360380255</v>
      </c>
      <c r="Q492" s="4">
        <f t="shared" si="98"/>
        <v>79.381198515365853</v>
      </c>
      <c r="R492" s="2">
        <f t="shared" si="95"/>
        <v>8986.2401870910271</v>
      </c>
      <c r="S492" s="2">
        <f t="shared" si="96"/>
        <v>21596.347481593435</v>
      </c>
      <c r="T492" s="2">
        <f t="shared" si="97"/>
        <v>57230.320826222604</v>
      </c>
      <c r="U492" s="4">
        <f t="shared" ref="U492:U501" si="101">$AH$494</f>
        <v>133.76666666666668</v>
      </c>
      <c r="V492" s="4">
        <f t="shared" ref="V492:V501" si="102">$AH$495</f>
        <v>0.3</v>
      </c>
      <c r="W492" s="4">
        <v>0</v>
      </c>
      <c r="Y492" s="4" t="s">
        <v>729</v>
      </c>
      <c r="Z492" s="4" t="s">
        <v>730</v>
      </c>
      <c r="AA492" s="4" t="s">
        <v>731</v>
      </c>
      <c r="AB492" s="4" t="s">
        <v>732</v>
      </c>
      <c r="AC492" s="4" t="s">
        <v>733</v>
      </c>
      <c r="AD492" s="4" t="s">
        <v>734</v>
      </c>
      <c r="AE492" s="4" t="s">
        <v>735</v>
      </c>
      <c r="AF492" s="4" t="s">
        <v>736</v>
      </c>
    </row>
    <row r="493" spans="1:34" x14ac:dyDescent="0.25">
      <c r="A493" s="4" t="s">
        <v>119</v>
      </c>
      <c r="B493" s="4" t="s">
        <v>120</v>
      </c>
      <c r="C493" s="4">
        <v>2</v>
      </c>
      <c r="D493" s="4">
        <v>3</v>
      </c>
      <c r="E493" s="4">
        <f t="shared" si="92"/>
        <v>6</v>
      </c>
      <c r="F493" s="4">
        <v>67705.010320000001</v>
      </c>
      <c r="G493" s="4">
        <v>179418.27739999999</v>
      </c>
      <c r="H493" s="4">
        <v>28172.054789999998</v>
      </c>
      <c r="I493" s="4">
        <v>28.172054790000001</v>
      </c>
      <c r="J493" s="4">
        <v>2.8172055000000001E-2</v>
      </c>
      <c r="K493" s="4">
        <v>62.108675439999999</v>
      </c>
      <c r="L493" s="4">
        <v>2.1399999999999999E-2</v>
      </c>
      <c r="M493" s="4">
        <v>2.96</v>
      </c>
      <c r="N493" s="4">
        <v>116.779462</v>
      </c>
      <c r="O493" s="4">
        <f t="shared" si="93"/>
        <v>43.971184882940634</v>
      </c>
      <c r="P493" s="4">
        <f t="shared" si="94"/>
        <v>40.913105870398311</v>
      </c>
      <c r="Q493" s="4">
        <f t="shared" si="98"/>
        <v>103.91928891081172</v>
      </c>
      <c r="R493" s="2">
        <f t="shared" si="95"/>
        <v>19945.01768238546</v>
      </c>
      <c r="S493" s="2">
        <f t="shared" si="96"/>
        <v>47933.231632745636</v>
      </c>
      <c r="T493" s="2">
        <f t="shared" si="97"/>
        <v>127023.06382677594</v>
      </c>
      <c r="U493" s="4">
        <f t="shared" si="101"/>
        <v>133.76666666666668</v>
      </c>
      <c r="V493" s="4">
        <f t="shared" si="102"/>
        <v>0.3</v>
      </c>
      <c r="W493" s="4">
        <v>1</v>
      </c>
      <c r="X493" s="4" t="s">
        <v>422</v>
      </c>
      <c r="Y493" s="4">
        <v>108</v>
      </c>
      <c r="AA493" s="4">
        <v>110</v>
      </c>
      <c r="AB493" s="4">
        <v>122</v>
      </c>
      <c r="AC493" s="4">
        <v>250</v>
      </c>
      <c r="AD493" s="4">
        <v>140</v>
      </c>
      <c r="AE493" s="4">
        <v>239</v>
      </c>
      <c r="AH493" s="4">
        <f>AVERAGE(Y493:AE493)</f>
        <v>161.5</v>
      </c>
    </row>
    <row r="494" spans="1:34" x14ac:dyDescent="0.25">
      <c r="A494" s="4" t="s">
        <v>119</v>
      </c>
      <c r="B494" s="4" t="s">
        <v>120</v>
      </c>
      <c r="C494" s="4">
        <v>3</v>
      </c>
      <c r="D494" s="4">
        <v>3</v>
      </c>
      <c r="E494" s="4">
        <f t="shared" si="92"/>
        <v>9</v>
      </c>
      <c r="F494" s="4">
        <v>124433.10189999999</v>
      </c>
      <c r="G494" s="4">
        <v>329747.71999999997</v>
      </c>
      <c r="H494" s="4">
        <v>51776.613700000002</v>
      </c>
      <c r="I494" s="4">
        <v>51.776613699999999</v>
      </c>
      <c r="J494" s="4">
        <v>5.1776613999999999E-2</v>
      </c>
      <c r="K494" s="4">
        <v>114.1477581</v>
      </c>
      <c r="L494" s="4">
        <v>2.1399999999999999E-2</v>
      </c>
      <c r="M494" s="4">
        <v>2.96</v>
      </c>
      <c r="N494" s="4">
        <v>143.43730550000001</v>
      </c>
      <c r="O494" s="4">
        <f t="shared" si="93"/>
        <v>63.068519356800429</v>
      </c>
      <c r="P494" s="4">
        <f t="shared" si="94"/>
        <v>46.214991514708451</v>
      </c>
      <c r="Q494" s="4">
        <f t="shared" si="98"/>
        <v>117.38607844735947</v>
      </c>
      <c r="R494" s="2">
        <f t="shared" si="95"/>
        <v>28607.433188849067</v>
      </c>
      <c r="S494" s="2">
        <f t="shared" si="96"/>
        <v>68751.341477647366</v>
      </c>
      <c r="T494" s="2">
        <f t="shared" si="97"/>
        <v>182191.0549157655</v>
      </c>
      <c r="U494" s="4">
        <f t="shared" si="101"/>
        <v>133.76666666666668</v>
      </c>
      <c r="V494" s="4">
        <f t="shared" si="102"/>
        <v>0.3</v>
      </c>
      <c r="W494" s="4">
        <v>2</v>
      </c>
      <c r="X494" s="4" t="s">
        <v>18</v>
      </c>
      <c r="Y494" s="4">
        <v>88.6</v>
      </c>
      <c r="AA494" s="4">
        <v>82</v>
      </c>
      <c r="AB494" s="4">
        <v>112</v>
      </c>
      <c r="AC494" s="4">
        <v>203</v>
      </c>
      <c r="AD494" s="4">
        <v>134</v>
      </c>
      <c r="AE494" s="4">
        <v>183</v>
      </c>
      <c r="AH494" s="4">
        <f>AVERAGE(Y494:AE494)</f>
        <v>133.76666666666668</v>
      </c>
    </row>
    <row r="495" spans="1:34" x14ac:dyDescent="0.25">
      <c r="A495" s="4" t="s">
        <v>119</v>
      </c>
      <c r="B495" s="4" t="s">
        <v>120</v>
      </c>
      <c r="C495" s="4">
        <v>4</v>
      </c>
      <c r="D495" s="4">
        <v>3</v>
      </c>
      <c r="E495" s="4">
        <f t="shared" si="92"/>
        <v>12</v>
      </c>
      <c r="F495" s="4">
        <v>157775.1923</v>
      </c>
      <c r="G495" s="4">
        <v>418104.2597</v>
      </c>
      <c r="H495" s="4">
        <v>65650.257519999999</v>
      </c>
      <c r="I495" s="4">
        <v>65.650257519999997</v>
      </c>
      <c r="J495" s="4">
        <v>6.5650258000000003E-2</v>
      </c>
      <c r="K495" s="4">
        <v>144.73387070000001</v>
      </c>
      <c r="L495" s="4">
        <v>2.1399999999999999E-2</v>
      </c>
      <c r="M495" s="4">
        <v>2.96</v>
      </c>
      <c r="N495" s="4">
        <v>155.41543279999999</v>
      </c>
      <c r="O495" s="4">
        <f t="shared" si="93"/>
        <v>75.562059885577497</v>
      </c>
      <c r="P495" s="4">
        <f t="shared" si="94"/>
        <v>49.12472804954573</v>
      </c>
      <c r="Q495" s="4">
        <f t="shared" si="98"/>
        <v>124.77680924584615</v>
      </c>
      <c r="R495" s="2">
        <f t="shared" si="95"/>
        <v>34274.414586449137</v>
      </c>
      <c r="S495" s="2">
        <f t="shared" si="96"/>
        <v>82370.619049385103</v>
      </c>
      <c r="T495" s="2">
        <f t="shared" si="97"/>
        <v>218282.14048087053</v>
      </c>
      <c r="U495" s="4">
        <f t="shared" si="101"/>
        <v>133.76666666666668</v>
      </c>
      <c r="V495" s="4">
        <f t="shared" si="102"/>
        <v>0.3</v>
      </c>
      <c r="W495" s="4">
        <v>3</v>
      </c>
      <c r="X495" s="4" t="s">
        <v>19</v>
      </c>
      <c r="Y495" s="4">
        <v>0.3</v>
      </c>
      <c r="AA495" s="4">
        <v>0.5</v>
      </c>
      <c r="AB495" s="4">
        <v>0.1</v>
      </c>
      <c r="AC495" s="4">
        <v>0.2</v>
      </c>
      <c r="AD495" s="4">
        <v>0.2</v>
      </c>
      <c r="AE495" s="4">
        <v>0.5</v>
      </c>
      <c r="AH495" s="4">
        <f>AVERAGE(Y495:AE495)</f>
        <v>0.3</v>
      </c>
    </row>
    <row r="496" spans="1:34" x14ac:dyDescent="0.25">
      <c r="A496" s="4" t="s">
        <v>119</v>
      </c>
      <c r="B496" s="4" t="s">
        <v>120</v>
      </c>
      <c r="C496" s="4">
        <v>5</v>
      </c>
      <c r="D496" s="4">
        <v>3</v>
      </c>
      <c r="E496" s="4">
        <f t="shared" si="92"/>
        <v>15</v>
      </c>
      <c r="F496" s="4">
        <v>174502.53330000001</v>
      </c>
      <c r="G496" s="4">
        <v>462431.7133</v>
      </c>
      <c r="H496" s="4">
        <v>72610.504109999994</v>
      </c>
      <c r="I496" s="4">
        <v>72.610504109999994</v>
      </c>
      <c r="J496" s="4">
        <v>7.2610504000000006E-2</v>
      </c>
      <c r="K496" s="4">
        <v>160.07856960000001</v>
      </c>
      <c r="L496" s="4">
        <v>2.1399999999999999E-2</v>
      </c>
      <c r="M496" s="4">
        <v>2.96</v>
      </c>
      <c r="N496" s="4">
        <v>160.79737159999999</v>
      </c>
      <c r="O496" s="4">
        <f t="shared" si="93"/>
        <v>83.066722612942684</v>
      </c>
      <c r="P496" s="4">
        <f t="shared" si="94"/>
        <v>50.721625317832334</v>
      </c>
      <c r="Q496" s="4">
        <f t="shared" si="98"/>
        <v>128.83292830729414</v>
      </c>
      <c r="R496" s="2">
        <f t="shared" si="95"/>
        <v>37678.476387287912</v>
      </c>
      <c r="S496" s="2">
        <f t="shared" si="96"/>
        <v>90551.493360461202</v>
      </c>
      <c r="T496" s="2">
        <f t="shared" si="97"/>
        <v>239961.45740522217</v>
      </c>
      <c r="U496" s="4">
        <f t="shared" si="101"/>
        <v>133.76666666666668</v>
      </c>
      <c r="V496" s="4">
        <f t="shared" si="102"/>
        <v>0.3</v>
      </c>
      <c r="W496" s="4">
        <v>4</v>
      </c>
      <c r="X496" s="4" t="s">
        <v>477</v>
      </c>
    </row>
    <row r="497" spans="1:31" x14ac:dyDescent="0.25">
      <c r="A497" s="4" t="s">
        <v>119</v>
      </c>
      <c r="B497" s="4" t="s">
        <v>120</v>
      </c>
      <c r="C497" s="4">
        <v>6</v>
      </c>
      <c r="D497" s="4">
        <v>3</v>
      </c>
      <c r="E497" s="4">
        <f t="shared" si="92"/>
        <v>18</v>
      </c>
      <c r="F497" s="4">
        <v>182386.1888</v>
      </c>
      <c r="G497" s="4">
        <v>483323.40029999998</v>
      </c>
      <c r="H497" s="4">
        <v>75890.893160000007</v>
      </c>
      <c r="I497" s="4">
        <v>75.890893160000005</v>
      </c>
      <c r="J497" s="4">
        <v>7.5890893000000001E-2</v>
      </c>
      <c r="K497" s="4">
        <v>167.31058089999999</v>
      </c>
      <c r="L497" s="4">
        <v>2.1399999999999999E-2</v>
      </c>
      <c r="M497" s="4">
        <v>2.96</v>
      </c>
      <c r="N497" s="4">
        <v>163.21577260000001</v>
      </c>
      <c r="O497" s="4">
        <f t="shared" si="93"/>
        <v>87.387463452721377</v>
      </c>
      <c r="P497" s="4">
        <f t="shared" si="94"/>
        <v>51.598021120314797</v>
      </c>
      <c r="Q497" s="4">
        <f t="shared" si="98"/>
        <v>131.05897364559959</v>
      </c>
      <c r="R497" s="2">
        <f t="shared" si="95"/>
        <v>39638.333795720522</v>
      </c>
      <c r="S497" s="2">
        <f t="shared" si="96"/>
        <v>95261.556827013992</v>
      </c>
      <c r="T497" s="2">
        <f t="shared" si="97"/>
        <v>252443.12559158707</v>
      </c>
      <c r="U497" s="4">
        <f t="shared" si="101"/>
        <v>133.76666666666668</v>
      </c>
      <c r="V497" s="4">
        <f t="shared" si="102"/>
        <v>0.3</v>
      </c>
      <c r="W497" s="4">
        <v>5</v>
      </c>
      <c r="X497" s="4" t="s">
        <v>423</v>
      </c>
      <c r="Y497" s="4" t="s">
        <v>428</v>
      </c>
      <c r="AA497" s="4" t="s">
        <v>428</v>
      </c>
      <c r="AB497" s="4" t="s">
        <v>428</v>
      </c>
      <c r="AC497" s="4" t="s">
        <v>428</v>
      </c>
      <c r="AD497" s="4" t="s">
        <v>428</v>
      </c>
      <c r="AE497" s="4" t="s">
        <v>428</v>
      </c>
    </row>
    <row r="498" spans="1:31" x14ac:dyDescent="0.25">
      <c r="A498" s="4" t="s">
        <v>119</v>
      </c>
      <c r="B498" s="4" t="s">
        <v>120</v>
      </c>
      <c r="C498" s="4">
        <v>7</v>
      </c>
      <c r="D498" s="4">
        <v>3</v>
      </c>
      <c r="E498" s="4">
        <f t="shared" si="92"/>
        <v>21</v>
      </c>
      <c r="F498" s="4">
        <v>186004.12839999999</v>
      </c>
      <c r="G498" s="4">
        <v>492910.94010000001</v>
      </c>
      <c r="H498" s="4">
        <v>77396.31783</v>
      </c>
      <c r="I498" s="4">
        <v>77.396317830000001</v>
      </c>
      <c r="J498" s="4">
        <v>7.7396318000000006E-2</v>
      </c>
      <c r="K498" s="4">
        <v>170.62947019999999</v>
      </c>
      <c r="L498" s="4">
        <v>2.1399999999999999E-2</v>
      </c>
      <c r="M498" s="4">
        <v>2.96</v>
      </c>
      <c r="N498" s="4">
        <v>164.30247159999999</v>
      </c>
      <c r="O498" s="4">
        <f t="shared" si="93"/>
        <v>89.820745581515325</v>
      </c>
      <c r="P498" s="4">
        <f t="shared" si="94"/>
        <v>52.078997334541128</v>
      </c>
      <c r="Q498" s="4">
        <f t="shared" si="98"/>
        <v>132.28065322973447</v>
      </c>
      <c r="R498" s="2">
        <f t="shared" si="95"/>
        <v>40742.053315997917</v>
      </c>
      <c r="S498" s="2">
        <f t="shared" si="96"/>
        <v>97914.091122321362</v>
      </c>
      <c r="T498" s="2">
        <f t="shared" si="97"/>
        <v>259472.34147415159</v>
      </c>
      <c r="U498" s="4">
        <f t="shared" si="101"/>
        <v>133.76666666666668</v>
      </c>
      <c r="V498" s="4">
        <f t="shared" si="102"/>
        <v>0.3</v>
      </c>
      <c r="W498" s="4">
        <v>6</v>
      </c>
      <c r="X498" s="4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s="4" t="s">
        <v>119</v>
      </c>
      <c r="B499" s="4" t="s">
        <v>120</v>
      </c>
      <c r="C499" s="4">
        <v>8</v>
      </c>
      <c r="D499" s="4">
        <v>3</v>
      </c>
      <c r="E499" s="4">
        <f t="shared" si="92"/>
        <v>24</v>
      </c>
      <c r="F499" s="4">
        <v>187644.9615</v>
      </c>
      <c r="G499" s="4">
        <v>497259.14809999999</v>
      </c>
      <c r="H499" s="4">
        <v>78079.068480000002</v>
      </c>
      <c r="I499" s="4">
        <v>78.079068480000004</v>
      </c>
      <c r="J499" s="4">
        <v>7.8079068000000001E-2</v>
      </c>
      <c r="K499" s="4">
        <v>172.13467600000001</v>
      </c>
      <c r="L499" s="4">
        <v>2.1399999999999999E-2</v>
      </c>
      <c r="M499" s="4">
        <v>2.96</v>
      </c>
      <c r="N499" s="4">
        <v>164.790708</v>
      </c>
      <c r="O499" s="4">
        <f t="shared" si="93"/>
        <v>91.17502421205873</v>
      </c>
      <c r="P499" s="4">
        <f t="shared" si="94"/>
        <v>52.342962677592993</v>
      </c>
      <c r="Q499" s="4">
        <f t="shared" si="98"/>
        <v>132.9511252010862</v>
      </c>
      <c r="R499" s="2">
        <f t="shared" si="95"/>
        <v>41356.34450021261</v>
      </c>
      <c r="S499" s="2">
        <f t="shared" si="96"/>
        <v>99390.397741438603</v>
      </c>
      <c r="T499" s="2">
        <f t="shared" si="97"/>
        <v>263384.55401481228</v>
      </c>
      <c r="U499" s="4">
        <f t="shared" si="101"/>
        <v>133.76666666666668</v>
      </c>
      <c r="V499" s="4">
        <f t="shared" si="102"/>
        <v>0.3</v>
      </c>
      <c r="W499" s="4">
        <v>7</v>
      </c>
    </row>
    <row r="500" spans="1:31" x14ac:dyDescent="0.25">
      <c r="A500" s="4" t="s">
        <v>119</v>
      </c>
      <c r="B500" s="4" t="s">
        <v>120</v>
      </c>
      <c r="C500" s="4">
        <v>9</v>
      </c>
      <c r="D500" s="4">
        <v>3</v>
      </c>
      <c r="E500" s="4">
        <f t="shared" si="92"/>
        <v>27</v>
      </c>
      <c r="F500" s="4">
        <v>188385.81349999999</v>
      </c>
      <c r="G500" s="4">
        <v>499222.4057</v>
      </c>
      <c r="H500" s="4">
        <v>78387.337</v>
      </c>
      <c r="I500" s="4">
        <v>78.387337000000002</v>
      </c>
      <c r="J500" s="4">
        <v>7.8387337000000001E-2</v>
      </c>
      <c r="K500" s="4">
        <v>172.8142909</v>
      </c>
      <c r="L500" s="4">
        <v>2.1399999999999999E-2</v>
      </c>
      <c r="M500" s="4">
        <v>2.96</v>
      </c>
      <c r="N500" s="4">
        <v>165.0102253</v>
      </c>
      <c r="O500" s="4">
        <f t="shared" si="93"/>
        <v>91.92398124387114</v>
      </c>
      <c r="P500" s="4">
        <f t="shared" si="94"/>
        <v>52.487829929385413</v>
      </c>
      <c r="Q500" s="4">
        <f t="shared" si="98"/>
        <v>133.31908802063896</v>
      </c>
      <c r="R500" s="2">
        <f t="shared" si="95"/>
        <v>41696.066099314681</v>
      </c>
      <c r="S500" s="2">
        <f t="shared" si="96"/>
        <v>100206.83994067456</v>
      </c>
      <c r="T500" s="2">
        <f t="shared" si="97"/>
        <v>265548.12584278756</v>
      </c>
      <c r="U500" s="4">
        <f t="shared" si="101"/>
        <v>133.76666666666668</v>
      </c>
      <c r="V500" s="4">
        <f t="shared" si="102"/>
        <v>0.3</v>
      </c>
      <c r="W500" s="4">
        <v>8</v>
      </c>
    </row>
    <row r="501" spans="1:31" x14ac:dyDescent="0.25">
      <c r="A501" s="4" t="s">
        <v>119</v>
      </c>
      <c r="B501" s="4" t="s">
        <v>120</v>
      </c>
      <c r="C501" s="4">
        <v>10</v>
      </c>
      <c r="D501" s="4">
        <v>3</v>
      </c>
      <c r="E501" s="4">
        <f t="shared" ref="E501:E564" si="103">C501*D501</f>
        <v>30</v>
      </c>
      <c r="F501" s="4">
        <v>188718.33360000001</v>
      </c>
      <c r="G501" s="4">
        <v>500103.58419999998</v>
      </c>
      <c r="H501" s="4">
        <v>78525.698610000007</v>
      </c>
      <c r="I501" s="4">
        <v>78.525698610000006</v>
      </c>
      <c r="J501" s="4">
        <v>7.8525699000000004E-2</v>
      </c>
      <c r="K501" s="4">
        <v>173.11932569999999</v>
      </c>
      <c r="L501" s="4">
        <v>2.1399999999999999E-2</v>
      </c>
      <c r="M501" s="4">
        <v>2.96</v>
      </c>
      <c r="N501" s="4">
        <v>165.1085664</v>
      </c>
      <c r="O501" s="4">
        <f t="shared" si="93"/>
        <v>92.336743489784439</v>
      </c>
      <c r="P501" s="4">
        <f t="shared" si="94"/>
        <v>52.567334762858053</v>
      </c>
      <c r="Q501" s="4">
        <f t="shared" si="98"/>
        <v>133.52103029765945</v>
      </c>
      <c r="R501" s="2">
        <f t="shared" si="95"/>
        <v>41883.292127343688</v>
      </c>
      <c r="S501" s="2">
        <f t="shared" si="96"/>
        <v>100656.79434593531</v>
      </c>
      <c r="T501" s="2">
        <f t="shared" si="97"/>
        <v>266740.5050167286</v>
      </c>
      <c r="U501" s="4">
        <f t="shared" si="101"/>
        <v>133.76666666666668</v>
      </c>
      <c r="V501" s="4">
        <f t="shared" si="102"/>
        <v>0.3</v>
      </c>
      <c r="W501" s="4">
        <v>9</v>
      </c>
      <c r="Y501" s="4" t="s">
        <v>742</v>
      </c>
      <c r="Z501" s="4" t="s">
        <v>743</v>
      </c>
      <c r="AA501" s="4" t="s">
        <v>744</v>
      </c>
      <c r="AB501" s="4" t="s">
        <v>745</v>
      </c>
    </row>
    <row r="502" spans="1:31" x14ac:dyDescent="0.25">
      <c r="A502" s="4" t="s">
        <v>121</v>
      </c>
      <c r="B502" s="4" t="s">
        <v>122</v>
      </c>
      <c r="C502" s="4">
        <v>1</v>
      </c>
      <c r="D502" s="4">
        <v>7</v>
      </c>
      <c r="E502" s="4">
        <f t="shared" si="103"/>
        <v>7</v>
      </c>
      <c r="F502" s="4">
        <v>8511146.557</v>
      </c>
      <c r="G502" s="4">
        <v>22554538.370000001</v>
      </c>
      <c r="H502" s="4">
        <v>3541488.0819999999</v>
      </c>
      <c r="I502" s="4">
        <v>3541.4880819999998</v>
      </c>
      <c r="J502" s="4">
        <v>3.5414880819999999</v>
      </c>
      <c r="K502" s="4">
        <v>7807.635456</v>
      </c>
      <c r="L502" s="2">
        <v>1E-3</v>
      </c>
      <c r="M502" s="4">
        <v>3</v>
      </c>
      <c r="N502" s="4">
        <v>707.50350370000001</v>
      </c>
      <c r="O502" s="4">
        <f t="shared" si="93"/>
        <v>22254.820062354665</v>
      </c>
      <c r="P502" s="4">
        <f t="shared" si="94"/>
        <v>850.86971247246606</v>
      </c>
      <c r="Q502" s="4">
        <f t="shared" si="98"/>
        <v>2161.2090696800637</v>
      </c>
      <c r="R502" s="2">
        <f t="shared" si="95"/>
        <v>10094628.581050098</v>
      </c>
      <c r="S502" s="2">
        <f t="shared" si="96"/>
        <v>24260102.333694059</v>
      </c>
      <c r="T502" s="2">
        <f t="shared" si="97"/>
        <v>64289271.184289254</v>
      </c>
      <c r="U502" s="4">
        <f t="shared" ref="U502:U511" si="104">$AC$503*100</f>
        <v>2615.7600000000002</v>
      </c>
      <c r="V502" s="4">
        <v>0.25</v>
      </c>
      <c r="W502" s="4">
        <v>0</v>
      </c>
      <c r="X502" s="4" t="s">
        <v>459</v>
      </c>
      <c r="Y502" s="4">
        <f>30*2000*0.453592</f>
        <v>27215.52</v>
      </c>
      <c r="AA502" s="4">
        <f>6600*0.453592</f>
        <v>2993.7071999999998</v>
      </c>
      <c r="AC502" s="4">
        <f>AVERAGE(Y502:AA502)</f>
        <v>15104.613600000001</v>
      </c>
      <c r="AD502" s="4">
        <f>AC502*0.001</f>
        <v>15.1046136</v>
      </c>
      <c r="AE502" s="4">
        <f t="shared" ref="AE502:AE508" si="105">R502*0.000001</f>
        <v>10.094628581050097</v>
      </c>
    </row>
    <row r="503" spans="1:31" x14ac:dyDescent="0.25">
      <c r="A503" s="4" t="s">
        <v>121</v>
      </c>
      <c r="B503" s="4" t="s">
        <v>122</v>
      </c>
      <c r="C503" s="4">
        <v>2</v>
      </c>
      <c r="D503" s="4">
        <v>7</v>
      </c>
      <c r="E503" s="4">
        <f t="shared" si="103"/>
        <v>14</v>
      </c>
      <c r="F503" s="4">
        <v>9222421.4670000002</v>
      </c>
      <c r="G503" s="4">
        <v>24439416.890000001</v>
      </c>
      <c r="H503" s="4">
        <v>3837449.5720000002</v>
      </c>
      <c r="I503" s="4">
        <v>3837.449572</v>
      </c>
      <c r="J503" s="4">
        <v>3.8374495720000001</v>
      </c>
      <c r="K503" s="4">
        <v>8460.1180760000007</v>
      </c>
      <c r="L503" s="2">
        <v>1E-3</v>
      </c>
      <c r="M503" s="4">
        <v>3</v>
      </c>
      <c r="N503" s="4">
        <v>726.6872836</v>
      </c>
      <c r="O503" s="4">
        <f t="shared" si="93"/>
        <v>35989.638172401603</v>
      </c>
      <c r="P503" s="4">
        <f t="shared" si="94"/>
        <v>998.72869777135293</v>
      </c>
      <c r="Q503" s="4">
        <f t="shared" si="98"/>
        <v>2536.7708923392365</v>
      </c>
      <c r="R503" s="2">
        <f t="shared" si="95"/>
        <v>16324644.688155601</v>
      </c>
      <c r="S503" s="2">
        <f t="shared" si="96"/>
        <v>39232503.456273966</v>
      </c>
      <c r="T503" s="2">
        <f t="shared" si="97"/>
        <v>103966134.159126</v>
      </c>
      <c r="U503" s="4">
        <f t="shared" si="104"/>
        <v>2615.7600000000002</v>
      </c>
      <c r="V503" s="4">
        <v>0.25</v>
      </c>
      <c r="W503" s="4">
        <v>0</v>
      </c>
      <c r="X503" s="4" t="s">
        <v>460</v>
      </c>
      <c r="Y503" s="4">
        <v>45</v>
      </c>
      <c r="AA503" s="4">
        <f>24*0.3048</f>
        <v>7.3152000000000008</v>
      </c>
      <c r="AC503" s="4">
        <f>AVERAGE(Y503:AA503)</f>
        <v>26.157600000000002</v>
      </c>
      <c r="AE503" s="4">
        <f t="shared" si="105"/>
        <v>16.324644688155601</v>
      </c>
    </row>
    <row r="504" spans="1:31" x14ac:dyDescent="0.25">
      <c r="A504" s="4" t="s">
        <v>121</v>
      </c>
      <c r="B504" s="4" t="s">
        <v>122</v>
      </c>
      <c r="C504" s="4">
        <v>3</v>
      </c>
      <c r="D504" s="4">
        <v>7</v>
      </c>
      <c r="E504" s="4">
        <f t="shared" si="103"/>
        <v>21</v>
      </c>
      <c r="F504" s="4">
        <v>9235805.5920000002</v>
      </c>
      <c r="G504" s="4">
        <v>24474884.82</v>
      </c>
      <c r="H504" s="4">
        <v>3843018.7069999999</v>
      </c>
      <c r="I504" s="4">
        <v>3843.0187070000002</v>
      </c>
      <c r="J504" s="4">
        <v>3.8430187070000001</v>
      </c>
      <c r="K504" s="4">
        <v>8472.3959009999999</v>
      </c>
      <c r="L504" s="2">
        <v>1E-3</v>
      </c>
      <c r="M504" s="4">
        <v>3</v>
      </c>
      <c r="N504" s="4">
        <v>727.03865089999999</v>
      </c>
      <c r="O504" s="4">
        <f t="shared" si="93"/>
        <v>38839.400660066996</v>
      </c>
      <c r="P504" s="4">
        <f t="shared" si="94"/>
        <v>1024.4227367213218</v>
      </c>
      <c r="Q504" s="4">
        <f t="shared" si="98"/>
        <v>2602.0337512721576</v>
      </c>
      <c r="R504" s="2">
        <f t="shared" si="95"/>
        <v>17617276.746136293</v>
      </c>
      <c r="S504" s="2">
        <f t="shared" si="96"/>
        <v>42339045.292324662</v>
      </c>
      <c r="T504" s="2">
        <f t="shared" si="97"/>
        <v>112198470.02466035</v>
      </c>
      <c r="U504" s="4">
        <f t="shared" si="104"/>
        <v>2615.7600000000002</v>
      </c>
      <c r="V504" s="4">
        <v>0.25</v>
      </c>
      <c r="W504" s="4">
        <v>0</v>
      </c>
      <c r="X504" s="4" t="s">
        <v>461</v>
      </c>
      <c r="Y504" s="4">
        <v>60</v>
      </c>
      <c r="AA504" s="4">
        <f>2200*0.453592</f>
        <v>997.90239999999994</v>
      </c>
      <c r="AE504" s="4">
        <f t="shared" si="105"/>
        <v>17.617276746136291</v>
      </c>
    </row>
    <row r="505" spans="1:31" x14ac:dyDescent="0.25">
      <c r="A505" s="4" t="s">
        <v>121</v>
      </c>
      <c r="B505" s="4" t="s">
        <v>122</v>
      </c>
      <c r="C505" s="4">
        <v>4</v>
      </c>
      <c r="D505" s="4">
        <v>7</v>
      </c>
      <c r="E505" s="4">
        <f t="shared" si="103"/>
        <v>28</v>
      </c>
      <c r="F505" s="4">
        <v>9236050.2909999993</v>
      </c>
      <c r="G505" s="4">
        <v>24475533.27</v>
      </c>
      <c r="H505" s="4">
        <v>3843120.5260000001</v>
      </c>
      <c r="I505" s="4">
        <v>3843.1205260000002</v>
      </c>
      <c r="J505" s="4">
        <v>3.8431205259999999</v>
      </c>
      <c r="K505" s="4">
        <v>8472.6203740000001</v>
      </c>
      <c r="L505" s="2">
        <v>1E-3</v>
      </c>
      <c r="M505" s="4">
        <v>3</v>
      </c>
      <c r="N505" s="4">
        <v>727.04507169999999</v>
      </c>
      <c r="O505" s="4">
        <f t="shared" si="93"/>
        <v>39349.462814606537</v>
      </c>
      <c r="P505" s="4">
        <f t="shared" si="94"/>
        <v>1028.8876911928273</v>
      </c>
      <c r="Q505" s="4">
        <f t="shared" si="98"/>
        <v>2613.3747356297813</v>
      </c>
      <c r="R505" s="2">
        <f t="shared" si="95"/>
        <v>17848637.322806895</v>
      </c>
      <c r="S505" s="2">
        <f t="shared" si="96"/>
        <v>42895066.865673862</v>
      </c>
      <c r="T505" s="2">
        <f t="shared" si="97"/>
        <v>113671927.19403574</v>
      </c>
      <c r="U505" s="4">
        <f t="shared" si="104"/>
        <v>2615.7600000000002</v>
      </c>
      <c r="V505" s="4">
        <v>0.25</v>
      </c>
      <c r="W505" s="4">
        <v>0</v>
      </c>
      <c r="X505" s="4" t="s">
        <v>462</v>
      </c>
      <c r="AE505" s="4">
        <f t="shared" si="105"/>
        <v>17.848637322806894</v>
      </c>
    </row>
    <row r="506" spans="1:31" x14ac:dyDescent="0.25">
      <c r="A506" s="4" t="s">
        <v>121</v>
      </c>
      <c r="B506" s="4" t="s">
        <v>122</v>
      </c>
      <c r="C506" s="4">
        <v>5</v>
      </c>
      <c r="D506" s="4">
        <v>7</v>
      </c>
      <c r="E506" s="4">
        <f t="shared" si="103"/>
        <v>35</v>
      </c>
      <c r="F506" s="4">
        <v>9236054.7949999999</v>
      </c>
      <c r="G506" s="4">
        <v>24475545.210000001</v>
      </c>
      <c r="H506" s="4">
        <v>3843122.4</v>
      </c>
      <c r="I506" s="4">
        <v>3843.1224000000002</v>
      </c>
      <c r="J506" s="4">
        <v>3.8431223999999999</v>
      </c>
      <c r="K506" s="4">
        <v>8472.6245060000001</v>
      </c>
      <c r="L506" s="2">
        <v>1E-3</v>
      </c>
      <c r="M506" s="4">
        <v>3</v>
      </c>
      <c r="N506" s="4">
        <v>727.04518989999997</v>
      </c>
      <c r="O506" s="4">
        <f t="shared" si="93"/>
        <v>39438.55123247343</v>
      </c>
      <c r="P506" s="4">
        <f t="shared" si="94"/>
        <v>1029.6635839386674</v>
      </c>
      <c r="Q506" s="4">
        <f t="shared" si="98"/>
        <v>2615.3455032042152</v>
      </c>
      <c r="R506" s="2">
        <f t="shared" si="95"/>
        <v>17889047.197464157</v>
      </c>
      <c r="S506" s="2">
        <f t="shared" si="96"/>
        <v>42992182.64230752</v>
      </c>
      <c r="T506" s="2">
        <f t="shared" si="97"/>
        <v>113929284.00211492</v>
      </c>
      <c r="U506" s="4">
        <f t="shared" si="104"/>
        <v>2615.7600000000002</v>
      </c>
      <c r="V506" s="4">
        <v>0.25</v>
      </c>
      <c r="W506" s="4">
        <v>0</v>
      </c>
      <c r="X506" s="4" t="s">
        <v>463</v>
      </c>
      <c r="Y506" s="4">
        <f>13*0.3048</f>
        <v>3.9624000000000001</v>
      </c>
      <c r="AA506" s="4">
        <f>12*0.3048</f>
        <v>3.6576000000000004</v>
      </c>
      <c r="AE506" s="4">
        <f t="shared" si="105"/>
        <v>17.889047197464155</v>
      </c>
    </row>
    <row r="507" spans="1:31" x14ac:dyDescent="0.25">
      <c r="A507" s="4" t="s">
        <v>121</v>
      </c>
      <c r="B507" s="4" t="s">
        <v>122</v>
      </c>
      <c r="C507" s="4">
        <v>6</v>
      </c>
      <c r="D507" s="4">
        <v>7</v>
      </c>
      <c r="E507" s="4">
        <f t="shared" si="103"/>
        <v>42</v>
      </c>
      <c r="F507" s="4">
        <v>9236055.5449999999</v>
      </c>
      <c r="G507" s="4">
        <v>24475547.190000001</v>
      </c>
      <c r="H507" s="4">
        <v>3843122.7119999998</v>
      </c>
      <c r="I507" s="4">
        <v>3843.1227119999999</v>
      </c>
      <c r="J507" s="4">
        <v>3.843122712</v>
      </c>
      <c r="K507" s="4">
        <v>8472.6251940000002</v>
      </c>
      <c r="L507" s="2">
        <v>1E-3</v>
      </c>
      <c r="M507" s="4">
        <v>3</v>
      </c>
      <c r="N507" s="4">
        <v>727.04520960000002</v>
      </c>
      <c r="O507" s="4">
        <f t="shared" si="93"/>
        <v>39454.046178581448</v>
      </c>
      <c r="P507" s="4">
        <f t="shared" si="94"/>
        <v>1029.7984138808067</v>
      </c>
      <c r="Q507" s="4">
        <f t="shared" si="98"/>
        <v>2615.687971257249</v>
      </c>
      <c r="R507" s="2">
        <f t="shared" si="95"/>
        <v>17896075.59515084</v>
      </c>
      <c r="S507" s="2">
        <f t="shared" si="96"/>
        <v>43009073.768687427</v>
      </c>
      <c r="T507" s="2">
        <f t="shared" si="97"/>
        <v>113974045.48702168</v>
      </c>
      <c r="U507" s="4">
        <f t="shared" si="104"/>
        <v>2615.7600000000002</v>
      </c>
      <c r="V507" s="4">
        <v>0.25</v>
      </c>
      <c r="W507" s="4">
        <v>0</v>
      </c>
      <c r="X507" s="4" t="s">
        <v>464</v>
      </c>
      <c r="AE507" s="4">
        <f t="shared" si="105"/>
        <v>17.89607559515084</v>
      </c>
    </row>
    <row r="508" spans="1:31" x14ac:dyDescent="0.25">
      <c r="A508" s="4" t="s">
        <v>121</v>
      </c>
      <c r="B508" s="4" t="s">
        <v>122</v>
      </c>
      <c r="C508" s="4">
        <v>7</v>
      </c>
      <c r="D508" s="4">
        <v>7</v>
      </c>
      <c r="E508" s="4">
        <f t="shared" si="103"/>
        <v>49</v>
      </c>
      <c r="F508" s="4">
        <v>9236056.2960000001</v>
      </c>
      <c r="G508" s="4">
        <v>24475549.18</v>
      </c>
      <c r="H508" s="4">
        <v>3843123.0249999999</v>
      </c>
      <c r="I508" s="4">
        <v>3843.1230249999999</v>
      </c>
      <c r="J508" s="4">
        <v>3.8431230250000001</v>
      </c>
      <c r="K508" s="4">
        <v>8472.6258830000006</v>
      </c>
      <c r="L508" s="2">
        <v>1E-3</v>
      </c>
      <c r="M508" s="4">
        <v>3</v>
      </c>
      <c r="N508" s="4">
        <v>727.04522929999996</v>
      </c>
      <c r="O508" s="4">
        <f t="shared" si="93"/>
        <v>39456.739210312153</v>
      </c>
      <c r="P508" s="4">
        <f t="shared" si="94"/>
        <v>1029.8218438115475</v>
      </c>
      <c r="Q508" s="4">
        <f t="shared" si="98"/>
        <v>2615.7474832813305</v>
      </c>
      <c r="R508" s="2">
        <f t="shared" si="95"/>
        <v>17897297.135248773</v>
      </c>
      <c r="S508" s="2">
        <f t="shared" si="96"/>
        <v>43012009.457459204</v>
      </c>
      <c r="T508" s="2">
        <f t="shared" si="97"/>
        <v>113981825.06226689</v>
      </c>
      <c r="U508" s="4">
        <f t="shared" si="104"/>
        <v>2615.7600000000002</v>
      </c>
      <c r="V508" s="4">
        <v>0.25</v>
      </c>
      <c r="W508" s="4">
        <v>0</v>
      </c>
      <c r="X508" s="4" t="s">
        <v>434</v>
      </c>
      <c r="Y508" s="7" t="s">
        <v>746</v>
      </c>
      <c r="AE508" s="4">
        <f t="shared" si="105"/>
        <v>17.89729713524877</v>
      </c>
    </row>
    <row r="509" spans="1:31" x14ac:dyDescent="0.25">
      <c r="A509" s="4" t="s">
        <v>121</v>
      </c>
      <c r="B509" s="4" t="s">
        <v>122</v>
      </c>
      <c r="C509" s="4">
        <v>8</v>
      </c>
      <c r="D509" s="4">
        <v>7</v>
      </c>
      <c r="E509" s="4">
        <f t="shared" si="103"/>
        <v>56</v>
      </c>
      <c r="F509" s="4">
        <v>9236057.0460000001</v>
      </c>
      <c r="G509" s="4">
        <v>24475551.170000002</v>
      </c>
      <c r="H509" s="4">
        <v>3843123.3369999998</v>
      </c>
      <c r="I509" s="4">
        <v>3843.123337</v>
      </c>
      <c r="J509" s="4">
        <v>3.8431233370000002</v>
      </c>
      <c r="K509" s="4">
        <v>8472.6265710000007</v>
      </c>
      <c r="L509" s="2">
        <v>1E-3</v>
      </c>
      <c r="M509" s="4">
        <v>3</v>
      </c>
      <c r="N509" s="4">
        <v>727.04524900000001</v>
      </c>
      <c r="O509" s="4">
        <f t="shared" si="93"/>
        <v>39457.207201553443</v>
      </c>
      <c r="P509" s="4">
        <f t="shared" si="94"/>
        <v>1029.8259153230072</v>
      </c>
      <c r="Q509" s="4">
        <f t="shared" si="98"/>
        <v>2615.757824920438</v>
      </c>
      <c r="R509" s="2">
        <f t="shared" si="95"/>
        <v>17897509.412757501</v>
      </c>
      <c r="S509" s="2">
        <f t="shared" si="96"/>
        <v>43012519.61729753</v>
      </c>
      <c r="T509" s="2">
        <f t="shared" si="97"/>
        <v>113983176.98583846</v>
      </c>
      <c r="U509" s="4">
        <f t="shared" si="104"/>
        <v>2615.7600000000002</v>
      </c>
      <c r="V509" s="4">
        <v>0.25</v>
      </c>
      <c r="W509" s="4">
        <v>0</v>
      </c>
      <c r="X509" s="4" t="s">
        <v>469</v>
      </c>
      <c r="Y509" s="4">
        <v>15</v>
      </c>
      <c r="AA509" s="4">
        <v>15</v>
      </c>
    </row>
    <row r="510" spans="1:31" x14ac:dyDescent="0.25">
      <c r="A510" s="4" t="s">
        <v>121</v>
      </c>
      <c r="B510" s="4" t="s">
        <v>122</v>
      </c>
      <c r="C510" s="4">
        <v>9</v>
      </c>
      <c r="D510" s="4">
        <v>7</v>
      </c>
      <c r="E510" s="4">
        <f t="shared" si="103"/>
        <v>63</v>
      </c>
      <c r="F510" s="4">
        <v>9236057.7970000003</v>
      </c>
      <c r="G510" s="4">
        <v>24475553.16</v>
      </c>
      <c r="H510" s="4">
        <v>3843123.6490000002</v>
      </c>
      <c r="I510" s="4">
        <v>3843.1236490000001</v>
      </c>
      <c r="J510" s="4">
        <v>3.8431236489999998</v>
      </c>
      <c r="K510" s="4">
        <v>8472.6272599999993</v>
      </c>
      <c r="L510" s="2">
        <v>1E-3</v>
      </c>
      <c r="M510" s="4">
        <v>3</v>
      </c>
      <c r="N510" s="4">
        <v>727.04526869999995</v>
      </c>
      <c r="O510" s="4">
        <f t="shared" si="93"/>
        <v>39457.288526614335</v>
      </c>
      <c r="P510" s="4">
        <f t="shared" si="94"/>
        <v>1029.8266228456091</v>
      </c>
      <c r="Q510" s="4">
        <f t="shared" si="98"/>
        <v>2615.7596220278474</v>
      </c>
      <c r="R510" s="2">
        <f t="shared" si="95"/>
        <v>17897546.301228482</v>
      </c>
      <c r="S510" s="2">
        <f t="shared" si="96"/>
        <v>43012608.270195827</v>
      </c>
      <c r="T510" s="2">
        <f t="shared" si="97"/>
        <v>113983411.91601893</v>
      </c>
      <c r="U510" s="4">
        <f t="shared" si="104"/>
        <v>2615.7600000000002</v>
      </c>
      <c r="V510" s="4">
        <v>0.25</v>
      </c>
      <c r="W510" s="4">
        <v>0</v>
      </c>
      <c r="X510" s="4" t="s">
        <v>470</v>
      </c>
      <c r="Y510" s="4">
        <v>9</v>
      </c>
      <c r="AA510" s="4">
        <v>10</v>
      </c>
    </row>
    <row r="511" spans="1:31" x14ac:dyDescent="0.25">
      <c r="A511" s="4" t="s">
        <v>121</v>
      </c>
      <c r="B511" s="4" t="s">
        <v>122</v>
      </c>
      <c r="C511" s="4">
        <v>10</v>
      </c>
      <c r="D511" s="4">
        <v>7</v>
      </c>
      <c r="E511" s="4">
        <f t="shared" si="103"/>
        <v>70</v>
      </c>
      <c r="F511" s="4">
        <v>9236059.2980000004</v>
      </c>
      <c r="G511" s="4">
        <v>24475557.140000001</v>
      </c>
      <c r="H511" s="4">
        <v>3843124.2740000002</v>
      </c>
      <c r="I511" s="4">
        <v>3843.1242739999998</v>
      </c>
      <c r="J511" s="4">
        <v>3.843124274</v>
      </c>
      <c r="K511" s="4">
        <v>8472.6286369999998</v>
      </c>
      <c r="L511" s="2">
        <v>1E-3</v>
      </c>
      <c r="M511" s="4">
        <v>3</v>
      </c>
      <c r="N511" s="4">
        <v>727.04530810000006</v>
      </c>
      <c r="O511" s="4">
        <f t="shared" si="93"/>
        <v>39457.302658802262</v>
      </c>
      <c r="P511" s="4">
        <f t="shared" si="94"/>
        <v>1029.8267457946019</v>
      </c>
      <c r="Q511" s="4">
        <f t="shared" si="98"/>
        <v>2615.7599343182887</v>
      </c>
      <c r="R511" s="2">
        <f t="shared" si="95"/>
        <v>17897552.71148872</v>
      </c>
      <c r="S511" s="2">
        <f t="shared" si="96"/>
        <v>43012623.675771981</v>
      </c>
      <c r="T511" s="2">
        <f t="shared" si="97"/>
        <v>113983452.74079575</v>
      </c>
      <c r="U511" s="4">
        <f t="shared" si="104"/>
        <v>2615.7600000000002</v>
      </c>
      <c r="V511" s="4">
        <v>0.25</v>
      </c>
      <c r="W511" s="4">
        <v>0</v>
      </c>
      <c r="X511" s="4" t="s">
        <v>471</v>
      </c>
      <c r="Y511" s="4">
        <v>1</v>
      </c>
      <c r="AA511" s="4">
        <v>2</v>
      </c>
    </row>
    <row r="512" spans="1:31" x14ac:dyDescent="0.25">
      <c r="A512" s="4" t="s">
        <v>123</v>
      </c>
      <c r="B512" s="4" t="s">
        <v>124</v>
      </c>
      <c r="C512" s="4">
        <v>1</v>
      </c>
      <c r="D512" s="4">
        <v>2</v>
      </c>
      <c r="E512" s="4">
        <f t="shared" si="103"/>
        <v>2</v>
      </c>
      <c r="F512" s="4">
        <v>127.5414564</v>
      </c>
      <c r="G512" s="4">
        <v>337.98485950000003</v>
      </c>
      <c r="H512" s="4">
        <v>53.070000010000001</v>
      </c>
      <c r="I512" s="4">
        <v>5.3069999999999999E-2</v>
      </c>
      <c r="J512" s="4">
        <v>5.3100000000000003E-5</v>
      </c>
      <c r="K512" s="4">
        <v>0.11699918300000001</v>
      </c>
      <c r="L512" s="4">
        <v>9.4999999999999998E-3</v>
      </c>
      <c r="M512" s="4">
        <v>3.1</v>
      </c>
      <c r="N512" s="4">
        <v>16.171494429999999</v>
      </c>
      <c r="O512" s="4">
        <f t="shared" si="93"/>
        <v>0.34539732900927694</v>
      </c>
      <c r="P512" s="4">
        <f t="shared" si="94"/>
        <v>9.0276197853989171</v>
      </c>
      <c r="Q512" s="4">
        <f t="shared" si="98"/>
        <v>22.930154254913251</v>
      </c>
      <c r="R512" s="4">
        <f t="shared" si="95"/>
        <v>156.66977937661682</v>
      </c>
      <c r="S512" s="4">
        <f t="shared" si="96"/>
        <v>376.51953707430141</v>
      </c>
      <c r="T512" s="4">
        <f t="shared" si="97"/>
        <v>997.77677324689876</v>
      </c>
      <c r="U512" s="4">
        <v>111</v>
      </c>
      <c r="V512" s="4">
        <v>0.13</v>
      </c>
      <c r="W512" s="4">
        <v>0.22</v>
      </c>
      <c r="Y512" s="4" t="s">
        <v>747</v>
      </c>
    </row>
    <row r="513" spans="1:25" x14ac:dyDescent="0.25">
      <c r="A513" s="4" t="s">
        <v>123</v>
      </c>
      <c r="B513" s="4" t="s">
        <v>124</v>
      </c>
      <c r="C513" s="4">
        <v>2</v>
      </c>
      <c r="D513" s="4">
        <v>2</v>
      </c>
      <c r="E513" s="4">
        <f t="shared" si="103"/>
        <v>4</v>
      </c>
      <c r="F513" s="4">
        <v>347.4885845</v>
      </c>
      <c r="G513" s="4">
        <v>920.84474890000001</v>
      </c>
      <c r="H513" s="4">
        <v>144.59</v>
      </c>
      <c r="I513" s="4">
        <v>0.14459</v>
      </c>
      <c r="J513" s="4">
        <v>1.4459E-4</v>
      </c>
      <c r="K513" s="4">
        <v>0.31876600599999999</v>
      </c>
      <c r="L513" s="4">
        <v>9.4999999999999998E-3</v>
      </c>
      <c r="M513" s="4">
        <v>3.1</v>
      </c>
      <c r="N513" s="4">
        <v>22.344262090000001</v>
      </c>
      <c r="O513" s="4">
        <f t="shared" si="93"/>
        <v>2.4419520664382528</v>
      </c>
      <c r="P513" s="4">
        <f t="shared" si="94"/>
        <v>16.965986526289527</v>
      </c>
      <c r="Q513" s="4">
        <f t="shared" si="98"/>
        <v>43.093605776775398</v>
      </c>
      <c r="R513" s="4">
        <f t="shared" si="95"/>
        <v>1107.6521425180997</v>
      </c>
      <c r="S513" s="4">
        <f t="shared" si="96"/>
        <v>2661.9854422448925</v>
      </c>
      <c r="T513" s="4">
        <f t="shared" si="97"/>
        <v>7054.2614219489651</v>
      </c>
      <c r="U513" s="4">
        <v>111</v>
      </c>
      <c r="V513" s="4">
        <v>0.13</v>
      </c>
      <c r="W513" s="4">
        <v>0.22</v>
      </c>
    </row>
    <row r="514" spans="1:25" x14ac:dyDescent="0.25">
      <c r="A514" s="4" t="s">
        <v>123</v>
      </c>
      <c r="B514" s="4" t="s">
        <v>124</v>
      </c>
      <c r="C514" s="4">
        <v>3</v>
      </c>
      <c r="D514" s="4">
        <v>2</v>
      </c>
      <c r="E514" s="4">
        <f t="shared" si="103"/>
        <v>6</v>
      </c>
      <c r="F514" s="4">
        <v>732.42009129999997</v>
      </c>
      <c r="G514" s="4">
        <v>1940.9132420000001</v>
      </c>
      <c r="H514" s="4">
        <v>304.76</v>
      </c>
      <c r="I514" s="4">
        <v>0.30475999999999998</v>
      </c>
      <c r="J514" s="4">
        <v>3.0476E-4</v>
      </c>
      <c r="K514" s="4">
        <v>0.67187999099999995</v>
      </c>
      <c r="L514" s="4">
        <v>9.4999999999999998E-3</v>
      </c>
      <c r="M514" s="4">
        <v>3.1</v>
      </c>
      <c r="N514" s="4">
        <v>28.419994330000002</v>
      </c>
      <c r="O514" s="4">
        <f t="shared" ref="O514:O577" si="106">R514*0.00220462</f>
        <v>6.3456182847985039</v>
      </c>
      <c r="P514" s="4">
        <f t="shared" ref="P514:P577" si="107">Q514/2.54</f>
        <v>23.086876790543517</v>
      </c>
      <c r="Q514" s="4">
        <f t="shared" si="98"/>
        <v>58.640667047980536</v>
      </c>
      <c r="R514" s="4">
        <f t="shared" ref="R514:R577" si="108">L514*(Q514^M514)</f>
        <v>2878.327459969747</v>
      </c>
      <c r="S514" s="4">
        <f t="shared" ref="S514:S577" si="109">R514/20/5.7/3.65*1000</f>
        <v>6917.3935591678619</v>
      </c>
      <c r="T514" s="4">
        <f t="shared" ref="T514:T577" si="110">S514*2.65</f>
        <v>18331.092931794832</v>
      </c>
      <c r="U514" s="4">
        <v>111</v>
      </c>
      <c r="V514" s="4">
        <v>0.13</v>
      </c>
      <c r="W514" s="4">
        <v>0.22</v>
      </c>
    </row>
    <row r="515" spans="1:25" x14ac:dyDescent="0.25">
      <c r="A515" s="4" t="s">
        <v>123</v>
      </c>
      <c r="B515" s="4" t="s">
        <v>124</v>
      </c>
      <c r="C515" s="4">
        <v>4</v>
      </c>
      <c r="D515" s="4">
        <v>2</v>
      </c>
      <c r="E515" s="4">
        <f t="shared" si="103"/>
        <v>8</v>
      </c>
      <c r="F515" s="4">
        <v>1115.2006730000001</v>
      </c>
      <c r="G515" s="4">
        <v>2955.281782</v>
      </c>
      <c r="H515" s="4">
        <v>464.03500000000003</v>
      </c>
      <c r="I515" s="4">
        <v>0.46403499999999998</v>
      </c>
      <c r="J515" s="4">
        <v>4.6403500000000001E-4</v>
      </c>
      <c r="K515" s="4">
        <v>1.023020842</v>
      </c>
      <c r="L515" s="4">
        <v>9.4999999999999998E-3</v>
      </c>
      <c r="M515" s="4">
        <v>3.1</v>
      </c>
      <c r="N515" s="4">
        <v>32.548043049999997</v>
      </c>
      <c r="O515" s="4">
        <f t="shared" si="106"/>
        <v>11.295113320542761</v>
      </c>
      <c r="P515" s="4">
        <f t="shared" si="107"/>
        <v>27.806398935326168</v>
      </c>
      <c r="Q515" s="4">
        <f t="shared" ref="Q515:Q578" si="111">U515*(1-EXP(-V515*(E515-W515)))</f>
        <v>70.62825329572847</v>
      </c>
      <c r="R515" s="4">
        <f t="shared" si="108"/>
        <v>5123.38331347024</v>
      </c>
      <c r="S515" s="4">
        <f t="shared" si="109"/>
        <v>12312.865449339677</v>
      </c>
      <c r="T515" s="4">
        <f t="shared" si="110"/>
        <v>32629.093440750145</v>
      </c>
      <c r="U515" s="4">
        <v>111</v>
      </c>
      <c r="V515" s="4">
        <v>0.13</v>
      </c>
      <c r="W515" s="4">
        <v>0.22</v>
      </c>
    </row>
    <row r="516" spans="1:25" x14ac:dyDescent="0.25">
      <c r="A516" s="4" t="s">
        <v>123</v>
      </c>
      <c r="B516" s="4" t="s">
        <v>124</v>
      </c>
      <c r="C516" s="4">
        <v>5</v>
      </c>
      <c r="D516" s="4">
        <v>2</v>
      </c>
      <c r="E516" s="4">
        <f t="shared" si="103"/>
        <v>10</v>
      </c>
      <c r="F516" s="4">
        <v>1550.4325879999999</v>
      </c>
      <c r="G516" s="4">
        <v>4108.6463590000003</v>
      </c>
      <c r="H516" s="4">
        <v>645.13499990000003</v>
      </c>
      <c r="I516" s="4">
        <v>0.64513500000000001</v>
      </c>
      <c r="J516" s="4">
        <v>6.4513500000000002E-4</v>
      </c>
      <c r="K516" s="4">
        <v>1.422277523</v>
      </c>
      <c r="L516" s="4">
        <v>9.4999999999999998E-3</v>
      </c>
      <c r="M516" s="4">
        <v>3.1</v>
      </c>
      <c r="N516" s="4">
        <v>36.198129430000002</v>
      </c>
      <c r="O516" s="4">
        <f t="shared" si="106"/>
        <v>16.537455725548487</v>
      </c>
      <c r="P516" s="4">
        <f t="shared" si="107"/>
        <v>31.445393969295882</v>
      </c>
      <c r="Q516" s="4">
        <f t="shared" si="111"/>
        <v>79.871300682011537</v>
      </c>
      <c r="R516" s="4">
        <f t="shared" si="108"/>
        <v>7501.2726572146157</v>
      </c>
      <c r="S516" s="4">
        <f t="shared" si="109"/>
        <v>18027.571875065165</v>
      </c>
      <c r="T516" s="4">
        <f t="shared" si="110"/>
        <v>47773.065468922687</v>
      </c>
      <c r="U516" s="4">
        <v>111</v>
      </c>
      <c r="V516" s="4">
        <v>0.13</v>
      </c>
      <c r="W516" s="4">
        <v>0.22</v>
      </c>
    </row>
    <row r="517" spans="1:25" x14ac:dyDescent="0.25">
      <c r="A517" s="4" t="s">
        <v>123</v>
      </c>
      <c r="B517" s="4" t="s">
        <v>124</v>
      </c>
      <c r="C517" s="4">
        <v>6</v>
      </c>
      <c r="D517" s="4">
        <v>2</v>
      </c>
      <c r="E517" s="4">
        <f t="shared" si="103"/>
        <v>12</v>
      </c>
      <c r="F517" s="4">
        <v>1976.4359529999999</v>
      </c>
      <c r="G517" s="4">
        <v>5237.5552749999997</v>
      </c>
      <c r="H517" s="4">
        <v>822.39499999999998</v>
      </c>
      <c r="I517" s="4">
        <v>0.82239499999999999</v>
      </c>
      <c r="J517" s="4">
        <v>8.2239499999999996E-4</v>
      </c>
      <c r="K517" s="4">
        <v>1.813068465</v>
      </c>
      <c r="L517" s="4">
        <v>9.4999999999999998E-3</v>
      </c>
      <c r="M517" s="4">
        <v>3.1</v>
      </c>
      <c r="N517" s="4">
        <v>39.146754289999997</v>
      </c>
      <c r="O517" s="4">
        <f t="shared" si="106"/>
        <v>21.554535391180867</v>
      </c>
      <c r="P517" s="4">
        <f t="shared" si="107"/>
        <v>34.25124686096953</v>
      </c>
      <c r="Q517" s="4">
        <f t="shared" si="111"/>
        <v>86.998167026862603</v>
      </c>
      <c r="R517" s="4">
        <f t="shared" si="108"/>
        <v>9776.9844196191934</v>
      </c>
      <c r="S517" s="4">
        <f t="shared" si="109"/>
        <v>23496.71814376158</v>
      </c>
      <c r="T517" s="4">
        <f t="shared" si="110"/>
        <v>62266.303080968188</v>
      </c>
      <c r="U517" s="4">
        <v>111</v>
      </c>
      <c r="V517" s="4">
        <v>0.13</v>
      </c>
      <c r="W517" s="4">
        <v>0.22</v>
      </c>
    </row>
    <row r="518" spans="1:25" x14ac:dyDescent="0.25">
      <c r="A518" s="4" t="s">
        <v>123</v>
      </c>
      <c r="B518" s="4" t="s">
        <v>124</v>
      </c>
      <c r="C518" s="4">
        <v>7</v>
      </c>
      <c r="D518" s="4">
        <v>2</v>
      </c>
      <c r="E518" s="4">
        <f t="shared" si="103"/>
        <v>14</v>
      </c>
      <c r="F518" s="4">
        <v>2275.6669069999998</v>
      </c>
      <c r="G518" s="4">
        <v>6030.517304</v>
      </c>
      <c r="H518" s="4">
        <v>946.90499999999997</v>
      </c>
      <c r="I518" s="4">
        <v>0.946905</v>
      </c>
      <c r="J518" s="4">
        <v>9.4690499999999995E-4</v>
      </c>
      <c r="K518" s="4">
        <v>2.0875657009999999</v>
      </c>
      <c r="L518" s="4">
        <v>9.4999999999999998E-3</v>
      </c>
      <c r="M518" s="4">
        <v>3.1</v>
      </c>
      <c r="N518" s="4">
        <v>40.96812293</v>
      </c>
      <c r="O518" s="4">
        <f t="shared" si="106"/>
        <v>26.061529933700164</v>
      </c>
      <c r="P518" s="4">
        <f t="shared" si="107"/>
        <v>36.414704182626018</v>
      </c>
      <c r="Q518" s="4">
        <f t="shared" si="111"/>
        <v>92.493348623870091</v>
      </c>
      <c r="R518" s="4">
        <f t="shared" si="108"/>
        <v>11821.325186971071</v>
      </c>
      <c r="S518" s="4">
        <f t="shared" si="109"/>
        <v>28409.817800939851</v>
      </c>
      <c r="T518" s="4">
        <f t="shared" si="110"/>
        <v>75286.017172490596</v>
      </c>
      <c r="U518" s="4">
        <v>111</v>
      </c>
      <c r="V518" s="4">
        <v>0.13</v>
      </c>
      <c r="W518" s="4">
        <v>0.22</v>
      </c>
    </row>
    <row r="519" spans="1:25" x14ac:dyDescent="0.25">
      <c r="A519" s="4" t="s">
        <v>123</v>
      </c>
      <c r="B519" s="4" t="s">
        <v>124</v>
      </c>
      <c r="C519" s="4">
        <v>8</v>
      </c>
      <c r="D519" s="4">
        <v>2</v>
      </c>
      <c r="E519" s="4">
        <f t="shared" si="103"/>
        <v>16</v>
      </c>
      <c r="F519" s="4">
        <v>2451.3338140000001</v>
      </c>
      <c r="G519" s="4">
        <v>6496.0346079999999</v>
      </c>
      <c r="H519" s="4">
        <v>1020</v>
      </c>
      <c r="I519" s="4">
        <v>1.02</v>
      </c>
      <c r="J519" s="4">
        <v>1.0200000000000001E-3</v>
      </c>
      <c r="K519" s="4">
        <v>2.2487124000000001</v>
      </c>
      <c r="L519" s="4">
        <v>9.4999999999999998E-3</v>
      </c>
      <c r="M519" s="4">
        <v>3.1</v>
      </c>
      <c r="N519" s="4">
        <v>41.962698490000001</v>
      </c>
      <c r="O519" s="4">
        <f t="shared" si="106"/>
        <v>29.943518855926555</v>
      </c>
      <c r="P519" s="4">
        <f t="shared" si="107"/>
        <v>38.082841381307588</v>
      </c>
      <c r="Q519" s="4">
        <f t="shared" si="111"/>
        <v>96.73041710852128</v>
      </c>
      <c r="R519" s="4">
        <f t="shared" si="108"/>
        <v>13582.167836600664</v>
      </c>
      <c r="S519" s="4">
        <f t="shared" si="109"/>
        <v>32641.595377555062</v>
      </c>
      <c r="T519" s="4">
        <f t="shared" si="110"/>
        <v>86500.227750520906</v>
      </c>
      <c r="U519" s="4">
        <v>111</v>
      </c>
      <c r="V519" s="4">
        <v>0.13</v>
      </c>
      <c r="W519" s="4">
        <v>0.22</v>
      </c>
    </row>
    <row r="520" spans="1:25" x14ac:dyDescent="0.25">
      <c r="A520" s="4" t="s">
        <v>123</v>
      </c>
      <c r="B520" s="4" t="s">
        <v>124</v>
      </c>
      <c r="C520" s="4">
        <v>9</v>
      </c>
      <c r="D520" s="4">
        <v>2</v>
      </c>
      <c r="E520" s="4">
        <f t="shared" si="103"/>
        <v>18</v>
      </c>
      <c r="F520" s="4">
        <v>2643.5952900000002</v>
      </c>
      <c r="G520" s="4">
        <v>7005.5275179999999</v>
      </c>
      <c r="H520" s="4">
        <v>1100</v>
      </c>
      <c r="I520" s="4">
        <v>1.1000000000000001</v>
      </c>
      <c r="J520" s="4">
        <v>1.1000000000000001E-3</v>
      </c>
      <c r="K520" s="4">
        <v>2.4250820000000002</v>
      </c>
      <c r="L520" s="4">
        <v>9.4999999999999998E-3</v>
      </c>
      <c r="M520" s="4">
        <v>3.1</v>
      </c>
      <c r="N520" s="4">
        <v>42.997344910000002</v>
      </c>
      <c r="O520" s="4">
        <f t="shared" si="106"/>
        <v>33.191169266138274</v>
      </c>
      <c r="P520" s="4">
        <f t="shared" si="107"/>
        <v>39.369061213688937</v>
      </c>
      <c r="Q520" s="4">
        <f t="shared" si="111"/>
        <v>99.997415482769895</v>
      </c>
      <c r="R520" s="4">
        <f t="shared" si="108"/>
        <v>15055.279034998446</v>
      </c>
      <c r="S520" s="4">
        <f t="shared" si="109"/>
        <v>36181.877036766273</v>
      </c>
      <c r="T520" s="4">
        <f t="shared" si="110"/>
        <v>95881.974147430621</v>
      </c>
      <c r="U520" s="4">
        <v>111</v>
      </c>
      <c r="V520" s="4">
        <v>0.13</v>
      </c>
      <c r="W520" s="4">
        <v>0.22</v>
      </c>
    </row>
    <row r="521" spans="1:25" x14ac:dyDescent="0.25">
      <c r="A521" s="4" t="s">
        <v>123</v>
      </c>
      <c r="B521" s="4" t="s">
        <v>124</v>
      </c>
      <c r="C521" s="4">
        <v>10</v>
      </c>
      <c r="D521" s="4">
        <v>2</v>
      </c>
      <c r="E521" s="4">
        <f t="shared" si="103"/>
        <v>20</v>
      </c>
      <c r="F521" s="4">
        <v>3076.18361</v>
      </c>
      <c r="G521" s="4">
        <v>8151.8865660000001</v>
      </c>
      <c r="H521" s="4">
        <v>1280</v>
      </c>
      <c r="I521" s="4">
        <v>1.28</v>
      </c>
      <c r="J521" s="4">
        <v>1.2800000000000001E-3</v>
      </c>
      <c r="K521" s="4">
        <v>2.8219135999999998</v>
      </c>
      <c r="L521" s="4">
        <v>9.4999999999999998E-3</v>
      </c>
      <c r="M521" s="4">
        <v>3.1</v>
      </c>
      <c r="N521" s="4">
        <v>45.151587120000002</v>
      </c>
      <c r="O521" s="4">
        <f t="shared" si="106"/>
        <v>35.852318504040518</v>
      </c>
      <c r="P521" s="4">
        <f t="shared" si="107"/>
        <v>40.360803055138561</v>
      </c>
      <c r="Q521" s="4">
        <f t="shared" si="111"/>
        <v>102.51643976005195</v>
      </c>
      <c r="R521" s="4">
        <f t="shared" si="108"/>
        <v>16262.357460260959</v>
      </c>
      <c r="S521" s="4">
        <f t="shared" si="109"/>
        <v>39082.810526942943</v>
      </c>
      <c r="T521" s="4">
        <f t="shared" si="110"/>
        <v>103569.44789639879</v>
      </c>
      <c r="U521" s="4">
        <v>111</v>
      </c>
      <c r="V521" s="4">
        <v>0.13</v>
      </c>
      <c r="W521" s="4">
        <v>0.22</v>
      </c>
    </row>
    <row r="522" spans="1:25" x14ac:dyDescent="0.25">
      <c r="A522" s="4" t="s">
        <v>125</v>
      </c>
      <c r="B522" s="4" t="s">
        <v>126</v>
      </c>
      <c r="C522" s="4">
        <v>1</v>
      </c>
      <c r="D522" s="4">
        <v>1</v>
      </c>
      <c r="E522" s="4">
        <f t="shared" si="103"/>
        <v>1</v>
      </c>
      <c r="F522" s="4">
        <v>43.979812539999998</v>
      </c>
      <c r="G522" s="4">
        <v>116.5465032</v>
      </c>
      <c r="H522" s="4">
        <v>18.3</v>
      </c>
      <c r="I522" s="4">
        <v>1.83E-2</v>
      </c>
      <c r="J522" s="4">
        <v>1.8300000000000001E-5</v>
      </c>
      <c r="K522" s="4">
        <v>4.0344546000000002E-2</v>
      </c>
      <c r="L522" s="4">
        <v>1.4999999999999999E-2</v>
      </c>
      <c r="M522" s="4">
        <v>2.9</v>
      </c>
      <c r="N522" s="4">
        <v>11.594766590000001</v>
      </c>
      <c r="O522" s="4">
        <f t="shared" si="106"/>
        <v>5.5493212288959877E-2</v>
      </c>
      <c r="P522" s="4">
        <f t="shared" si="107"/>
        <v>5.0953193492557105</v>
      </c>
      <c r="Q522" s="4">
        <f t="shared" si="111"/>
        <v>12.942111147109506</v>
      </c>
      <c r="R522" s="4">
        <f t="shared" si="108"/>
        <v>25.171327616078905</v>
      </c>
      <c r="S522" s="4">
        <f t="shared" si="109"/>
        <v>60.493457380627028</v>
      </c>
      <c r="T522" s="4">
        <f t="shared" si="110"/>
        <v>160.30766205866161</v>
      </c>
      <c r="U522" s="4">
        <v>136</v>
      </c>
      <c r="V522" s="4">
        <v>0.1</v>
      </c>
      <c r="W522" s="4">
        <v>0</v>
      </c>
      <c r="Y522" s="4" t="s">
        <v>728</v>
      </c>
    </row>
    <row r="523" spans="1:25" x14ac:dyDescent="0.25">
      <c r="A523" s="4" t="s">
        <v>125</v>
      </c>
      <c r="B523" s="4" t="s">
        <v>126</v>
      </c>
      <c r="C523" s="4">
        <v>2</v>
      </c>
      <c r="D523" s="4">
        <v>1</v>
      </c>
      <c r="E523" s="4">
        <f t="shared" si="103"/>
        <v>2</v>
      </c>
      <c r="F523" s="4">
        <v>253.3044941</v>
      </c>
      <c r="G523" s="4">
        <v>671.25690940000004</v>
      </c>
      <c r="H523" s="4">
        <v>105.4</v>
      </c>
      <c r="I523" s="4">
        <v>0.10539999999999999</v>
      </c>
      <c r="J523" s="4">
        <v>1.054E-4</v>
      </c>
      <c r="K523" s="4">
        <v>0.23236694799999999</v>
      </c>
      <c r="L523" s="4">
        <v>1.4999999999999999E-2</v>
      </c>
      <c r="M523" s="4">
        <v>2.9</v>
      </c>
      <c r="N523" s="4">
        <v>21.206319180000001</v>
      </c>
      <c r="O523" s="4">
        <f t="shared" si="106"/>
        <v>0.35960673313758373</v>
      </c>
      <c r="P523" s="4">
        <f t="shared" si="107"/>
        <v>9.7057549533049112</v>
      </c>
      <c r="Q523" s="4">
        <f t="shared" si="111"/>
        <v>24.652617581394473</v>
      </c>
      <c r="R523" s="4">
        <f t="shared" si="108"/>
        <v>163.11506433652227</v>
      </c>
      <c r="S523" s="4">
        <f t="shared" si="109"/>
        <v>392.00928703802515</v>
      </c>
      <c r="T523" s="4">
        <f t="shared" si="110"/>
        <v>1038.8246106507665</v>
      </c>
      <c r="U523" s="4">
        <v>136</v>
      </c>
      <c r="V523" s="4">
        <v>0.1</v>
      </c>
      <c r="W523" s="4">
        <v>0</v>
      </c>
    </row>
    <row r="524" spans="1:25" x14ac:dyDescent="0.25">
      <c r="A524" s="4" t="s">
        <v>125</v>
      </c>
      <c r="B524" s="4" t="s">
        <v>126</v>
      </c>
      <c r="C524" s="4">
        <v>3</v>
      </c>
      <c r="D524" s="4">
        <v>1</v>
      </c>
      <c r="E524" s="4">
        <f t="shared" si="103"/>
        <v>3</v>
      </c>
      <c r="F524" s="4">
        <v>789.95433809999997</v>
      </c>
      <c r="G524" s="4">
        <v>2093.3789959999999</v>
      </c>
      <c r="H524" s="4">
        <v>328.70000010000001</v>
      </c>
      <c r="I524" s="4">
        <v>0.32869999999999999</v>
      </c>
      <c r="J524" s="4">
        <v>3.2870000000000002E-4</v>
      </c>
      <c r="K524" s="4">
        <v>0.72465859399999999</v>
      </c>
      <c r="L524" s="4">
        <v>1.4999999999999999E-2</v>
      </c>
      <c r="M524" s="4">
        <v>2.9</v>
      </c>
      <c r="N524" s="4">
        <v>31.390339699999998</v>
      </c>
      <c r="O524" s="4">
        <f t="shared" si="106"/>
        <v>1.0142401313462461</v>
      </c>
      <c r="P524" s="4">
        <f t="shared" si="107"/>
        <v>13.877449601293845</v>
      </c>
      <c r="Q524" s="4">
        <f t="shared" si="111"/>
        <v>35.248721987286366</v>
      </c>
      <c r="R524" s="4">
        <f t="shared" si="108"/>
        <v>460.05213204372916</v>
      </c>
      <c r="S524" s="4">
        <f t="shared" si="109"/>
        <v>1105.6287720349176</v>
      </c>
      <c r="T524" s="4">
        <f t="shared" si="110"/>
        <v>2929.9162458925316</v>
      </c>
      <c r="U524" s="4">
        <v>136</v>
      </c>
      <c r="V524" s="4">
        <v>0.1</v>
      </c>
      <c r="W524" s="4">
        <v>0</v>
      </c>
    </row>
    <row r="525" spans="1:25" x14ac:dyDescent="0.25">
      <c r="A525" s="4" t="s">
        <v>125</v>
      </c>
      <c r="B525" s="4" t="s">
        <v>126</v>
      </c>
      <c r="C525" s="4">
        <v>4</v>
      </c>
      <c r="D525" s="4">
        <v>1</v>
      </c>
      <c r="E525" s="4">
        <f t="shared" si="103"/>
        <v>4</v>
      </c>
      <c r="F525" s="4">
        <v>1839.701994</v>
      </c>
      <c r="G525" s="4">
        <v>4875.2102850000001</v>
      </c>
      <c r="H525" s="4">
        <v>765.49999969999999</v>
      </c>
      <c r="I525" s="4">
        <v>0.76549999999999996</v>
      </c>
      <c r="J525" s="4">
        <v>7.6550000000000001E-4</v>
      </c>
      <c r="K525" s="4">
        <v>1.6876366089999999</v>
      </c>
      <c r="L525" s="4">
        <v>1.4999999999999999E-2</v>
      </c>
      <c r="M525" s="4">
        <v>2.9</v>
      </c>
      <c r="N525" s="4">
        <v>42.014375139999999</v>
      </c>
      <c r="O525" s="4">
        <f t="shared" si="106"/>
        <v>2.0377748823399293</v>
      </c>
      <c r="P525" s="4">
        <f t="shared" si="107"/>
        <v>17.652155015414586</v>
      </c>
      <c r="Q525" s="4">
        <f t="shared" si="111"/>
        <v>44.83647373915305</v>
      </c>
      <c r="R525" s="4">
        <f t="shared" si="108"/>
        <v>924.32023765543681</v>
      </c>
      <c r="S525" s="4">
        <f t="shared" si="109"/>
        <v>2221.3896603110716</v>
      </c>
      <c r="T525" s="4">
        <f t="shared" si="110"/>
        <v>5886.6825998243394</v>
      </c>
      <c r="U525" s="4">
        <v>136</v>
      </c>
      <c r="V525" s="4">
        <v>0.1</v>
      </c>
      <c r="W525" s="4">
        <v>0</v>
      </c>
    </row>
    <row r="526" spans="1:25" x14ac:dyDescent="0.25">
      <c r="A526" s="4" t="s">
        <v>125</v>
      </c>
      <c r="B526" s="4" t="s">
        <v>126</v>
      </c>
      <c r="C526" s="4">
        <v>5</v>
      </c>
      <c r="D526" s="4">
        <v>1</v>
      </c>
      <c r="E526" s="4">
        <f t="shared" si="103"/>
        <v>5</v>
      </c>
      <c r="F526" s="4">
        <v>3889.4496509999999</v>
      </c>
      <c r="G526" s="4">
        <v>10307.041579999999</v>
      </c>
      <c r="H526" s="4">
        <v>1618.4</v>
      </c>
      <c r="I526" s="4">
        <v>1.6184000000000001</v>
      </c>
      <c r="J526" s="4">
        <v>1.6184000000000001E-3</v>
      </c>
      <c r="K526" s="4">
        <v>3.567957008</v>
      </c>
      <c r="L526" s="4">
        <v>1.4999999999999999E-2</v>
      </c>
      <c r="M526" s="4">
        <v>2.9</v>
      </c>
      <c r="N526" s="4">
        <v>54.389539650000003</v>
      </c>
      <c r="O526" s="4">
        <f t="shared" si="106"/>
        <v>3.4035288637362187</v>
      </c>
      <c r="P526" s="4">
        <f t="shared" si="107"/>
        <v>21.06764971617396</v>
      </c>
      <c r="Q526" s="4">
        <f t="shared" si="111"/>
        <v>53.511830279081856</v>
      </c>
      <c r="R526" s="4">
        <f t="shared" si="108"/>
        <v>1543.8165596502884</v>
      </c>
      <c r="S526" s="4">
        <f t="shared" si="109"/>
        <v>3710.2056228077104</v>
      </c>
      <c r="T526" s="4">
        <f t="shared" si="110"/>
        <v>9832.0449004404327</v>
      </c>
      <c r="U526" s="4">
        <v>136</v>
      </c>
      <c r="V526" s="4">
        <v>0.1</v>
      </c>
      <c r="W526" s="4">
        <v>0</v>
      </c>
    </row>
    <row r="527" spans="1:25" x14ac:dyDescent="0.25">
      <c r="A527" s="4" t="s">
        <v>125</v>
      </c>
      <c r="B527" s="4" t="s">
        <v>126</v>
      </c>
      <c r="C527" s="4">
        <v>6</v>
      </c>
      <c r="D527" s="4">
        <v>1</v>
      </c>
      <c r="E527" s="4">
        <f t="shared" si="103"/>
        <v>6</v>
      </c>
      <c r="F527" s="4">
        <v>6412.8815189999996</v>
      </c>
      <c r="G527" s="4">
        <v>16994.136030000001</v>
      </c>
      <c r="H527" s="4">
        <v>2668.4</v>
      </c>
      <c r="I527" s="4">
        <v>2.6684000000000001</v>
      </c>
      <c r="J527" s="4">
        <v>2.6684E-3</v>
      </c>
      <c r="K527" s="4">
        <v>5.8828080079999996</v>
      </c>
      <c r="L527" s="4">
        <v>1.4999999999999999E-2</v>
      </c>
      <c r="M527" s="4">
        <v>2.9</v>
      </c>
      <c r="N527" s="4">
        <v>64.62490047</v>
      </c>
      <c r="O527" s="4">
        <f t="shared" si="106"/>
        <v>5.0620417105033466</v>
      </c>
      <c r="P527" s="4">
        <f t="shared" si="107"/>
        <v>24.158117122524573</v>
      </c>
      <c r="Q527" s="4">
        <f t="shared" si="111"/>
        <v>61.361617491212414</v>
      </c>
      <c r="R527" s="4">
        <f t="shared" si="108"/>
        <v>2296.1062271517753</v>
      </c>
      <c r="S527" s="4">
        <f t="shared" si="109"/>
        <v>5518.1596422777584</v>
      </c>
      <c r="T527" s="4">
        <f t="shared" si="110"/>
        <v>14623.123052036059</v>
      </c>
      <c r="U527" s="4">
        <v>136</v>
      </c>
      <c r="V527" s="4">
        <v>0.1</v>
      </c>
      <c r="W527" s="4">
        <v>0</v>
      </c>
    </row>
    <row r="528" spans="1:25" x14ac:dyDescent="0.25">
      <c r="A528" s="4" t="s">
        <v>125</v>
      </c>
      <c r="B528" s="4" t="s">
        <v>126</v>
      </c>
      <c r="C528" s="4">
        <v>7</v>
      </c>
      <c r="D528" s="4">
        <v>1</v>
      </c>
      <c r="E528" s="4">
        <f t="shared" si="103"/>
        <v>7</v>
      </c>
      <c r="F528" s="4">
        <v>9491.9490490000007</v>
      </c>
      <c r="G528" s="4">
        <v>25153.664980000001</v>
      </c>
      <c r="H528" s="4">
        <v>3949.599999</v>
      </c>
      <c r="I528" s="4">
        <v>3.9495999990000001</v>
      </c>
      <c r="J528" s="4">
        <v>3.9496000000000002E-3</v>
      </c>
      <c r="K528" s="4">
        <v>8.7073671499999996</v>
      </c>
      <c r="L528" s="4">
        <v>1.4999999999999999E-2</v>
      </c>
      <c r="M528" s="4">
        <v>2.9</v>
      </c>
      <c r="N528" s="4">
        <v>73.981780240000006</v>
      </c>
      <c r="O528" s="4">
        <f t="shared" si="106"/>
        <v>6.9546121770560472</v>
      </c>
      <c r="P528" s="4">
        <f t="shared" si="107"/>
        <v>26.954487671011147</v>
      </c>
      <c r="Q528" s="4">
        <f t="shared" si="111"/>
        <v>68.464398684368319</v>
      </c>
      <c r="R528" s="4">
        <f t="shared" si="108"/>
        <v>3154.5627713873805</v>
      </c>
      <c r="S528" s="4">
        <f t="shared" si="109"/>
        <v>7581.2611665161767</v>
      </c>
      <c r="T528" s="4">
        <f t="shared" si="110"/>
        <v>20090.342091267867</v>
      </c>
      <c r="U528" s="4">
        <v>136</v>
      </c>
      <c r="V528" s="4">
        <v>0.1</v>
      </c>
      <c r="W528" s="4">
        <v>0</v>
      </c>
    </row>
    <row r="529" spans="1:25" x14ac:dyDescent="0.25">
      <c r="A529" s="4" t="s">
        <v>125</v>
      </c>
      <c r="B529" s="4" t="s">
        <v>126</v>
      </c>
      <c r="C529" s="4">
        <v>8</v>
      </c>
      <c r="D529" s="4">
        <v>1</v>
      </c>
      <c r="E529" s="4">
        <f t="shared" si="103"/>
        <v>8</v>
      </c>
      <c r="F529" s="4">
        <v>14744.532569999999</v>
      </c>
      <c r="G529" s="4">
        <v>39073.011299999998</v>
      </c>
      <c r="H529" s="4">
        <v>6135.2000019999996</v>
      </c>
      <c r="I529" s="4">
        <v>6.1352000020000004</v>
      </c>
      <c r="J529" s="4">
        <v>6.1352000000000004E-3</v>
      </c>
      <c r="K529" s="4">
        <v>13.52578463</v>
      </c>
      <c r="L529" s="4">
        <v>1.4999999999999999E-2</v>
      </c>
      <c r="M529" s="4">
        <v>2.9</v>
      </c>
      <c r="N529" s="4">
        <v>86.115610500000003</v>
      </c>
      <c r="O529" s="4">
        <f t="shared" si="106"/>
        <v>9.0214285789135484</v>
      </c>
      <c r="P529" s="4">
        <f t="shared" si="107"/>
        <v>29.484748377975539</v>
      </c>
      <c r="Q529" s="4">
        <f t="shared" si="111"/>
        <v>74.891260880057871</v>
      </c>
      <c r="R529" s="4">
        <f t="shared" si="108"/>
        <v>4092.0560363752252</v>
      </c>
      <c r="S529" s="4">
        <f t="shared" si="109"/>
        <v>9834.3091477414673</v>
      </c>
      <c r="T529" s="4">
        <f t="shared" si="110"/>
        <v>26060.919241514886</v>
      </c>
      <c r="U529" s="4">
        <v>136</v>
      </c>
      <c r="V529" s="4">
        <v>0.1</v>
      </c>
      <c r="W529" s="4">
        <v>0</v>
      </c>
    </row>
    <row r="530" spans="1:25" x14ac:dyDescent="0.25">
      <c r="A530" s="4" t="s">
        <v>125</v>
      </c>
      <c r="B530" s="4" t="s">
        <v>126</v>
      </c>
      <c r="C530" s="4">
        <v>9</v>
      </c>
      <c r="D530" s="4">
        <v>1</v>
      </c>
      <c r="E530" s="4">
        <f t="shared" si="103"/>
        <v>9</v>
      </c>
      <c r="F530" s="4">
        <v>21457.662420000001</v>
      </c>
      <c r="G530" s="4">
        <v>56862.805410000001</v>
      </c>
      <c r="H530" s="4">
        <v>8928.5333329999994</v>
      </c>
      <c r="I530" s="4">
        <v>8.9285333330000007</v>
      </c>
      <c r="J530" s="4">
        <v>8.9285330000000006E-3</v>
      </c>
      <c r="K530" s="4">
        <v>19.684023159999999</v>
      </c>
      <c r="L530" s="4">
        <v>1.4999999999999999E-2</v>
      </c>
      <c r="M530" s="4">
        <v>2.9</v>
      </c>
      <c r="N530" s="4">
        <v>98.010368600000007</v>
      </c>
      <c r="O530" s="4">
        <f t="shared" si="106"/>
        <v>11.206244704065377</v>
      </c>
      <c r="P530" s="4">
        <f t="shared" si="107"/>
        <v>31.774222943023037</v>
      </c>
      <c r="Q530" s="4">
        <f t="shared" si="111"/>
        <v>80.70652627527852</v>
      </c>
      <c r="R530" s="4">
        <f t="shared" si="108"/>
        <v>5083.0731391647432</v>
      </c>
      <c r="S530" s="4">
        <f t="shared" si="109"/>
        <v>12215.989279415388</v>
      </c>
      <c r="T530" s="4">
        <f t="shared" si="110"/>
        <v>32372.371590450777</v>
      </c>
      <c r="U530" s="4">
        <v>136</v>
      </c>
      <c r="V530" s="4">
        <v>0.1</v>
      </c>
      <c r="W530" s="4">
        <v>0</v>
      </c>
    </row>
    <row r="531" spans="1:25" x14ac:dyDescent="0.25">
      <c r="A531" s="4" t="s">
        <v>125</v>
      </c>
      <c r="B531" s="4" t="s">
        <v>126</v>
      </c>
      <c r="C531" s="4">
        <v>10</v>
      </c>
      <c r="D531" s="4">
        <v>1</v>
      </c>
      <c r="E531" s="4">
        <f t="shared" si="103"/>
        <v>10</v>
      </c>
      <c r="F531" s="4">
        <v>34739.245369999997</v>
      </c>
      <c r="G531" s="4">
        <v>92059.000239999994</v>
      </c>
      <c r="H531" s="4">
        <v>14455</v>
      </c>
      <c r="I531" s="4">
        <v>14.455</v>
      </c>
      <c r="J531" s="4">
        <v>1.4455000000000001E-2</v>
      </c>
      <c r="K531" s="4">
        <v>31.867782099999999</v>
      </c>
      <c r="L531" s="4">
        <v>1.4999999999999999E-2</v>
      </c>
      <c r="M531" s="4">
        <v>2.9</v>
      </c>
      <c r="N531" s="4">
        <v>115.7238962</v>
      </c>
      <c r="O531" s="4">
        <f t="shared" si="106"/>
        <v>13.458838780245086</v>
      </c>
      <c r="P531" s="4">
        <f t="shared" si="107"/>
        <v>33.845825197119623</v>
      </c>
      <c r="Q531" s="4">
        <f t="shared" si="111"/>
        <v>85.968396000683839</v>
      </c>
      <c r="R531" s="4">
        <f t="shared" si="108"/>
        <v>6104.8338399565846</v>
      </c>
      <c r="S531" s="4">
        <f t="shared" si="109"/>
        <v>14671.554530056677</v>
      </c>
      <c r="T531" s="4">
        <f t="shared" si="110"/>
        <v>38879.619504650196</v>
      </c>
      <c r="U531" s="4">
        <v>136</v>
      </c>
      <c r="V531" s="4">
        <v>0.1</v>
      </c>
      <c r="W531" s="4">
        <v>0</v>
      </c>
    </row>
    <row r="532" spans="1:25" x14ac:dyDescent="0.25">
      <c r="A532" s="4" t="s">
        <v>127</v>
      </c>
      <c r="B532" s="4" t="s">
        <v>128</v>
      </c>
      <c r="C532" s="4">
        <v>1</v>
      </c>
      <c r="D532" s="4">
        <v>2</v>
      </c>
      <c r="E532" s="4">
        <f t="shared" si="103"/>
        <v>2</v>
      </c>
      <c r="F532" s="4">
        <v>476.02739730000002</v>
      </c>
      <c r="G532" s="4">
        <v>1261.4726029999999</v>
      </c>
      <c r="H532" s="4">
        <v>198.07499999999999</v>
      </c>
      <c r="I532" s="4">
        <v>0.198075</v>
      </c>
      <c r="J532" s="4">
        <v>1.98075E-4</v>
      </c>
      <c r="K532" s="4">
        <v>0.43668010699999998</v>
      </c>
      <c r="L532" s="4">
        <v>1.4E-2</v>
      </c>
      <c r="M532" s="4">
        <v>3</v>
      </c>
      <c r="N532" s="4">
        <v>24.186176039999999</v>
      </c>
      <c r="O532" s="4">
        <f t="shared" si="106"/>
        <v>2.7949704022846897</v>
      </c>
      <c r="P532" s="4">
        <f t="shared" si="107"/>
        <v>17.679559020398159</v>
      </c>
      <c r="Q532" s="4">
        <f t="shared" si="111"/>
        <v>44.906079911811325</v>
      </c>
      <c r="R532" s="4">
        <f t="shared" si="108"/>
        <v>1267.7787565588128</v>
      </c>
      <c r="S532" s="4">
        <f t="shared" si="109"/>
        <v>3046.8126809872933</v>
      </c>
      <c r="T532" s="4">
        <f t="shared" si="110"/>
        <v>8074.053604616327</v>
      </c>
      <c r="U532" s="4">
        <v>62.2</v>
      </c>
      <c r="V532" s="4">
        <v>0.64</v>
      </c>
      <c r="W532" s="4">
        <v>0</v>
      </c>
      <c r="Y532" s="4" t="s">
        <v>748</v>
      </c>
    </row>
    <row r="533" spans="1:25" x14ac:dyDescent="0.25">
      <c r="A533" s="4" t="s">
        <v>127</v>
      </c>
      <c r="B533" s="4" t="s">
        <v>128</v>
      </c>
      <c r="C533" s="4">
        <v>2</v>
      </c>
      <c r="D533" s="4">
        <v>2</v>
      </c>
      <c r="E533" s="4">
        <f t="shared" si="103"/>
        <v>4</v>
      </c>
      <c r="F533" s="4">
        <v>1129.488104</v>
      </c>
      <c r="G533" s="4">
        <v>2993.143474</v>
      </c>
      <c r="H533" s="4">
        <v>469.98000009999998</v>
      </c>
      <c r="I533" s="4">
        <v>0.46998000000000001</v>
      </c>
      <c r="J533" s="4">
        <v>4.6998E-4</v>
      </c>
      <c r="K533" s="4">
        <v>1.036127308</v>
      </c>
      <c r="L533" s="4">
        <v>1.4E-2</v>
      </c>
      <c r="M533" s="4">
        <v>3</v>
      </c>
      <c r="N533" s="4">
        <v>32.258966319999999</v>
      </c>
      <c r="O533" s="4">
        <f t="shared" si="106"/>
        <v>5.8345558428621329</v>
      </c>
      <c r="P533" s="4">
        <f t="shared" si="107"/>
        <v>22.595135883632583</v>
      </c>
      <c r="Q533" s="4">
        <f t="shared" si="111"/>
        <v>57.391645144426761</v>
      </c>
      <c r="R533" s="4">
        <f t="shared" si="108"/>
        <v>2646.5131600285458</v>
      </c>
      <c r="S533" s="4">
        <f t="shared" si="109"/>
        <v>6360.2815669996298</v>
      </c>
      <c r="T533" s="4">
        <f t="shared" si="110"/>
        <v>16854.746152549018</v>
      </c>
      <c r="U533" s="4">
        <v>62.2</v>
      </c>
      <c r="V533" s="4">
        <v>0.64</v>
      </c>
      <c r="W533" s="4">
        <v>0</v>
      </c>
    </row>
    <row r="534" spans="1:25" x14ac:dyDescent="0.25">
      <c r="A534" s="4" t="s">
        <v>127</v>
      </c>
      <c r="B534" s="4" t="s">
        <v>128</v>
      </c>
      <c r="C534" s="4">
        <v>3</v>
      </c>
      <c r="D534" s="4">
        <v>2</v>
      </c>
      <c r="E534" s="4">
        <f t="shared" si="103"/>
        <v>6</v>
      </c>
      <c r="F534" s="4">
        <v>1548.9065129999999</v>
      </c>
      <c r="G534" s="4">
        <v>4104.6022599999997</v>
      </c>
      <c r="H534" s="4">
        <v>644.50000009999997</v>
      </c>
      <c r="I534" s="4">
        <v>0.64449999999999996</v>
      </c>
      <c r="J534" s="4">
        <v>6.445E-4</v>
      </c>
      <c r="K534" s="4">
        <v>1.4208775899999999</v>
      </c>
      <c r="L534" s="4">
        <v>1.4E-2</v>
      </c>
      <c r="M534" s="4">
        <v>3</v>
      </c>
      <c r="N534" s="4">
        <v>35.839749210000001</v>
      </c>
      <c r="O534" s="4">
        <f t="shared" si="106"/>
        <v>6.9586331639951604</v>
      </c>
      <c r="P534" s="4">
        <f t="shared" si="107"/>
        <v>23.961849604856461</v>
      </c>
      <c r="Q534" s="4">
        <f t="shared" si="111"/>
        <v>60.863097996335412</v>
      </c>
      <c r="R534" s="4">
        <f t="shared" si="108"/>
        <v>3156.3866625518958</v>
      </c>
      <c r="S534" s="4">
        <f t="shared" si="109"/>
        <v>7585.6444665991248</v>
      </c>
      <c r="T534" s="4">
        <f t="shared" si="110"/>
        <v>20101.95783648768</v>
      </c>
      <c r="U534" s="4">
        <v>62.2</v>
      </c>
      <c r="V534" s="4">
        <v>0.64</v>
      </c>
      <c r="W534" s="4">
        <v>0</v>
      </c>
    </row>
    <row r="535" spans="1:25" x14ac:dyDescent="0.25">
      <c r="A535" s="4" t="s">
        <v>127</v>
      </c>
      <c r="B535" s="4" t="s">
        <v>128</v>
      </c>
      <c r="C535" s="4">
        <v>4</v>
      </c>
      <c r="D535" s="4">
        <v>2</v>
      </c>
      <c r="E535" s="4">
        <f t="shared" si="103"/>
        <v>8</v>
      </c>
      <c r="F535" s="4">
        <v>2095.4578219999999</v>
      </c>
      <c r="G535" s="4">
        <v>5552.9632300000003</v>
      </c>
      <c r="H535" s="4">
        <v>871.91999969999995</v>
      </c>
      <c r="I535" s="4">
        <v>0.87192000000000003</v>
      </c>
      <c r="J535" s="4">
        <v>8.7191999999999999E-4</v>
      </c>
      <c r="K535" s="4">
        <v>1.92225227</v>
      </c>
      <c r="L535" s="4">
        <v>1.4E-2</v>
      </c>
      <c r="M535" s="4">
        <v>3</v>
      </c>
      <c r="N535" s="4">
        <v>39.638407790000002</v>
      </c>
      <c r="O535" s="4">
        <f t="shared" si="106"/>
        <v>7.2949700542076634</v>
      </c>
      <c r="P535" s="4">
        <f t="shared" si="107"/>
        <v>24.341846998397887</v>
      </c>
      <c r="Q535" s="4">
        <f t="shared" si="111"/>
        <v>61.828291375930633</v>
      </c>
      <c r="R535" s="4">
        <f t="shared" si="108"/>
        <v>3308.9466911339205</v>
      </c>
      <c r="S535" s="4">
        <f t="shared" si="109"/>
        <v>7952.287169271619</v>
      </c>
      <c r="T535" s="4">
        <f t="shared" si="110"/>
        <v>21073.560998569788</v>
      </c>
      <c r="U535" s="4">
        <v>62.2</v>
      </c>
      <c r="V535" s="4">
        <v>0.64</v>
      </c>
      <c r="W535" s="4">
        <v>0</v>
      </c>
    </row>
    <row r="536" spans="1:25" x14ac:dyDescent="0.25">
      <c r="A536" s="4" t="s">
        <v>127</v>
      </c>
      <c r="B536" s="4" t="s">
        <v>128</v>
      </c>
      <c r="C536" s="4">
        <v>5</v>
      </c>
      <c r="D536" s="4">
        <v>2</v>
      </c>
      <c r="E536" s="4">
        <f t="shared" si="103"/>
        <v>10</v>
      </c>
      <c r="F536" s="4">
        <v>2636.890171</v>
      </c>
      <c r="G536" s="4">
        <v>6987.7589529999996</v>
      </c>
      <c r="H536" s="4">
        <v>1097.21</v>
      </c>
      <c r="I536" s="4">
        <v>1.09721</v>
      </c>
      <c r="J536" s="4">
        <v>1.0972099999999999E-3</v>
      </c>
      <c r="K536" s="4">
        <v>2.418931111</v>
      </c>
      <c r="L536" s="4">
        <v>1.4E-2</v>
      </c>
      <c r="M536" s="4">
        <v>3</v>
      </c>
      <c r="N536" s="4">
        <v>42.794429440000002</v>
      </c>
      <c r="O536" s="4">
        <f t="shared" si="106"/>
        <v>7.3903722939398016</v>
      </c>
      <c r="P536" s="4">
        <f t="shared" si="107"/>
        <v>24.447500447877395</v>
      </c>
      <c r="Q536" s="4">
        <f t="shared" si="111"/>
        <v>62.096651137608582</v>
      </c>
      <c r="R536" s="4">
        <f t="shared" si="108"/>
        <v>3352.2204706206971</v>
      </c>
      <c r="S536" s="4">
        <f t="shared" si="109"/>
        <v>8056.2856780117681</v>
      </c>
      <c r="T536" s="4">
        <f t="shared" si="110"/>
        <v>21349.157046731183</v>
      </c>
      <c r="U536" s="4">
        <v>62.2</v>
      </c>
      <c r="V536" s="4">
        <v>0.64</v>
      </c>
      <c r="W536" s="4">
        <v>0</v>
      </c>
    </row>
    <row r="537" spans="1:25" x14ac:dyDescent="0.25">
      <c r="A537" s="4" t="s">
        <v>127</v>
      </c>
      <c r="B537" s="4" t="s">
        <v>128</v>
      </c>
      <c r="C537" s="4">
        <v>6</v>
      </c>
      <c r="D537" s="4">
        <v>2</v>
      </c>
      <c r="E537" s="4">
        <f t="shared" si="103"/>
        <v>12</v>
      </c>
      <c r="F537" s="4">
        <v>2919.850997</v>
      </c>
      <c r="G537" s="4">
        <v>7737.6051429999998</v>
      </c>
      <c r="H537" s="4">
        <v>1214.95</v>
      </c>
      <c r="I537" s="4">
        <v>1.21495</v>
      </c>
      <c r="J537" s="4">
        <v>1.21495E-3</v>
      </c>
      <c r="K537" s="4">
        <v>2.678503069</v>
      </c>
      <c r="L537" s="4">
        <v>1.4E-2</v>
      </c>
      <c r="M537" s="4">
        <v>3</v>
      </c>
      <c r="N537" s="4">
        <v>44.273459269999996</v>
      </c>
      <c r="O537" s="4">
        <f t="shared" si="106"/>
        <v>7.4170446627288129</v>
      </c>
      <c r="P537" s="4">
        <f t="shared" si="107"/>
        <v>24.476876047754246</v>
      </c>
      <c r="Q537" s="4">
        <f t="shared" si="111"/>
        <v>62.171265161295786</v>
      </c>
      <c r="R537" s="4">
        <f t="shared" si="108"/>
        <v>3364.3188679812451</v>
      </c>
      <c r="S537" s="4">
        <f t="shared" si="109"/>
        <v>8085.3613746244782</v>
      </c>
      <c r="T537" s="4">
        <f t="shared" si="110"/>
        <v>21426.207642754867</v>
      </c>
      <c r="U537" s="4">
        <v>62.2</v>
      </c>
      <c r="V537" s="4">
        <v>0.64</v>
      </c>
      <c r="W537" s="4">
        <v>0</v>
      </c>
    </row>
    <row r="538" spans="1:25" x14ac:dyDescent="0.25">
      <c r="A538" s="4" t="s">
        <v>127</v>
      </c>
      <c r="B538" s="4" t="s">
        <v>128</v>
      </c>
      <c r="C538" s="4">
        <v>7</v>
      </c>
      <c r="D538" s="4">
        <v>2</v>
      </c>
      <c r="E538" s="4">
        <f t="shared" si="103"/>
        <v>14</v>
      </c>
      <c r="F538" s="4">
        <v>3445.5659700000001</v>
      </c>
      <c r="G538" s="4">
        <v>9130.7498190000006</v>
      </c>
      <c r="H538" s="4">
        <v>1433.7</v>
      </c>
      <c r="I538" s="4">
        <v>1.4337</v>
      </c>
      <c r="J538" s="4">
        <v>1.4337E-3</v>
      </c>
      <c r="K538" s="4">
        <v>3.1607636939999999</v>
      </c>
      <c r="L538" s="4">
        <v>1.4E-2</v>
      </c>
      <c r="M538" s="4">
        <v>3</v>
      </c>
      <c r="N538" s="4">
        <v>46.785371589999997</v>
      </c>
      <c r="O538" s="4">
        <f t="shared" si="106"/>
        <v>7.4244719611899264</v>
      </c>
      <c r="P538" s="4">
        <f t="shared" si="107"/>
        <v>24.485043560243199</v>
      </c>
      <c r="Q538" s="4">
        <f t="shared" si="111"/>
        <v>62.192010643017724</v>
      </c>
      <c r="R538" s="4">
        <f t="shared" si="108"/>
        <v>3367.6878378994684</v>
      </c>
      <c r="S538" s="4">
        <f t="shared" si="109"/>
        <v>8093.4579137213859</v>
      </c>
      <c r="T538" s="4">
        <f t="shared" si="110"/>
        <v>21447.663471361673</v>
      </c>
      <c r="U538" s="4">
        <v>62.2</v>
      </c>
      <c r="V538" s="4">
        <v>0.64</v>
      </c>
      <c r="W538" s="4">
        <v>0</v>
      </c>
    </row>
    <row r="539" spans="1:25" x14ac:dyDescent="0.25">
      <c r="A539" s="4" t="s">
        <v>127</v>
      </c>
      <c r="B539" s="4" t="s">
        <v>128</v>
      </c>
      <c r="C539" s="4">
        <v>8</v>
      </c>
      <c r="D539" s="4">
        <v>2</v>
      </c>
      <c r="E539" s="4">
        <f t="shared" si="103"/>
        <v>16</v>
      </c>
      <c r="F539" s="4">
        <v>3970.9204519999998</v>
      </c>
      <c r="G539" s="4">
        <v>10522.939200000001</v>
      </c>
      <c r="H539" s="4">
        <v>1652.3</v>
      </c>
      <c r="I539" s="4">
        <v>1.6523000000000001</v>
      </c>
      <c r="J539" s="4">
        <v>1.6523E-3</v>
      </c>
      <c r="K539" s="4">
        <v>3.6426936259999998</v>
      </c>
      <c r="L539" s="4">
        <v>1.4E-2</v>
      </c>
      <c r="M539" s="4">
        <v>3</v>
      </c>
      <c r="N539" s="4">
        <v>49.051650180000003</v>
      </c>
      <c r="O539" s="4">
        <f t="shared" si="106"/>
        <v>7.4265379077991023</v>
      </c>
      <c r="P539" s="4">
        <f t="shared" si="107"/>
        <v>24.487314433367043</v>
      </c>
      <c r="Q539" s="4">
        <f t="shared" si="111"/>
        <v>62.197778660752292</v>
      </c>
      <c r="R539" s="4">
        <f t="shared" si="108"/>
        <v>3368.6249366326633</v>
      </c>
      <c r="S539" s="4">
        <f t="shared" si="109"/>
        <v>8095.7100135368019</v>
      </c>
      <c r="T539" s="4">
        <f t="shared" si="110"/>
        <v>21453.631535872526</v>
      </c>
      <c r="U539" s="4">
        <v>62.2</v>
      </c>
      <c r="V539" s="4">
        <v>0.64</v>
      </c>
      <c r="W539" s="4">
        <v>0</v>
      </c>
    </row>
    <row r="540" spans="1:25" x14ac:dyDescent="0.25">
      <c r="A540" s="4" t="s">
        <v>127</v>
      </c>
      <c r="B540" s="4" t="s">
        <v>128</v>
      </c>
      <c r="C540" s="4">
        <v>9</v>
      </c>
      <c r="D540" s="4">
        <v>2</v>
      </c>
      <c r="E540" s="4">
        <f t="shared" si="103"/>
        <v>18</v>
      </c>
      <c r="F540" s="4">
        <v>4109.5890410000002</v>
      </c>
      <c r="G540" s="4">
        <v>10890.410959999999</v>
      </c>
      <c r="H540" s="4">
        <v>1710</v>
      </c>
      <c r="I540" s="4">
        <v>1.71</v>
      </c>
      <c r="J540" s="4">
        <v>1.7099999999999999E-3</v>
      </c>
      <c r="K540" s="4">
        <v>3.7699001999999999</v>
      </c>
      <c r="L540" s="4">
        <v>1.4E-2</v>
      </c>
      <c r="M540" s="4">
        <v>3</v>
      </c>
      <c r="N540" s="4">
        <v>49.616107700000001</v>
      </c>
      <c r="O540" s="4">
        <f t="shared" si="106"/>
        <v>7.4271123861016548</v>
      </c>
      <c r="P540" s="4">
        <f t="shared" si="107"/>
        <v>24.487945820800068</v>
      </c>
      <c r="Q540" s="4">
        <f t="shared" si="111"/>
        <v>62.199382384832177</v>
      </c>
      <c r="R540" s="4">
        <f t="shared" si="108"/>
        <v>3368.8855159173258</v>
      </c>
      <c r="S540" s="4">
        <f t="shared" si="109"/>
        <v>8096.3362555090762</v>
      </c>
      <c r="T540" s="4">
        <f t="shared" si="110"/>
        <v>21455.291077099053</v>
      </c>
      <c r="U540" s="4">
        <v>62.2</v>
      </c>
      <c r="V540" s="4">
        <v>0.64</v>
      </c>
      <c r="W540" s="4">
        <v>0</v>
      </c>
    </row>
    <row r="541" spans="1:25" x14ac:dyDescent="0.25">
      <c r="A541" s="4" t="s">
        <v>127</v>
      </c>
      <c r="B541" s="4" t="s">
        <v>128</v>
      </c>
      <c r="C541" s="4">
        <v>10</v>
      </c>
      <c r="D541" s="4">
        <v>2</v>
      </c>
      <c r="E541" s="4">
        <f t="shared" si="103"/>
        <v>20</v>
      </c>
      <c r="F541" s="4">
        <v>4373.9485699999996</v>
      </c>
      <c r="G541" s="4">
        <v>11590.96371</v>
      </c>
      <c r="H541" s="4">
        <v>1820</v>
      </c>
      <c r="I541" s="4">
        <v>1.82</v>
      </c>
      <c r="J541" s="4">
        <v>1.82E-3</v>
      </c>
      <c r="K541" s="4">
        <v>4.0124084</v>
      </c>
      <c r="L541" s="4">
        <v>1.4E-2</v>
      </c>
      <c r="M541" s="4">
        <v>3</v>
      </c>
      <c r="N541" s="4">
        <v>50.65797019</v>
      </c>
      <c r="O541" s="4">
        <f t="shared" si="106"/>
        <v>7.4272721177615395</v>
      </c>
      <c r="P541" s="4">
        <f t="shared" si="107"/>
        <v>24.488121370057492</v>
      </c>
      <c r="Q541" s="4">
        <f t="shared" si="111"/>
        <v>62.199828279946026</v>
      </c>
      <c r="R541" s="4">
        <f t="shared" si="108"/>
        <v>3368.9579690656619</v>
      </c>
      <c r="S541" s="4">
        <f t="shared" si="109"/>
        <v>8096.5103798742175</v>
      </c>
      <c r="T541" s="4">
        <f t="shared" si="110"/>
        <v>21455.752506666675</v>
      </c>
      <c r="U541" s="4">
        <v>62.2</v>
      </c>
      <c r="V541" s="4">
        <v>0.64</v>
      </c>
      <c r="W541" s="4">
        <v>0</v>
      </c>
    </row>
    <row r="542" spans="1:25" x14ac:dyDescent="0.25">
      <c r="A542" s="4" t="s">
        <v>129</v>
      </c>
      <c r="B542" s="4" t="s">
        <v>130</v>
      </c>
      <c r="C542" s="4">
        <v>1</v>
      </c>
      <c r="D542" s="4">
        <v>2</v>
      </c>
      <c r="E542" s="4">
        <f t="shared" si="103"/>
        <v>2</v>
      </c>
      <c r="F542" s="4">
        <v>127.5414564</v>
      </c>
      <c r="G542" s="4">
        <v>337.98485950000003</v>
      </c>
      <c r="H542" s="4">
        <v>53.070000010000001</v>
      </c>
      <c r="I542" s="4">
        <v>5.3069999999999999E-2</v>
      </c>
      <c r="J542" s="4">
        <v>5.3100000000000003E-5</v>
      </c>
      <c r="K542" s="4">
        <v>0.11699918300000001</v>
      </c>
      <c r="L542" s="4">
        <v>1.2500000000000001E-2</v>
      </c>
      <c r="M542" s="4">
        <v>2.88</v>
      </c>
      <c r="N542" s="4">
        <v>18.184487579999999</v>
      </c>
      <c r="O542" s="4">
        <f t="shared" si="106"/>
        <v>4.4702735380298265E-2</v>
      </c>
      <c r="P542" s="4">
        <f t="shared" si="107"/>
        <v>5.1260281366992722</v>
      </c>
      <c r="Q542" s="4">
        <f t="shared" si="111"/>
        <v>13.020111467216152</v>
      </c>
      <c r="R542" s="4">
        <f t="shared" si="108"/>
        <v>20.276843800880997</v>
      </c>
      <c r="S542" s="4">
        <f t="shared" si="109"/>
        <v>48.730698872581094</v>
      </c>
      <c r="T542" s="4">
        <f t="shared" si="110"/>
        <v>129.1363520123399</v>
      </c>
      <c r="U542" s="4">
        <v>158</v>
      </c>
      <c r="V542" s="4">
        <v>4.2999999999999997E-2</v>
      </c>
      <c r="W542" s="4">
        <v>0</v>
      </c>
      <c r="Y542" s="4" t="s">
        <v>749</v>
      </c>
    </row>
    <row r="543" spans="1:25" x14ac:dyDescent="0.25">
      <c r="A543" s="4" t="s">
        <v>129</v>
      </c>
      <c r="B543" s="4" t="s">
        <v>130</v>
      </c>
      <c r="C543" s="4">
        <v>2</v>
      </c>
      <c r="D543" s="4">
        <v>2</v>
      </c>
      <c r="E543" s="4">
        <f t="shared" si="103"/>
        <v>4</v>
      </c>
      <c r="F543" s="4">
        <v>347.4885845</v>
      </c>
      <c r="G543" s="4">
        <v>920.84474890000001</v>
      </c>
      <c r="H543" s="4">
        <v>144.59</v>
      </c>
      <c r="I543" s="4">
        <v>0.14459</v>
      </c>
      <c r="J543" s="4">
        <v>1.4459E-4</v>
      </c>
      <c r="K543" s="4">
        <v>0.31876600599999999</v>
      </c>
      <c r="L543" s="4">
        <v>1.2500000000000001E-2</v>
      </c>
      <c r="M543" s="4">
        <v>2.88</v>
      </c>
      <c r="N543" s="4">
        <v>25.753908039999999</v>
      </c>
      <c r="O543" s="4">
        <f t="shared" si="106"/>
        <v>0.2915234107370489</v>
      </c>
      <c r="P543" s="4">
        <f t="shared" si="107"/>
        <v>9.8296419840066989</v>
      </c>
      <c r="Q543" s="4">
        <f t="shared" si="111"/>
        <v>24.967290639377016</v>
      </c>
      <c r="R543" s="4">
        <f t="shared" si="108"/>
        <v>132.23295204481903</v>
      </c>
      <c r="S543" s="4">
        <f t="shared" si="109"/>
        <v>317.79128104979344</v>
      </c>
      <c r="T543" s="4">
        <f t="shared" si="110"/>
        <v>842.1468947819526</v>
      </c>
      <c r="U543" s="4">
        <v>158</v>
      </c>
      <c r="V543" s="4">
        <v>4.2999999999999997E-2</v>
      </c>
      <c r="W543" s="4">
        <v>0</v>
      </c>
    </row>
    <row r="544" spans="1:25" x14ac:dyDescent="0.25">
      <c r="A544" s="4" t="s">
        <v>129</v>
      </c>
      <c r="B544" s="4" t="s">
        <v>130</v>
      </c>
      <c r="C544" s="4">
        <v>3</v>
      </c>
      <c r="D544" s="4">
        <v>2</v>
      </c>
      <c r="E544" s="4">
        <f t="shared" si="103"/>
        <v>6</v>
      </c>
      <c r="F544" s="4">
        <v>732.42009129999997</v>
      </c>
      <c r="G544" s="4">
        <v>1940.9132420000001</v>
      </c>
      <c r="H544" s="4">
        <v>304.76</v>
      </c>
      <c r="I544" s="4">
        <v>0.30475999999999998</v>
      </c>
      <c r="J544" s="4">
        <v>3.0476E-4</v>
      </c>
      <c r="K544" s="4">
        <v>0.67187999099999995</v>
      </c>
      <c r="L544" s="4">
        <v>1.2500000000000001E-2</v>
      </c>
      <c r="M544" s="4">
        <v>2.88</v>
      </c>
      <c r="N544" s="4">
        <v>33.364186400000001</v>
      </c>
      <c r="O544" s="4">
        <f t="shared" si="106"/>
        <v>0.83168509193668805</v>
      </c>
      <c r="P544" s="4">
        <f t="shared" si="107"/>
        <v>14.145650916183214</v>
      </c>
      <c r="Q544" s="4">
        <f t="shared" si="111"/>
        <v>35.929953327105366</v>
      </c>
      <c r="R544" s="4">
        <f t="shared" si="108"/>
        <v>377.24646058580981</v>
      </c>
      <c r="S544" s="4">
        <f t="shared" si="109"/>
        <v>906.624514745998</v>
      </c>
      <c r="T544" s="4">
        <f t="shared" si="110"/>
        <v>2402.5549640768945</v>
      </c>
      <c r="U544" s="4">
        <v>158</v>
      </c>
      <c r="V544" s="4">
        <v>4.2999999999999997E-2</v>
      </c>
      <c r="W544" s="4">
        <v>0</v>
      </c>
    </row>
    <row r="545" spans="1:25" x14ac:dyDescent="0.25">
      <c r="A545" s="4" t="s">
        <v>129</v>
      </c>
      <c r="B545" s="4" t="s">
        <v>130</v>
      </c>
      <c r="C545" s="4">
        <v>4</v>
      </c>
      <c r="D545" s="4">
        <v>2</v>
      </c>
      <c r="E545" s="4">
        <f t="shared" si="103"/>
        <v>8</v>
      </c>
      <c r="F545" s="4">
        <v>1115.2006730000001</v>
      </c>
      <c r="G545" s="4">
        <v>2955.281782</v>
      </c>
      <c r="H545" s="4">
        <v>464.03500000000003</v>
      </c>
      <c r="I545" s="4">
        <v>0.46403499999999998</v>
      </c>
      <c r="J545" s="4">
        <v>4.6403500000000001E-4</v>
      </c>
      <c r="K545" s="4">
        <v>1.023020842</v>
      </c>
      <c r="L545" s="4">
        <v>1.2500000000000001E-2</v>
      </c>
      <c r="M545" s="4">
        <v>2.88</v>
      </c>
      <c r="N545" s="4">
        <v>38.608311409999999</v>
      </c>
      <c r="O545" s="4">
        <f t="shared" si="106"/>
        <v>1.6931421322324676</v>
      </c>
      <c r="P545" s="4">
        <f t="shared" si="107"/>
        <v>18.105995814243027</v>
      </c>
      <c r="Q545" s="4">
        <f t="shared" si="111"/>
        <v>45.989229368177291</v>
      </c>
      <c r="R545" s="4">
        <f t="shared" si="108"/>
        <v>767.99726584738755</v>
      </c>
      <c r="S545" s="4">
        <f t="shared" si="109"/>
        <v>1845.703594922825</v>
      </c>
      <c r="T545" s="4">
        <f t="shared" si="110"/>
        <v>4891.1145265454861</v>
      </c>
      <c r="U545" s="4">
        <v>158</v>
      </c>
      <c r="V545" s="4">
        <v>4.2999999999999997E-2</v>
      </c>
      <c r="W545" s="4">
        <v>0</v>
      </c>
    </row>
    <row r="546" spans="1:25" x14ac:dyDescent="0.25">
      <c r="A546" s="4" t="s">
        <v>129</v>
      </c>
      <c r="B546" s="4" t="s">
        <v>130</v>
      </c>
      <c r="C546" s="4">
        <v>5</v>
      </c>
      <c r="D546" s="4">
        <v>2</v>
      </c>
      <c r="E546" s="4">
        <f t="shared" si="103"/>
        <v>10</v>
      </c>
      <c r="F546" s="4">
        <v>1550.4325879999999</v>
      </c>
      <c r="G546" s="4">
        <v>4108.6463590000003</v>
      </c>
      <c r="H546" s="4">
        <v>645.13499990000003</v>
      </c>
      <c r="I546" s="4">
        <v>0.64513500000000001</v>
      </c>
      <c r="J546" s="4">
        <v>6.4513500000000002E-4</v>
      </c>
      <c r="K546" s="4">
        <v>1.422277523</v>
      </c>
      <c r="L546" s="4">
        <v>1.2500000000000001E-2</v>
      </c>
      <c r="M546" s="4">
        <v>2.88</v>
      </c>
      <c r="N546" s="4">
        <v>43.288073740000002</v>
      </c>
      <c r="O546" s="4">
        <f t="shared" si="106"/>
        <v>2.8672891874892144</v>
      </c>
      <c r="P546" s="4">
        <f t="shared" si="107"/>
        <v>21.739985446344871</v>
      </c>
      <c r="Q546" s="4">
        <f t="shared" si="111"/>
        <v>55.219563033715971</v>
      </c>
      <c r="R546" s="4">
        <f t="shared" si="108"/>
        <v>1300.5820447465842</v>
      </c>
      <c r="S546" s="4">
        <f t="shared" si="109"/>
        <v>3125.6477883840048</v>
      </c>
      <c r="T546" s="4">
        <f t="shared" si="110"/>
        <v>8282.9666392176132</v>
      </c>
      <c r="U546" s="4">
        <v>158</v>
      </c>
      <c r="V546" s="4">
        <v>4.2999999999999997E-2</v>
      </c>
      <c r="W546" s="4">
        <v>0</v>
      </c>
    </row>
    <row r="547" spans="1:25" x14ac:dyDescent="0.25">
      <c r="A547" s="4" t="s">
        <v>129</v>
      </c>
      <c r="B547" s="4" t="s">
        <v>130</v>
      </c>
      <c r="C547" s="4">
        <v>6</v>
      </c>
      <c r="D547" s="4">
        <v>2</v>
      </c>
      <c r="E547" s="4">
        <f t="shared" si="103"/>
        <v>12</v>
      </c>
      <c r="F547" s="4">
        <v>1976.4359529999999</v>
      </c>
      <c r="G547" s="4">
        <v>5237.5552749999997</v>
      </c>
      <c r="H547" s="4">
        <v>822.39499999999998</v>
      </c>
      <c r="I547" s="4">
        <v>0.82239499999999999</v>
      </c>
      <c r="J547" s="4">
        <v>8.2239499999999996E-4</v>
      </c>
      <c r="K547" s="4">
        <v>1.813068465</v>
      </c>
      <c r="L547" s="4">
        <v>1.2500000000000001E-2</v>
      </c>
      <c r="M547" s="4">
        <v>2.88</v>
      </c>
      <c r="N547" s="4">
        <v>47.095113740000002</v>
      </c>
      <c r="O547" s="4">
        <f t="shared" si="106"/>
        <v>4.3246851796066172</v>
      </c>
      <c r="P547" s="4">
        <f t="shared" si="107"/>
        <v>25.074513369075369</v>
      </c>
      <c r="Q547" s="4">
        <f t="shared" si="111"/>
        <v>63.689263957451438</v>
      </c>
      <c r="R547" s="4">
        <f t="shared" si="108"/>
        <v>1961.6465330109577</v>
      </c>
      <c r="S547" s="4">
        <f t="shared" si="109"/>
        <v>4714.3632131962449</v>
      </c>
      <c r="T547" s="4">
        <f t="shared" si="110"/>
        <v>12493.062514970048</v>
      </c>
      <c r="U547" s="4">
        <v>158</v>
      </c>
      <c r="V547" s="4">
        <v>4.2999999999999997E-2</v>
      </c>
      <c r="W547" s="4">
        <v>0</v>
      </c>
    </row>
    <row r="548" spans="1:25" x14ac:dyDescent="0.25">
      <c r="A548" s="4" t="s">
        <v>129</v>
      </c>
      <c r="B548" s="4" t="s">
        <v>130</v>
      </c>
      <c r="C548" s="4">
        <v>7</v>
      </c>
      <c r="D548" s="4">
        <v>2</v>
      </c>
      <c r="E548" s="4">
        <f t="shared" si="103"/>
        <v>14</v>
      </c>
      <c r="F548" s="4">
        <v>2275.6669069999998</v>
      </c>
      <c r="G548" s="4">
        <v>6030.517304</v>
      </c>
      <c r="H548" s="4">
        <v>946.90499999999997</v>
      </c>
      <c r="I548" s="4">
        <v>0.946905</v>
      </c>
      <c r="J548" s="4">
        <v>9.4690499999999995E-4</v>
      </c>
      <c r="K548" s="4">
        <v>2.0875657009999999</v>
      </c>
      <c r="L548" s="4">
        <v>1.2500000000000001E-2</v>
      </c>
      <c r="M548" s="4">
        <v>2.88</v>
      </c>
      <c r="N548" s="4">
        <v>49.457807510000002</v>
      </c>
      <c r="O548" s="4">
        <f t="shared" si="106"/>
        <v>6.0250819002095559</v>
      </c>
      <c r="P548" s="4">
        <f t="shared" si="107"/>
        <v>28.134256954815374</v>
      </c>
      <c r="Q548" s="4">
        <f t="shared" si="111"/>
        <v>71.461012665231053</v>
      </c>
      <c r="R548" s="4">
        <f t="shared" si="108"/>
        <v>2732.9344287040649</v>
      </c>
      <c r="S548" s="4">
        <f t="shared" si="109"/>
        <v>6567.9750749917439</v>
      </c>
      <c r="T548" s="4">
        <f t="shared" si="110"/>
        <v>17405.133948728122</v>
      </c>
      <c r="U548" s="4">
        <v>158</v>
      </c>
      <c r="V548" s="4">
        <v>4.2999999999999997E-2</v>
      </c>
      <c r="W548" s="4">
        <v>0</v>
      </c>
    </row>
    <row r="549" spans="1:25" x14ac:dyDescent="0.25">
      <c r="A549" s="4" t="s">
        <v>129</v>
      </c>
      <c r="B549" s="4" t="s">
        <v>130</v>
      </c>
      <c r="C549" s="4">
        <v>8</v>
      </c>
      <c r="D549" s="4">
        <v>2</v>
      </c>
      <c r="E549" s="4">
        <f t="shared" si="103"/>
        <v>16</v>
      </c>
      <c r="F549" s="4">
        <v>2451.3338140000001</v>
      </c>
      <c r="G549" s="4">
        <v>6496.0346079999999</v>
      </c>
      <c r="H549" s="4">
        <v>1020</v>
      </c>
      <c r="I549" s="4">
        <v>1.02</v>
      </c>
      <c r="J549" s="4">
        <v>1.0200000000000001E-3</v>
      </c>
      <c r="K549" s="4">
        <v>2.2487124000000001</v>
      </c>
      <c r="L549" s="4">
        <v>1.2500000000000001E-2</v>
      </c>
      <c r="M549" s="4">
        <v>2.88</v>
      </c>
      <c r="N549" s="4">
        <v>50.751393550000003</v>
      </c>
      <c r="O549" s="4">
        <f t="shared" si="106"/>
        <v>7.9238918771271942</v>
      </c>
      <c r="P549" s="4">
        <f t="shared" si="107"/>
        <v>30.941860018103274</v>
      </c>
      <c r="Q549" s="4">
        <f t="shared" si="111"/>
        <v>78.592324445982314</v>
      </c>
      <c r="R549" s="4">
        <f t="shared" si="108"/>
        <v>3594.2211705995564</v>
      </c>
      <c r="S549" s="4">
        <f t="shared" si="109"/>
        <v>8637.8783239595214</v>
      </c>
      <c r="T549" s="4">
        <f t="shared" si="110"/>
        <v>22890.377558492732</v>
      </c>
      <c r="U549" s="4">
        <v>158</v>
      </c>
      <c r="V549" s="4">
        <v>4.2999999999999997E-2</v>
      </c>
      <c r="W549" s="4">
        <v>0</v>
      </c>
    </row>
    <row r="550" spans="1:25" x14ac:dyDescent="0.25">
      <c r="A550" s="4" t="s">
        <v>129</v>
      </c>
      <c r="B550" s="4" t="s">
        <v>130</v>
      </c>
      <c r="C550" s="4">
        <v>9</v>
      </c>
      <c r="D550" s="4">
        <v>2</v>
      </c>
      <c r="E550" s="4">
        <f t="shared" si="103"/>
        <v>18</v>
      </c>
      <c r="F550" s="4">
        <v>2643.5952900000002</v>
      </c>
      <c r="G550" s="4">
        <v>7005.5275179999999</v>
      </c>
      <c r="H550" s="4">
        <v>1100</v>
      </c>
      <c r="I550" s="4">
        <v>1.1000000000000001</v>
      </c>
      <c r="J550" s="4">
        <v>1.1000000000000001E-3</v>
      </c>
      <c r="K550" s="4">
        <v>2.4250820000000002</v>
      </c>
      <c r="L550" s="4">
        <v>1.2500000000000001E-2</v>
      </c>
      <c r="M550" s="4">
        <v>2.88</v>
      </c>
      <c r="N550" s="4">
        <v>52.099584669999999</v>
      </c>
      <c r="O550" s="4">
        <f t="shared" si="106"/>
        <v>9.9763005497434492</v>
      </c>
      <c r="P550" s="4">
        <f t="shared" si="107"/>
        <v>33.518100392532268</v>
      </c>
      <c r="Q550" s="4">
        <f t="shared" si="111"/>
        <v>85.135974997031965</v>
      </c>
      <c r="R550" s="4">
        <f t="shared" si="108"/>
        <v>4525.1791917625033</v>
      </c>
      <c r="S550" s="4">
        <f t="shared" si="109"/>
        <v>10875.220359919498</v>
      </c>
      <c r="T550" s="4">
        <f t="shared" si="110"/>
        <v>28819.33395378667</v>
      </c>
      <c r="U550" s="4">
        <v>158</v>
      </c>
      <c r="V550" s="4">
        <v>4.2999999999999997E-2</v>
      </c>
      <c r="W550" s="4">
        <v>0</v>
      </c>
    </row>
    <row r="551" spans="1:25" x14ac:dyDescent="0.25">
      <c r="A551" s="4" t="s">
        <v>129</v>
      </c>
      <c r="B551" s="4" t="s">
        <v>130</v>
      </c>
      <c r="C551" s="4">
        <v>10</v>
      </c>
      <c r="D551" s="4">
        <v>2</v>
      </c>
      <c r="E551" s="4">
        <f t="shared" si="103"/>
        <v>20</v>
      </c>
      <c r="F551" s="4">
        <v>3076.18361</v>
      </c>
      <c r="G551" s="4">
        <v>8151.8865660000001</v>
      </c>
      <c r="H551" s="4">
        <v>1280</v>
      </c>
      <c r="I551" s="4">
        <v>1.28</v>
      </c>
      <c r="J551" s="4">
        <v>1.2800000000000001E-3</v>
      </c>
      <c r="K551" s="4">
        <v>2.8219135999999998</v>
      </c>
      <c r="L551" s="4">
        <v>1.2500000000000001E-2</v>
      </c>
      <c r="M551" s="4">
        <v>2.88</v>
      </c>
      <c r="N551" s="4">
        <v>54.91455706</v>
      </c>
      <c r="O551" s="4">
        <f t="shared" si="106"/>
        <v>12.139788251601704</v>
      </c>
      <c r="P551" s="4">
        <f t="shared" si="107"/>
        <v>35.882043698344752</v>
      </c>
      <c r="Q551" s="4">
        <f t="shared" si="111"/>
        <v>91.140390993795677</v>
      </c>
      <c r="R551" s="4">
        <f t="shared" si="108"/>
        <v>5506.5218729766148</v>
      </c>
      <c r="S551" s="4">
        <f t="shared" si="109"/>
        <v>13233.650259496793</v>
      </c>
      <c r="T551" s="4">
        <f t="shared" si="110"/>
        <v>35069.1731876665</v>
      </c>
      <c r="U551" s="4">
        <v>158</v>
      </c>
      <c r="V551" s="4">
        <v>4.2999999999999997E-2</v>
      </c>
      <c r="W551" s="4">
        <v>0</v>
      </c>
    </row>
    <row r="552" spans="1:25" x14ac:dyDescent="0.25">
      <c r="A552" s="4" t="s">
        <v>131</v>
      </c>
      <c r="B552" s="4" t="s">
        <v>132</v>
      </c>
      <c r="C552" s="4">
        <v>1</v>
      </c>
      <c r="D552" s="4">
        <v>2</v>
      </c>
      <c r="E552" s="4">
        <f t="shared" si="103"/>
        <v>2</v>
      </c>
      <c r="F552" s="4">
        <v>476.02739730000002</v>
      </c>
      <c r="G552" s="4">
        <v>1261.4726029999999</v>
      </c>
      <c r="H552" s="4">
        <v>198.07499999999999</v>
      </c>
      <c r="I552" s="4">
        <v>0.198075</v>
      </c>
      <c r="J552" s="4">
        <v>1.98075E-4</v>
      </c>
      <c r="K552" s="4">
        <v>0.43668010699999998</v>
      </c>
      <c r="L552" s="4">
        <v>1.4E-2</v>
      </c>
      <c r="M552" s="4">
        <v>2.9</v>
      </c>
      <c r="N552" s="4">
        <v>26.99457061</v>
      </c>
      <c r="O552" s="4">
        <f t="shared" si="106"/>
        <v>8.0479844273819684E-2</v>
      </c>
      <c r="P552" s="4">
        <f t="shared" si="107"/>
        <v>5.9316432662091669</v>
      </c>
      <c r="Q552" s="4">
        <f t="shared" si="111"/>
        <v>15.066373896171283</v>
      </c>
      <c r="R552" s="4">
        <f t="shared" si="108"/>
        <v>36.505086715089078</v>
      </c>
      <c r="S552" s="4">
        <f t="shared" si="109"/>
        <v>87.731522987476765</v>
      </c>
      <c r="T552" s="4">
        <f t="shared" si="110"/>
        <v>232.48853591681342</v>
      </c>
      <c r="U552" s="4">
        <v>45.7</v>
      </c>
      <c r="V552" s="4">
        <v>0.2</v>
      </c>
      <c r="W552" s="4">
        <v>0</v>
      </c>
      <c r="Y552" s="4" t="s">
        <v>728</v>
      </c>
    </row>
    <row r="553" spans="1:25" x14ac:dyDescent="0.25">
      <c r="A553" s="4" t="s">
        <v>131</v>
      </c>
      <c r="B553" s="4" t="s">
        <v>132</v>
      </c>
      <c r="C553" s="4">
        <v>2</v>
      </c>
      <c r="D553" s="4">
        <v>2</v>
      </c>
      <c r="E553" s="4">
        <f t="shared" si="103"/>
        <v>4</v>
      </c>
      <c r="F553" s="4">
        <v>1129.488104</v>
      </c>
      <c r="G553" s="4">
        <v>2993.143474</v>
      </c>
      <c r="H553" s="4">
        <v>469.98000009999998</v>
      </c>
      <c r="I553" s="4">
        <v>0.46998000000000001</v>
      </c>
      <c r="J553" s="4">
        <v>4.6998E-4</v>
      </c>
      <c r="K553" s="4">
        <v>1.036127308</v>
      </c>
      <c r="L553" s="4">
        <v>1.4E-2</v>
      </c>
      <c r="M553" s="4">
        <v>2.9</v>
      </c>
      <c r="N553" s="4">
        <v>36.364102760000002</v>
      </c>
      <c r="O553" s="4">
        <f t="shared" si="106"/>
        <v>0.35629213680593108</v>
      </c>
      <c r="P553" s="4">
        <f t="shared" si="107"/>
        <v>9.9077426534814865</v>
      </c>
      <c r="Q553" s="4">
        <f t="shared" si="111"/>
        <v>25.165666339842975</v>
      </c>
      <c r="R553" s="4">
        <f t="shared" si="108"/>
        <v>161.61158694284325</v>
      </c>
      <c r="S553" s="4">
        <f t="shared" si="109"/>
        <v>388.39602725989727</v>
      </c>
      <c r="T553" s="4">
        <f t="shared" si="110"/>
        <v>1029.2494722387278</v>
      </c>
      <c r="U553" s="4">
        <v>45.7</v>
      </c>
      <c r="V553" s="4">
        <v>0.2</v>
      </c>
      <c r="W553" s="4">
        <v>0</v>
      </c>
    </row>
    <row r="554" spans="1:25" x14ac:dyDescent="0.25">
      <c r="A554" s="4" t="s">
        <v>131</v>
      </c>
      <c r="B554" s="4" t="s">
        <v>132</v>
      </c>
      <c r="C554" s="4">
        <v>3</v>
      </c>
      <c r="D554" s="4">
        <v>2</v>
      </c>
      <c r="E554" s="4">
        <f t="shared" si="103"/>
        <v>6</v>
      </c>
      <c r="F554" s="4">
        <v>1548.9065129999999</v>
      </c>
      <c r="G554" s="4">
        <v>4104.6022599999997</v>
      </c>
      <c r="H554" s="4">
        <v>644.50000009999997</v>
      </c>
      <c r="I554" s="4">
        <v>0.64449999999999996</v>
      </c>
      <c r="J554" s="4">
        <v>6.445E-4</v>
      </c>
      <c r="K554" s="4">
        <v>1.4208775899999999</v>
      </c>
      <c r="L554" s="4">
        <v>1.4E-2</v>
      </c>
      <c r="M554" s="4">
        <v>2.9</v>
      </c>
      <c r="N554" s="4">
        <v>40.547469309999997</v>
      </c>
      <c r="O554" s="4">
        <f t="shared" si="106"/>
        <v>0.71097215166475058</v>
      </c>
      <c r="P554" s="4">
        <f t="shared" si="107"/>
        <v>12.573001777800146</v>
      </c>
      <c r="Q554" s="4">
        <f t="shared" si="111"/>
        <v>31.935424515612372</v>
      </c>
      <c r="R554" s="4">
        <f t="shared" si="108"/>
        <v>322.49192680133109</v>
      </c>
      <c r="S554" s="4">
        <f t="shared" si="109"/>
        <v>775.03467147640254</v>
      </c>
      <c r="T554" s="4">
        <f t="shared" si="110"/>
        <v>2053.8418794124668</v>
      </c>
      <c r="U554" s="4">
        <v>45.7</v>
      </c>
      <c r="V554" s="4">
        <v>0.2</v>
      </c>
      <c r="W554" s="4">
        <v>0</v>
      </c>
    </row>
    <row r="555" spans="1:25" x14ac:dyDescent="0.25">
      <c r="A555" s="4" t="s">
        <v>131</v>
      </c>
      <c r="B555" s="4" t="s">
        <v>132</v>
      </c>
      <c r="C555" s="4">
        <v>4</v>
      </c>
      <c r="D555" s="4">
        <v>2</v>
      </c>
      <c r="E555" s="4">
        <f t="shared" si="103"/>
        <v>8</v>
      </c>
      <c r="F555" s="4">
        <v>2095.4578219999999</v>
      </c>
      <c r="G555" s="4">
        <v>5552.9632300000003</v>
      </c>
      <c r="H555" s="4">
        <v>871.91999969999995</v>
      </c>
      <c r="I555" s="4">
        <v>0.87192000000000003</v>
      </c>
      <c r="J555" s="4">
        <v>8.7191999999999999E-4</v>
      </c>
      <c r="K555" s="4">
        <v>1.92225227</v>
      </c>
      <c r="L555" s="4">
        <v>1.4E-2</v>
      </c>
      <c r="M555" s="4">
        <v>2.9</v>
      </c>
      <c r="N555" s="4">
        <v>45.001154579999998</v>
      </c>
      <c r="O555" s="4">
        <f t="shared" si="106"/>
        <v>1.0451784700884894</v>
      </c>
      <c r="P555" s="4">
        <f t="shared" si="107"/>
        <v>14.359578396710337</v>
      </c>
      <c r="Q555" s="4">
        <f t="shared" si="111"/>
        <v>36.473329127644256</v>
      </c>
      <c r="R555" s="4">
        <f t="shared" si="108"/>
        <v>474.0855431269286</v>
      </c>
      <c r="S555" s="4">
        <f t="shared" si="109"/>
        <v>1139.3548260680811</v>
      </c>
      <c r="T555" s="4">
        <f t="shared" si="110"/>
        <v>3019.2902890804148</v>
      </c>
      <c r="U555" s="4">
        <v>45.7</v>
      </c>
      <c r="V555" s="4">
        <v>0.2</v>
      </c>
      <c r="W555" s="4">
        <v>0</v>
      </c>
    </row>
    <row r="556" spans="1:25" x14ac:dyDescent="0.25">
      <c r="A556" s="4" t="s">
        <v>131</v>
      </c>
      <c r="B556" s="4" t="s">
        <v>132</v>
      </c>
      <c r="C556" s="4">
        <v>5</v>
      </c>
      <c r="D556" s="4">
        <v>2</v>
      </c>
      <c r="E556" s="4">
        <f t="shared" si="103"/>
        <v>10</v>
      </c>
      <c r="F556" s="4">
        <v>2636.890171</v>
      </c>
      <c r="G556" s="4">
        <v>6987.7589529999996</v>
      </c>
      <c r="H556" s="4">
        <v>1097.21</v>
      </c>
      <c r="I556" s="4">
        <v>1.09721</v>
      </c>
      <c r="J556" s="4">
        <v>1.0972099999999999E-3</v>
      </c>
      <c r="K556" s="4">
        <v>2.418931111</v>
      </c>
      <c r="L556" s="4">
        <v>1.4E-2</v>
      </c>
      <c r="M556" s="4">
        <v>2.9</v>
      </c>
      <c r="N556" s="4">
        <v>48.712674319999998</v>
      </c>
      <c r="O556" s="4">
        <f t="shared" si="106"/>
        <v>1.3184910861486607</v>
      </c>
      <c r="P556" s="4">
        <f t="shared" si="107"/>
        <v>15.557156518144412</v>
      </c>
      <c r="Q556" s="4">
        <f t="shared" si="111"/>
        <v>39.515177556086805</v>
      </c>
      <c r="R556" s="4">
        <f t="shared" si="108"/>
        <v>598.05820783112767</v>
      </c>
      <c r="S556" s="4">
        <f t="shared" si="109"/>
        <v>1437.2944192048249</v>
      </c>
      <c r="T556" s="4">
        <f t="shared" si="110"/>
        <v>3808.8302108927855</v>
      </c>
      <c r="U556" s="4">
        <v>45.7</v>
      </c>
      <c r="V556" s="4">
        <v>0.2</v>
      </c>
      <c r="W556" s="4">
        <v>0</v>
      </c>
    </row>
    <row r="557" spans="1:25" x14ac:dyDescent="0.25">
      <c r="A557" s="4" t="s">
        <v>131</v>
      </c>
      <c r="B557" s="4" t="s">
        <v>132</v>
      </c>
      <c r="C557" s="4">
        <v>6</v>
      </c>
      <c r="D557" s="4">
        <v>2</v>
      </c>
      <c r="E557" s="4">
        <f t="shared" si="103"/>
        <v>12</v>
      </c>
      <c r="F557" s="4">
        <v>2919.850997</v>
      </c>
      <c r="G557" s="4">
        <v>7737.6051429999998</v>
      </c>
      <c r="H557" s="4">
        <v>1214.95</v>
      </c>
      <c r="I557" s="4">
        <v>1.21495</v>
      </c>
      <c r="J557" s="4">
        <v>1.21495E-3</v>
      </c>
      <c r="K557" s="4">
        <v>2.678503069</v>
      </c>
      <c r="L557" s="4">
        <v>1.4E-2</v>
      </c>
      <c r="M557" s="4">
        <v>2.9</v>
      </c>
      <c r="N557" s="4">
        <v>50.45532687</v>
      </c>
      <c r="O557" s="4">
        <f t="shared" si="106"/>
        <v>1.5256142830221278</v>
      </c>
      <c r="P557" s="4">
        <f t="shared" si="107"/>
        <v>16.359917139635375</v>
      </c>
      <c r="Q557" s="4">
        <f t="shared" si="111"/>
        <v>41.554189534673853</v>
      </c>
      <c r="R557" s="4">
        <f t="shared" si="108"/>
        <v>692.00782131257438</v>
      </c>
      <c r="S557" s="4">
        <f t="shared" si="109"/>
        <v>1663.0805607127479</v>
      </c>
      <c r="T557" s="4">
        <f t="shared" si="110"/>
        <v>4407.1634858887819</v>
      </c>
      <c r="U557" s="4">
        <v>45.7</v>
      </c>
      <c r="V557" s="4">
        <v>0.2</v>
      </c>
      <c r="W557" s="4">
        <v>0</v>
      </c>
    </row>
    <row r="558" spans="1:25" x14ac:dyDescent="0.25">
      <c r="A558" s="4" t="s">
        <v>131</v>
      </c>
      <c r="B558" s="4" t="s">
        <v>132</v>
      </c>
      <c r="C558" s="4">
        <v>7</v>
      </c>
      <c r="D558" s="4">
        <v>2</v>
      </c>
      <c r="E558" s="4">
        <f t="shared" si="103"/>
        <v>14</v>
      </c>
      <c r="F558" s="4">
        <v>3445.5659700000001</v>
      </c>
      <c r="G558" s="4">
        <v>9130.7498190000006</v>
      </c>
      <c r="H558" s="4">
        <v>1433.7</v>
      </c>
      <c r="I558" s="4">
        <v>1.4337</v>
      </c>
      <c r="J558" s="4">
        <v>1.4337E-3</v>
      </c>
      <c r="K558" s="4">
        <v>3.1607636939999999</v>
      </c>
      <c r="L558" s="4">
        <v>1.4E-2</v>
      </c>
      <c r="M558" s="4">
        <v>2.9</v>
      </c>
      <c r="N558" s="4">
        <v>53.419532879999998</v>
      </c>
      <c r="O558" s="4">
        <f t="shared" si="106"/>
        <v>1.6757287015856983</v>
      </c>
      <c r="P558" s="4">
        <f t="shared" si="107"/>
        <v>16.898023676388796</v>
      </c>
      <c r="Q558" s="4">
        <f t="shared" si="111"/>
        <v>42.920980138027545</v>
      </c>
      <c r="R558" s="4">
        <f t="shared" si="108"/>
        <v>760.09865717706373</v>
      </c>
      <c r="S558" s="4">
        <f t="shared" si="109"/>
        <v>1826.7211179453586</v>
      </c>
      <c r="T558" s="4">
        <f t="shared" si="110"/>
        <v>4840.8109625552006</v>
      </c>
      <c r="U558" s="4">
        <v>45.7</v>
      </c>
      <c r="V558" s="4">
        <v>0.2</v>
      </c>
      <c r="W558" s="4">
        <v>0</v>
      </c>
    </row>
    <row r="559" spans="1:25" x14ac:dyDescent="0.25">
      <c r="A559" s="4" t="s">
        <v>131</v>
      </c>
      <c r="B559" s="4" t="s">
        <v>132</v>
      </c>
      <c r="C559" s="4">
        <v>8</v>
      </c>
      <c r="D559" s="4">
        <v>2</v>
      </c>
      <c r="E559" s="4">
        <f t="shared" si="103"/>
        <v>16</v>
      </c>
      <c r="F559" s="4">
        <v>3970.9204519999998</v>
      </c>
      <c r="G559" s="4">
        <v>10522.939200000001</v>
      </c>
      <c r="H559" s="4">
        <v>1652.3</v>
      </c>
      <c r="I559" s="4">
        <v>1.6523000000000001</v>
      </c>
      <c r="J559" s="4">
        <v>1.6523E-3</v>
      </c>
      <c r="K559" s="4">
        <v>3.6426936259999998</v>
      </c>
      <c r="L559" s="4">
        <v>1.4E-2</v>
      </c>
      <c r="M559" s="4">
        <v>2.9</v>
      </c>
      <c r="N559" s="4">
        <v>56.098600009999998</v>
      </c>
      <c r="O559" s="4">
        <f t="shared" si="106"/>
        <v>1.7815785625344518</v>
      </c>
      <c r="P559" s="4">
        <f t="shared" si="107"/>
        <v>17.258727274877426</v>
      </c>
      <c r="Q559" s="4">
        <f t="shared" si="111"/>
        <v>43.837167278188666</v>
      </c>
      <c r="R559" s="4">
        <f t="shared" si="108"/>
        <v>808.11140356816679</v>
      </c>
      <c r="S559" s="4">
        <f t="shared" si="109"/>
        <v>1942.1086363089805</v>
      </c>
      <c r="T559" s="4">
        <f t="shared" si="110"/>
        <v>5146.5878862187983</v>
      </c>
      <c r="U559" s="4">
        <v>45.7</v>
      </c>
      <c r="V559" s="4">
        <v>0.2</v>
      </c>
      <c r="W559" s="4">
        <v>0</v>
      </c>
    </row>
    <row r="560" spans="1:25" x14ac:dyDescent="0.25">
      <c r="A560" s="4" t="s">
        <v>131</v>
      </c>
      <c r="B560" s="4" t="s">
        <v>132</v>
      </c>
      <c r="C560" s="4">
        <v>9</v>
      </c>
      <c r="D560" s="4">
        <v>2</v>
      </c>
      <c r="E560" s="4">
        <f t="shared" si="103"/>
        <v>18</v>
      </c>
      <c r="F560" s="4">
        <v>4109.5890410000002</v>
      </c>
      <c r="G560" s="4">
        <v>10890.410959999999</v>
      </c>
      <c r="H560" s="4">
        <v>1710</v>
      </c>
      <c r="I560" s="4">
        <v>1.71</v>
      </c>
      <c r="J560" s="4">
        <v>1.7099999999999999E-3</v>
      </c>
      <c r="K560" s="4">
        <v>3.7699001999999999</v>
      </c>
      <c r="L560" s="4">
        <v>1.4E-2</v>
      </c>
      <c r="M560" s="4">
        <v>2.9</v>
      </c>
      <c r="N560" s="4">
        <v>56.766542010000002</v>
      </c>
      <c r="O560" s="4">
        <f t="shared" si="106"/>
        <v>1.8549273239369155</v>
      </c>
      <c r="P560" s="4">
        <f t="shared" si="107"/>
        <v>17.50051412762155</v>
      </c>
      <c r="Q560" s="4">
        <f t="shared" si="111"/>
        <v>44.451305884158735</v>
      </c>
      <c r="R560" s="4">
        <f t="shared" si="108"/>
        <v>841.38188165621079</v>
      </c>
      <c r="S560" s="4">
        <f t="shared" si="109"/>
        <v>2022.0665264508791</v>
      </c>
      <c r="T560" s="4">
        <f t="shared" si="110"/>
        <v>5358.4762950948298</v>
      </c>
      <c r="U560" s="4">
        <v>45.7</v>
      </c>
      <c r="V560" s="4">
        <v>0.2</v>
      </c>
      <c r="W560" s="4">
        <v>0</v>
      </c>
    </row>
    <row r="561" spans="1:25" x14ac:dyDescent="0.25">
      <c r="A561" s="4" t="s">
        <v>131</v>
      </c>
      <c r="B561" s="4" t="s">
        <v>132</v>
      </c>
      <c r="C561" s="4">
        <v>10</v>
      </c>
      <c r="D561" s="4">
        <v>2</v>
      </c>
      <c r="E561" s="4">
        <f t="shared" si="103"/>
        <v>20</v>
      </c>
      <c r="F561" s="4">
        <v>4373.9485699999996</v>
      </c>
      <c r="G561" s="4">
        <v>11590.96371</v>
      </c>
      <c r="H561" s="4">
        <v>1820</v>
      </c>
      <c r="I561" s="4">
        <v>1.82</v>
      </c>
      <c r="J561" s="4">
        <v>1.82E-3</v>
      </c>
      <c r="K561" s="4">
        <v>4.0124084</v>
      </c>
      <c r="L561" s="4">
        <v>1.4E-2</v>
      </c>
      <c r="M561" s="4">
        <v>2.9</v>
      </c>
      <c r="N561" s="4">
        <v>58.000099980000002</v>
      </c>
      <c r="O561" s="4">
        <f t="shared" si="106"/>
        <v>1.9051851552504522</v>
      </c>
      <c r="P561" s="4">
        <f t="shared" si="107"/>
        <v>17.662588701883799</v>
      </c>
      <c r="Q561" s="4">
        <f t="shared" si="111"/>
        <v>44.862975302784847</v>
      </c>
      <c r="R561" s="4">
        <f t="shared" si="108"/>
        <v>864.17847758364348</v>
      </c>
      <c r="S561" s="4">
        <f t="shared" si="109"/>
        <v>2076.8528660986385</v>
      </c>
      <c r="T561" s="4">
        <f t="shared" si="110"/>
        <v>5503.6600951613918</v>
      </c>
      <c r="U561" s="4">
        <v>45.7</v>
      </c>
      <c r="V561" s="4">
        <v>0.2</v>
      </c>
      <c r="W561" s="4">
        <v>0</v>
      </c>
    </row>
    <row r="562" spans="1:25" x14ac:dyDescent="0.25">
      <c r="A562" s="4" t="s">
        <v>133</v>
      </c>
      <c r="B562" s="4" t="s">
        <v>134</v>
      </c>
      <c r="C562" s="4">
        <v>1</v>
      </c>
      <c r="D562" s="4">
        <v>3</v>
      </c>
      <c r="E562" s="4">
        <f t="shared" si="103"/>
        <v>3</v>
      </c>
      <c r="F562" s="4">
        <v>350</v>
      </c>
      <c r="G562" s="4">
        <v>927.5</v>
      </c>
      <c r="H562" s="4">
        <v>145.63499999999999</v>
      </c>
      <c r="I562" s="4">
        <v>0.14563499999999999</v>
      </c>
      <c r="J562" s="4">
        <v>1.45635E-4</v>
      </c>
      <c r="K562" s="4">
        <v>0.321069834</v>
      </c>
      <c r="L562" s="4">
        <v>1.2699999999999999E-2</v>
      </c>
      <c r="M562" s="4">
        <v>3.1</v>
      </c>
      <c r="N562" s="4">
        <v>20.394068969999999</v>
      </c>
      <c r="O562" s="4">
        <f t="shared" si="106"/>
        <v>1.0132493897372563</v>
      </c>
      <c r="P562" s="4">
        <f t="shared" si="107"/>
        <v>11.632568048143371</v>
      </c>
      <c r="Q562" s="4">
        <f t="shared" si="111"/>
        <v>29.546722842284161</v>
      </c>
      <c r="R562" s="4">
        <f t="shared" si="108"/>
        <v>459.60273867480845</v>
      </c>
      <c r="S562" s="4">
        <f t="shared" si="109"/>
        <v>1104.5487591319595</v>
      </c>
      <c r="T562" s="4">
        <f t="shared" si="110"/>
        <v>2927.0542116996926</v>
      </c>
      <c r="U562" s="4">
        <v>114</v>
      </c>
      <c r="V562" s="4">
        <v>0.1</v>
      </c>
      <c r="W562" s="4">
        <v>0</v>
      </c>
      <c r="Y562" s="4" t="s">
        <v>728</v>
      </c>
    </row>
    <row r="563" spans="1:25" x14ac:dyDescent="0.25">
      <c r="A563" s="4" t="s">
        <v>133</v>
      </c>
      <c r="B563" s="4" t="s">
        <v>134</v>
      </c>
      <c r="C563" s="4">
        <v>2</v>
      </c>
      <c r="D563" s="4">
        <v>3</v>
      </c>
      <c r="E563" s="4">
        <f t="shared" si="103"/>
        <v>6</v>
      </c>
      <c r="F563" s="4">
        <v>1200</v>
      </c>
      <c r="G563" s="4">
        <v>3180</v>
      </c>
      <c r="H563" s="4">
        <v>499.32</v>
      </c>
      <c r="I563" s="4">
        <v>0.49931999999999999</v>
      </c>
      <c r="J563" s="4">
        <v>4.9932000000000004E-4</v>
      </c>
      <c r="K563" s="4">
        <v>1.100810858</v>
      </c>
      <c r="L563" s="4">
        <v>1.2699999999999999E-2</v>
      </c>
      <c r="M563" s="4">
        <v>3.1</v>
      </c>
      <c r="N563" s="4">
        <v>30.347369</v>
      </c>
      <c r="O563" s="4">
        <f t="shared" si="106"/>
        <v>5.650045747883131</v>
      </c>
      <c r="P563" s="4">
        <f t="shared" si="107"/>
        <v>20.250186411527949</v>
      </c>
      <c r="Q563" s="4">
        <f t="shared" si="111"/>
        <v>51.435473485280994</v>
      </c>
      <c r="R563" s="4">
        <f t="shared" si="108"/>
        <v>2562.820689226774</v>
      </c>
      <c r="S563" s="4">
        <f t="shared" si="109"/>
        <v>6159.1460928305069</v>
      </c>
      <c r="T563" s="4">
        <f t="shared" si="110"/>
        <v>16321.737146000843</v>
      </c>
      <c r="U563" s="4">
        <v>114</v>
      </c>
      <c r="V563" s="4">
        <v>0.1</v>
      </c>
      <c r="W563" s="4">
        <v>0</v>
      </c>
    </row>
    <row r="564" spans="1:25" x14ac:dyDescent="0.25">
      <c r="A564" s="4" t="s">
        <v>133</v>
      </c>
      <c r="B564" s="4" t="s">
        <v>134</v>
      </c>
      <c r="C564" s="4">
        <v>3</v>
      </c>
      <c r="D564" s="4">
        <v>3</v>
      </c>
      <c r="E564" s="4">
        <f t="shared" si="103"/>
        <v>9</v>
      </c>
      <c r="F564" s="4">
        <v>1800</v>
      </c>
      <c r="G564" s="4">
        <v>4770</v>
      </c>
      <c r="H564" s="4">
        <v>748.98</v>
      </c>
      <c r="I564" s="4">
        <v>0.74897999999999998</v>
      </c>
      <c r="J564" s="4">
        <v>7.4898E-4</v>
      </c>
      <c r="K564" s="4">
        <v>1.6512162880000001</v>
      </c>
      <c r="L564" s="4">
        <v>1.2699999999999999E-2</v>
      </c>
      <c r="M564" s="4">
        <v>3.1</v>
      </c>
      <c r="N564" s="4">
        <v>34.587938440000002</v>
      </c>
      <c r="O564" s="4">
        <f t="shared" si="106"/>
        <v>13.212613096263208</v>
      </c>
      <c r="P564" s="4">
        <f t="shared" si="107"/>
        <v>26.634275114004609</v>
      </c>
      <c r="Q564" s="4">
        <f t="shared" si="111"/>
        <v>67.651058789571707</v>
      </c>
      <c r="R564" s="4">
        <f t="shared" si="108"/>
        <v>5993.1476155814644</v>
      </c>
      <c r="S564" s="4">
        <f t="shared" si="109"/>
        <v>14403.142551265233</v>
      </c>
      <c r="T564" s="4">
        <f t="shared" si="110"/>
        <v>38168.327760852866</v>
      </c>
      <c r="U564" s="4">
        <v>114</v>
      </c>
      <c r="V564" s="4">
        <v>0.1</v>
      </c>
      <c r="W564" s="4">
        <v>0</v>
      </c>
    </row>
    <row r="565" spans="1:25" x14ac:dyDescent="0.25">
      <c r="A565" s="4" t="s">
        <v>133</v>
      </c>
      <c r="B565" s="4" t="s">
        <v>134</v>
      </c>
      <c r="C565" s="4">
        <v>4</v>
      </c>
      <c r="D565" s="4">
        <v>3</v>
      </c>
      <c r="E565" s="4">
        <f t="shared" ref="E565:E591" si="112">C565*D565</f>
        <v>12</v>
      </c>
      <c r="F565" s="4">
        <v>3129.99</v>
      </c>
      <c r="G565" s="4">
        <v>8294.48</v>
      </c>
      <c r="H565" s="4">
        <v>1302.388839</v>
      </c>
      <c r="I565" s="4">
        <v>1.302388839</v>
      </c>
      <c r="J565" s="4">
        <v>1.3023889999999999E-3</v>
      </c>
      <c r="K565" s="4">
        <v>2.8712724820000002</v>
      </c>
      <c r="L565" s="4">
        <v>1.2699999999999999E-2</v>
      </c>
      <c r="M565" s="4">
        <v>3.1</v>
      </c>
      <c r="N565" s="4">
        <v>41.345787909999999</v>
      </c>
      <c r="O565" s="4">
        <f t="shared" si="106"/>
        <v>21.930454529672875</v>
      </c>
      <c r="P565" s="4">
        <f t="shared" si="107"/>
        <v>31.363724347247629</v>
      </c>
      <c r="Q565" s="4">
        <f t="shared" si="111"/>
        <v>79.663859842008975</v>
      </c>
      <c r="R565" s="4">
        <f t="shared" si="108"/>
        <v>9947.4986753603225</v>
      </c>
      <c r="S565" s="4">
        <f t="shared" si="109"/>
        <v>23906.509674021447</v>
      </c>
      <c r="T565" s="4">
        <f t="shared" si="110"/>
        <v>63352.25063615683</v>
      </c>
      <c r="U565" s="4">
        <v>114</v>
      </c>
      <c r="V565" s="4">
        <v>0.1</v>
      </c>
      <c r="W565" s="4">
        <v>0</v>
      </c>
    </row>
    <row r="566" spans="1:25" x14ac:dyDescent="0.25">
      <c r="A566" s="4" t="s">
        <v>133</v>
      </c>
      <c r="B566" s="4" t="s">
        <v>134</v>
      </c>
      <c r="C566" s="4">
        <v>5</v>
      </c>
      <c r="D566" s="4">
        <v>3</v>
      </c>
      <c r="E566" s="4">
        <f t="shared" si="112"/>
        <v>15</v>
      </c>
      <c r="F566" s="4">
        <v>7000</v>
      </c>
      <c r="G566" s="4">
        <v>18550</v>
      </c>
      <c r="H566" s="4">
        <v>2912.7</v>
      </c>
      <c r="I566" s="4">
        <v>2.9127000000000001</v>
      </c>
      <c r="J566" s="4">
        <v>2.9126999999999998E-3</v>
      </c>
      <c r="K566" s="4">
        <v>6.4213966740000004</v>
      </c>
      <c r="L566" s="4">
        <v>1.2699999999999999E-2</v>
      </c>
      <c r="M566" s="4">
        <v>3.1</v>
      </c>
      <c r="N566" s="4">
        <v>53.603232339999998</v>
      </c>
      <c r="O566" s="4">
        <f t="shared" si="106"/>
        <v>30.452441187409729</v>
      </c>
      <c r="P566" s="4">
        <f t="shared" si="107"/>
        <v>34.867386513023227</v>
      </c>
      <c r="Q566" s="4">
        <f t="shared" si="111"/>
        <v>88.563161743079007</v>
      </c>
      <c r="R566" s="4">
        <f t="shared" si="108"/>
        <v>13813.011397614886</v>
      </c>
      <c r="S566" s="4">
        <f t="shared" si="109"/>
        <v>33196.374423491674</v>
      </c>
      <c r="T566" s="4">
        <f t="shared" si="110"/>
        <v>87970.392222252936</v>
      </c>
      <c r="U566" s="4">
        <v>114</v>
      </c>
      <c r="V566" s="4">
        <v>0.1</v>
      </c>
      <c r="W566" s="4">
        <v>0</v>
      </c>
    </row>
    <row r="567" spans="1:25" x14ac:dyDescent="0.25">
      <c r="A567" s="4" t="s">
        <v>133</v>
      </c>
      <c r="B567" s="4" t="s">
        <v>134</v>
      </c>
      <c r="C567" s="4">
        <v>6</v>
      </c>
      <c r="D567" s="4">
        <v>3</v>
      </c>
      <c r="E567" s="4">
        <f t="shared" si="112"/>
        <v>18</v>
      </c>
      <c r="F567" s="4">
        <v>9000</v>
      </c>
      <c r="G567" s="4">
        <v>23850</v>
      </c>
      <c r="H567" s="4">
        <v>3744.9</v>
      </c>
      <c r="I567" s="4">
        <v>3.7448999999999999</v>
      </c>
      <c r="J567" s="4">
        <v>3.7448999999999998E-3</v>
      </c>
      <c r="K567" s="4">
        <v>8.2560814380000007</v>
      </c>
      <c r="L567" s="4">
        <v>1.2699999999999999E-2</v>
      </c>
      <c r="M567" s="4">
        <v>3.1</v>
      </c>
      <c r="N567" s="4">
        <v>58.129805840000003</v>
      </c>
      <c r="O567" s="4">
        <f t="shared" si="106"/>
        <v>38.044210688328377</v>
      </c>
      <c r="P567" s="4">
        <f t="shared" si="107"/>
        <v>37.462963284542965</v>
      </c>
      <c r="Q567" s="4">
        <f t="shared" si="111"/>
        <v>95.155926742739126</v>
      </c>
      <c r="R567" s="4">
        <f t="shared" si="108"/>
        <v>17256.584213301328</v>
      </c>
      <c r="S567" s="4">
        <f t="shared" si="109"/>
        <v>41472.204309784494</v>
      </c>
      <c r="T567" s="4">
        <f t="shared" si="110"/>
        <v>109901.3414209289</v>
      </c>
      <c r="U567" s="4">
        <v>114</v>
      </c>
      <c r="V567" s="4">
        <v>0.1</v>
      </c>
      <c r="W567" s="4">
        <v>0</v>
      </c>
    </row>
    <row r="568" spans="1:25" x14ac:dyDescent="0.25">
      <c r="A568" s="4" t="s">
        <v>133</v>
      </c>
      <c r="B568" s="4" t="s">
        <v>134</v>
      </c>
      <c r="C568" s="4">
        <v>7</v>
      </c>
      <c r="D568" s="4">
        <v>3</v>
      </c>
      <c r="E568" s="4">
        <f t="shared" si="112"/>
        <v>21</v>
      </c>
      <c r="F568" s="4">
        <v>13000</v>
      </c>
      <c r="G568" s="4">
        <v>34450</v>
      </c>
      <c r="H568" s="4">
        <v>5409.3</v>
      </c>
      <c r="I568" s="4">
        <v>5.4093</v>
      </c>
      <c r="J568" s="4">
        <v>5.4092999999999997E-3</v>
      </c>
      <c r="K568" s="4">
        <v>11.92545097</v>
      </c>
      <c r="L568" s="4">
        <v>1.2699999999999999E-2</v>
      </c>
      <c r="M568" s="4">
        <v>3.1</v>
      </c>
      <c r="N568" s="4">
        <v>65.450847319999994</v>
      </c>
      <c r="O568" s="4">
        <f t="shared" si="106"/>
        <v>44.429910633084837</v>
      </c>
      <c r="P568" s="4">
        <f t="shared" si="107"/>
        <v>39.385813850063023</v>
      </c>
      <c r="Q568" s="4">
        <f t="shared" si="111"/>
        <v>100.03996717916007</v>
      </c>
      <c r="R568" s="4">
        <f t="shared" si="108"/>
        <v>20153.092430026416</v>
      </c>
      <c r="S568" s="4">
        <f t="shared" si="109"/>
        <v>48433.291107970232</v>
      </c>
      <c r="T568" s="4">
        <f t="shared" si="110"/>
        <v>128348.22143612111</v>
      </c>
      <c r="U568" s="4">
        <v>114</v>
      </c>
      <c r="V568" s="4">
        <v>0.1</v>
      </c>
      <c r="W568" s="4">
        <v>0</v>
      </c>
    </row>
    <row r="569" spans="1:25" x14ac:dyDescent="0.25">
      <c r="A569" s="4" t="s">
        <v>133</v>
      </c>
      <c r="B569" s="4" t="s">
        <v>134</v>
      </c>
      <c r="C569" s="4">
        <v>8</v>
      </c>
      <c r="D569" s="4">
        <v>3</v>
      </c>
      <c r="E569" s="4">
        <f t="shared" si="112"/>
        <v>24</v>
      </c>
      <c r="F569" s="4">
        <v>18000</v>
      </c>
      <c r="G569" s="4">
        <v>40770</v>
      </c>
      <c r="H569" s="4">
        <v>7489.8</v>
      </c>
      <c r="I569" s="4">
        <v>7.4897999999999998</v>
      </c>
      <c r="J569" s="4">
        <v>7.4897999999999996E-3</v>
      </c>
      <c r="K569" s="4">
        <v>16.512162880000002</v>
      </c>
      <c r="L569" s="4">
        <v>1.2699999999999999E-2</v>
      </c>
      <c r="M569" s="4">
        <v>3.1</v>
      </c>
      <c r="N569" s="4">
        <v>72.695130840000004</v>
      </c>
      <c r="O569" s="4">
        <f t="shared" si="106"/>
        <v>49.603030832113362</v>
      </c>
      <c r="P569" s="4">
        <f t="shared" si="107"/>
        <v>40.81029658464842</v>
      </c>
      <c r="Q569" s="4">
        <f t="shared" si="111"/>
        <v>103.65815332500698</v>
      </c>
      <c r="R569" s="4">
        <f t="shared" si="108"/>
        <v>22499.58307196404</v>
      </c>
      <c r="S569" s="4">
        <f t="shared" si="109"/>
        <v>54072.538024426911</v>
      </c>
      <c r="T569" s="4">
        <f t="shared" si="110"/>
        <v>143292.22576473129</v>
      </c>
      <c r="U569" s="4">
        <v>114</v>
      </c>
      <c r="V569" s="4">
        <v>0.1</v>
      </c>
      <c r="W569" s="4">
        <v>0</v>
      </c>
    </row>
    <row r="570" spans="1:25" x14ac:dyDescent="0.25">
      <c r="A570" s="4" t="s">
        <v>133</v>
      </c>
      <c r="B570" s="4" t="s">
        <v>134</v>
      </c>
      <c r="C570" s="4">
        <v>9</v>
      </c>
      <c r="D570" s="4">
        <v>3</v>
      </c>
      <c r="E570" s="4">
        <f t="shared" si="112"/>
        <v>27</v>
      </c>
      <c r="F570" s="4">
        <v>30000</v>
      </c>
      <c r="G570" s="4">
        <v>79500</v>
      </c>
      <c r="H570" s="4">
        <v>12483</v>
      </c>
      <c r="I570" s="4">
        <v>12.483000000000001</v>
      </c>
      <c r="J570" s="4">
        <v>1.2482999999999999E-2</v>
      </c>
      <c r="K570" s="4">
        <v>27.52027146</v>
      </c>
      <c r="L570" s="4">
        <v>1.2699999999999999E-2</v>
      </c>
      <c r="M570" s="4">
        <v>3.1</v>
      </c>
      <c r="N570" s="4">
        <v>85.717488009999997</v>
      </c>
      <c r="O570" s="4">
        <f t="shared" si="106"/>
        <v>53.688220868751316</v>
      </c>
      <c r="P570" s="4">
        <f t="shared" si="107"/>
        <v>41.865579349475802</v>
      </c>
      <c r="Q570" s="4">
        <f t="shared" si="111"/>
        <v>106.33857154766854</v>
      </c>
      <c r="R570" s="4">
        <f t="shared" si="108"/>
        <v>24352.596306280138</v>
      </c>
      <c r="S570" s="4">
        <f t="shared" si="109"/>
        <v>58525.826258784276</v>
      </c>
      <c r="T570" s="4">
        <f t="shared" si="110"/>
        <v>155093.43958577834</v>
      </c>
      <c r="U570" s="4">
        <v>114</v>
      </c>
      <c r="V570" s="4">
        <v>0.1</v>
      </c>
      <c r="W570" s="4">
        <v>0</v>
      </c>
    </row>
    <row r="571" spans="1:25" x14ac:dyDescent="0.25">
      <c r="A571" s="4" t="s">
        <v>133</v>
      </c>
      <c r="B571" s="4" t="s">
        <v>134</v>
      </c>
      <c r="C571" s="4">
        <v>10</v>
      </c>
      <c r="D571" s="4">
        <v>3</v>
      </c>
      <c r="E571" s="4">
        <f t="shared" si="112"/>
        <v>30</v>
      </c>
      <c r="F571" s="4">
        <v>32000</v>
      </c>
      <c r="G571" s="4">
        <v>85500</v>
      </c>
      <c r="H571" s="4">
        <v>13315.2</v>
      </c>
      <c r="I571" s="4">
        <v>13.315200000000001</v>
      </c>
      <c r="J571" s="4">
        <v>1.3315199999999999E-2</v>
      </c>
      <c r="K571" s="4">
        <v>29.354956219999998</v>
      </c>
      <c r="L571" s="4">
        <v>1.2699999999999999E-2</v>
      </c>
      <c r="M571" s="4">
        <v>3.1</v>
      </c>
      <c r="N571" s="4">
        <v>87.520735579999993</v>
      </c>
      <c r="O571" s="4">
        <f t="shared" si="106"/>
        <v>56.857453685651627</v>
      </c>
      <c r="P571" s="4">
        <f t="shared" si="107"/>
        <v>42.647352049631301</v>
      </c>
      <c r="Q571" s="4">
        <f t="shared" si="111"/>
        <v>108.32427420606351</v>
      </c>
      <c r="R571" s="4">
        <f t="shared" si="108"/>
        <v>25790.137840376858</v>
      </c>
      <c r="S571" s="4">
        <f t="shared" si="109"/>
        <v>61980.624466178459</v>
      </c>
      <c r="T571" s="4">
        <f t="shared" si="110"/>
        <v>164248.6548353729</v>
      </c>
      <c r="U571" s="4">
        <v>114</v>
      </c>
      <c r="V571" s="4">
        <v>0.1</v>
      </c>
      <c r="W571" s="4">
        <v>0</v>
      </c>
    </row>
    <row r="572" spans="1:25" x14ac:dyDescent="0.25">
      <c r="A572" s="4" t="s">
        <v>135</v>
      </c>
      <c r="B572" s="4" t="s">
        <v>136</v>
      </c>
      <c r="C572" s="4">
        <v>1</v>
      </c>
      <c r="D572" s="4">
        <v>2</v>
      </c>
      <c r="E572" s="4">
        <f t="shared" si="112"/>
        <v>2</v>
      </c>
      <c r="F572" s="4">
        <v>476.02739730000002</v>
      </c>
      <c r="G572" s="4">
        <v>1261.4726029999999</v>
      </c>
      <c r="H572" s="4">
        <v>198.07499999999999</v>
      </c>
      <c r="I572" s="4">
        <v>0.198075</v>
      </c>
      <c r="J572" s="4">
        <v>1.98075E-4</v>
      </c>
      <c r="K572" s="4">
        <v>0.43668010699999998</v>
      </c>
      <c r="L572" s="4">
        <v>1.2E-2</v>
      </c>
      <c r="M572" s="4">
        <v>3</v>
      </c>
      <c r="N572" s="4">
        <v>25.46143086</v>
      </c>
      <c r="O572" s="4">
        <f t="shared" si="106"/>
        <v>3.3956176932488723E-2</v>
      </c>
      <c r="P572" s="4">
        <f t="shared" si="107"/>
        <v>4.2785920807721345</v>
      </c>
      <c r="Q572" s="4">
        <f t="shared" si="111"/>
        <v>10.867623885161221</v>
      </c>
      <c r="R572" s="4">
        <f t="shared" si="108"/>
        <v>15.402281088118915</v>
      </c>
      <c r="S572" s="4">
        <f t="shared" si="109"/>
        <v>37.015816121410516</v>
      </c>
      <c r="T572" s="4">
        <f t="shared" si="110"/>
        <v>98.09191272173787</v>
      </c>
      <c r="U572" s="4">
        <v>60.5</v>
      </c>
      <c r="V572" s="4">
        <v>9.9000000000000005E-2</v>
      </c>
      <c r="W572" s="4">
        <v>0</v>
      </c>
      <c r="Y572" s="4" t="s">
        <v>750</v>
      </c>
    </row>
    <row r="573" spans="1:25" x14ac:dyDescent="0.25">
      <c r="A573" s="4" t="s">
        <v>135</v>
      </c>
      <c r="B573" s="4" t="s">
        <v>136</v>
      </c>
      <c r="C573" s="4">
        <v>2</v>
      </c>
      <c r="D573" s="4">
        <v>2</v>
      </c>
      <c r="E573" s="4">
        <f t="shared" si="112"/>
        <v>4</v>
      </c>
      <c r="F573" s="4">
        <v>1129.488104</v>
      </c>
      <c r="G573" s="4">
        <v>2993.143474</v>
      </c>
      <c r="H573" s="4">
        <v>469.98000009999998</v>
      </c>
      <c r="I573" s="4">
        <v>0.46998000000000001</v>
      </c>
      <c r="J573" s="4">
        <v>4.6998E-4</v>
      </c>
      <c r="K573" s="4">
        <v>1.036127308</v>
      </c>
      <c r="L573" s="4">
        <v>1.2E-2</v>
      </c>
      <c r="M573" s="4">
        <v>3</v>
      </c>
      <c r="N573" s="4">
        <v>33.959871919999998</v>
      </c>
      <c r="O573" s="4">
        <f t="shared" si="106"/>
        <v>0.20483194631379331</v>
      </c>
      <c r="P573" s="4">
        <f t="shared" si="107"/>
        <v>7.7886200377118602</v>
      </c>
      <c r="Q573" s="4">
        <f t="shared" si="111"/>
        <v>19.783094895788125</v>
      </c>
      <c r="R573" s="4">
        <f t="shared" si="108"/>
        <v>92.910318473838259</v>
      </c>
      <c r="S573" s="4">
        <f t="shared" si="109"/>
        <v>223.28843661100279</v>
      </c>
      <c r="T573" s="4">
        <f t="shared" si="110"/>
        <v>591.71435701915743</v>
      </c>
      <c r="U573" s="4">
        <v>60.5</v>
      </c>
      <c r="V573" s="4">
        <v>9.9000000000000005E-2</v>
      </c>
      <c r="W573" s="4">
        <v>0</v>
      </c>
    </row>
    <row r="574" spans="1:25" x14ac:dyDescent="0.25">
      <c r="A574" s="4" t="s">
        <v>135</v>
      </c>
      <c r="B574" s="4" t="s">
        <v>136</v>
      </c>
      <c r="C574" s="4">
        <v>3</v>
      </c>
      <c r="D574" s="4">
        <v>2</v>
      </c>
      <c r="E574" s="4">
        <f t="shared" si="112"/>
        <v>6</v>
      </c>
      <c r="F574" s="4">
        <v>1548.9065129999999</v>
      </c>
      <c r="G574" s="4">
        <v>4104.6022599999997</v>
      </c>
      <c r="H574" s="4">
        <v>644.50000009999997</v>
      </c>
      <c r="I574" s="4">
        <v>0.64449999999999996</v>
      </c>
      <c r="J574" s="4">
        <v>6.445E-4</v>
      </c>
      <c r="K574" s="4">
        <v>1.4208775899999999</v>
      </c>
      <c r="L574" s="4">
        <v>1.2E-2</v>
      </c>
      <c r="M574" s="4">
        <v>3</v>
      </c>
      <c r="N574" s="4">
        <v>37.729457320000002</v>
      </c>
      <c r="O574" s="4">
        <f t="shared" si="106"/>
        <v>0.52635941956984167</v>
      </c>
      <c r="P574" s="4">
        <f t="shared" si="107"/>
        <v>10.66814115725618</v>
      </c>
      <c r="Q574" s="4">
        <f t="shared" si="111"/>
        <v>27.097078539430697</v>
      </c>
      <c r="R574" s="4">
        <f t="shared" si="108"/>
        <v>238.75290053153907</v>
      </c>
      <c r="S574" s="4">
        <f t="shared" si="109"/>
        <v>573.7873120200411</v>
      </c>
      <c r="T574" s="4">
        <f t="shared" si="110"/>
        <v>1520.5363768531088</v>
      </c>
      <c r="U574" s="4">
        <v>60.5</v>
      </c>
      <c r="V574" s="4">
        <v>9.9000000000000005E-2</v>
      </c>
      <c r="W574" s="4">
        <v>0</v>
      </c>
    </row>
    <row r="575" spans="1:25" x14ac:dyDescent="0.25">
      <c r="A575" s="4" t="s">
        <v>135</v>
      </c>
      <c r="B575" s="4" t="s">
        <v>136</v>
      </c>
      <c r="C575" s="4">
        <v>4</v>
      </c>
      <c r="D575" s="4">
        <v>2</v>
      </c>
      <c r="E575" s="4">
        <f t="shared" si="112"/>
        <v>8</v>
      </c>
      <c r="F575" s="4">
        <v>2095.4578219999999</v>
      </c>
      <c r="G575" s="4">
        <v>5552.9632300000003</v>
      </c>
      <c r="H575" s="4">
        <v>871.91999969999995</v>
      </c>
      <c r="I575" s="4">
        <v>0.87192000000000003</v>
      </c>
      <c r="J575" s="4">
        <v>8.7191999999999999E-4</v>
      </c>
      <c r="K575" s="4">
        <v>1.92225227</v>
      </c>
      <c r="L575" s="4">
        <v>1.2E-2</v>
      </c>
      <c r="M575" s="4">
        <v>3</v>
      </c>
      <c r="N575" s="4">
        <v>41.728406249999999</v>
      </c>
      <c r="O575" s="4">
        <f t="shared" si="106"/>
        <v>0.95915927150425351</v>
      </c>
      <c r="P575" s="4">
        <f t="shared" si="107"/>
        <v>13.030413475204041</v>
      </c>
      <c r="Q575" s="4">
        <f t="shared" si="111"/>
        <v>33.097250227018264</v>
      </c>
      <c r="R575" s="4">
        <f t="shared" si="108"/>
        <v>435.06784457378302</v>
      </c>
      <c r="S575" s="4">
        <f t="shared" si="109"/>
        <v>1045.5848223354553</v>
      </c>
      <c r="T575" s="4">
        <f t="shared" si="110"/>
        <v>2770.7997791889566</v>
      </c>
      <c r="U575" s="4">
        <v>60.5</v>
      </c>
      <c r="V575" s="4">
        <v>9.9000000000000005E-2</v>
      </c>
      <c r="W575" s="4">
        <v>0</v>
      </c>
    </row>
    <row r="576" spans="1:25" x14ac:dyDescent="0.25">
      <c r="A576" s="4" t="s">
        <v>135</v>
      </c>
      <c r="B576" s="4" t="s">
        <v>136</v>
      </c>
      <c r="C576" s="4">
        <v>5</v>
      </c>
      <c r="D576" s="4">
        <v>2</v>
      </c>
      <c r="E576" s="4">
        <f t="shared" si="112"/>
        <v>10</v>
      </c>
      <c r="F576" s="4">
        <v>2636.890171</v>
      </c>
      <c r="G576" s="4">
        <v>6987.7589529999996</v>
      </c>
      <c r="H576" s="4">
        <v>1097.21</v>
      </c>
      <c r="I576" s="4">
        <v>1.09721</v>
      </c>
      <c r="J576" s="4">
        <v>1.0972099999999999E-3</v>
      </c>
      <c r="K576" s="4">
        <v>2.418931111</v>
      </c>
      <c r="L576" s="4">
        <v>1.2E-2</v>
      </c>
      <c r="M576" s="4">
        <v>3</v>
      </c>
      <c r="N576" s="4">
        <v>45.050834190000003</v>
      </c>
      <c r="O576" s="4">
        <f t="shared" si="106"/>
        <v>1.4539114892034266</v>
      </c>
      <c r="P576" s="4">
        <f t="shared" si="107"/>
        <v>14.968350469750487</v>
      </c>
      <c r="Q576" s="4">
        <f t="shared" si="111"/>
        <v>38.019610193166237</v>
      </c>
      <c r="R576" s="4">
        <f t="shared" si="108"/>
        <v>659.48394244968597</v>
      </c>
      <c r="S576" s="4">
        <f t="shared" si="109"/>
        <v>1584.916948929791</v>
      </c>
      <c r="T576" s="4">
        <f t="shared" si="110"/>
        <v>4200.0299146639463</v>
      </c>
      <c r="U576" s="4">
        <v>60.5</v>
      </c>
      <c r="V576" s="4">
        <v>9.9000000000000005E-2</v>
      </c>
      <c r="W576" s="4">
        <v>0</v>
      </c>
    </row>
    <row r="577" spans="1:25" x14ac:dyDescent="0.25">
      <c r="A577" s="4" t="s">
        <v>135</v>
      </c>
      <c r="B577" s="4" t="s">
        <v>136</v>
      </c>
      <c r="C577" s="4">
        <v>6</v>
      </c>
      <c r="D577" s="4">
        <v>2</v>
      </c>
      <c r="E577" s="4">
        <f t="shared" si="112"/>
        <v>12</v>
      </c>
      <c r="F577" s="4">
        <v>2919.850997</v>
      </c>
      <c r="G577" s="4">
        <v>7737.6051429999998</v>
      </c>
      <c r="H577" s="4">
        <v>1214.95</v>
      </c>
      <c r="I577" s="4">
        <v>1.21495</v>
      </c>
      <c r="J577" s="4">
        <v>1.21495E-3</v>
      </c>
      <c r="K577" s="4">
        <v>2.678503069</v>
      </c>
      <c r="L577" s="4">
        <v>1.2E-2</v>
      </c>
      <c r="M577" s="4">
        <v>3</v>
      </c>
      <c r="N577" s="4">
        <v>46.607848230000002</v>
      </c>
      <c r="O577" s="4">
        <f t="shared" si="106"/>
        <v>1.968129121612461</v>
      </c>
      <c r="P577" s="4">
        <f t="shared" si="107"/>
        <v>16.558175557356925</v>
      </c>
      <c r="Q577" s="4">
        <f t="shared" si="111"/>
        <v>42.057765915686595</v>
      </c>
      <c r="R577" s="4">
        <f t="shared" si="108"/>
        <v>892.72941441720616</v>
      </c>
      <c r="S577" s="4">
        <f t="shared" si="109"/>
        <v>2145.4684316683638</v>
      </c>
      <c r="T577" s="4">
        <f t="shared" si="110"/>
        <v>5685.4913439211641</v>
      </c>
      <c r="U577" s="4">
        <v>60.5</v>
      </c>
      <c r="V577" s="4">
        <v>9.9000000000000005E-2</v>
      </c>
      <c r="W577" s="4">
        <v>0</v>
      </c>
    </row>
    <row r="578" spans="1:25" x14ac:dyDescent="0.25">
      <c r="A578" s="4" t="s">
        <v>135</v>
      </c>
      <c r="B578" s="4" t="s">
        <v>136</v>
      </c>
      <c r="C578" s="4">
        <v>7</v>
      </c>
      <c r="D578" s="4">
        <v>2</v>
      </c>
      <c r="E578" s="4">
        <f t="shared" si="112"/>
        <v>14</v>
      </c>
      <c r="F578" s="4">
        <v>3445.5659700000001</v>
      </c>
      <c r="G578" s="4">
        <v>9130.7498190000006</v>
      </c>
      <c r="H578" s="4">
        <v>1433.7</v>
      </c>
      <c r="I578" s="4">
        <v>1.4337</v>
      </c>
      <c r="J578" s="4">
        <v>1.4337E-3</v>
      </c>
      <c r="K578" s="4">
        <v>3.1607636939999999</v>
      </c>
      <c r="L578" s="4">
        <v>1.2E-2</v>
      </c>
      <c r="M578" s="4">
        <v>3</v>
      </c>
      <c r="N578" s="4">
        <v>49.252205150000002</v>
      </c>
      <c r="O578" s="4">
        <f t="shared" ref="O578:O591" si="113">R578*0.00220462</f>
        <v>2.4707968479792131</v>
      </c>
      <c r="P578" s="4">
        <f t="shared" ref="P578:P591" si="114">Q578/2.54</f>
        <v>17.86242013099146</v>
      </c>
      <c r="Q578" s="4">
        <f t="shared" si="111"/>
        <v>45.370547132718308</v>
      </c>
      <c r="R578" s="4">
        <f t="shared" ref="R578:R591" si="115">L578*(Q578^M578)</f>
        <v>1120.7359308992993</v>
      </c>
      <c r="S578" s="4">
        <f t="shared" ref="S578:S591" si="116">R578/20/5.7/3.65*1000</f>
        <v>2693.429298003603</v>
      </c>
      <c r="T578" s="4">
        <f t="shared" ref="T578:T591" si="117">S578*2.65</f>
        <v>7137.5876397095481</v>
      </c>
      <c r="U578" s="4">
        <v>60.5</v>
      </c>
      <c r="V578" s="4">
        <v>9.9000000000000005E-2</v>
      </c>
      <c r="W578" s="4">
        <v>0</v>
      </c>
    </row>
    <row r="579" spans="1:25" x14ac:dyDescent="0.25">
      <c r="A579" s="4" t="s">
        <v>135</v>
      </c>
      <c r="B579" s="4" t="s">
        <v>136</v>
      </c>
      <c r="C579" s="4">
        <v>8</v>
      </c>
      <c r="D579" s="4">
        <v>2</v>
      </c>
      <c r="E579" s="4">
        <f t="shared" si="112"/>
        <v>16</v>
      </c>
      <c r="F579" s="4">
        <v>3970.9204519999998</v>
      </c>
      <c r="G579" s="4">
        <v>10522.939200000001</v>
      </c>
      <c r="H579" s="4">
        <v>1652.3</v>
      </c>
      <c r="I579" s="4">
        <v>1.6523000000000001</v>
      </c>
      <c r="J579" s="4">
        <v>1.6523E-3</v>
      </c>
      <c r="K579" s="4">
        <v>3.6426936259999998</v>
      </c>
      <c r="L579" s="4">
        <v>1.2E-2</v>
      </c>
      <c r="M579" s="4">
        <v>3</v>
      </c>
      <c r="N579" s="4">
        <v>51.637976899999998</v>
      </c>
      <c r="O579" s="4">
        <f t="shared" si="113"/>
        <v>2.941927648731653</v>
      </c>
      <c r="P579" s="4">
        <f t="shared" si="114"/>
        <v>18.932383060319836</v>
      </c>
      <c r="Q579" s="4">
        <f t="shared" ref="Q579:Q591" si="118">U579*(1-EXP(-V579*(E579-W579)))</f>
        <v>48.088252973212384</v>
      </c>
      <c r="R579" s="4">
        <f t="shared" si="115"/>
        <v>1334.4375215373411</v>
      </c>
      <c r="S579" s="4">
        <f t="shared" si="116"/>
        <v>3207.0115874485491</v>
      </c>
      <c r="T579" s="4">
        <f t="shared" si="117"/>
        <v>8498.580706738654</v>
      </c>
      <c r="U579" s="4">
        <v>60.5</v>
      </c>
      <c r="V579" s="4">
        <v>9.9000000000000005E-2</v>
      </c>
      <c r="W579" s="4">
        <v>0</v>
      </c>
    </row>
    <row r="580" spans="1:25" x14ac:dyDescent="0.25">
      <c r="A580" s="4" t="s">
        <v>135</v>
      </c>
      <c r="B580" s="4" t="s">
        <v>136</v>
      </c>
      <c r="C580" s="4">
        <v>9</v>
      </c>
      <c r="D580" s="4">
        <v>2</v>
      </c>
      <c r="E580" s="4">
        <f t="shared" si="112"/>
        <v>18</v>
      </c>
      <c r="F580" s="4">
        <v>4109.5890410000002</v>
      </c>
      <c r="G580" s="4">
        <v>10890.410959999999</v>
      </c>
      <c r="H580" s="4">
        <v>1710</v>
      </c>
      <c r="I580" s="4">
        <v>1.71</v>
      </c>
      <c r="J580" s="4">
        <v>1.7099999999999999E-3</v>
      </c>
      <c r="K580" s="4">
        <v>3.7699001999999999</v>
      </c>
      <c r="L580" s="4">
        <v>1.2E-2</v>
      </c>
      <c r="M580" s="4">
        <v>3</v>
      </c>
      <c r="N580" s="4">
        <v>52.232196340000002</v>
      </c>
      <c r="O580" s="4">
        <f t="shared" si="113"/>
        <v>3.3703835388024546</v>
      </c>
      <c r="P580" s="4">
        <f t="shared" si="114"/>
        <v>19.810148391515881</v>
      </c>
      <c r="Q580" s="4">
        <f t="shared" si="118"/>
        <v>50.317776914450334</v>
      </c>
      <c r="R580" s="4">
        <f t="shared" si="115"/>
        <v>1528.7820752793925</v>
      </c>
      <c r="S580" s="4">
        <f t="shared" si="116"/>
        <v>3674.0737209310082</v>
      </c>
      <c r="T580" s="4">
        <f t="shared" si="117"/>
        <v>9736.2953604671711</v>
      </c>
      <c r="U580" s="4">
        <v>60.5</v>
      </c>
      <c r="V580" s="4">
        <v>9.9000000000000005E-2</v>
      </c>
      <c r="W580" s="4">
        <v>0</v>
      </c>
    </row>
    <row r="581" spans="1:25" x14ac:dyDescent="0.25">
      <c r="A581" s="4" t="s">
        <v>135</v>
      </c>
      <c r="B581" s="4" t="s">
        <v>136</v>
      </c>
      <c r="C581" s="4">
        <v>10</v>
      </c>
      <c r="D581" s="4">
        <v>2</v>
      </c>
      <c r="E581" s="4">
        <f t="shared" si="112"/>
        <v>20</v>
      </c>
      <c r="F581" s="4">
        <v>4373.9485699999996</v>
      </c>
      <c r="G581" s="4">
        <v>11590.96371</v>
      </c>
      <c r="H581" s="4">
        <v>1820</v>
      </c>
      <c r="I581" s="4">
        <v>1.82</v>
      </c>
      <c r="J581" s="4">
        <v>1.82E-3</v>
      </c>
      <c r="K581" s="4">
        <v>4.0124084</v>
      </c>
      <c r="L581" s="4">
        <v>1.2E-2</v>
      </c>
      <c r="M581" s="4">
        <v>3</v>
      </c>
      <c r="N581" s="4">
        <v>53.328992700000001</v>
      </c>
      <c r="O581" s="4">
        <f t="shared" si="113"/>
        <v>3.7514421734161894</v>
      </c>
      <c r="P581" s="4">
        <f t="shared" si="114"/>
        <v>20.530240607358657</v>
      </c>
      <c r="Q581" s="4">
        <f t="shared" si="118"/>
        <v>52.146811142690986</v>
      </c>
      <c r="R581" s="4">
        <f t="shared" si="115"/>
        <v>1701.6275700194089</v>
      </c>
      <c r="S581" s="4">
        <f t="shared" si="116"/>
        <v>4089.4678443148491</v>
      </c>
      <c r="T581" s="4">
        <f t="shared" si="117"/>
        <v>10837.08978743435</v>
      </c>
      <c r="U581" s="4">
        <v>60.5</v>
      </c>
      <c r="V581" s="4">
        <v>9.9000000000000005E-2</v>
      </c>
      <c r="W581" s="4">
        <v>0</v>
      </c>
    </row>
    <row r="582" spans="1:25" x14ac:dyDescent="0.25">
      <c r="A582" s="4" t="s">
        <v>137</v>
      </c>
      <c r="B582" s="4" t="s">
        <v>138</v>
      </c>
      <c r="C582" s="4">
        <v>1</v>
      </c>
      <c r="D582" s="4">
        <v>1</v>
      </c>
      <c r="E582" s="4">
        <f t="shared" si="112"/>
        <v>1</v>
      </c>
      <c r="F582" s="4">
        <v>37.010334049999997</v>
      </c>
      <c r="G582" s="4">
        <v>98.077385239999998</v>
      </c>
      <c r="H582" s="4">
        <v>15.4</v>
      </c>
      <c r="I582" s="4">
        <v>1.54E-2</v>
      </c>
      <c r="J582" s="4">
        <v>1.5400000000000002E-5</v>
      </c>
      <c r="K582" s="4">
        <v>3.3951148E-2</v>
      </c>
      <c r="L582" s="4">
        <v>1.2500000000000001E-2</v>
      </c>
      <c r="M582" s="4">
        <v>2.82</v>
      </c>
      <c r="N582" s="4">
        <v>12.472722040000001</v>
      </c>
      <c r="O582" s="4">
        <f t="shared" si="113"/>
        <v>4.9266076436141004E-2</v>
      </c>
      <c r="P582" s="4">
        <f t="shared" si="114"/>
        <v>5.6035809773118128</v>
      </c>
      <c r="Q582" s="4">
        <f t="shared" si="118"/>
        <v>14.233095682372005</v>
      </c>
      <c r="R582" s="4">
        <f t="shared" si="115"/>
        <v>22.34674294714781</v>
      </c>
      <c r="S582" s="4">
        <f t="shared" si="116"/>
        <v>53.705222175313168</v>
      </c>
      <c r="T582" s="4">
        <f t="shared" si="117"/>
        <v>142.31883876457988</v>
      </c>
      <c r="U582" s="4">
        <v>50</v>
      </c>
      <c r="V582" s="4">
        <v>0.33500000000000002</v>
      </c>
      <c r="W582" s="4">
        <v>0</v>
      </c>
      <c r="Y582" s="4" t="s">
        <v>751</v>
      </c>
    </row>
    <row r="583" spans="1:25" x14ac:dyDescent="0.25">
      <c r="A583" s="4" t="s">
        <v>137</v>
      </c>
      <c r="B583" s="4" t="s">
        <v>138</v>
      </c>
      <c r="C583" s="4">
        <v>2</v>
      </c>
      <c r="D583" s="4">
        <v>1</v>
      </c>
      <c r="E583" s="4">
        <f t="shared" si="112"/>
        <v>2</v>
      </c>
      <c r="F583" s="4">
        <v>236.0009613</v>
      </c>
      <c r="G583" s="4">
        <v>625.40254749999997</v>
      </c>
      <c r="H583" s="4">
        <v>98.2</v>
      </c>
      <c r="I583" s="4">
        <v>9.8199999999999996E-2</v>
      </c>
      <c r="J583" s="4">
        <v>9.8200000000000002E-5</v>
      </c>
      <c r="K583" s="4">
        <v>0.21649368399999999</v>
      </c>
      <c r="L583" s="4">
        <v>1.2500000000000001E-2</v>
      </c>
      <c r="M583" s="4">
        <v>2.82</v>
      </c>
      <c r="N583" s="4">
        <v>24.058974880000001</v>
      </c>
      <c r="O583" s="4">
        <f t="shared" si="113"/>
        <v>0.22563902603855754</v>
      </c>
      <c r="P583" s="4">
        <f t="shared" si="114"/>
        <v>9.6120358703436519</v>
      </c>
      <c r="Q583" s="4">
        <f t="shared" si="118"/>
        <v>24.414571110672878</v>
      </c>
      <c r="R583" s="4">
        <f t="shared" si="115"/>
        <v>102.34826230305337</v>
      </c>
      <c r="S583" s="4">
        <f t="shared" si="116"/>
        <v>245.97034920224314</v>
      </c>
      <c r="T583" s="4">
        <f t="shared" si="117"/>
        <v>651.82142538594428</v>
      </c>
      <c r="U583" s="4">
        <v>50</v>
      </c>
      <c r="V583" s="4">
        <v>0.33500000000000002</v>
      </c>
      <c r="W583" s="4">
        <v>0</v>
      </c>
    </row>
    <row r="584" spans="1:25" x14ac:dyDescent="0.25">
      <c r="A584" s="4" t="s">
        <v>137</v>
      </c>
      <c r="B584" s="4" t="s">
        <v>138</v>
      </c>
      <c r="C584" s="4">
        <v>3</v>
      </c>
      <c r="D584" s="4">
        <v>1</v>
      </c>
      <c r="E584" s="4">
        <f t="shared" si="112"/>
        <v>3</v>
      </c>
      <c r="F584" s="4">
        <v>518.3850036</v>
      </c>
      <c r="G584" s="4">
        <v>1373.7202600000001</v>
      </c>
      <c r="H584" s="4">
        <v>215.7</v>
      </c>
      <c r="I584" s="4">
        <v>0.2157</v>
      </c>
      <c r="J584" s="4">
        <v>2.1570000000000001E-4</v>
      </c>
      <c r="K584" s="4">
        <v>0.47553653400000001</v>
      </c>
      <c r="L584" s="4">
        <v>1.2500000000000001E-2</v>
      </c>
      <c r="M584" s="4">
        <v>2.82</v>
      </c>
      <c r="N584" s="4">
        <v>31.802483779999999</v>
      </c>
      <c r="O584" s="4">
        <f t="shared" si="113"/>
        <v>0.47113422091654195</v>
      </c>
      <c r="P584" s="4">
        <f t="shared" si="114"/>
        <v>12.479436322755602</v>
      </c>
      <c r="Q584" s="4">
        <f t="shared" si="118"/>
        <v>31.697768259799229</v>
      </c>
      <c r="R584" s="4">
        <f t="shared" si="115"/>
        <v>213.70314200022767</v>
      </c>
      <c r="S584" s="4">
        <f t="shared" si="116"/>
        <v>513.58601778473371</v>
      </c>
      <c r="T584" s="4">
        <f t="shared" si="117"/>
        <v>1361.0029471295443</v>
      </c>
      <c r="U584" s="4">
        <v>50</v>
      </c>
      <c r="V584" s="4">
        <v>0.33500000000000002</v>
      </c>
      <c r="W584" s="4">
        <v>0</v>
      </c>
    </row>
    <row r="585" spans="1:25" x14ac:dyDescent="0.25">
      <c r="A585" s="4" t="s">
        <v>137</v>
      </c>
      <c r="B585" s="4" t="s">
        <v>138</v>
      </c>
      <c r="C585" s="4">
        <v>4</v>
      </c>
      <c r="D585" s="4">
        <v>1</v>
      </c>
      <c r="E585" s="4">
        <f t="shared" si="112"/>
        <v>4</v>
      </c>
      <c r="F585" s="4">
        <v>871.90579170000001</v>
      </c>
      <c r="G585" s="4">
        <v>2310.5503480000002</v>
      </c>
      <c r="H585" s="4">
        <v>362.79999989999999</v>
      </c>
      <c r="I585" s="4">
        <v>0.36280000000000001</v>
      </c>
      <c r="J585" s="4">
        <v>3.6279999999999998E-4</v>
      </c>
      <c r="K585" s="4">
        <v>0.79983613600000003</v>
      </c>
      <c r="L585" s="4">
        <v>1.2500000000000001E-2</v>
      </c>
      <c r="M585" s="4">
        <v>2.82</v>
      </c>
      <c r="N585" s="4">
        <v>38.241774589999999</v>
      </c>
      <c r="O585" s="4">
        <f t="shared" si="113"/>
        <v>0.72362605313298989</v>
      </c>
      <c r="P585" s="4">
        <f t="shared" si="114"/>
        <v>14.530597075190434</v>
      </c>
      <c r="Q585" s="4">
        <f t="shared" si="118"/>
        <v>36.907716570983702</v>
      </c>
      <c r="R585" s="4">
        <f t="shared" si="115"/>
        <v>328.23164678402168</v>
      </c>
      <c r="S585" s="4">
        <f t="shared" si="116"/>
        <v>788.8287593944284</v>
      </c>
      <c r="T585" s="4">
        <f t="shared" si="117"/>
        <v>2090.3962123952351</v>
      </c>
      <c r="U585" s="4">
        <v>50</v>
      </c>
      <c r="V585" s="4">
        <v>0.33500000000000002</v>
      </c>
      <c r="W585" s="4">
        <v>0</v>
      </c>
    </row>
    <row r="586" spans="1:25" x14ac:dyDescent="0.25">
      <c r="A586" s="4" t="s">
        <v>137</v>
      </c>
      <c r="B586" s="4" t="s">
        <v>138</v>
      </c>
      <c r="C586" s="4">
        <v>5</v>
      </c>
      <c r="D586" s="4">
        <v>1</v>
      </c>
      <c r="E586" s="4">
        <f t="shared" si="112"/>
        <v>5</v>
      </c>
      <c r="F586" s="4">
        <v>1241.7688049999999</v>
      </c>
      <c r="G586" s="4">
        <v>3290.6873340000002</v>
      </c>
      <c r="H586" s="4">
        <v>516.6999998</v>
      </c>
      <c r="I586" s="4">
        <v>0.51670000000000005</v>
      </c>
      <c r="J586" s="4">
        <v>5.1670000000000004E-4</v>
      </c>
      <c r="K586" s="4">
        <v>1.139127153</v>
      </c>
      <c r="L586" s="4">
        <v>1.2500000000000001E-2</v>
      </c>
      <c r="M586" s="4">
        <v>2.82</v>
      </c>
      <c r="N586" s="4">
        <v>43.350678950000002</v>
      </c>
      <c r="O586" s="4">
        <f t="shared" si="113"/>
        <v>0.94913977708671626</v>
      </c>
      <c r="P586" s="4">
        <f t="shared" si="114"/>
        <v>15.997870482638643</v>
      </c>
      <c r="Q586" s="4">
        <f t="shared" si="118"/>
        <v>40.634591025902154</v>
      </c>
      <c r="R586" s="4">
        <f t="shared" si="115"/>
        <v>430.52307294985815</v>
      </c>
      <c r="S586" s="4">
        <f t="shared" si="116"/>
        <v>1034.6625161015577</v>
      </c>
      <c r="T586" s="4">
        <f t="shared" si="117"/>
        <v>2741.8556676691278</v>
      </c>
      <c r="U586" s="4">
        <v>50</v>
      </c>
      <c r="V586" s="4">
        <v>0.33500000000000002</v>
      </c>
      <c r="W586" s="4">
        <v>0</v>
      </c>
    </row>
    <row r="587" spans="1:25" x14ac:dyDescent="0.25">
      <c r="A587" s="4" t="s">
        <v>137</v>
      </c>
      <c r="B587" s="4" t="s">
        <v>138</v>
      </c>
      <c r="C587" s="4">
        <v>6</v>
      </c>
      <c r="D587" s="4">
        <v>1</v>
      </c>
      <c r="E587" s="4">
        <f t="shared" si="112"/>
        <v>6</v>
      </c>
      <c r="F587" s="4">
        <v>1659.2165339999999</v>
      </c>
      <c r="G587" s="4">
        <v>4396.9238160000004</v>
      </c>
      <c r="H587" s="4">
        <v>690.39999980000005</v>
      </c>
      <c r="I587" s="4">
        <v>0.69040000000000001</v>
      </c>
      <c r="J587" s="4">
        <v>6.9039999999999998E-4</v>
      </c>
      <c r="K587" s="4">
        <v>1.522069648</v>
      </c>
      <c r="L587" s="4">
        <v>1.2500000000000001E-2</v>
      </c>
      <c r="M587" s="4">
        <v>2.82</v>
      </c>
      <c r="N587" s="4">
        <v>48.042758149999997</v>
      </c>
      <c r="O587" s="4">
        <f t="shared" si="113"/>
        <v>1.1354176474011326</v>
      </c>
      <c r="P587" s="4">
        <f t="shared" si="114"/>
        <v>17.047467034078643</v>
      </c>
      <c r="Q587" s="4">
        <f t="shared" si="118"/>
        <v>43.300566266559755</v>
      </c>
      <c r="R587" s="4">
        <f t="shared" si="115"/>
        <v>515.01739410924904</v>
      </c>
      <c r="S587" s="4">
        <f t="shared" si="116"/>
        <v>1237.7250519328265</v>
      </c>
      <c r="T587" s="4">
        <f t="shared" si="117"/>
        <v>3279.9713876219903</v>
      </c>
      <c r="U587" s="4">
        <v>50</v>
      </c>
      <c r="V587" s="4">
        <v>0.33500000000000002</v>
      </c>
      <c r="W587" s="4">
        <v>0</v>
      </c>
    </row>
    <row r="588" spans="1:25" x14ac:dyDescent="0.25">
      <c r="A588" s="4" t="s">
        <v>137</v>
      </c>
      <c r="B588" s="4" t="s">
        <v>138</v>
      </c>
      <c r="C588" s="4">
        <v>7</v>
      </c>
      <c r="D588" s="4">
        <v>1</v>
      </c>
      <c r="E588" s="4">
        <f t="shared" si="112"/>
        <v>7</v>
      </c>
      <c r="F588" s="4">
        <v>2118.4811340000001</v>
      </c>
      <c r="G588" s="4">
        <v>5613.9750059999997</v>
      </c>
      <c r="H588" s="4">
        <v>881.49999990000003</v>
      </c>
      <c r="I588" s="4">
        <v>0.88149999999999995</v>
      </c>
      <c r="J588" s="4">
        <v>8.8150000000000001E-4</v>
      </c>
      <c r="K588" s="4">
        <v>1.94337253</v>
      </c>
      <c r="L588" s="4">
        <v>1.2500000000000001E-2</v>
      </c>
      <c r="M588" s="4">
        <v>2.82</v>
      </c>
      <c r="N588" s="4">
        <v>52.391361189999998</v>
      </c>
      <c r="O588" s="4">
        <f t="shared" si="113"/>
        <v>1.2821567714150832</v>
      </c>
      <c r="P588" s="4">
        <f t="shared" si="114"/>
        <v>17.798283422627978</v>
      </c>
      <c r="Q588" s="4">
        <f t="shared" si="118"/>
        <v>45.207639893475069</v>
      </c>
      <c r="R588" s="4">
        <f t="shared" si="115"/>
        <v>581.57722029877402</v>
      </c>
      <c r="S588" s="4">
        <f t="shared" si="116"/>
        <v>1397.686181924475</v>
      </c>
      <c r="T588" s="4">
        <f t="shared" si="117"/>
        <v>3703.8683820998585</v>
      </c>
      <c r="U588" s="4">
        <v>50</v>
      </c>
      <c r="V588" s="4">
        <v>0.33500000000000002</v>
      </c>
      <c r="W588" s="4">
        <v>0</v>
      </c>
    </row>
    <row r="589" spans="1:25" x14ac:dyDescent="0.25">
      <c r="A589" s="4" t="s">
        <v>137</v>
      </c>
      <c r="B589" s="4" t="s">
        <v>138</v>
      </c>
      <c r="C589" s="4">
        <v>8</v>
      </c>
      <c r="D589" s="4">
        <v>1</v>
      </c>
      <c r="E589" s="4">
        <f t="shared" si="112"/>
        <v>8</v>
      </c>
      <c r="F589" s="4">
        <v>2453.016102</v>
      </c>
      <c r="G589" s="4">
        <v>6500.492671</v>
      </c>
      <c r="H589" s="4">
        <v>1020.7</v>
      </c>
      <c r="I589" s="4">
        <v>1.0206999999999999</v>
      </c>
      <c r="J589" s="4">
        <v>1.0207E-3</v>
      </c>
      <c r="K589" s="4">
        <v>2.2502556340000002</v>
      </c>
      <c r="L589" s="4">
        <v>1.2500000000000001E-2</v>
      </c>
      <c r="M589" s="4">
        <v>2.82</v>
      </c>
      <c r="N589" s="4">
        <v>55.187376929999999</v>
      </c>
      <c r="O589" s="4">
        <f t="shared" si="113"/>
        <v>1.3942857702158813</v>
      </c>
      <c r="P589" s="4">
        <f t="shared" si="114"/>
        <v>18.335370981215004</v>
      </c>
      <c r="Q589" s="4">
        <f t="shared" si="118"/>
        <v>46.571842292286107</v>
      </c>
      <c r="R589" s="4">
        <f t="shared" si="115"/>
        <v>632.43813909693336</v>
      </c>
      <c r="S589" s="4">
        <f t="shared" si="116"/>
        <v>1519.9186231601377</v>
      </c>
      <c r="T589" s="4">
        <f t="shared" si="117"/>
        <v>4027.7843513743646</v>
      </c>
      <c r="U589" s="4">
        <v>50</v>
      </c>
      <c r="V589" s="4">
        <v>0.33500000000000002</v>
      </c>
      <c r="W589" s="4">
        <v>0</v>
      </c>
    </row>
    <row r="590" spans="1:25" x14ac:dyDescent="0.25">
      <c r="A590" s="4" t="s">
        <v>137</v>
      </c>
      <c r="B590" s="4" t="s">
        <v>138</v>
      </c>
      <c r="C590" s="4">
        <v>9</v>
      </c>
      <c r="D590" s="4">
        <v>1</v>
      </c>
      <c r="E590" s="4">
        <f t="shared" si="112"/>
        <v>9</v>
      </c>
      <c r="F590" s="4">
        <v>2682.2879109999999</v>
      </c>
      <c r="G590" s="4">
        <v>7108.0629650000001</v>
      </c>
      <c r="H590" s="4">
        <v>1116.0999999999999</v>
      </c>
      <c r="I590" s="4">
        <v>1.1161000000000001</v>
      </c>
      <c r="J590" s="4">
        <v>1.1161000000000001E-3</v>
      </c>
      <c r="K590" s="4">
        <v>2.4605763810000001</v>
      </c>
      <c r="L590" s="4">
        <v>1.2500000000000001E-2</v>
      </c>
      <c r="M590" s="4">
        <v>2.82</v>
      </c>
      <c r="N590" s="4">
        <v>56.963988270000002</v>
      </c>
      <c r="O590" s="4">
        <f t="shared" si="113"/>
        <v>1.4782544566298856</v>
      </c>
      <c r="P590" s="4">
        <f t="shared" si="114"/>
        <v>18.719570167578411</v>
      </c>
      <c r="Q590" s="4">
        <f t="shared" si="118"/>
        <v>47.547708225649167</v>
      </c>
      <c r="R590" s="4">
        <f t="shared" si="115"/>
        <v>670.5257398689505</v>
      </c>
      <c r="S590" s="4">
        <f t="shared" si="116"/>
        <v>1611.4533522445338</v>
      </c>
      <c r="T590" s="4">
        <f t="shared" si="117"/>
        <v>4270.3513834480145</v>
      </c>
      <c r="U590" s="4">
        <v>50</v>
      </c>
      <c r="V590" s="4">
        <v>0.33500000000000002</v>
      </c>
      <c r="W590" s="4">
        <v>0</v>
      </c>
    </row>
    <row r="591" spans="1:25" x14ac:dyDescent="0.25">
      <c r="A591" s="4" t="s">
        <v>137</v>
      </c>
      <c r="B591" s="4" t="s">
        <v>138</v>
      </c>
      <c r="C591" s="4">
        <v>10</v>
      </c>
      <c r="D591" s="4">
        <v>1</v>
      </c>
      <c r="E591" s="4">
        <f t="shared" si="112"/>
        <v>10</v>
      </c>
      <c r="F591" s="4">
        <v>2907.954819</v>
      </c>
      <c r="G591" s="4">
        <v>7706.080269</v>
      </c>
      <c r="H591" s="4">
        <v>1210</v>
      </c>
      <c r="I591" s="4">
        <v>1.21</v>
      </c>
      <c r="J591" s="4">
        <v>1.2099999999999999E-3</v>
      </c>
      <c r="K591" s="4">
        <v>2.6675901999999998</v>
      </c>
      <c r="L591" s="4">
        <v>1.2500000000000001E-2</v>
      </c>
      <c r="M591" s="4">
        <v>2.82</v>
      </c>
      <c r="N591" s="4">
        <v>58.619337639999998</v>
      </c>
      <c r="O591" s="4">
        <f t="shared" si="113"/>
        <v>1.5402780654167569</v>
      </c>
      <c r="P591" s="4">
        <f t="shared" si="114"/>
        <v>18.994402478329821</v>
      </c>
      <c r="Q591" s="4">
        <f t="shared" si="118"/>
        <v>48.245782294957749</v>
      </c>
      <c r="R591" s="4">
        <f t="shared" si="115"/>
        <v>698.65920903228539</v>
      </c>
      <c r="S591" s="4">
        <f t="shared" si="116"/>
        <v>1679.0656309355575</v>
      </c>
      <c r="T591" s="4">
        <f t="shared" si="117"/>
        <v>4449.5239219792275</v>
      </c>
      <c r="U591" s="4">
        <v>50</v>
      </c>
      <c r="V591" s="4">
        <v>0.33500000000000002</v>
      </c>
      <c r="W591" s="4">
        <v>0</v>
      </c>
    </row>
  </sheetData>
  <conditionalFormatting sqref="W1:W1048576">
    <cfRule type="cellIs" dxfId="2" priority="2" operator="lessThan">
      <formula>0</formula>
    </cfRule>
  </conditionalFormatting>
  <conditionalFormatting sqref="D1:D1048576">
    <cfRule type="cellIs" dxfId="1" priority="1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3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abSelected="1" topLeftCell="A163" zoomScaleNormal="100" workbookViewId="0">
      <selection activeCell="F129" sqref="F129:G187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8" width="8.5703125"/>
    <col min="9" max="9" width="10.7109375" customWidth="1"/>
    <col min="10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32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32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  <c r="AC2" s="24"/>
      <c r="AD2" s="24" t="s">
        <v>1044</v>
      </c>
      <c r="AE2" s="24"/>
      <c r="AF2" s="24"/>
    </row>
    <row r="3" spans="1:32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32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  <c r="AD4" s="13" t="s">
        <v>1041</v>
      </c>
    </row>
    <row r="5" spans="1:32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  <c r="AD5" s="13" t="s">
        <v>1040</v>
      </c>
    </row>
    <row r="6" spans="1:32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  <c r="AD6" s="13" t="s">
        <v>1043</v>
      </c>
    </row>
    <row r="7" spans="1:32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  <c r="AD7" s="13" t="s">
        <v>1042</v>
      </c>
    </row>
    <row r="8" spans="1:32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32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32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32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32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32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32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32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32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  <row r="66" spans="1:23" s="13" customFormat="1" x14ac:dyDescent="0.25">
      <c r="A66" s="13" t="s">
        <v>1039</v>
      </c>
      <c r="S66" s="13" t="s">
        <v>1045</v>
      </c>
    </row>
    <row r="67" spans="1:23" s="24" customFormat="1" x14ac:dyDescent="0.25">
      <c r="A67" s="24" t="s">
        <v>0</v>
      </c>
      <c r="B67" s="24" t="s">
        <v>1</v>
      </c>
      <c r="C67" s="24" t="s">
        <v>2</v>
      </c>
      <c r="D67" s="24" t="s">
        <v>3</v>
      </c>
      <c r="E67" s="24" t="s">
        <v>4</v>
      </c>
      <c r="F67" s="24" t="s">
        <v>5</v>
      </c>
      <c r="G67" s="24" t="s">
        <v>6</v>
      </c>
      <c r="H67" s="24" t="s">
        <v>7</v>
      </c>
      <c r="I67" s="24" t="s">
        <v>8</v>
      </c>
      <c r="J67" s="24" t="s">
        <v>9</v>
      </c>
      <c r="K67" s="24" t="s">
        <v>10</v>
      </c>
      <c r="L67" s="24" t="s">
        <v>11</v>
      </c>
      <c r="M67" s="24" t="s">
        <v>12</v>
      </c>
      <c r="N67" s="24" t="s">
        <v>13</v>
      </c>
      <c r="O67" s="24" t="s">
        <v>400</v>
      </c>
      <c r="P67" s="24" t="s">
        <v>401</v>
      </c>
      <c r="Q67" s="24" t="s">
        <v>14</v>
      </c>
      <c r="R67" s="24" t="s">
        <v>15</v>
      </c>
      <c r="S67" s="24" t="s">
        <v>16</v>
      </c>
      <c r="T67" s="24" t="s">
        <v>17</v>
      </c>
      <c r="U67" s="24" t="s">
        <v>18</v>
      </c>
      <c r="V67" s="24" t="s">
        <v>19</v>
      </c>
      <c r="W67" s="24" t="s">
        <v>20</v>
      </c>
    </row>
    <row r="68" spans="1:23" x14ac:dyDescent="0.25">
      <c r="A68" t="s">
        <v>21</v>
      </c>
      <c r="B68" t="s">
        <v>22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4.312265116177349E-3</v>
      </c>
      <c r="P68">
        <v>1.953965355498311</v>
      </c>
      <c r="Q68" s="4">
        <f>U68*(1-EXP(-V68*(C68-W68)))</f>
        <v>4.9630720029657098</v>
      </c>
      <c r="R68" s="4">
        <f t="shared" ref="R68" si="0">L68*(Q68^M68)</f>
        <v>1.9560128803047006</v>
      </c>
      <c r="S68" s="4">
        <f t="shared" ref="S68" si="1">R68/20/5.7/3.65*1000</f>
        <v>4.7008240334167279</v>
      </c>
      <c r="T68" s="4">
        <f t="shared" ref="T68" si="2">S68*2.65</f>
        <v>12.457183688554329</v>
      </c>
      <c r="U68">
        <v>11</v>
      </c>
      <c r="V68">
        <v>0.6</v>
      </c>
      <c r="W68">
        <v>0</v>
      </c>
    </row>
    <row r="69" spans="1:23" x14ac:dyDescent="0.25">
      <c r="A69" t="s">
        <v>23</v>
      </c>
      <c r="B69" t="s">
        <v>24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41.381880133243143</v>
      </c>
      <c r="P69">
        <v>33.673223297257124</v>
      </c>
      <c r="Q69" s="4">
        <f t="shared" ref="Q69:Q126" si="3">U69*(1-EXP(-V69*(C69-W69)))</f>
        <v>31.40365204813336</v>
      </c>
      <c r="R69" s="4">
        <f t="shared" ref="R69:R126" si="4">L69*(Q69^M69)</f>
        <v>929.0984272970918</v>
      </c>
      <c r="S69" s="4">
        <f t="shared" ref="S69:S126" si="5">R69/20/5.7/3.65*1000</f>
        <v>2232.8729327014944</v>
      </c>
      <c r="T69" s="4">
        <f t="shared" ref="T69:T126" si="6">S69*2.65</f>
        <v>5917.11327165896</v>
      </c>
      <c r="U69">
        <v>330</v>
      </c>
      <c r="V69">
        <v>0.1</v>
      </c>
      <c r="W69">
        <v>0</v>
      </c>
    </row>
    <row r="70" spans="1:23" x14ac:dyDescent="0.25">
      <c r="A70" t="s">
        <v>25</v>
      </c>
      <c r="B70" t="s">
        <v>26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25.557613093704639</v>
      </c>
      <c r="P70">
        <v>34.060551864544379</v>
      </c>
      <c r="Q70" s="4">
        <f t="shared" si="3"/>
        <v>31.527882858176085</v>
      </c>
      <c r="R70" s="4">
        <f t="shared" si="4"/>
        <v>584.18500571633092</v>
      </c>
      <c r="S70" s="4">
        <f t="shared" si="5"/>
        <v>1403.953390330043</v>
      </c>
      <c r="T70" s="4">
        <f t="shared" si="6"/>
        <v>3720.4764843746138</v>
      </c>
      <c r="U70">
        <v>358.7</v>
      </c>
      <c r="V70">
        <v>9.1999999999999998E-2</v>
      </c>
      <c r="W70">
        <v>0</v>
      </c>
    </row>
    <row r="71" spans="1:23" x14ac:dyDescent="0.25">
      <c r="A71" t="s">
        <v>27</v>
      </c>
      <c r="B71" t="s">
        <v>28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6.7512089601665028</v>
      </c>
      <c r="Q71" s="4">
        <f t="shared" si="3"/>
        <v>17.148070758822918</v>
      </c>
      <c r="R71" s="4">
        <f t="shared" si="4"/>
        <v>41.746200934239646</v>
      </c>
      <c r="S71" s="4">
        <f t="shared" si="5"/>
        <v>100.32732740744927</v>
      </c>
      <c r="T71" s="4">
        <f t="shared" si="6"/>
        <v>265.86741762974054</v>
      </c>
      <c r="U71">
        <v>94.6</v>
      </c>
      <c r="V71">
        <v>0.2</v>
      </c>
      <c r="W71">
        <v>0</v>
      </c>
    </row>
    <row r="72" spans="1:23" x14ac:dyDescent="0.25">
      <c r="A72" t="s">
        <v>29</v>
      </c>
      <c r="B72" t="s">
        <v>30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27.496406542055972</v>
      </c>
      <c r="P72">
        <v>61.63857107120932</v>
      </c>
      <c r="Q72" s="4">
        <f t="shared" si="3"/>
        <v>29.595562990816589</v>
      </c>
      <c r="R72" s="4">
        <f t="shared" si="4"/>
        <v>84.24869426422903</v>
      </c>
      <c r="S72" s="4">
        <f t="shared" si="5"/>
        <v>202.47222846486187</v>
      </c>
      <c r="T72" s="4">
        <f t="shared" si="6"/>
        <v>536.55140543188395</v>
      </c>
      <c r="U72">
        <v>311</v>
      </c>
      <c r="V72">
        <v>0.1</v>
      </c>
      <c r="W72">
        <v>0</v>
      </c>
    </row>
    <row r="73" spans="1:23" x14ac:dyDescent="0.25">
      <c r="A73" t="s">
        <v>31</v>
      </c>
      <c r="B73" t="s">
        <v>32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4.5128571399177669E-2</v>
      </c>
      <c r="L73">
        <v>1.1599999999999999E-2</v>
      </c>
      <c r="M73">
        <v>3</v>
      </c>
      <c r="N73">
        <v>12.084256948656494</v>
      </c>
      <c r="O73">
        <v>0.13993882197345583</v>
      </c>
      <c r="P73">
        <v>6.9376935203618979</v>
      </c>
      <c r="Q73" s="4">
        <f t="shared" si="3"/>
        <v>17.621741541719221</v>
      </c>
      <c r="R73" s="4">
        <f t="shared" si="4"/>
        <v>63.475257401935856</v>
      </c>
      <c r="S73" s="4">
        <f t="shared" si="5"/>
        <v>152.54808315774056</v>
      </c>
      <c r="T73" s="4">
        <f t="shared" si="6"/>
        <v>404.25242036801251</v>
      </c>
      <c r="U73">
        <v>29.172666666666665</v>
      </c>
      <c r="V73">
        <v>0.92646666666666677</v>
      </c>
      <c r="W73">
        <v>0</v>
      </c>
    </row>
    <row r="74" spans="1:23" x14ac:dyDescent="0.25">
      <c r="A74" t="s">
        <v>33</v>
      </c>
      <c r="B74" t="s">
        <v>34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0.23401738730824392</v>
      </c>
      <c r="P74">
        <v>7.5585877301431781</v>
      </c>
      <c r="Q74" s="4">
        <f t="shared" si="3"/>
        <v>9.4292744964554149</v>
      </c>
      <c r="R74" s="4">
        <f t="shared" si="4"/>
        <v>12.575524138496348</v>
      </c>
      <c r="S74" s="4">
        <f t="shared" si="5"/>
        <v>30.222360342456977</v>
      </c>
      <c r="T74" s="4">
        <f t="shared" si="6"/>
        <v>80.089254907510991</v>
      </c>
      <c r="U74">
        <v>58.9</v>
      </c>
      <c r="V74">
        <v>0.22</v>
      </c>
      <c r="W74">
        <v>0.20699999999999999</v>
      </c>
    </row>
    <row r="75" spans="1:23" x14ac:dyDescent="0.25">
      <c r="A75" t="s">
        <v>35</v>
      </c>
      <c r="B75" t="s">
        <v>36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9.3601330346887154E-2</v>
      </c>
      <c r="P75">
        <v>4.9782413133617949</v>
      </c>
      <c r="Q75" s="4">
        <f t="shared" si="3"/>
        <v>12.64473293593896</v>
      </c>
      <c r="R75" s="4">
        <f t="shared" si="4"/>
        <v>42.45689975909098</v>
      </c>
      <c r="S75" s="4">
        <f t="shared" si="5"/>
        <v>102.03532746717372</v>
      </c>
      <c r="T75" s="4">
        <f t="shared" si="6"/>
        <v>270.39361778801032</v>
      </c>
      <c r="U75">
        <v>21.02</v>
      </c>
      <c r="V75">
        <v>0.86</v>
      </c>
      <c r="W75">
        <v>-6.9989999999999997E-2</v>
      </c>
    </row>
    <row r="76" spans="1:23" x14ac:dyDescent="0.25">
      <c r="A76" t="s">
        <v>37</v>
      </c>
      <c r="B76" t="s">
        <v>38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118018.26184449303</v>
      </c>
      <c r="P76">
        <v>816.55922638604397</v>
      </c>
      <c r="Q76" s="4">
        <f t="shared" si="3"/>
        <v>825.24685554511109</v>
      </c>
      <c r="R76" s="4">
        <f t="shared" si="4"/>
        <v>3372118.9440115527</v>
      </c>
      <c r="S76" s="4">
        <f t="shared" si="5"/>
        <v>8104107.0512173828</v>
      </c>
      <c r="T76" s="4">
        <f t="shared" si="6"/>
        <v>21475883.685726065</v>
      </c>
      <c r="U76">
        <v>2097.3599999999997</v>
      </c>
      <c r="V76">
        <v>0.5</v>
      </c>
      <c r="W76">
        <v>0</v>
      </c>
    </row>
    <row r="77" spans="1:23" x14ac:dyDescent="0.25">
      <c r="A77" t="s">
        <v>39</v>
      </c>
      <c r="B77" t="s">
        <v>40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 s="4">
        <f t="shared" si="3"/>
        <v>13.774385541798216</v>
      </c>
      <c r="R77" s="4">
        <f t="shared" si="4"/>
        <v>31.361581121926971</v>
      </c>
      <c r="S77" s="4">
        <f t="shared" si="5"/>
        <v>75.370298298310431</v>
      </c>
      <c r="T77" s="4">
        <f t="shared" si="6"/>
        <v>199.73129049052264</v>
      </c>
      <c r="U77">
        <v>150.93</v>
      </c>
      <c r="V77">
        <v>0.11</v>
      </c>
      <c r="W77">
        <v>0.13</v>
      </c>
    </row>
    <row r="78" spans="1:23" x14ac:dyDescent="0.25">
      <c r="A78" t="s">
        <v>41</v>
      </c>
      <c r="B78" t="s">
        <v>42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2.0449819515939427</v>
      </c>
      <c r="P78">
        <v>14.339617063112403</v>
      </c>
      <c r="Q78" s="4">
        <f t="shared" si="3"/>
        <v>10.904809841306786</v>
      </c>
      <c r="R78" s="4">
        <f t="shared" si="4"/>
        <v>22.065862023014375</v>
      </c>
      <c r="S78" s="4">
        <f t="shared" si="5"/>
        <v>53.030189913516885</v>
      </c>
      <c r="T78" s="4">
        <f t="shared" si="6"/>
        <v>140.53000327081975</v>
      </c>
      <c r="U78">
        <v>91.5</v>
      </c>
      <c r="V78">
        <v>0.12690000000000001</v>
      </c>
      <c r="W78">
        <v>0</v>
      </c>
    </row>
    <row r="79" spans="1:23" x14ac:dyDescent="0.25">
      <c r="A79" t="s">
        <v>43</v>
      </c>
      <c r="B79" t="s">
        <v>44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0.71114115274024581</v>
      </c>
      <c r="P79">
        <v>11.098206692228981</v>
      </c>
      <c r="Q79" s="4">
        <f t="shared" si="3"/>
        <v>17.200173550613055</v>
      </c>
      <c r="R79" s="4">
        <f t="shared" si="4"/>
        <v>73.275869249197726</v>
      </c>
      <c r="S79" s="4">
        <f t="shared" si="5"/>
        <v>176.10158435279436</v>
      </c>
      <c r="T79" s="4">
        <f t="shared" si="6"/>
        <v>466.66919853490504</v>
      </c>
      <c r="U79">
        <v>47.633333333333333</v>
      </c>
      <c r="V79">
        <v>0.44799999999999995</v>
      </c>
      <c r="W79">
        <v>0</v>
      </c>
    </row>
    <row r="80" spans="1:23" x14ac:dyDescent="0.25">
      <c r="A80" t="s">
        <v>45</v>
      </c>
      <c r="B80" t="s">
        <v>46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236.49415018863132</v>
      </c>
      <c r="P80">
        <v>82.777750262180959</v>
      </c>
      <c r="Q80" s="4">
        <f t="shared" si="3"/>
        <v>64.21308972111224</v>
      </c>
      <c r="R80" s="4">
        <f t="shared" si="4"/>
        <v>2410.4082275498263</v>
      </c>
      <c r="S80" s="4">
        <f t="shared" si="5"/>
        <v>5792.8580330445238</v>
      </c>
      <c r="T80" s="4">
        <f t="shared" si="6"/>
        <v>15351.073787567988</v>
      </c>
      <c r="U80">
        <v>300.78571428571428</v>
      </c>
      <c r="V80">
        <v>0.24014285714285719</v>
      </c>
      <c r="W80">
        <v>0</v>
      </c>
    </row>
    <row r="81" spans="1:23" x14ac:dyDescent="0.25">
      <c r="A81" t="s">
        <v>47</v>
      </c>
      <c r="B81" t="s">
        <v>48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1.9999999999290002E-2</v>
      </c>
      <c r="J81">
        <v>1.9999999999290002E-5</v>
      </c>
      <c r="K81">
        <v>4.4092399998434721E-2</v>
      </c>
      <c r="L81">
        <v>1.23E-2</v>
      </c>
      <c r="M81">
        <v>3.2</v>
      </c>
      <c r="N81">
        <v>10.080371233277278</v>
      </c>
      <c r="O81">
        <v>0.25186145377015484</v>
      </c>
      <c r="P81">
        <v>6.8413557525043736</v>
      </c>
      <c r="Q81" s="4">
        <f t="shared" si="3"/>
        <v>17.37704361136111</v>
      </c>
      <c r="R81" s="4">
        <f t="shared" si="4"/>
        <v>114.24256959029441</v>
      </c>
      <c r="S81" s="4">
        <f t="shared" si="5"/>
        <v>274.55556258181787</v>
      </c>
      <c r="T81" s="4">
        <f t="shared" si="6"/>
        <v>727.57224084181735</v>
      </c>
      <c r="U81">
        <v>39.200000000000003</v>
      </c>
      <c r="V81">
        <v>0.58571428571428563</v>
      </c>
      <c r="W81">
        <v>0</v>
      </c>
    </row>
    <row r="82" spans="1:23" x14ac:dyDescent="0.25">
      <c r="A82" t="s">
        <v>49</v>
      </c>
      <c r="B82" t="s">
        <v>50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53.070000008040005</v>
      </c>
      <c r="I82">
        <v>5.3070000008040005E-2</v>
      </c>
      <c r="J82">
        <v>5.3070000008040008E-5</v>
      </c>
      <c r="K82">
        <v>0.11699918341772515</v>
      </c>
      <c r="L82">
        <v>1.2E-2</v>
      </c>
      <c r="M82">
        <v>3.1</v>
      </c>
      <c r="N82">
        <v>14.997604075732943</v>
      </c>
      <c r="O82">
        <v>4.4008721087089593E-2</v>
      </c>
      <c r="P82">
        <v>4.307310756443238</v>
      </c>
      <c r="Q82" s="4">
        <f t="shared" si="3"/>
        <v>10.940569321365825</v>
      </c>
      <c r="R82" s="4">
        <f t="shared" si="4"/>
        <v>19.962043838434557</v>
      </c>
      <c r="S82" s="4">
        <f t="shared" si="5"/>
        <v>47.974150056319537</v>
      </c>
      <c r="T82" s="4">
        <f t="shared" si="6"/>
        <v>127.13149764924677</v>
      </c>
      <c r="U82">
        <v>54.3</v>
      </c>
      <c r="V82">
        <v>0.22500000000000001</v>
      </c>
      <c r="W82">
        <v>0</v>
      </c>
    </row>
    <row r="83" spans="1:23" x14ac:dyDescent="0.25">
      <c r="A83" t="s">
        <v>51</v>
      </c>
      <c r="B83" t="s">
        <v>52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198.07500001653005</v>
      </c>
      <c r="I83">
        <v>0.19807500001653006</v>
      </c>
      <c r="J83">
        <v>1.9807500001653005E-4</v>
      </c>
      <c r="K83">
        <v>0.43668010653644246</v>
      </c>
      <c r="L83">
        <v>1.24E-2</v>
      </c>
      <c r="M83">
        <v>3.2</v>
      </c>
      <c r="N83">
        <v>20.585669387454402</v>
      </c>
      <c r="O83">
        <v>4.2411938413157834E-3</v>
      </c>
      <c r="P83">
        <v>1.9044529608533411</v>
      </c>
      <c r="Q83" s="4">
        <f t="shared" si="3"/>
        <v>4.8373105205674864</v>
      </c>
      <c r="R83" s="4">
        <f t="shared" si="4"/>
        <v>1.923775453962943</v>
      </c>
      <c r="S83" s="4">
        <f t="shared" si="5"/>
        <v>4.6233488439388202</v>
      </c>
      <c r="T83" s="4">
        <f t="shared" si="6"/>
        <v>12.251874436437873</v>
      </c>
      <c r="U83">
        <v>20.9</v>
      </c>
      <c r="V83">
        <v>0.19500000000000001</v>
      </c>
      <c r="W83">
        <v>-0.35</v>
      </c>
    </row>
    <row r="84" spans="1:23" x14ac:dyDescent="0.25">
      <c r="A84" t="s">
        <v>53</v>
      </c>
      <c r="B84" t="s">
        <v>54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3.8588377440321391E-2</v>
      </c>
      <c r="P84">
        <v>4.6525262861153562</v>
      </c>
      <c r="Q84" s="4">
        <f t="shared" si="3"/>
        <v>6.409742519548268</v>
      </c>
      <c r="R84" s="4">
        <f t="shared" si="4"/>
        <v>2.8797909952860077</v>
      </c>
      <c r="S84" s="4">
        <f t="shared" si="5"/>
        <v>6.9209108274116984</v>
      </c>
      <c r="T84" s="4">
        <f t="shared" si="6"/>
        <v>18.340413692641</v>
      </c>
      <c r="U84">
        <v>41</v>
      </c>
      <c r="V84">
        <v>0.17</v>
      </c>
      <c r="W84">
        <v>0</v>
      </c>
    </row>
    <row r="85" spans="1:23" x14ac:dyDescent="0.25">
      <c r="A85" t="s">
        <v>55</v>
      </c>
      <c r="B85" t="s">
        <v>56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5.8918280589254329E-2</v>
      </c>
      <c r="P85">
        <v>5.00599724669864</v>
      </c>
      <c r="Q85" s="4">
        <f t="shared" si="3"/>
        <v>12.715233006614545</v>
      </c>
      <c r="R85" s="4">
        <f t="shared" si="4"/>
        <v>26.724914311425248</v>
      </c>
      <c r="S85" s="4">
        <f t="shared" si="5"/>
        <v>64.227143262257258</v>
      </c>
      <c r="T85" s="4">
        <f t="shared" si="6"/>
        <v>170.20192964498173</v>
      </c>
      <c r="U85">
        <v>152</v>
      </c>
      <c r="V85">
        <v>9.6000000000000002E-2</v>
      </c>
      <c r="W85">
        <v>0.09</v>
      </c>
    </row>
    <row r="86" spans="1:23" x14ac:dyDescent="0.25">
      <c r="A86" t="s">
        <v>57</v>
      </c>
      <c r="B86" t="s">
        <v>58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0.82530599124171045</v>
      </c>
      <c r="P86">
        <v>15.804692329076595</v>
      </c>
      <c r="Q86" s="4">
        <f t="shared" si="3"/>
        <v>24.033668644001896</v>
      </c>
      <c r="R86" s="4">
        <f t="shared" si="4"/>
        <v>76.313646473159338</v>
      </c>
      <c r="S86" s="4">
        <f t="shared" si="5"/>
        <v>183.40217849834016</v>
      </c>
      <c r="T86" s="4">
        <f t="shared" si="6"/>
        <v>486.01577302060144</v>
      </c>
      <c r="U86">
        <v>72.900000000000006</v>
      </c>
      <c r="V86">
        <v>0.4</v>
      </c>
      <c r="W86">
        <v>0</v>
      </c>
    </row>
    <row r="87" spans="1:23" x14ac:dyDescent="0.25">
      <c r="A87" t="s">
        <v>59</v>
      </c>
      <c r="B87" t="s">
        <v>60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1.4079247080738808</v>
      </c>
      <c r="P87">
        <v>11.818575229523548</v>
      </c>
      <c r="Q87" s="4">
        <f t="shared" si="3"/>
        <v>13.1116639999486</v>
      </c>
      <c r="R87" s="4">
        <f t="shared" si="4"/>
        <v>48.983351554494149</v>
      </c>
      <c r="S87" s="4">
        <f t="shared" si="5"/>
        <v>117.72014312543655</v>
      </c>
      <c r="T87" s="4">
        <f t="shared" si="6"/>
        <v>311.95837928240684</v>
      </c>
      <c r="U87">
        <v>263.2</v>
      </c>
      <c r="V87">
        <v>7.0000000000000007E-2</v>
      </c>
      <c r="W87">
        <v>0.27</v>
      </c>
    </row>
    <row r="88" spans="1:23" x14ac:dyDescent="0.25">
      <c r="A88" t="s">
        <v>61</v>
      </c>
      <c r="B88" t="s">
        <v>62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2.5441272143766646E-3</v>
      </c>
      <c r="P88">
        <v>1.7793633426790521</v>
      </c>
      <c r="Q88" s="4">
        <f t="shared" si="3"/>
        <v>4.5195828904047923</v>
      </c>
      <c r="R88" s="4">
        <f t="shared" si="4"/>
        <v>1.1539980651435007</v>
      </c>
      <c r="S88" s="4">
        <f t="shared" si="5"/>
        <v>2.773367135648884</v>
      </c>
      <c r="T88" s="4">
        <f t="shared" si="6"/>
        <v>7.349422909469542</v>
      </c>
      <c r="U88">
        <v>33.700000000000003</v>
      </c>
      <c r="V88">
        <v>0.32</v>
      </c>
      <c r="W88">
        <v>0.55000000000000004</v>
      </c>
    </row>
    <row r="89" spans="1:23" x14ac:dyDescent="0.25">
      <c r="A89" t="s">
        <v>63</v>
      </c>
      <c r="B89" t="s">
        <v>64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0.60670467650071125</v>
      </c>
      <c r="P89">
        <v>10.0407705456392</v>
      </c>
      <c r="Q89" s="4">
        <f t="shared" si="3"/>
        <v>15.305790192126775</v>
      </c>
      <c r="R89" s="4">
        <f t="shared" si="4"/>
        <v>56.524156366413003</v>
      </c>
      <c r="S89" s="4">
        <f t="shared" si="5"/>
        <v>135.84272138046862</v>
      </c>
      <c r="T89" s="4">
        <f t="shared" si="6"/>
        <v>359.98321165824183</v>
      </c>
      <c r="U89">
        <v>42.5</v>
      </c>
      <c r="V89">
        <v>0.47</v>
      </c>
      <c r="W89">
        <v>0.05</v>
      </c>
    </row>
    <row r="90" spans="1:23" x14ac:dyDescent="0.25">
      <c r="A90" t="s">
        <v>65</v>
      </c>
      <c r="B90" t="s">
        <v>66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0.71421687962519242</v>
      </c>
      <c r="P90">
        <v>10.391543026968289</v>
      </c>
      <c r="Q90" s="4">
        <f t="shared" si="3"/>
        <v>10.604250944938064</v>
      </c>
      <c r="R90" s="4">
        <f t="shared" si="4"/>
        <v>19.177487587553092</v>
      </c>
      <c r="S90" s="4">
        <f t="shared" si="5"/>
        <v>46.088650775181669</v>
      </c>
      <c r="T90" s="4">
        <f t="shared" si="6"/>
        <v>122.13492455423142</v>
      </c>
      <c r="U90">
        <v>58.5</v>
      </c>
      <c r="V90">
        <v>0.2</v>
      </c>
      <c r="W90">
        <v>0</v>
      </c>
    </row>
    <row r="91" spans="1:23" x14ac:dyDescent="0.25">
      <c r="A91" t="s">
        <v>67</v>
      </c>
      <c r="B91" t="s">
        <v>68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1.3890644189659731E-2</v>
      </c>
      <c r="P91">
        <v>2.9973655002853401</v>
      </c>
      <c r="Q91" s="4">
        <f t="shared" si="3"/>
        <v>7.6133083707247637</v>
      </c>
      <c r="R91" s="4">
        <f t="shared" si="4"/>
        <v>6.3006977119230214</v>
      </c>
      <c r="S91" s="4">
        <f t="shared" si="5"/>
        <v>15.142267993085847</v>
      </c>
      <c r="T91" s="4">
        <f t="shared" si="6"/>
        <v>40.127010181677491</v>
      </c>
      <c r="U91">
        <v>42</v>
      </c>
      <c r="V91">
        <v>0.2</v>
      </c>
      <c r="W91">
        <v>0</v>
      </c>
    </row>
    <row r="92" spans="1:23" x14ac:dyDescent="0.25">
      <c r="A92" t="s">
        <v>69</v>
      </c>
      <c r="B92" t="s">
        <v>70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9.5162548772999445E-3</v>
      </c>
      <c r="P92">
        <v>3.1903079158645773</v>
      </c>
      <c r="Q92" s="4">
        <f t="shared" si="3"/>
        <v>8.1033821062960261</v>
      </c>
      <c r="R92" s="4">
        <f t="shared" si="4"/>
        <v>4.3165057367255786</v>
      </c>
      <c r="S92" s="4">
        <f t="shared" si="5"/>
        <v>10.373722030102327</v>
      </c>
      <c r="T92" s="4">
        <f t="shared" si="6"/>
        <v>27.490363379771164</v>
      </c>
      <c r="U92">
        <v>37.700000000000003</v>
      </c>
      <c r="V92">
        <v>0.24199999999999999</v>
      </c>
      <c r="W92">
        <v>0</v>
      </c>
    </row>
    <row r="93" spans="1:23" x14ac:dyDescent="0.25">
      <c r="A93" t="s">
        <v>71</v>
      </c>
      <c r="B93" t="s">
        <v>72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1.1099999999814002E-3</v>
      </c>
      <c r="J93">
        <v>1.1099999999814002E-6</v>
      </c>
      <c r="K93">
        <v>2.447128199958994E-3</v>
      </c>
      <c r="L93">
        <v>1.0999999999999999E-2</v>
      </c>
      <c r="M93">
        <v>3.01</v>
      </c>
      <c r="N93">
        <v>4.6318829138707471</v>
      </c>
      <c r="O93">
        <v>3.663653069333461E-4</v>
      </c>
      <c r="P93">
        <v>0.97033805761290604</v>
      </c>
      <c r="Q93" s="4">
        <f t="shared" si="3"/>
        <v>2.4646586663367813</v>
      </c>
      <c r="R93" s="4">
        <f t="shared" si="4"/>
        <v>0.16618070548817759</v>
      </c>
      <c r="S93" s="4">
        <f t="shared" si="5"/>
        <v>0.39937684568175341</v>
      </c>
      <c r="T93" s="4">
        <f t="shared" si="6"/>
        <v>1.0583486410566465</v>
      </c>
      <c r="U93">
        <v>9</v>
      </c>
      <c r="V93">
        <v>0.32</v>
      </c>
      <c r="W93">
        <v>0</v>
      </c>
    </row>
    <row r="94" spans="1:23" x14ac:dyDescent="0.25">
      <c r="A94" t="s">
        <v>73</v>
      </c>
      <c r="B94" t="s">
        <v>74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0.29935257803298476</v>
      </c>
      <c r="P94">
        <v>10.447088938216606</v>
      </c>
      <c r="Q94" s="4">
        <f t="shared" si="3"/>
        <v>16.392314152335945</v>
      </c>
      <c r="R94" s="4">
        <f t="shared" si="4"/>
        <v>35.246888740520156</v>
      </c>
      <c r="S94" s="4">
        <f t="shared" si="5"/>
        <v>84.707735497524993</v>
      </c>
      <c r="T94" s="4">
        <f t="shared" si="6"/>
        <v>224.47549906844122</v>
      </c>
      <c r="U94">
        <v>43</v>
      </c>
      <c r="V94">
        <v>0.48</v>
      </c>
      <c r="W94">
        <v>0</v>
      </c>
    </row>
    <row r="95" spans="1:23" x14ac:dyDescent="0.25">
      <c r="A95" t="s">
        <v>75</v>
      </c>
      <c r="B95" t="s">
        <v>76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9.8126080995731169E-2</v>
      </c>
      <c r="P95">
        <v>9.2533452863121504</v>
      </c>
      <c r="Q95" s="4">
        <f t="shared" si="3"/>
        <v>12.379867895182729</v>
      </c>
      <c r="R95" s="4">
        <f t="shared" si="4"/>
        <v>6.100418660250404</v>
      </c>
      <c r="S95" s="4">
        <f t="shared" si="5"/>
        <v>14.660943667989436</v>
      </c>
      <c r="T95" s="4">
        <f t="shared" si="6"/>
        <v>38.851500720172005</v>
      </c>
      <c r="U95">
        <v>122</v>
      </c>
      <c r="V95">
        <v>0.107</v>
      </c>
      <c r="W95">
        <v>0</v>
      </c>
    </row>
    <row r="96" spans="1:23" x14ac:dyDescent="0.25">
      <c r="A96" t="s">
        <v>77</v>
      </c>
      <c r="B96" t="s">
        <v>78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196.90530677965444</v>
      </c>
      <c r="P96">
        <v>63.742170359821344</v>
      </c>
      <c r="Q96" s="4">
        <f t="shared" si="3"/>
        <v>82.001764801269218</v>
      </c>
      <c r="R96" s="4">
        <f t="shared" si="4"/>
        <v>12420.964538856002</v>
      </c>
      <c r="S96" s="4">
        <f t="shared" si="5"/>
        <v>29850.912133756312</v>
      </c>
      <c r="T96" s="4">
        <f t="shared" si="6"/>
        <v>79104.917154454219</v>
      </c>
      <c r="U96">
        <v>208.40700000000004</v>
      </c>
      <c r="V96">
        <v>0.5</v>
      </c>
      <c r="W96">
        <v>0</v>
      </c>
    </row>
    <row r="97" spans="1:23" x14ac:dyDescent="0.25">
      <c r="A97" t="s">
        <v>79</v>
      </c>
      <c r="B97" t="s">
        <v>80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8.6876313928669013E-2</v>
      </c>
      <c r="P97">
        <v>6.7972274277636542</v>
      </c>
      <c r="Q97" s="4">
        <f t="shared" si="3"/>
        <v>9.3644774858766162</v>
      </c>
      <c r="R97" s="4">
        <f t="shared" si="4"/>
        <v>5.2820484235802985</v>
      </c>
      <c r="S97" s="4">
        <f t="shared" si="5"/>
        <v>12.694180301803168</v>
      </c>
      <c r="T97" s="4">
        <f t="shared" si="6"/>
        <v>33.639577799778394</v>
      </c>
      <c r="U97">
        <v>59.9</v>
      </c>
      <c r="V97">
        <v>0.17</v>
      </c>
      <c r="W97">
        <v>0</v>
      </c>
    </row>
    <row r="98" spans="1:23" x14ac:dyDescent="0.25">
      <c r="A98" t="s">
        <v>81</v>
      </c>
      <c r="B98" t="s">
        <v>82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0.9431020395102423</v>
      </c>
      <c r="P98">
        <v>12.028482593371407</v>
      </c>
      <c r="Q98" s="4">
        <f t="shared" si="3"/>
        <v>16.571529440783326</v>
      </c>
      <c r="R98" s="4">
        <f t="shared" si="4"/>
        <v>68.262004523277866</v>
      </c>
      <c r="S98" s="4">
        <f t="shared" si="5"/>
        <v>164.05192146906481</v>
      </c>
      <c r="T98" s="4">
        <f t="shared" si="6"/>
        <v>434.73759189302172</v>
      </c>
      <c r="U98">
        <v>106</v>
      </c>
      <c r="V98">
        <v>0.17</v>
      </c>
      <c r="W98">
        <v>0</v>
      </c>
    </row>
    <row r="99" spans="1:23" x14ac:dyDescent="0.25">
      <c r="A99" t="s">
        <v>83</v>
      </c>
      <c r="B99" t="s">
        <v>84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44.926030931406785</v>
      </c>
      <c r="P99">
        <v>61.294729535488813</v>
      </c>
      <c r="Q99" s="4">
        <f t="shared" si="3"/>
        <v>30.666937476707659</v>
      </c>
      <c r="R99" s="4">
        <f t="shared" si="4"/>
        <v>155.741725881571</v>
      </c>
      <c r="S99" s="4">
        <f t="shared" si="5"/>
        <v>374.28917539430665</v>
      </c>
      <c r="T99" s="4">
        <f t="shared" si="6"/>
        <v>991.86631479491257</v>
      </c>
      <c r="U99">
        <v>280</v>
      </c>
      <c r="V99">
        <v>0.11600000000000001</v>
      </c>
      <c r="W99">
        <v>0</v>
      </c>
    </row>
    <row r="100" spans="1:23" x14ac:dyDescent="0.25">
      <c r="A100" t="s">
        <v>85</v>
      </c>
      <c r="B100" t="s">
        <v>86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167.00697029103529</v>
      </c>
      <c r="P100">
        <v>74.940613492284385</v>
      </c>
      <c r="Q100" s="4">
        <f t="shared" si="3"/>
        <v>39.472624345596607</v>
      </c>
      <c r="R100" s="4">
        <f t="shared" si="4"/>
        <v>541.12428843966347</v>
      </c>
      <c r="S100" s="4">
        <f t="shared" si="5"/>
        <v>1300.4669272762881</v>
      </c>
      <c r="T100" s="4">
        <f t="shared" si="6"/>
        <v>3446.2373572821634</v>
      </c>
      <c r="U100">
        <v>309.24444444444441</v>
      </c>
      <c r="V100">
        <v>0.13655555555555554</v>
      </c>
      <c r="W100">
        <v>0</v>
      </c>
    </row>
    <row r="101" spans="1:23" x14ac:dyDescent="0.25">
      <c r="A101" t="s">
        <v>87</v>
      </c>
      <c r="B101" t="s">
        <v>88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6.2912282343791127E-3</v>
      </c>
      <c r="P101">
        <v>2.8760435633690284</v>
      </c>
      <c r="Q101" s="4">
        <f t="shared" si="3"/>
        <v>3.835052053150831</v>
      </c>
      <c r="R101" s="4">
        <f t="shared" si="4"/>
        <v>0.38711693063814107</v>
      </c>
      <c r="S101" s="4">
        <f t="shared" si="5"/>
        <v>0.93034590396092542</v>
      </c>
      <c r="T101" s="4">
        <f t="shared" si="6"/>
        <v>2.4654166454964521</v>
      </c>
      <c r="U101">
        <v>40.299999999999997</v>
      </c>
      <c r="V101">
        <v>0.1</v>
      </c>
      <c r="W101">
        <v>0</v>
      </c>
    </row>
    <row r="102" spans="1:23" x14ac:dyDescent="0.25">
      <c r="A102" t="s">
        <v>89</v>
      </c>
      <c r="B102" t="s">
        <v>90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192.77360905797298</v>
      </c>
      <c r="P102">
        <v>35.157965087150338</v>
      </c>
      <c r="Q102" s="4">
        <f t="shared" si="3"/>
        <v>19.778570990273689</v>
      </c>
      <c r="R102" s="4">
        <f t="shared" si="4"/>
        <v>702.73845218637462</v>
      </c>
      <c r="S102" s="4">
        <f t="shared" si="5"/>
        <v>1688.8691472876103</v>
      </c>
      <c r="T102" s="4">
        <f t="shared" si="6"/>
        <v>4475.5032403121668</v>
      </c>
      <c r="U102">
        <v>114.3</v>
      </c>
      <c r="V102">
        <v>0.19</v>
      </c>
      <c r="W102">
        <v>0</v>
      </c>
    </row>
    <row r="103" spans="1:23" x14ac:dyDescent="0.25">
      <c r="A103" t="s">
        <v>91</v>
      </c>
      <c r="B103" t="s">
        <v>92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0.19756004126940679</v>
      </c>
      <c r="P103">
        <v>7.4927335296914102</v>
      </c>
      <c r="Q103" s="4">
        <f t="shared" si="3"/>
        <v>10.417060136609591</v>
      </c>
      <c r="R103" s="4">
        <f t="shared" si="4"/>
        <v>14.695313864375956</v>
      </c>
      <c r="S103" s="4">
        <f t="shared" si="5"/>
        <v>35.316784100879495</v>
      </c>
      <c r="T103" s="4">
        <f t="shared" si="6"/>
        <v>93.589477867330658</v>
      </c>
      <c r="U103">
        <v>60.2</v>
      </c>
      <c r="V103">
        <v>0.19</v>
      </c>
      <c r="W103">
        <v>0</v>
      </c>
    </row>
    <row r="104" spans="1:23" x14ac:dyDescent="0.25">
      <c r="A104" t="s">
        <v>93</v>
      </c>
      <c r="B104" t="s">
        <v>94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106837.91257608611</v>
      </c>
      <c r="P104">
        <v>558.23088387339669</v>
      </c>
      <c r="Q104" s="4">
        <f t="shared" si="3"/>
        <v>350.59191086314615</v>
      </c>
      <c r="R104" s="4">
        <f t="shared" si="4"/>
        <v>732579.22054167034</v>
      </c>
      <c r="S104" s="4">
        <f t="shared" si="5"/>
        <v>1760584.5242529928</v>
      </c>
      <c r="T104" s="4">
        <f t="shared" si="6"/>
        <v>4665548.989270431</v>
      </c>
      <c r="U104">
        <v>1584.96</v>
      </c>
      <c r="V104">
        <v>0.25</v>
      </c>
      <c r="W104">
        <v>0</v>
      </c>
    </row>
    <row r="105" spans="1:23" x14ac:dyDescent="0.25">
      <c r="A105" t="s">
        <v>95</v>
      </c>
      <c r="B105" t="s">
        <v>96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1.987138284806963</v>
      </c>
      <c r="P105">
        <v>17.652155015414586</v>
      </c>
      <c r="Q105" s="4">
        <f t="shared" si="3"/>
        <v>24.652617581394473</v>
      </c>
      <c r="R105" s="4">
        <f t="shared" si="4"/>
        <v>149.82666635756135</v>
      </c>
      <c r="S105" s="4">
        <f t="shared" si="5"/>
        <v>360.07369948945296</v>
      </c>
      <c r="T105" s="4">
        <f t="shared" si="6"/>
        <v>954.19530364705031</v>
      </c>
      <c r="U105">
        <v>136</v>
      </c>
      <c r="V105">
        <v>0.2</v>
      </c>
      <c r="W105">
        <v>0</v>
      </c>
    </row>
    <row r="106" spans="1:23" x14ac:dyDescent="0.25">
      <c r="A106" t="s">
        <v>97</v>
      </c>
      <c r="B106" t="s">
        <v>98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0.88313661779726171</v>
      </c>
      <c r="P106">
        <v>7.2181607167311244</v>
      </c>
      <c r="Q106" s="4">
        <f t="shared" si="3"/>
        <v>12.452149355312054</v>
      </c>
      <c r="R106" s="4">
        <f t="shared" si="4"/>
        <v>125.50074965330823</v>
      </c>
      <c r="S106" s="4">
        <f t="shared" si="5"/>
        <v>301.61199147634761</v>
      </c>
      <c r="T106" s="4">
        <f t="shared" si="6"/>
        <v>799.27177741232117</v>
      </c>
      <c r="U106">
        <v>23.6</v>
      </c>
      <c r="V106">
        <v>0.75</v>
      </c>
      <c r="W106">
        <v>0</v>
      </c>
    </row>
    <row r="107" spans="1:23" x14ac:dyDescent="0.25">
      <c r="A107" t="s">
        <v>99</v>
      </c>
      <c r="B107" t="s">
        <v>100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4.8113930373485632</v>
      </c>
      <c r="Q107" s="4">
        <f t="shared" si="3"/>
        <v>6.6286117763133303</v>
      </c>
      <c r="R107" s="4">
        <f t="shared" si="4"/>
        <v>5.2783874988881356</v>
      </c>
      <c r="S107" s="4">
        <f t="shared" si="5"/>
        <v>12.68538211701066</v>
      </c>
      <c r="T107" s="4">
        <f t="shared" si="6"/>
        <v>33.616262610078245</v>
      </c>
      <c r="U107">
        <v>42.4</v>
      </c>
      <c r="V107">
        <v>0.17</v>
      </c>
      <c r="W107">
        <v>0</v>
      </c>
    </row>
    <row r="108" spans="1:23" x14ac:dyDescent="0.25">
      <c r="A108" t="s">
        <v>101</v>
      </c>
      <c r="B108" t="s">
        <v>102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1.048811704075304</v>
      </c>
      <c r="P108">
        <v>11.979838750679438</v>
      </c>
      <c r="Q108" s="4">
        <f t="shared" si="3"/>
        <v>16.075622640413457</v>
      </c>
      <c r="R108" s="4">
        <f t="shared" si="4"/>
        <v>65.811446330841662</v>
      </c>
      <c r="S108" s="4">
        <f t="shared" si="5"/>
        <v>158.16257229233759</v>
      </c>
      <c r="T108" s="4">
        <f t="shared" si="6"/>
        <v>419.13081657469456</v>
      </c>
      <c r="U108">
        <v>150.03333333333333</v>
      </c>
      <c r="V108">
        <v>0.11333333333333334</v>
      </c>
      <c r="W108">
        <v>0</v>
      </c>
    </row>
    <row r="109" spans="1:23" x14ac:dyDescent="0.25">
      <c r="A109" t="s">
        <v>103</v>
      </c>
      <c r="B109" t="s">
        <v>104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2.2277004139224565E-2</v>
      </c>
      <c r="P109">
        <v>4.2414677849223663</v>
      </c>
      <c r="Q109" s="4">
        <f t="shared" si="3"/>
        <v>10.773328173702811</v>
      </c>
      <c r="R109" s="4">
        <f t="shared" si="4"/>
        <v>10.104691121020659</v>
      </c>
      <c r="S109" s="4">
        <f t="shared" si="5"/>
        <v>24.28428531848272</v>
      </c>
      <c r="T109" s="4">
        <f t="shared" si="6"/>
        <v>64.353356093979201</v>
      </c>
      <c r="U109">
        <v>65.400000000000006</v>
      </c>
      <c r="V109">
        <v>0.18</v>
      </c>
      <c r="W109">
        <v>0</v>
      </c>
    </row>
    <row r="110" spans="1:23" x14ac:dyDescent="0.25">
      <c r="A110" t="s">
        <v>105</v>
      </c>
      <c r="B110" t="s">
        <v>700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20.39406896596369</v>
      </c>
      <c r="O110">
        <v>2.4579573927866227</v>
      </c>
      <c r="P110">
        <v>15.481867402374458</v>
      </c>
      <c r="Q110" s="4">
        <f t="shared" si="3"/>
        <v>15.081703345606748</v>
      </c>
      <c r="R110" s="4">
        <f t="shared" si="4"/>
        <v>57.14785609899981</v>
      </c>
      <c r="S110" s="4">
        <f t="shared" si="5"/>
        <v>137.34163926700268</v>
      </c>
      <c r="T110" s="4">
        <f t="shared" si="6"/>
        <v>363.95534405755706</v>
      </c>
      <c r="U110">
        <v>109.97499999999999</v>
      </c>
      <c r="V110">
        <v>0.14750000000000002</v>
      </c>
      <c r="W110">
        <v>0</v>
      </c>
    </row>
    <row r="111" spans="1:23" x14ac:dyDescent="0.25">
      <c r="A111" t="s">
        <v>107</v>
      </c>
      <c r="B111" t="s">
        <v>108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7.0948968066073412</v>
      </c>
      <c r="P111">
        <v>37.925929189604211</v>
      </c>
      <c r="Q111" s="4">
        <f t="shared" si="3"/>
        <v>32.138540635466981</v>
      </c>
      <c r="R111" s="4">
        <f t="shared" si="4"/>
        <v>119.50359144469982</v>
      </c>
      <c r="S111" s="4">
        <f t="shared" si="5"/>
        <v>287.1992103934146</v>
      </c>
      <c r="T111" s="4">
        <f t="shared" si="6"/>
        <v>761.0779075425487</v>
      </c>
      <c r="U111">
        <v>124</v>
      </c>
      <c r="V111">
        <v>0.3</v>
      </c>
      <c r="W111">
        <v>0</v>
      </c>
    </row>
    <row r="112" spans="1:23" x14ac:dyDescent="0.25">
      <c r="A112" t="s">
        <v>109</v>
      </c>
      <c r="B112" t="s">
        <v>110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4.1851394650831351</v>
      </c>
      <c r="P112">
        <v>26.067792951466473</v>
      </c>
      <c r="Q112" s="4">
        <f t="shared" si="3"/>
        <v>14.793383479138265</v>
      </c>
      <c r="R112" s="4">
        <f t="shared" si="4"/>
        <v>18.225428719811859</v>
      </c>
      <c r="S112" s="4">
        <f t="shared" si="5"/>
        <v>43.800597740475503</v>
      </c>
      <c r="T112" s="4">
        <f t="shared" si="6"/>
        <v>116.07158401226008</v>
      </c>
      <c r="U112">
        <v>267</v>
      </c>
      <c r="V112">
        <v>5.7000000000000002E-2</v>
      </c>
      <c r="W112">
        <v>0</v>
      </c>
    </row>
    <row r="113" spans="1:23" x14ac:dyDescent="0.25">
      <c r="A113" t="s">
        <v>111</v>
      </c>
      <c r="B113" t="s">
        <v>112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0.56547375041106485</v>
      </c>
      <c r="P113">
        <v>12.183133390028711</v>
      </c>
      <c r="Q113" s="4">
        <f t="shared" si="3"/>
        <v>16.70775184681812</v>
      </c>
      <c r="R113" s="4">
        <f t="shared" si="4"/>
        <v>42.936048988650718</v>
      </c>
      <c r="S113" s="4">
        <f t="shared" si="5"/>
        <v>103.18685169106155</v>
      </c>
      <c r="T113" s="4">
        <f t="shared" si="6"/>
        <v>273.44515698131312</v>
      </c>
      <c r="U113">
        <v>113</v>
      </c>
      <c r="V113">
        <v>0.16</v>
      </c>
      <c r="W113">
        <v>0</v>
      </c>
    </row>
    <row r="114" spans="1:23" x14ac:dyDescent="0.25">
      <c r="A114" t="s">
        <v>113</v>
      </c>
      <c r="B114" t="s">
        <v>114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0.84854244029559045</v>
      </c>
      <c r="P114">
        <v>11.819397150892565</v>
      </c>
      <c r="Q114" s="4">
        <f t="shared" si="3"/>
        <v>16.618090288767622</v>
      </c>
      <c r="R114" s="4">
        <f t="shared" si="4"/>
        <v>63.380205714134199</v>
      </c>
      <c r="S114" s="4">
        <f t="shared" si="5"/>
        <v>152.31964843579476</v>
      </c>
      <c r="T114" s="4">
        <f t="shared" si="6"/>
        <v>403.64706835485612</v>
      </c>
      <c r="U114">
        <v>85.9</v>
      </c>
      <c r="V114">
        <v>0.215</v>
      </c>
      <c r="W114">
        <v>0</v>
      </c>
    </row>
    <row r="115" spans="1:23" x14ac:dyDescent="0.25">
      <c r="A115" t="s">
        <v>115</v>
      </c>
      <c r="B115" t="s">
        <v>116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374.43302480089977</v>
      </c>
      <c r="P115">
        <v>88.406188050802356</v>
      </c>
      <c r="Q115" s="4">
        <f t="shared" si="3"/>
        <v>60.117523176853574</v>
      </c>
      <c r="R115" s="4">
        <f t="shared" si="4"/>
        <v>3259.0760705803609</v>
      </c>
      <c r="S115" s="4">
        <f t="shared" si="5"/>
        <v>7832.4346805584255</v>
      </c>
      <c r="T115" s="4">
        <f t="shared" si="6"/>
        <v>20755.951903479829</v>
      </c>
      <c r="U115">
        <v>271.77999999999997</v>
      </c>
      <c r="V115">
        <v>0.25</v>
      </c>
      <c r="W115">
        <v>0</v>
      </c>
    </row>
    <row r="116" spans="1:23" x14ac:dyDescent="0.25">
      <c r="A116" t="s">
        <v>117</v>
      </c>
      <c r="B116" t="s">
        <v>118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7.7255718625825365E-2</v>
      </c>
      <c r="P116">
        <v>5.223979871925879</v>
      </c>
      <c r="Q116" s="4">
        <f t="shared" si="3"/>
        <v>6.9659009997677632</v>
      </c>
      <c r="R116" s="4">
        <f t="shared" si="4"/>
        <v>5.0701773734352189</v>
      </c>
      <c r="S116" s="4">
        <f t="shared" si="5"/>
        <v>12.184997292562407</v>
      </c>
      <c r="T116" s="4">
        <f t="shared" si="6"/>
        <v>32.290242825290377</v>
      </c>
      <c r="U116">
        <v>73.2</v>
      </c>
      <c r="V116">
        <v>0.1</v>
      </c>
      <c r="W116">
        <v>0</v>
      </c>
    </row>
    <row r="117" spans="1:23" x14ac:dyDescent="0.25">
      <c r="A117" t="s">
        <v>119</v>
      </c>
      <c r="B117" t="s">
        <v>120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19.811244841264621</v>
      </c>
      <c r="P117">
        <v>31.252440360380255</v>
      </c>
      <c r="Q117" s="4">
        <f t="shared" si="3"/>
        <v>34.669882680142209</v>
      </c>
      <c r="R117" s="4">
        <f t="shared" si="4"/>
        <v>773.87852388221097</v>
      </c>
      <c r="S117" s="4">
        <f t="shared" si="5"/>
        <v>1859.8378367753205</v>
      </c>
      <c r="T117" s="4">
        <f t="shared" si="6"/>
        <v>4928.5702674545992</v>
      </c>
      <c r="U117">
        <v>133.76666666666668</v>
      </c>
      <c r="V117">
        <v>0.3</v>
      </c>
      <c r="W117">
        <v>0</v>
      </c>
    </row>
    <row r="118" spans="1:23" x14ac:dyDescent="0.25">
      <c r="A118" t="s">
        <v>121</v>
      </c>
      <c r="B118" t="s">
        <v>122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22254.820062354665</v>
      </c>
      <c r="P118">
        <v>850.86971247246606</v>
      </c>
      <c r="Q118" s="4">
        <f t="shared" si="3"/>
        <v>578.60406367314204</v>
      </c>
      <c r="R118" s="4">
        <f t="shared" si="4"/>
        <v>193706.60896927791</v>
      </c>
      <c r="S118" s="4">
        <f t="shared" si="5"/>
        <v>465528.98094034585</v>
      </c>
      <c r="T118" s="4">
        <f t="shared" si="6"/>
        <v>1233651.7994919166</v>
      </c>
      <c r="U118">
        <v>2615.7600000000002</v>
      </c>
      <c r="V118">
        <v>0.25</v>
      </c>
      <c r="W118">
        <v>0</v>
      </c>
    </row>
    <row r="119" spans="1:23" x14ac:dyDescent="0.25">
      <c r="A119" t="s">
        <v>123</v>
      </c>
      <c r="B119" t="s">
        <v>124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0.34539732900927694</v>
      </c>
      <c r="P119">
        <v>9.0276197853989171</v>
      </c>
      <c r="Q119" s="4">
        <f t="shared" si="3"/>
        <v>10.703559950474041</v>
      </c>
      <c r="R119" s="4">
        <f t="shared" si="4"/>
        <v>14.765942317059787</v>
      </c>
      <c r="S119" s="4">
        <f t="shared" si="5"/>
        <v>35.486523232539746</v>
      </c>
      <c r="T119" s="4">
        <f t="shared" si="6"/>
        <v>94.039286566230317</v>
      </c>
      <c r="U119">
        <v>111</v>
      </c>
      <c r="V119">
        <v>0.13</v>
      </c>
      <c r="W119">
        <v>0.22</v>
      </c>
    </row>
    <row r="120" spans="1:23" x14ac:dyDescent="0.25">
      <c r="A120" t="s">
        <v>125</v>
      </c>
      <c r="B120" t="s">
        <v>126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5.5493212288959877E-2</v>
      </c>
      <c r="P120">
        <v>5.0953193492557105</v>
      </c>
      <c r="Q120" s="4">
        <f t="shared" si="3"/>
        <v>12.942111147109506</v>
      </c>
      <c r="R120" s="4">
        <f t="shared" si="4"/>
        <v>25.171327616078905</v>
      </c>
      <c r="S120" s="4">
        <f t="shared" si="5"/>
        <v>60.493457380627028</v>
      </c>
      <c r="T120" s="4">
        <f t="shared" si="6"/>
        <v>160.30766205866161</v>
      </c>
      <c r="U120">
        <v>136</v>
      </c>
      <c r="V120">
        <v>0.1</v>
      </c>
      <c r="W120">
        <v>0</v>
      </c>
    </row>
    <row r="121" spans="1:23" x14ac:dyDescent="0.25">
      <c r="A121" t="s">
        <v>127</v>
      </c>
      <c r="B121" t="s">
        <v>128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2.7949704022846897</v>
      </c>
      <c r="P121">
        <v>17.679559020398159</v>
      </c>
      <c r="Q121" s="4">
        <f t="shared" si="3"/>
        <v>29.402411224522382</v>
      </c>
      <c r="R121" s="4">
        <f t="shared" si="4"/>
        <v>355.85811815251105</v>
      </c>
      <c r="S121" s="4">
        <f t="shared" si="5"/>
        <v>855.22258628337204</v>
      </c>
      <c r="T121" s="4">
        <f t="shared" si="6"/>
        <v>2266.3398536509358</v>
      </c>
      <c r="U121">
        <v>62.2</v>
      </c>
      <c r="V121">
        <v>0.64</v>
      </c>
      <c r="W121">
        <v>0</v>
      </c>
    </row>
    <row r="122" spans="1:23" x14ac:dyDescent="0.25">
      <c r="A122" t="s">
        <v>129</v>
      </c>
      <c r="B122" t="s">
        <v>130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4.4702735380298265E-2</v>
      </c>
      <c r="P122">
        <v>5.1260281366992722</v>
      </c>
      <c r="Q122" s="4">
        <f t="shared" si="3"/>
        <v>6.6500003694091596</v>
      </c>
      <c r="R122" s="4">
        <f t="shared" si="4"/>
        <v>2.9284406112263168</v>
      </c>
      <c r="S122" s="4">
        <f t="shared" si="5"/>
        <v>7.0378289142665631</v>
      </c>
      <c r="T122" s="4">
        <f t="shared" si="6"/>
        <v>18.650246622806392</v>
      </c>
      <c r="U122">
        <v>158</v>
      </c>
      <c r="V122">
        <v>4.2999999999999997E-2</v>
      </c>
      <c r="W122">
        <v>0</v>
      </c>
    </row>
    <row r="123" spans="1:23" x14ac:dyDescent="0.25">
      <c r="A123" t="s">
        <v>131</v>
      </c>
      <c r="B123" t="s">
        <v>132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8.0479844273819684E-2</v>
      </c>
      <c r="P123">
        <v>5.9316432662091669</v>
      </c>
      <c r="Q123" s="4">
        <f t="shared" si="3"/>
        <v>8.2840045843362304</v>
      </c>
      <c r="R123" s="4">
        <f t="shared" si="4"/>
        <v>6.4420633948748094</v>
      </c>
      <c r="S123" s="4">
        <f t="shared" si="5"/>
        <v>15.482007678141816</v>
      </c>
      <c r="T123" s="4">
        <f t="shared" si="6"/>
        <v>41.027320347075808</v>
      </c>
      <c r="U123">
        <v>45.7</v>
      </c>
      <c r="V123">
        <v>0.2</v>
      </c>
      <c r="W123">
        <v>0</v>
      </c>
    </row>
    <row r="124" spans="1:23" x14ac:dyDescent="0.25">
      <c r="A124" t="s">
        <v>133</v>
      </c>
      <c r="B124" t="s">
        <v>134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1.0132493897372563</v>
      </c>
      <c r="P124">
        <v>11.632568048143371</v>
      </c>
      <c r="Q124" s="4">
        <f t="shared" si="3"/>
        <v>10.848534343900615</v>
      </c>
      <c r="R124" s="4">
        <f t="shared" si="4"/>
        <v>20.580410469368999</v>
      </c>
      <c r="S124" s="4">
        <f t="shared" si="5"/>
        <v>49.460251067937989</v>
      </c>
      <c r="T124" s="4">
        <f t="shared" si="6"/>
        <v>131.06966533003566</v>
      </c>
      <c r="U124">
        <v>114</v>
      </c>
      <c r="V124">
        <v>0.1</v>
      </c>
      <c r="W124">
        <v>0</v>
      </c>
    </row>
    <row r="125" spans="1:23" x14ac:dyDescent="0.25">
      <c r="A125" t="s">
        <v>135</v>
      </c>
      <c r="B125" t="s">
        <v>136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3.3956176932488723E-2</v>
      </c>
      <c r="P125">
        <v>4.2785920807721345</v>
      </c>
      <c r="Q125" s="4">
        <f t="shared" si="3"/>
        <v>5.7025661645753152</v>
      </c>
      <c r="R125" s="4">
        <f t="shared" si="4"/>
        <v>2.225318840219825</v>
      </c>
      <c r="S125" s="4">
        <f t="shared" si="5"/>
        <v>5.3480385489541566</v>
      </c>
      <c r="T125" s="4">
        <f t="shared" si="6"/>
        <v>14.172302154728515</v>
      </c>
      <c r="U125">
        <v>60.5</v>
      </c>
      <c r="V125">
        <v>9.9000000000000005E-2</v>
      </c>
      <c r="W125">
        <v>0</v>
      </c>
    </row>
    <row r="126" spans="1:23" x14ac:dyDescent="0.25">
      <c r="A126" t="s">
        <v>137</v>
      </c>
      <c r="B126" t="s">
        <v>138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4.9266076436141004E-2</v>
      </c>
      <c r="P126">
        <v>5.6035809773118128</v>
      </c>
      <c r="Q126" s="4">
        <f t="shared" si="3"/>
        <v>14.233095682372005</v>
      </c>
      <c r="R126" s="4">
        <f t="shared" si="4"/>
        <v>22.34674294714781</v>
      </c>
      <c r="S126" s="4">
        <f t="shared" si="5"/>
        <v>53.705222175313168</v>
      </c>
      <c r="T126" s="4">
        <f t="shared" si="6"/>
        <v>142.31883876457988</v>
      </c>
      <c r="U126">
        <v>50</v>
      </c>
      <c r="V126">
        <v>0.33500000000000002</v>
      </c>
      <c r="W126">
        <v>0</v>
      </c>
    </row>
    <row r="128" spans="1:23" x14ac:dyDescent="0.25">
      <c r="A128" t="s">
        <v>14</v>
      </c>
      <c r="B128" t="s">
        <v>15</v>
      </c>
      <c r="C128" t="s">
        <v>16</v>
      </c>
      <c r="D128" t="s">
        <v>17</v>
      </c>
      <c r="F128" s="4" t="s">
        <v>141</v>
      </c>
      <c r="I128" s="4" t="s">
        <v>143</v>
      </c>
    </row>
    <row r="129" spans="1:10" x14ac:dyDescent="0.25">
      <c r="A129">
        <v>4.9630720029657098</v>
      </c>
      <c r="B129">
        <v>1.9560128803047006</v>
      </c>
      <c r="C129">
        <v>4.7008240334167279</v>
      </c>
      <c r="D129">
        <v>12.457183688554329</v>
      </c>
      <c r="E129" s="4" t="s">
        <v>21</v>
      </c>
      <c r="F129" s="4" t="s">
        <v>152</v>
      </c>
      <c r="G129" s="4">
        <v>12.457183688554329</v>
      </c>
      <c r="I129" s="4" t="s">
        <v>153</v>
      </c>
      <c r="J129" s="4">
        <v>4.7008240334167279</v>
      </c>
    </row>
    <row r="130" spans="1:10" x14ac:dyDescent="0.25">
      <c r="A130">
        <v>31.40365204813336</v>
      </c>
      <c r="B130">
        <v>929.0984272970918</v>
      </c>
      <c r="C130">
        <v>2232.8729327014944</v>
      </c>
      <c r="D130">
        <v>5917.11327165896</v>
      </c>
      <c r="E130" s="4" t="s">
        <v>23</v>
      </c>
      <c r="F130" s="4" t="s">
        <v>156</v>
      </c>
      <c r="G130" s="4">
        <v>5917.11327165896</v>
      </c>
      <c r="I130" s="4" t="s">
        <v>157</v>
      </c>
      <c r="J130" s="4">
        <v>2232.8729327014944</v>
      </c>
    </row>
    <row r="131" spans="1:10" x14ac:dyDescent="0.25">
      <c r="A131">
        <v>31.527882858176085</v>
      </c>
      <c r="B131">
        <v>584.18500571633092</v>
      </c>
      <c r="C131">
        <v>1403.953390330043</v>
      </c>
      <c r="D131">
        <v>3720.4764843746138</v>
      </c>
      <c r="E131" s="4" t="s">
        <v>25</v>
      </c>
      <c r="F131" s="4" t="s">
        <v>160</v>
      </c>
      <c r="G131" s="4">
        <v>3720.4764843746138</v>
      </c>
      <c r="I131" s="4" t="s">
        <v>161</v>
      </c>
      <c r="J131" s="4">
        <v>1403.953390330043</v>
      </c>
    </row>
    <row r="132" spans="1:10" x14ac:dyDescent="0.25">
      <c r="A132">
        <v>17.148070758822918</v>
      </c>
      <c r="B132">
        <v>41.746200934239646</v>
      </c>
      <c r="C132">
        <v>100.32732740744927</v>
      </c>
      <c r="D132">
        <v>265.86741762974054</v>
      </c>
      <c r="E132" s="4" t="s">
        <v>27</v>
      </c>
      <c r="F132" s="4" t="s">
        <v>164</v>
      </c>
      <c r="G132" s="4">
        <v>265.86741762974054</v>
      </c>
      <c r="I132" s="4" t="s">
        <v>165</v>
      </c>
      <c r="J132" s="4">
        <v>100.32732740744927</v>
      </c>
    </row>
    <row r="133" spans="1:10" x14ac:dyDescent="0.25">
      <c r="A133">
        <v>29.595562990816589</v>
      </c>
      <c r="B133">
        <v>84.24869426422903</v>
      </c>
      <c r="C133">
        <v>202.47222846486187</v>
      </c>
      <c r="D133">
        <v>536.55140543188395</v>
      </c>
      <c r="E133" s="4" t="s">
        <v>29</v>
      </c>
      <c r="F133" s="4" t="s">
        <v>168</v>
      </c>
      <c r="G133" s="4">
        <v>536.55140543188395</v>
      </c>
      <c r="I133" s="4" t="s">
        <v>169</v>
      </c>
      <c r="J133" s="4">
        <v>202.47222846486187</v>
      </c>
    </row>
    <row r="134" spans="1:10" x14ac:dyDescent="0.25">
      <c r="A134">
        <v>17.621741541719221</v>
      </c>
      <c r="B134">
        <v>63.475257401935856</v>
      </c>
      <c r="C134">
        <v>152.54808315774056</v>
      </c>
      <c r="D134">
        <v>404.25242036801251</v>
      </c>
      <c r="E134" s="4" t="s">
        <v>31</v>
      </c>
      <c r="F134" s="4" t="s">
        <v>172</v>
      </c>
      <c r="G134" s="4">
        <v>404.25242036801251</v>
      </c>
      <c r="I134" s="4" t="s">
        <v>173</v>
      </c>
      <c r="J134" s="4">
        <v>152.54808315774056</v>
      </c>
    </row>
    <row r="135" spans="1:10" x14ac:dyDescent="0.25">
      <c r="A135">
        <v>9.4292744964554149</v>
      </c>
      <c r="B135">
        <v>12.575524138496348</v>
      </c>
      <c r="C135">
        <v>30.222360342456977</v>
      </c>
      <c r="D135">
        <v>80.089254907510991</v>
      </c>
      <c r="E135" s="4" t="s">
        <v>33</v>
      </c>
      <c r="F135" s="4" t="s">
        <v>176</v>
      </c>
      <c r="G135" s="4">
        <v>80.089254907510991</v>
      </c>
      <c r="I135" s="4" t="s">
        <v>177</v>
      </c>
      <c r="J135" s="4">
        <v>30.222360342456977</v>
      </c>
    </row>
    <row r="136" spans="1:10" x14ac:dyDescent="0.25">
      <c r="A136">
        <v>12.64473293593896</v>
      </c>
      <c r="B136">
        <v>42.45689975909098</v>
      </c>
      <c r="C136">
        <v>102.03532746717372</v>
      </c>
      <c r="D136">
        <v>270.39361778801032</v>
      </c>
      <c r="E136" s="4" t="s">
        <v>35</v>
      </c>
      <c r="F136" s="4" t="s">
        <v>180</v>
      </c>
      <c r="G136" s="4">
        <v>270.39361778801032</v>
      </c>
      <c r="I136" s="4" t="s">
        <v>181</v>
      </c>
      <c r="J136" s="4">
        <v>102.03532746717372</v>
      </c>
    </row>
    <row r="137" spans="1:10" x14ac:dyDescent="0.25">
      <c r="A137">
        <v>825.24685554511109</v>
      </c>
      <c r="B137">
        <v>3372118.9440115527</v>
      </c>
      <c r="C137">
        <v>8104107.0512173828</v>
      </c>
      <c r="D137">
        <v>21475883.685726065</v>
      </c>
      <c r="E137" s="4" t="s">
        <v>37</v>
      </c>
      <c r="F137" s="4" t="s">
        <v>184</v>
      </c>
      <c r="G137" s="4">
        <v>21475883.685726065</v>
      </c>
      <c r="I137" s="4" t="s">
        <v>185</v>
      </c>
      <c r="J137" s="4">
        <v>8104107.0512173828</v>
      </c>
    </row>
    <row r="138" spans="1:10" x14ac:dyDescent="0.25">
      <c r="A138">
        <v>13.774385541798216</v>
      </c>
      <c r="B138">
        <v>31.361581121926971</v>
      </c>
      <c r="C138">
        <v>75.370298298310431</v>
      </c>
      <c r="D138">
        <v>199.73129049052264</v>
      </c>
      <c r="E138" s="4" t="s">
        <v>39</v>
      </c>
      <c r="F138" s="4" t="s">
        <v>188</v>
      </c>
      <c r="G138" s="4">
        <v>199.73129049052264</v>
      </c>
      <c r="I138" s="4" t="s">
        <v>189</v>
      </c>
      <c r="J138" s="4">
        <v>75.370298298310431</v>
      </c>
    </row>
    <row r="139" spans="1:10" x14ac:dyDescent="0.25">
      <c r="A139">
        <v>10.904809841306786</v>
      </c>
      <c r="B139">
        <v>22.065862023014375</v>
      </c>
      <c r="C139">
        <v>53.030189913516885</v>
      </c>
      <c r="D139">
        <v>140.53000327081975</v>
      </c>
      <c r="E139" s="4" t="s">
        <v>41</v>
      </c>
      <c r="F139" s="4" t="s">
        <v>192</v>
      </c>
      <c r="G139" s="4">
        <v>140.53000327081975</v>
      </c>
      <c r="I139" s="4" t="s">
        <v>193</v>
      </c>
      <c r="J139" s="4">
        <v>53.030189913516885</v>
      </c>
    </row>
    <row r="140" spans="1:10" x14ac:dyDescent="0.25">
      <c r="A140">
        <v>17.200173550613055</v>
      </c>
      <c r="B140">
        <v>73.275869249197726</v>
      </c>
      <c r="C140">
        <v>176.10158435279436</v>
      </c>
      <c r="D140">
        <v>466.66919853490504</v>
      </c>
      <c r="E140" s="4" t="s">
        <v>43</v>
      </c>
      <c r="F140" s="4" t="s">
        <v>196</v>
      </c>
      <c r="G140" s="4">
        <v>466.66919853490504</v>
      </c>
      <c r="I140" s="4" t="s">
        <v>197</v>
      </c>
      <c r="J140" s="4">
        <v>176.10158435279436</v>
      </c>
    </row>
    <row r="141" spans="1:10" x14ac:dyDescent="0.25">
      <c r="A141">
        <v>64.21308972111224</v>
      </c>
      <c r="B141">
        <v>2410.4082275498263</v>
      </c>
      <c r="C141">
        <v>5792.8580330445238</v>
      </c>
      <c r="D141">
        <v>15351.073787567988</v>
      </c>
      <c r="E141" s="4" t="s">
        <v>45</v>
      </c>
      <c r="F141" s="4" t="s">
        <v>200</v>
      </c>
      <c r="G141" s="4">
        <v>15351.073787567988</v>
      </c>
      <c r="I141" s="4" t="s">
        <v>201</v>
      </c>
      <c r="J141" s="4">
        <v>5792.8580330445238</v>
      </c>
    </row>
    <row r="142" spans="1:10" x14ac:dyDescent="0.25">
      <c r="A142">
        <v>17.37704361136111</v>
      </c>
      <c r="B142">
        <v>114.24256959029441</v>
      </c>
      <c r="C142">
        <v>274.55556258181787</v>
      </c>
      <c r="D142">
        <v>727.57224084181735</v>
      </c>
      <c r="E142" s="4" t="s">
        <v>47</v>
      </c>
      <c r="F142" s="4" t="s">
        <v>204</v>
      </c>
      <c r="G142" s="4">
        <v>727.57224084181735</v>
      </c>
      <c r="I142" s="4" t="s">
        <v>205</v>
      </c>
      <c r="J142" s="4">
        <v>274.55556258181787</v>
      </c>
    </row>
    <row r="143" spans="1:10" x14ac:dyDescent="0.25">
      <c r="A143">
        <v>10.940569321365825</v>
      </c>
      <c r="B143">
        <v>19.962043838434557</v>
      </c>
      <c r="C143">
        <v>47.974150056319537</v>
      </c>
      <c r="D143">
        <v>127.13149764924677</v>
      </c>
      <c r="E143" s="4" t="s">
        <v>49</v>
      </c>
      <c r="F143" s="4" t="s">
        <v>208</v>
      </c>
      <c r="G143" s="4">
        <v>127.13149764924677</v>
      </c>
      <c r="I143" s="4" t="s">
        <v>209</v>
      </c>
      <c r="J143" s="4">
        <v>47.974150056319537</v>
      </c>
    </row>
    <row r="144" spans="1:10" x14ac:dyDescent="0.25">
      <c r="A144">
        <v>4.8373105205674864</v>
      </c>
      <c r="B144">
        <v>1.923775453962943</v>
      </c>
      <c r="C144">
        <v>4.6233488439388202</v>
      </c>
      <c r="D144">
        <v>12.251874436437873</v>
      </c>
      <c r="E144" s="4" t="s">
        <v>51</v>
      </c>
      <c r="F144" s="4" t="s">
        <v>212</v>
      </c>
      <c r="G144" s="4">
        <v>12.251874436437873</v>
      </c>
      <c r="I144" s="4" t="s">
        <v>213</v>
      </c>
      <c r="J144" s="4">
        <v>4.6233488439388202</v>
      </c>
    </row>
    <row r="145" spans="1:10" x14ac:dyDescent="0.25">
      <c r="A145">
        <v>6.409742519548268</v>
      </c>
      <c r="B145">
        <v>2.8797909952860077</v>
      </c>
      <c r="C145">
        <v>6.9209108274116984</v>
      </c>
      <c r="D145">
        <v>18.340413692641</v>
      </c>
      <c r="E145" s="4" t="s">
        <v>53</v>
      </c>
      <c r="F145" s="4" t="s">
        <v>216</v>
      </c>
      <c r="G145" s="4">
        <v>18.340413692641</v>
      </c>
      <c r="I145" s="4" t="s">
        <v>217</v>
      </c>
      <c r="J145" s="4">
        <v>6.9209108274116984</v>
      </c>
    </row>
    <row r="146" spans="1:10" x14ac:dyDescent="0.25">
      <c r="A146">
        <v>12.715233006614545</v>
      </c>
      <c r="B146">
        <v>26.724914311425248</v>
      </c>
      <c r="C146">
        <v>64.227143262257258</v>
      </c>
      <c r="D146">
        <v>170.20192964498173</v>
      </c>
      <c r="E146" s="4" t="s">
        <v>55</v>
      </c>
      <c r="F146" s="4" t="s">
        <v>220</v>
      </c>
      <c r="G146" s="4">
        <v>170.20192964498173</v>
      </c>
      <c r="I146" s="4" t="s">
        <v>221</v>
      </c>
      <c r="J146" s="4">
        <v>64.227143262257258</v>
      </c>
    </row>
    <row r="147" spans="1:10" x14ac:dyDescent="0.25">
      <c r="A147">
        <v>24.033668644001896</v>
      </c>
      <c r="B147">
        <v>76.313646473159338</v>
      </c>
      <c r="C147">
        <v>183.40217849834016</v>
      </c>
      <c r="D147">
        <v>486.01577302060144</v>
      </c>
      <c r="E147" s="4" t="s">
        <v>57</v>
      </c>
      <c r="F147" s="4" t="s">
        <v>224</v>
      </c>
      <c r="G147" s="4">
        <v>486.01577302060144</v>
      </c>
      <c r="I147" s="4" t="s">
        <v>225</v>
      </c>
      <c r="J147" s="4">
        <v>183.40217849834016</v>
      </c>
    </row>
    <row r="148" spans="1:10" x14ac:dyDescent="0.25">
      <c r="A148">
        <v>13.1116639999486</v>
      </c>
      <c r="B148">
        <v>48.983351554494149</v>
      </c>
      <c r="C148">
        <v>117.72014312543655</v>
      </c>
      <c r="D148">
        <v>311.95837928240684</v>
      </c>
      <c r="E148" s="4" t="s">
        <v>59</v>
      </c>
      <c r="F148" s="4" t="s">
        <v>228</v>
      </c>
      <c r="G148" s="4">
        <v>311.95837928240684</v>
      </c>
      <c r="I148" s="4" t="s">
        <v>229</v>
      </c>
      <c r="J148" s="4">
        <v>117.72014312543655</v>
      </c>
    </row>
    <row r="149" spans="1:10" x14ac:dyDescent="0.25">
      <c r="A149">
        <v>4.5195828904047923</v>
      </c>
      <c r="B149">
        <v>1.1539980651435007</v>
      </c>
      <c r="C149">
        <v>2.773367135648884</v>
      </c>
      <c r="D149">
        <v>7.349422909469542</v>
      </c>
      <c r="E149" s="4" t="s">
        <v>61</v>
      </c>
      <c r="F149" s="4" t="s">
        <v>232</v>
      </c>
      <c r="G149" s="4">
        <v>7.349422909469542</v>
      </c>
      <c r="I149" s="4" t="s">
        <v>233</v>
      </c>
      <c r="J149" s="4">
        <v>2.773367135648884</v>
      </c>
    </row>
    <row r="150" spans="1:10" x14ac:dyDescent="0.25">
      <c r="A150">
        <v>15.305790192126775</v>
      </c>
      <c r="B150">
        <v>56.524156366413003</v>
      </c>
      <c r="C150">
        <v>135.84272138046862</v>
      </c>
      <c r="D150">
        <v>359.98321165824183</v>
      </c>
      <c r="E150" s="4" t="s">
        <v>63</v>
      </c>
      <c r="F150" s="4" t="s">
        <v>236</v>
      </c>
      <c r="G150" s="4">
        <v>359.98321165824183</v>
      </c>
      <c r="I150" s="4" t="s">
        <v>237</v>
      </c>
      <c r="J150" s="4">
        <v>135.84272138046862</v>
      </c>
    </row>
    <row r="151" spans="1:10" x14ac:dyDescent="0.25">
      <c r="A151">
        <v>10.604250944938064</v>
      </c>
      <c r="B151">
        <v>19.177487587553092</v>
      </c>
      <c r="C151">
        <v>46.088650775181669</v>
      </c>
      <c r="D151">
        <v>122.13492455423142</v>
      </c>
      <c r="E151" s="4" t="s">
        <v>65</v>
      </c>
      <c r="F151" s="4" t="s">
        <v>240</v>
      </c>
      <c r="G151" s="4">
        <v>122.13492455423142</v>
      </c>
      <c r="I151" s="4" t="s">
        <v>241</v>
      </c>
      <c r="J151" s="4">
        <v>46.088650775181669</v>
      </c>
    </row>
    <row r="152" spans="1:10" x14ac:dyDescent="0.25">
      <c r="A152">
        <v>7.6133083707247637</v>
      </c>
      <c r="B152">
        <v>6.3006977119230214</v>
      </c>
      <c r="C152">
        <v>15.142267993085847</v>
      </c>
      <c r="D152">
        <v>40.127010181677491</v>
      </c>
      <c r="E152" s="4" t="s">
        <v>67</v>
      </c>
      <c r="F152" s="4" t="s">
        <v>244</v>
      </c>
      <c r="G152" s="4">
        <v>40.127010181677491</v>
      </c>
      <c r="I152" s="4" t="s">
        <v>245</v>
      </c>
      <c r="J152" s="4">
        <v>15.142267993085847</v>
      </c>
    </row>
    <row r="153" spans="1:10" x14ac:dyDescent="0.25">
      <c r="A153">
        <v>8.1033821062960261</v>
      </c>
      <c r="B153">
        <v>4.3165057367255786</v>
      </c>
      <c r="C153">
        <v>10.373722030102327</v>
      </c>
      <c r="D153">
        <v>27.490363379771164</v>
      </c>
      <c r="E153" s="4" t="s">
        <v>69</v>
      </c>
      <c r="F153" s="4" t="s">
        <v>248</v>
      </c>
      <c r="G153" s="4">
        <v>27.490363379771164</v>
      </c>
      <c r="I153" s="4" t="s">
        <v>249</v>
      </c>
      <c r="J153" s="4">
        <v>10.373722030102327</v>
      </c>
    </row>
    <row r="154" spans="1:10" x14ac:dyDescent="0.25">
      <c r="A154">
        <v>2.4646586663367813</v>
      </c>
      <c r="B154">
        <v>0.16618070548817759</v>
      </c>
      <c r="C154">
        <v>0.39937684568175341</v>
      </c>
      <c r="D154">
        <v>1.0583486410566465</v>
      </c>
      <c r="E154" s="4" t="s">
        <v>71</v>
      </c>
      <c r="F154" s="4" t="s">
        <v>252</v>
      </c>
      <c r="G154" s="4">
        <v>1.0583486410566465</v>
      </c>
      <c r="I154" s="4" t="s">
        <v>253</v>
      </c>
      <c r="J154" s="4">
        <v>0.39937684568175341</v>
      </c>
    </row>
    <row r="155" spans="1:10" x14ac:dyDescent="0.25">
      <c r="A155">
        <v>16.392314152335945</v>
      </c>
      <c r="B155">
        <v>35.246888740520156</v>
      </c>
      <c r="C155">
        <v>84.707735497524993</v>
      </c>
      <c r="D155">
        <v>224.47549906844122</v>
      </c>
      <c r="E155" s="4" t="s">
        <v>73</v>
      </c>
      <c r="F155" s="4" t="s">
        <v>256</v>
      </c>
      <c r="G155" s="4">
        <v>224.47549906844122</v>
      </c>
      <c r="I155" s="4" t="s">
        <v>257</v>
      </c>
      <c r="J155" s="4">
        <v>84.707735497524993</v>
      </c>
    </row>
    <row r="156" spans="1:10" x14ac:dyDescent="0.25">
      <c r="A156">
        <v>12.379867895182729</v>
      </c>
      <c r="B156">
        <v>6.100418660250404</v>
      </c>
      <c r="C156">
        <v>14.660943667989436</v>
      </c>
      <c r="D156">
        <v>38.851500720172005</v>
      </c>
      <c r="E156" s="4" t="s">
        <v>75</v>
      </c>
      <c r="F156" s="4" t="s">
        <v>260</v>
      </c>
      <c r="G156" s="4">
        <v>38.851500720172005</v>
      </c>
      <c r="I156" s="4" t="s">
        <v>261</v>
      </c>
      <c r="J156" s="4">
        <v>14.660943667989436</v>
      </c>
    </row>
    <row r="157" spans="1:10" x14ac:dyDescent="0.25">
      <c r="A157">
        <v>82.001764801269218</v>
      </c>
      <c r="B157">
        <v>12420.964538856002</v>
      </c>
      <c r="C157">
        <v>29850.912133756312</v>
      </c>
      <c r="D157">
        <v>79104.917154454219</v>
      </c>
      <c r="E157" s="4" t="s">
        <v>77</v>
      </c>
      <c r="F157" s="4" t="s">
        <v>264</v>
      </c>
      <c r="G157" s="4">
        <v>79104.917154454219</v>
      </c>
      <c r="I157" s="4" t="s">
        <v>265</v>
      </c>
      <c r="J157" s="4">
        <v>29850.912133756312</v>
      </c>
    </row>
    <row r="158" spans="1:10" x14ac:dyDescent="0.25">
      <c r="A158">
        <v>9.3644774858766162</v>
      </c>
      <c r="B158">
        <v>5.2820484235802985</v>
      </c>
      <c r="C158">
        <v>12.694180301803168</v>
      </c>
      <c r="D158">
        <v>33.639577799778394</v>
      </c>
      <c r="E158" s="4" t="s">
        <v>79</v>
      </c>
      <c r="F158" s="4" t="s">
        <v>268</v>
      </c>
      <c r="G158" s="4">
        <v>33.639577799778394</v>
      </c>
      <c r="I158" s="4" t="s">
        <v>269</v>
      </c>
      <c r="J158" s="4">
        <v>12.694180301803168</v>
      </c>
    </row>
    <row r="159" spans="1:10" x14ac:dyDescent="0.25">
      <c r="A159">
        <v>16.571529440783326</v>
      </c>
      <c r="B159">
        <v>68.262004523277866</v>
      </c>
      <c r="C159">
        <v>164.05192146906481</v>
      </c>
      <c r="D159">
        <v>434.73759189302172</v>
      </c>
      <c r="E159" s="4" t="s">
        <v>81</v>
      </c>
      <c r="F159" s="4" t="s">
        <v>272</v>
      </c>
      <c r="G159" s="4">
        <v>434.73759189302172</v>
      </c>
      <c r="I159" s="4" t="s">
        <v>273</v>
      </c>
      <c r="J159" s="4">
        <v>164.05192146906481</v>
      </c>
    </row>
    <row r="160" spans="1:10" x14ac:dyDescent="0.25">
      <c r="A160">
        <v>30.666937476707659</v>
      </c>
      <c r="B160">
        <v>155.741725881571</v>
      </c>
      <c r="C160">
        <v>374.28917539430665</v>
      </c>
      <c r="D160">
        <v>991.86631479491257</v>
      </c>
      <c r="E160" s="4" t="s">
        <v>83</v>
      </c>
      <c r="F160" s="4" t="s">
        <v>276</v>
      </c>
      <c r="G160" s="4">
        <v>991.86631479491257</v>
      </c>
      <c r="I160" s="4" t="s">
        <v>277</v>
      </c>
      <c r="J160" s="4">
        <v>374.28917539430665</v>
      </c>
    </row>
    <row r="161" spans="1:10" x14ac:dyDescent="0.25">
      <c r="A161">
        <v>39.472624345596607</v>
      </c>
      <c r="B161">
        <v>541.12428843966347</v>
      </c>
      <c r="C161">
        <v>1300.4669272762881</v>
      </c>
      <c r="D161">
        <v>3446.2373572821634</v>
      </c>
      <c r="E161" s="4" t="s">
        <v>85</v>
      </c>
      <c r="F161" s="4" t="s">
        <v>280</v>
      </c>
      <c r="G161" s="4">
        <v>3446.2373572821634</v>
      </c>
      <c r="I161" s="4" t="s">
        <v>281</v>
      </c>
      <c r="J161" s="4">
        <v>1300.4669272762881</v>
      </c>
    </row>
    <row r="162" spans="1:10" x14ac:dyDescent="0.25">
      <c r="A162">
        <v>3.835052053150831</v>
      </c>
      <c r="B162">
        <v>0.38711693063814107</v>
      </c>
      <c r="C162">
        <v>0.93034590396092542</v>
      </c>
      <c r="D162">
        <v>2.4654166454964521</v>
      </c>
      <c r="E162" s="4" t="s">
        <v>87</v>
      </c>
      <c r="F162" s="4" t="s">
        <v>284</v>
      </c>
      <c r="G162" s="4">
        <v>2.4654166454964521</v>
      </c>
      <c r="I162" s="4" t="s">
        <v>285</v>
      </c>
      <c r="J162" s="4">
        <v>0.93034590396092542</v>
      </c>
    </row>
    <row r="163" spans="1:10" x14ac:dyDescent="0.25">
      <c r="A163">
        <v>19.778570990273689</v>
      </c>
      <c r="B163">
        <v>702.73845218637462</v>
      </c>
      <c r="C163">
        <v>1688.8691472876103</v>
      </c>
      <c r="D163">
        <v>4475.5032403121668</v>
      </c>
      <c r="E163" s="4" t="s">
        <v>89</v>
      </c>
      <c r="F163" s="4" t="s">
        <v>288</v>
      </c>
      <c r="G163" s="4">
        <v>4475.5032403121668</v>
      </c>
      <c r="I163" s="4" t="s">
        <v>289</v>
      </c>
      <c r="J163" s="4">
        <v>1688.8691472876103</v>
      </c>
    </row>
    <row r="164" spans="1:10" x14ac:dyDescent="0.25">
      <c r="A164">
        <v>10.417060136609591</v>
      </c>
      <c r="B164">
        <v>14.695313864375956</v>
      </c>
      <c r="C164">
        <v>35.316784100879495</v>
      </c>
      <c r="D164">
        <v>93.589477867330658</v>
      </c>
      <c r="E164" s="4" t="s">
        <v>91</v>
      </c>
      <c r="F164" s="4" t="s">
        <v>292</v>
      </c>
      <c r="G164" s="4">
        <v>93.589477867330658</v>
      </c>
      <c r="I164" s="4" t="s">
        <v>293</v>
      </c>
      <c r="J164" s="4">
        <v>35.316784100879495</v>
      </c>
    </row>
    <row r="165" spans="1:10" x14ac:dyDescent="0.25">
      <c r="A165">
        <v>350.59191086314615</v>
      </c>
      <c r="B165">
        <v>732579.22054167034</v>
      </c>
      <c r="C165">
        <v>1760584.5242529928</v>
      </c>
      <c r="D165">
        <v>4665548.989270431</v>
      </c>
      <c r="E165" s="4" t="s">
        <v>93</v>
      </c>
      <c r="F165" s="4" t="s">
        <v>296</v>
      </c>
      <c r="G165" s="4">
        <v>4665548.989270431</v>
      </c>
      <c r="I165" s="4" t="s">
        <v>297</v>
      </c>
      <c r="J165" s="4">
        <v>1760584.5242529928</v>
      </c>
    </row>
    <row r="166" spans="1:10" x14ac:dyDescent="0.25">
      <c r="A166">
        <v>24.652617581394473</v>
      </c>
      <c r="B166">
        <v>149.82666635756135</v>
      </c>
      <c r="C166">
        <v>360.07369948945296</v>
      </c>
      <c r="D166">
        <v>954.19530364705031</v>
      </c>
      <c r="E166" s="4" t="s">
        <v>95</v>
      </c>
      <c r="F166" s="4" t="s">
        <v>300</v>
      </c>
      <c r="G166" s="4">
        <v>954.19530364705031</v>
      </c>
      <c r="I166" s="4" t="s">
        <v>301</v>
      </c>
      <c r="J166" s="4">
        <v>360.07369948945296</v>
      </c>
    </row>
    <row r="167" spans="1:10" x14ac:dyDescent="0.25">
      <c r="A167">
        <v>12.452149355312054</v>
      </c>
      <c r="B167">
        <v>125.50074965330823</v>
      </c>
      <c r="C167">
        <v>301.61199147634761</v>
      </c>
      <c r="D167">
        <v>799.27177741232117</v>
      </c>
      <c r="E167" s="4" t="s">
        <v>97</v>
      </c>
      <c r="F167" s="4" t="s">
        <v>304</v>
      </c>
      <c r="G167" s="4">
        <v>799.27177741232117</v>
      </c>
      <c r="I167" s="4" t="s">
        <v>305</v>
      </c>
      <c r="J167" s="4">
        <v>301.61199147634761</v>
      </c>
    </row>
    <row r="168" spans="1:10" x14ac:dyDescent="0.25">
      <c r="A168">
        <v>6.6286117763133303</v>
      </c>
      <c r="B168">
        <v>5.2783874988881356</v>
      </c>
      <c r="C168">
        <v>12.68538211701066</v>
      </c>
      <c r="D168">
        <v>33.616262610078245</v>
      </c>
      <c r="E168" s="4" t="s">
        <v>99</v>
      </c>
      <c r="F168" s="4" t="s">
        <v>308</v>
      </c>
      <c r="G168" s="4">
        <v>33.616262610078245</v>
      </c>
      <c r="I168" s="4" t="s">
        <v>309</v>
      </c>
      <c r="J168" s="4">
        <v>12.68538211701066</v>
      </c>
    </row>
    <row r="169" spans="1:10" x14ac:dyDescent="0.25">
      <c r="A169">
        <v>16.075622640413457</v>
      </c>
      <c r="B169">
        <v>65.811446330841662</v>
      </c>
      <c r="C169">
        <v>158.16257229233759</v>
      </c>
      <c r="D169">
        <v>419.13081657469456</v>
      </c>
      <c r="E169" s="4" t="s">
        <v>101</v>
      </c>
      <c r="F169" s="4" t="s">
        <v>312</v>
      </c>
      <c r="G169" s="4">
        <v>419.13081657469456</v>
      </c>
      <c r="I169" s="4" t="s">
        <v>313</v>
      </c>
      <c r="J169" s="4">
        <v>158.16257229233759</v>
      </c>
    </row>
    <row r="170" spans="1:10" x14ac:dyDescent="0.25">
      <c r="A170">
        <v>10.773328173702811</v>
      </c>
      <c r="B170">
        <v>10.104691121020659</v>
      </c>
      <c r="C170">
        <v>24.28428531848272</v>
      </c>
      <c r="D170">
        <v>64.353356093979201</v>
      </c>
      <c r="E170" s="4" t="s">
        <v>103</v>
      </c>
      <c r="F170" s="4" t="s">
        <v>316</v>
      </c>
      <c r="G170" s="4">
        <v>64.353356093979201</v>
      </c>
      <c r="I170" s="4" t="s">
        <v>317</v>
      </c>
      <c r="J170" s="4">
        <v>24.28428531848272</v>
      </c>
    </row>
    <row r="171" spans="1:10" x14ac:dyDescent="0.25">
      <c r="A171">
        <v>15.081703345606748</v>
      </c>
      <c r="B171">
        <v>57.14785609899981</v>
      </c>
      <c r="C171">
        <v>137.34163926700268</v>
      </c>
      <c r="D171">
        <v>363.95534405755706</v>
      </c>
      <c r="E171" s="4" t="s">
        <v>105</v>
      </c>
      <c r="F171" s="4" t="s">
        <v>320</v>
      </c>
      <c r="G171" s="4">
        <v>363.95534405755706</v>
      </c>
      <c r="I171" s="4" t="s">
        <v>321</v>
      </c>
      <c r="J171" s="4">
        <v>137.34163926700268</v>
      </c>
    </row>
    <row r="172" spans="1:10" x14ac:dyDescent="0.25">
      <c r="A172">
        <v>32.138540635466981</v>
      </c>
      <c r="B172">
        <v>119.50359144469982</v>
      </c>
      <c r="C172">
        <v>287.1992103934146</v>
      </c>
      <c r="D172">
        <v>761.0779075425487</v>
      </c>
      <c r="E172" s="4" t="s">
        <v>107</v>
      </c>
      <c r="F172" s="4" t="s">
        <v>324</v>
      </c>
      <c r="G172" s="4">
        <v>761.0779075425487</v>
      </c>
      <c r="I172" s="4" t="s">
        <v>325</v>
      </c>
      <c r="J172" s="4">
        <v>287.1992103934146</v>
      </c>
    </row>
    <row r="173" spans="1:10" x14ac:dyDescent="0.25">
      <c r="A173">
        <v>14.793383479138265</v>
      </c>
      <c r="B173">
        <v>18.225428719811859</v>
      </c>
      <c r="C173">
        <v>43.800597740475503</v>
      </c>
      <c r="D173">
        <v>116.07158401226008</v>
      </c>
      <c r="E173" s="4" t="s">
        <v>109</v>
      </c>
      <c r="F173" s="4" t="s">
        <v>328</v>
      </c>
      <c r="G173" s="4">
        <v>116.07158401226008</v>
      </c>
      <c r="I173" s="4" t="s">
        <v>329</v>
      </c>
      <c r="J173" s="4">
        <v>43.800597740475503</v>
      </c>
    </row>
    <row r="174" spans="1:10" x14ac:dyDescent="0.25">
      <c r="A174">
        <v>16.70775184681812</v>
      </c>
      <c r="B174">
        <v>42.936048988650718</v>
      </c>
      <c r="C174">
        <v>103.18685169106155</v>
      </c>
      <c r="D174">
        <v>273.44515698131312</v>
      </c>
      <c r="E174" s="4" t="s">
        <v>111</v>
      </c>
      <c r="F174" s="4" t="s">
        <v>332</v>
      </c>
      <c r="G174" s="4">
        <v>273.44515698131312</v>
      </c>
      <c r="I174" s="4" t="s">
        <v>333</v>
      </c>
      <c r="J174" s="4">
        <v>103.18685169106155</v>
      </c>
    </row>
    <row r="175" spans="1:10" x14ac:dyDescent="0.25">
      <c r="A175">
        <v>16.618090288767622</v>
      </c>
      <c r="B175">
        <v>63.380205714134199</v>
      </c>
      <c r="C175">
        <v>152.31964843579476</v>
      </c>
      <c r="D175">
        <v>403.64706835485612</v>
      </c>
      <c r="E175" s="4" t="s">
        <v>113</v>
      </c>
      <c r="F175" s="4" t="s">
        <v>336</v>
      </c>
      <c r="G175" s="4">
        <v>403.64706835485612</v>
      </c>
      <c r="I175" s="4" t="s">
        <v>337</v>
      </c>
      <c r="J175" s="4">
        <v>152.31964843579476</v>
      </c>
    </row>
    <row r="176" spans="1:10" x14ac:dyDescent="0.25">
      <c r="A176">
        <v>60.117523176853574</v>
      </c>
      <c r="B176">
        <v>3259.0760705803609</v>
      </c>
      <c r="C176">
        <v>7832.4346805584255</v>
      </c>
      <c r="D176">
        <v>20755.951903479829</v>
      </c>
      <c r="E176" s="4" t="s">
        <v>115</v>
      </c>
      <c r="F176" s="4" t="s">
        <v>340</v>
      </c>
      <c r="G176" s="4">
        <v>20755.951903479829</v>
      </c>
      <c r="I176" s="4" t="s">
        <v>341</v>
      </c>
      <c r="J176" s="4">
        <v>7832.4346805584255</v>
      </c>
    </row>
    <row r="177" spans="1:10" x14ac:dyDescent="0.25">
      <c r="A177">
        <v>6.9659009997677632</v>
      </c>
      <c r="B177">
        <v>5.0701773734352189</v>
      </c>
      <c r="C177">
        <v>12.184997292562407</v>
      </c>
      <c r="D177">
        <v>32.290242825290377</v>
      </c>
      <c r="E177" s="4" t="s">
        <v>117</v>
      </c>
      <c r="F177" s="4" t="s">
        <v>344</v>
      </c>
      <c r="G177" s="4">
        <v>32.290242825290377</v>
      </c>
      <c r="I177" s="4" t="s">
        <v>345</v>
      </c>
      <c r="J177" s="4">
        <v>12.184997292562407</v>
      </c>
    </row>
    <row r="178" spans="1:10" x14ac:dyDescent="0.25">
      <c r="A178">
        <v>34.669882680142209</v>
      </c>
      <c r="B178">
        <v>773.87852388221097</v>
      </c>
      <c r="C178">
        <v>1859.8378367753205</v>
      </c>
      <c r="D178">
        <v>4928.5702674545992</v>
      </c>
      <c r="E178" s="4" t="s">
        <v>119</v>
      </c>
      <c r="F178" s="4" t="s">
        <v>348</v>
      </c>
      <c r="G178" s="4">
        <v>4928.5702674545992</v>
      </c>
      <c r="I178" s="4" t="s">
        <v>349</v>
      </c>
      <c r="J178" s="4">
        <v>1859.8378367753205</v>
      </c>
    </row>
    <row r="179" spans="1:10" x14ac:dyDescent="0.25">
      <c r="A179">
        <v>578.60406367314204</v>
      </c>
      <c r="B179">
        <v>193706.60896927791</v>
      </c>
      <c r="C179">
        <v>465528.98094034585</v>
      </c>
      <c r="D179">
        <v>1233651.7994919166</v>
      </c>
      <c r="E179" s="4" t="s">
        <v>121</v>
      </c>
      <c r="F179" s="4" t="s">
        <v>352</v>
      </c>
      <c r="G179" s="4">
        <v>1233651.7994919166</v>
      </c>
      <c r="I179" s="4" t="s">
        <v>353</v>
      </c>
      <c r="J179" s="4">
        <v>465528.98094034585</v>
      </c>
    </row>
    <row r="180" spans="1:10" x14ac:dyDescent="0.25">
      <c r="A180">
        <v>10.703559950474041</v>
      </c>
      <c r="B180">
        <v>14.765942317059787</v>
      </c>
      <c r="C180">
        <v>35.486523232539746</v>
      </c>
      <c r="D180">
        <v>94.039286566230317</v>
      </c>
      <c r="E180" s="4" t="s">
        <v>123</v>
      </c>
      <c r="F180" s="4" t="s">
        <v>356</v>
      </c>
      <c r="G180" s="4">
        <v>94.039286566230317</v>
      </c>
      <c r="I180" s="4" t="s">
        <v>357</v>
      </c>
      <c r="J180" s="4">
        <v>35.486523232539746</v>
      </c>
    </row>
    <row r="181" spans="1:10" x14ac:dyDescent="0.25">
      <c r="A181">
        <v>12.942111147109506</v>
      </c>
      <c r="B181">
        <v>25.171327616078905</v>
      </c>
      <c r="C181">
        <v>60.493457380627028</v>
      </c>
      <c r="D181">
        <v>160.30766205866161</v>
      </c>
      <c r="E181" s="4" t="s">
        <v>125</v>
      </c>
      <c r="F181" s="4" t="s">
        <v>360</v>
      </c>
      <c r="G181" s="4">
        <v>160.30766205866161</v>
      </c>
      <c r="I181" s="4" t="s">
        <v>361</v>
      </c>
      <c r="J181" s="4">
        <v>60.493457380627028</v>
      </c>
    </row>
    <row r="182" spans="1:10" x14ac:dyDescent="0.25">
      <c r="A182">
        <v>29.402411224522382</v>
      </c>
      <c r="B182">
        <v>355.85811815251105</v>
      </c>
      <c r="C182">
        <v>855.22258628337204</v>
      </c>
      <c r="D182">
        <v>2266.3398536509358</v>
      </c>
      <c r="E182" s="4" t="s">
        <v>127</v>
      </c>
      <c r="F182" s="4" t="s">
        <v>364</v>
      </c>
      <c r="G182" s="4">
        <v>2266.3398536509358</v>
      </c>
      <c r="I182" s="4" t="s">
        <v>365</v>
      </c>
      <c r="J182" s="4">
        <v>855.22258628337204</v>
      </c>
    </row>
    <row r="183" spans="1:10" x14ac:dyDescent="0.25">
      <c r="A183">
        <v>6.6500003694091596</v>
      </c>
      <c r="B183">
        <v>2.9284406112263168</v>
      </c>
      <c r="C183">
        <v>7.0378289142665631</v>
      </c>
      <c r="D183">
        <v>18.650246622806392</v>
      </c>
      <c r="E183" s="4" t="s">
        <v>129</v>
      </c>
      <c r="F183" s="4" t="s">
        <v>368</v>
      </c>
      <c r="G183" s="4">
        <v>18.650246622806392</v>
      </c>
      <c r="I183" s="4" t="s">
        <v>369</v>
      </c>
      <c r="J183" s="4">
        <v>7.0378289142665631</v>
      </c>
    </row>
    <row r="184" spans="1:10" x14ac:dyDescent="0.25">
      <c r="A184">
        <v>8.2840045843362304</v>
      </c>
      <c r="B184">
        <v>6.4420633948748094</v>
      </c>
      <c r="C184">
        <v>15.482007678141816</v>
      </c>
      <c r="D184">
        <v>41.027320347075808</v>
      </c>
      <c r="E184" s="4" t="s">
        <v>131</v>
      </c>
      <c r="F184" s="4" t="s">
        <v>372</v>
      </c>
      <c r="G184" s="4">
        <v>41.027320347075808</v>
      </c>
      <c r="I184" s="4" t="s">
        <v>373</v>
      </c>
      <c r="J184" s="4">
        <v>15.482007678141816</v>
      </c>
    </row>
    <row r="185" spans="1:10" x14ac:dyDescent="0.25">
      <c r="A185">
        <v>10.848534343900615</v>
      </c>
      <c r="B185">
        <v>20.580410469368999</v>
      </c>
      <c r="C185">
        <v>49.460251067937989</v>
      </c>
      <c r="D185">
        <v>131.06966533003566</v>
      </c>
      <c r="E185" s="4" t="s">
        <v>133</v>
      </c>
      <c r="F185" s="4" t="s">
        <v>376</v>
      </c>
      <c r="G185" s="4">
        <v>131.06966533003566</v>
      </c>
      <c r="I185" s="4" t="s">
        <v>377</v>
      </c>
      <c r="J185" s="4">
        <v>49.460251067937989</v>
      </c>
    </row>
    <row r="186" spans="1:10" x14ac:dyDescent="0.25">
      <c r="A186">
        <v>5.7025661645753152</v>
      </c>
      <c r="B186">
        <v>2.225318840219825</v>
      </c>
      <c r="C186">
        <v>5.3480385489541566</v>
      </c>
      <c r="D186">
        <v>14.172302154728515</v>
      </c>
      <c r="E186" s="4" t="s">
        <v>135</v>
      </c>
      <c r="F186" s="4" t="s">
        <v>380</v>
      </c>
      <c r="G186" s="4">
        <v>14.172302154728515</v>
      </c>
      <c r="I186" s="4" t="s">
        <v>381</v>
      </c>
      <c r="J186" s="4">
        <v>5.3480385489541566</v>
      </c>
    </row>
    <row r="187" spans="1:10" x14ac:dyDescent="0.25">
      <c r="A187">
        <v>14.233095682372005</v>
      </c>
      <c r="B187">
        <v>22.34674294714781</v>
      </c>
      <c r="C187">
        <v>53.705222175313168</v>
      </c>
      <c r="D187">
        <v>142.31883876457988</v>
      </c>
      <c r="E187" s="4" t="s">
        <v>137</v>
      </c>
      <c r="F187" s="4" t="s">
        <v>384</v>
      </c>
      <c r="G187" s="4">
        <v>142.31883876457988</v>
      </c>
      <c r="I187" s="4" t="s">
        <v>385</v>
      </c>
      <c r="J187" s="4">
        <v>53.705222175313168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O227" activePane="bottomRight" state="frozen"/>
      <selection pane="topRight" activeCell="E1" sqref="E1"/>
      <selection pane="bottomLeft" activeCell="A368" sqref="A368"/>
      <selection pane="bottomRight" activeCell="U232" sqref="U232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0" priority="1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RM</cp:lastModifiedBy>
  <cp:revision>4</cp:revision>
  <dcterms:created xsi:type="dcterms:W3CDTF">2018-06-28T16:53:20Z</dcterms:created>
  <dcterms:modified xsi:type="dcterms:W3CDTF">2019-01-10T21:59:14Z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